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-120" yWindow="210" windowWidth="24405" windowHeight="10575" tabRatio="564" firstSheet="1" activeTab="4"/>
  </bookViews>
  <sheets>
    <sheet name="data for JMP" sheetId="4" r:id="rId1"/>
    <sheet name="Survival by health" sheetId="1" r:id="rId2"/>
    <sheet name="Height and Branches" sheetId="2" r:id="rId3"/>
    <sheet name="Clipped data" sheetId="3" r:id="rId4"/>
    <sheet name="2011-2017" sheetId="5" r:id="rId5"/>
    <sheet name="Summary2011-2017" sheetId="6" r:id="rId6"/>
    <sheet name="Height" sheetId="7" r:id="rId7"/>
    <sheet name="Height vs % shrub Cover" sheetId="8" r:id="rId8"/>
  </sheets>
  <definedNames>
    <definedName name="_xlnm._FilterDatabase" localSheetId="4" hidden="1">'2011-2017'!$A$1:$BD$418</definedName>
    <definedName name="_xlnm._FilterDatabase" localSheetId="0" hidden="1">'data for JMP'!$A$1:$AN$418</definedName>
    <definedName name="_xlnm._FilterDatabase" localSheetId="7" hidden="1">'Height vs % shrub Cover'!$A$1:$S$418</definedName>
  </definedNames>
  <calcPr calcId="125725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AJ6" i="6"/>
  <c r="AK6"/>
  <c r="AL6"/>
  <c r="AM6"/>
  <c r="AN6"/>
  <c r="AO6"/>
  <c r="AI6"/>
  <c r="AS419" i="5"/>
  <c r="AQ419"/>
  <c r="H87" i="6" l="1"/>
  <c r="G87"/>
  <c r="F87"/>
  <c r="E87"/>
  <c r="D87"/>
  <c r="C87"/>
  <c r="B87"/>
  <c r="AG83"/>
  <c r="AF83"/>
  <c r="AE83"/>
  <c r="AD83"/>
  <c r="AC83"/>
  <c r="AB83"/>
  <c r="AA83"/>
  <c r="H83"/>
  <c r="G83"/>
  <c r="F83"/>
  <c r="E83"/>
  <c r="D83"/>
  <c r="C83"/>
  <c r="B83"/>
  <c r="AG82"/>
  <c r="AF82"/>
  <c r="AE82"/>
  <c r="AD82"/>
  <c r="AC82"/>
  <c r="AB82"/>
  <c r="AA82"/>
  <c r="H77"/>
  <c r="G77"/>
  <c r="F77"/>
  <c r="E77"/>
  <c r="D77"/>
  <c r="C77"/>
  <c r="B77"/>
  <c r="H73"/>
  <c r="G73"/>
  <c r="F73"/>
  <c r="E73"/>
  <c r="D73"/>
  <c r="C73"/>
  <c r="B73"/>
  <c r="AE68"/>
  <c r="AD68"/>
  <c r="AC68"/>
  <c r="AB68"/>
  <c r="AA68"/>
  <c r="AE67"/>
  <c r="AD67"/>
  <c r="AC67"/>
  <c r="AB67"/>
  <c r="AA67"/>
  <c r="AF47"/>
  <c r="AE47"/>
  <c r="AD47"/>
  <c r="AC47"/>
  <c r="AB47"/>
  <c r="AA47"/>
  <c r="Z47"/>
  <c r="AF46"/>
  <c r="AE46"/>
  <c r="AD46"/>
  <c r="AC46"/>
  <c r="AB46"/>
  <c r="AA46" l="1"/>
  <c r="Z46"/>
  <c r="L22" l="1"/>
  <c r="Q18"/>
  <c r="P18"/>
  <c r="O18"/>
  <c r="N18"/>
  <c r="M18"/>
  <c r="L18"/>
  <c r="Q17"/>
  <c r="P17"/>
  <c r="O17"/>
  <c r="N17"/>
  <c r="M17"/>
  <c r="L17"/>
  <c r="Q16"/>
  <c r="O16"/>
  <c r="N16"/>
  <c r="M16"/>
  <c r="L16"/>
  <c r="Q15"/>
  <c r="P15"/>
  <c r="O15"/>
  <c r="N15"/>
  <c r="M15"/>
  <c r="L15"/>
  <c r="W8"/>
  <c r="V8"/>
  <c r="U8"/>
  <c r="T8"/>
  <c r="T7"/>
  <c r="V6"/>
  <c r="U6"/>
  <c r="T6"/>
  <c r="AO5"/>
  <c r="AN5"/>
  <c r="AM5"/>
  <c r="AL5"/>
  <c r="AK5"/>
  <c r="AJ5"/>
  <c r="AI5"/>
  <c r="W5"/>
  <c r="U5"/>
  <c r="AO4"/>
  <c r="AN4"/>
  <c r="AM4"/>
  <c r="AL4"/>
  <c r="AK4"/>
  <c r="AJ4"/>
  <c r="AI4"/>
  <c r="W4"/>
  <c r="V4"/>
  <c r="AO3"/>
  <c r="AN3"/>
  <c r="AM3"/>
  <c r="AL3"/>
  <c r="AK3"/>
  <c r="AJ3"/>
  <c r="AI3"/>
  <c r="M3"/>
  <c r="L3"/>
  <c r="AG418" i="5"/>
  <c r="AF418"/>
  <c r="Y418"/>
  <c r="X418"/>
  <c r="U418"/>
  <c r="S418"/>
  <c r="Q418"/>
  <c r="P418"/>
  <c r="O418"/>
  <c r="N418"/>
  <c r="S417"/>
  <c r="Q417"/>
  <c r="P417"/>
  <c r="O417"/>
  <c r="N417"/>
  <c r="AG416"/>
  <c r="AF416"/>
  <c r="AC416"/>
  <c r="AB416"/>
  <c r="Y416"/>
  <c r="X416"/>
  <c r="U416"/>
  <c r="S416"/>
  <c r="Q416"/>
  <c r="P416"/>
  <c r="O416"/>
  <c r="N416"/>
  <c r="U415"/>
  <c r="S415"/>
  <c r="Q415"/>
  <c r="P415"/>
  <c r="O415"/>
  <c r="N415"/>
  <c r="S414"/>
  <c r="Q414"/>
  <c r="P414"/>
  <c r="O414"/>
  <c r="N414"/>
  <c r="S413"/>
  <c r="Q413"/>
  <c r="P413"/>
  <c r="O413"/>
  <c r="N413"/>
  <c r="S412"/>
  <c r="Q412"/>
  <c r="P412"/>
  <c r="O412"/>
  <c r="N412"/>
  <c r="S411"/>
  <c r="Q411"/>
  <c r="P411"/>
  <c r="O411"/>
  <c r="N411"/>
  <c r="S410"/>
  <c r="Q410"/>
  <c r="P410"/>
  <c r="O410"/>
  <c r="N410"/>
  <c r="AG409"/>
  <c r="AF409"/>
  <c r="AC409"/>
  <c r="AB409"/>
  <c r="Y409"/>
  <c r="X409"/>
  <c r="U409"/>
  <c r="S409"/>
  <c r="Q409"/>
  <c r="P409"/>
  <c r="O409"/>
  <c r="N409"/>
  <c r="AG408"/>
  <c r="AF408"/>
  <c r="Y408"/>
  <c r="X408"/>
  <c r="U408"/>
  <c r="S408"/>
  <c r="Q408"/>
  <c r="P408"/>
  <c r="O408"/>
  <c r="N408"/>
  <c r="S407"/>
  <c r="Q407"/>
  <c r="P407"/>
  <c r="O407"/>
  <c r="N407"/>
  <c r="U406"/>
  <c r="S406"/>
  <c r="Q406"/>
  <c r="P406"/>
  <c r="O406"/>
  <c r="N406"/>
  <c r="S405"/>
  <c r="Q405"/>
  <c r="P405"/>
  <c r="O405"/>
  <c r="N405"/>
  <c r="S404"/>
  <c r="Q404"/>
  <c r="P404"/>
  <c r="O404"/>
  <c r="N404"/>
  <c r="U403"/>
  <c r="S403"/>
  <c r="Q403"/>
  <c r="P403"/>
  <c r="O403"/>
  <c r="N403"/>
  <c r="Q402"/>
  <c r="P402"/>
  <c r="O402"/>
  <c r="N402"/>
  <c r="U401"/>
  <c r="S401"/>
  <c r="Q401"/>
  <c r="P401"/>
  <c r="O401"/>
  <c r="N401"/>
  <c r="S400"/>
  <c r="Q400"/>
  <c r="P400"/>
  <c r="O400"/>
  <c r="N400"/>
  <c r="Q399"/>
  <c r="P399"/>
  <c r="O399"/>
  <c r="N399"/>
  <c r="AG398"/>
  <c r="AF398"/>
  <c r="AC398"/>
  <c r="AB398"/>
  <c r="Y398"/>
  <c r="X398"/>
  <c r="U398"/>
  <c r="S398"/>
  <c r="Q398"/>
  <c r="P398"/>
  <c r="O398"/>
  <c r="N398"/>
  <c r="Q397"/>
  <c r="P397"/>
  <c r="O397"/>
  <c r="N397"/>
  <c r="AG396"/>
  <c r="AF396"/>
  <c r="AC396"/>
  <c r="AB396"/>
  <c r="Y396"/>
  <c r="X396"/>
  <c r="U396"/>
  <c r="S396"/>
  <c r="Q396"/>
  <c r="P396"/>
  <c r="O396"/>
  <c r="N396"/>
  <c r="U395"/>
  <c r="S395"/>
  <c r="Q395"/>
  <c r="P395"/>
  <c r="O395"/>
  <c r="N395"/>
  <c r="Q394"/>
  <c r="P394"/>
  <c r="O394"/>
  <c r="N394"/>
  <c r="S393"/>
  <c r="Q393"/>
  <c r="P393"/>
  <c r="O393"/>
  <c r="N393"/>
  <c r="AG392"/>
  <c r="AF392"/>
  <c r="AC392"/>
  <c r="AB392"/>
  <c r="Y392"/>
  <c r="X392"/>
  <c r="U392"/>
  <c r="S392"/>
  <c r="Q392"/>
  <c r="P392"/>
  <c r="O392"/>
  <c r="N392"/>
  <c r="S391"/>
  <c r="Q391"/>
  <c r="P391"/>
  <c r="O391"/>
  <c r="N391"/>
  <c r="Q390"/>
  <c r="P390"/>
  <c r="O390"/>
  <c r="N390"/>
  <c r="S389"/>
  <c r="Q389"/>
  <c r="P389"/>
  <c r="O389"/>
  <c r="N389"/>
  <c r="S388"/>
  <c r="Q388"/>
  <c r="P388"/>
  <c r="O388"/>
  <c r="N388"/>
  <c r="S387"/>
  <c r="Q387"/>
  <c r="P387"/>
  <c r="O387"/>
  <c r="N387"/>
  <c r="U386"/>
  <c r="S386"/>
  <c r="Q386"/>
  <c r="P386"/>
  <c r="O386"/>
  <c r="N386"/>
  <c r="Q385"/>
  <c r="P385"/>
  <c r="O385"/>
  <c r="N385"/>
  <c r="Q384"/>
  <c r="P384"/>
  <c r="O384"/>
  <c r="N384"/>
  <c r="Q383"/>
  <c r="P383"/>
  <c r="O383"/>
  <c r="N383"/>
  <c r="Q382"/>
  <c r="P382"/>
  <c r="O382"/>
  <c r="N382"/>
  <c r="Q381"/>
  <c r="P381"/>
  <c r="O381"/>
  <c r="N381"/>
  <c r="S380"/>
  <c r="Q380"/>
  <c r="P380"/>
  <c r="O380"/>
  <c r="N380"/>
  <c r="Y379"/>
  <c r="X379"/>
  <c r="U379"/>
  <c r="S379"/>
  <c r="Q379"/>
  <c r="P379"/>
  <c r="O379"/>
  <c r="N379"/>
  <c r="U378"/>
  <c r="S378"/>
  <c r="Q378"/>
  <c r="P378"/>
  <c r="O378"/>
  <c r="N378"/>
  <c r="S377"/>
  <c r="Q377"/>
  <c r="P377"/>
  <c r="O377"/>
  <c r="N377"/>
  <c r="Q376"/>
  <c r="P376"/>
  <c r="O376"/>
  <c r="N376"/>
  <c r="Y375"/>
  <c r="X375"/>
  <c r="U375"/>
  <c r="S375"/>
  <c r="Q375"/>
  <c r="P375"/>
  <c r="O375"/>
  <c r="N375"/>
  <c r="S374"/>
  <c r="Q374"/>
  <c r="P374"/>
  <c r="O374"/>
  <c r="N374"/>
  <c r="Q373"/>
  <c r="P373"/>
  <c r="O373"/>
  <c r="N373"/>
  <c r="AG372"/>
  <c r="AF372"/>
  <c r="AC372"/>
  <c r="AB372"/>
  <c r="Y372"/>
  <c r="X372"/>
  <c r="U372"/>
  <c r="S372"/>
  <c r="Q372"/>
  <c r="P372"/>
  <c r="O372"/>
  <c r="N372"/>
  <c r="AG371"/>
  <c r="AF371"/>
  <c r="AC371"/>
  <c r="AB371"/>
  <c r="Y371"/>
  <c r="X371"/>
  <c r="U371"/>
  <c r="S371"/>
  <c r="Q371"/>
  <c r="P371"/>
  <c r="O371"/>
  <c r="N371"/>
  <c r="AG370"/>
  <c r="AF370"/>
  <c r="AC370"/>
  <c r="AB370"/>
  <c r="Y370"/>
  <c r="X370"/>
  <c r="U370"/>
  <c r="S370"/>
  <c r="Q370"/>
  <c r="P370"/>
  <c r="O370"/>
  <c r="N370"/>
  <c r="Q369"/>
  <c r="P369"/>
  <c r="O369"/>
  <c r="N369"/>
  <c r="AG368"/>
  <c r="AF368"/>
  <c r="AC368"/>
  <c r="AB368"/>
  <c r="Y368"/>
  <c r="X368"/>
  <c r="U368"/>
  <c r="S368"/>
  <c r="Q368"/>
  <c r="P368"/>
  <c r="O368"/>
  <c r="N368"/>
  <c r="AG367"/>
  <c r="AF367"/>
  <c r="AC367"/>
  <c r="AB367"/>
  <c r="Y367"/>
  <c r="X367"/>
  <c r="U367"/>
  <c r="S367"/>
  <c r="Q367"/>
  <c r="P367"/>
  <c r="O367"/>
  <c r="N367"/>
  <c r="AG366"/>
  <c r="AF366"/>
  <c r="AC366"/>
  <c r="AB366"/>
  <c r="Y366"/>
  <c r="X366"/>
  <c r="U366"/>
  <c r="S366"/>
  <c r="Q366"/>
  <c r="P366"/>
  <c r="O366"/>
  <c r="N366"/>
  <c r="AG365"/>
  <c r="AF365"/>
  <c r="AC365"/>
  <c r="AB365"/>
  <c r="Y365"/>
  <c r="X365"/>
  <c r="U365"/>
  <c r="S365"/>
  <c r="Q365"/>
  <c r="P365"/>
  <c r="O365"/>
  <c r="N365"/>
  <c r="AG364"/>
  <c r="AF364"/>
  <c r="AC364"/>
  <c r="AB364"/>
  <c r="Y364"/>
  <c r="X364"/>
  <c r="U364"/>
  <c r="S364"/>
  <c r="Q364"/>
  <c r="P364"/>
  <c r="O364"/>
  <c r="N364"/>
  <c r="Q363"/>
  <c r="P363"/>
  <c r="O363"/>
  <c r="N363"/>
  <c r="Q362"/>
  <c r="P362"/>
  <c r="O362"/>
  <c r="N362"/>
  <c r="Q361"/>
  <c r="P361"/>
  <c r="O361"/>
  <c r="N361"/>
  <c r="S360"/>
  <c r="Q360"/>
  <c r="P360"/>
  <c r="O360"/>
  <c r="N360"/>
  <c r="Q359"/>
  <c r="P359"/>
  <c r="O359"/>
  <c r="N359"/>
  <c r="Q358"/>
  <c r="P358"/>
  <c r="O358"/>
  <c r="N358"/>
  <c r="Q357"/>
  <c r="P357"/>
  <c r="O357"/>
  <c r="N357"/>
  <c r="Q356"/>
  <c r="P356"/>
  <c r="O356"/>
  <c r="N356"/>
  <c r="Y355"/>
  <c r="X355"/>
  <c r="U355"/>
  <c r="S355"/>
  <c r="Q355"/>
  <c r="P355"/>
  <c r="O355"/>
  <c r="N355"/>
  <c r="S354"/>
  <c r="Q354"/>
  <c r="P354"/>
  <c r="O354"/>
  <c r="N354"/>
  <c r="Q353"/>
  <c r="P353"/>
  <c r="O353"/>
  <c r="N353"/>
  <c r="AG352"/>
  <c r="AF352"/>
  <c r="AC352"/>
  <c r="AB352"/>
  <c r="Y352"/>
  <c r="X352"/>
  <c r="U352"/>
  <c r="S352"/>
  <c r="Q352"/>
  <c r="P352"/>
  <c r="O352"/>
  <c r="N352"/>
  <c r="Q351"/>
  <c r="P351"/>
  <c r="O351"/>
  <c r="N351"/>
  <c r="S350"/>
  <c r="Q350"/>
  <c r="P350"/>
  <c r="O350"/>
  <c r="N350"/>
  <c r="Q349"/>
  <c r="P349"/>
  <c r="O349"/>
  <c r="N349"/>
  <c r="Q348"/>
  <c r="P348"/>
  <c r="O348"/>
  <c r="N348"/>
  <c r="AG347"/>
  <c r="AF347"/>
  <c r="AC347"/>
  <c r="AB347"/>
  <c r="Y347"/>
  <c r="X347"/>
  <c r="U347"/>
  <c r="S347"/>
  <c r="Q347"/>
  <c r="P347"/>
  <c r="O347"/>
  <c r="N347"/>
  <c r="AG346"/>
  <c r="AF346"/>
  <c r="AC346"/>
  <c r="AB346"/>
  <c r="Y346"/>
  <c r="X346"/>
  <c r="U346"/>
  <c r="S346"/>
  <c r="Q346"/>
  <c r="P346"/>
  <c r="O346"/>
  <c r="N346"/>
  <c r="S345"/>
  <c r="Q345"/>
  <c r="P345"/>
  <c r="O345"/>
  <c r="N345"/>
  <c r="S344"/>
  <c r="Q344"/>
  <c r="P344"/>
  <c r="O344"/>
  <c r="N344"/>
  <c r="Q343"/>
  <c r="P343"/>
  <c r="O343"/>
  <c r="N343"/>
  <c r="S342"/>
  <c r="Q342"/>
  <c r="P342"/>
  <c r="O342"/>
  <c r="N342"/>
  <c r="S341"/>
  <c r="Q341"/>
  <c r="P341"/>
  <c r="O341"/>
  <c r="N341"/>
  <c r="AG340"/>
  <c r="AF340"/>
  <c r="AC340"/>
  <c r="AB340"/>
  <c r="Y340"/>
  <c r="X340"/>
  <c r="U340"/>
  <c r="S340"/>
  <c r="Q340"/>
  <c r="P340"/>
  <c r="O340"/>
  <c r="N340"/>
  <c r="Y339"/>
  <c r="X339"/>
  <c r="U339"/>
  <c r="S339"/>
  <c r="Q339"/>
  <c r="P339"/>
  <c r="O339"/>
  <c r="N339"/>
  <c r="AG338"/>
  <c r="AF338"/>
  <c r="AC338"/>
  <c r="AB338"/>
  <c r="Y338"/>
  <c r="X338"/>
  <c r="U338"/>
  <c r="S338"/>
  <c r="Q338"/>
  <c r="P338"/>
  <c r="O338"/>
  <c r="N338"/>
  <c r="AG337"/>
  <c r="AF337"/>
  <c r="AC337"/>
  <c r="AB337"/>
  <c r="Y337"/>
  <c r="X337"/>
  <c r="U337"/>
  <c r="S337"/>
  <c r="Q337"/>
  <c r="P337"/>
  <c r="O337"/>
  <c r="N337"/>
  <c r="U336"/>
  <c r="S336"/>
  <c r="Q336"/>
  <c r="P336"/>
  <c r="O336"/>
  <c r="N336"/>
  <c r="AG335"/>
  <c r="AF335"/>
  <c r="AC335"/>
  <c r="AB335"/>
  <c r="Y335"/>
  <c r="X335"/>
  <c r="U335"/>
  <c r="S335"/>
  <c r="Q335"/>
  <c r="P335"/>
  <c r="O335"/>
  <c r="N335"/>
  <c r="S334"/>
  <c r="Q334"/>
  <c r="P334"/>
  <c r="O334"/>
  <c r="N334"/>
  <c r="AG333"/>
  <c r="AF333"/>
  <c r="AC333"/>
  <c r="AB333"/>
  <c r="Y333"/>
  <c r="X333"/>
  <c r="U333"/>
  <c r="S333"/>
  <c r="Q333"/>
  <c r="P333"/>
  <c r="O333"/>
  <c r="N333"/>
  <c r="AG332"/>
  <c r="AF332"/>
  <c r="AC332"/>
  <c r="AB332"/>
  <c r="Y332"/>
  <c r="X332"/>
  <c r="U332"/>
  <c r="S332"/>
  <c r="Q332"/>
  <c r="P332"/>
  <c r="O332"/>
  <c r="N332"/>
  <c r="AG331"/>
  <c r="AF331"/>
  <c r="AC331"/>
  <c r="AB331"/>
  <c r="Y331"/>
  <c r="X331"/>
  <c r="U331"/>
  <c r="S331"/>
  <c r="Q331"/>
  <c r="P331"/>
  <c r="O331"/>
  <c r="N331"/>
  <c r="AG330"/>
  <c r="AF330"/>
  <c r="AC330"/>
  <c r="AB330"/>
  <c r="Y330"/>
  <c r="X330"/>
  <c r="U330"/>
  <c r="S330"/>
  <c r="Q330"/>
  <c r="P330"/>
  <c r="O330"/>
  <c r="N330"/>
  <c r="Q329"/>
  <c r="P329"/>
  <c r="O329"/>
  <c r="N329"/>
  <c r="S328"/>
  <c r="Q328"/>
  <c r="P328"/>
  <c r="O328"/>
  <c r="N328"/>
  <c r="S327"/>
  <c r="Q327"/>
  <c r="P327"/>
  <c r="O327"/>
  <c r="N327"/>
  <c r="S326"/>
  <c r="Q326"/>
  <c r="P326"/>
  <c r="O326"/>
  <c r="N326"/>
  <c r="AG325"/>
  <c r="AF325"/>
  <c r="AC325"/>
  <c r="AB325"/>
  <c r="Y325"/>
  <c r="X325"/>
  <c r="U325"/>
  <c r="S325"/>
  <c r="Q325"/>
  <c r="P325"/>
  <c r="O325"/>
  <c r="N325"/>
  <c r="AG324"/>
  <c r="AF324"/>
  <c r="AC324"/>
  <c r="AB324"/>
  <c r="Y324"/>
  <c r="X324"/>
  <c r="U324"/>
  <c r="S324"/>
  <c r="Q324"/>
  <c r="P324"/>
  <c r="O324"/>
  <c r="N324"/>
  <c r="S323"/>
  <c r="Q323"/>
  <c r="P323"/>
  <c r="O323"/>
  <c r="N323"/>
  <c r="S322"/>
  <c r="Q322"/>
  <c r="P322"/>
  <c r="O322"/>
  <c r="N322"/>
  <c r="AG321"/>
  <c r="AF321"/>
  <c r="Y321"/>
  <c r="X321"/>
  <c r="U321"/>
  <c r="S321"/>
  <c r="Q321"/>
  <c r="P321"/>
  <c r="O321"/>
  <c r="N321"/>
  <c r="AG320"/>
  <c r="AF320"/>
  <c r="AC320"/>
  <c r="AB320"/>
  <c r="Y320"/>
  <c r="X320"/>
  <c r="U320"/>
  <c r="S320"/>
  <c r="Q320"/>
  <c r="P320"/>
  <c r="O320"/>
  <c r="N320"/>
  <c r="S319"/>
  <c r="Q319"/>
  <c r="P319"/>
  <c r="O319"/>
  <c r="N319"/>
  <c r="S318"/>
  <c r="Q318"/>
  <c r="P318"/>
  <c r="O318"/>
  <c r="N318"/>
  <c r="Q317"/>
  <c r="P317"/>
  <c r="O317"/>
  <c r="N317"/>
  <c r="S316"/>
  <c r="Q316"/>
  <c r="P316"/>
  <c r="O316"/>
  <c r="N316"/>
  <c r="Q315"/>
  <c r="P315"/>
  <c r="O315"/>
  <c r="N315"/>
  <c r="Q314"/>
  <c r="P314"/>
  <c r="O314"/>
  <c r="N314"/>
  <c r="AG313"/>
  <c r="AF313"/>
  <c r="AC313"/>
  <c r="AB313"/>
  <c r="Y313"/>
  <c r="X313"/>
  <c r="U313"/>
  <c r="S313"/>
  <c r="Q313"/>
  <c r="P313"/>
  <c r="O313"/>
  <c r="N313"/>
  <c r="Q312"/>
  <c r="P312"/>
  <c r="O312"/>
  <c r="N312"/>
  <c r="S311"/>
  <c r="Q311"/>
  <c r="P311"/>
  <c r="O311"/>
  <c r="N311"/>
  <c r="AG310"/>
  <c r="AF310"/>
  <c r="AC310"/>
  <c r="AB310"/>
  <c r="Y310"/>
  <c r="X310"/>
  <c r="U310"/>
  <c r="S310"/>
  <c r="Q310"/>
  <c r="P310"/>
  <c r="O310"/>
  <c r="N310"/>
  <c r="Q309"/>
  <c r="P309"/>
  <c r="O309"/>
  <c r="N309"/>
  <c r="U308"/>
  <c r="S308"/>
  <c r="Q308"/>
  <c r="P308"/>
  <c r="O308"/>
  <c r="N308"/>
  <c r="S307"/>
  <c r="Q307"/>
  <c r="P307"/>
  <c r="O307"/>
  <c r="N307"/>
  <c r="S306"/>
  <c r="Q306"/>
  <c r="P306"/>
  <c r="O306"/>
  <c r="N306"/>
  <c r="U305"/>
  <c r="S305"/>
  <c r="Q305"/>
  <c r="P305"/>
  <c r="O305"/>
  <c r="N305"/>
  <c r="AG304"/>
  <c r="AF304"/>
  <c r="AC304"/>
  <c r="AB304"/>
  <c r="Y304"/>
  <c r="X304"/>
  <c r="U304"/>
  <c r="S304"/>
  <c r="Q304"/>
  <c r="P304"/>
  <c r="O304"/>
  <c r="N304"/>
  <c r="Q303"/>
  <c r="P303"/>
  <c r="O303"/>
  <c r="N303"/>
  <c r="S302"/>
  <c r="Q302"/>
  <c r="P302"/>
  <c r="O302"/>
  <c r="N302"/>
  <c r="S301"/>
  <c r="Q301"/>
  <c r="P301"/>
  <c r="O301"/>
  <c r="N301"/>
  <c r="S300"/>
  <c r="Q300"/>
  <c r="P300"/>
  <c r="O300"/>
  <c r="N300"/>
  <c r="S299"/>
  <c r="Q299"/>
  <c r="P299"/>
  <c r="O299"/>
  <c r="N299"/>
  <c r="Y298"/>
  <c r="X298"/>
  <c r="U298"/>
  <c r="S298"/>
  <c r="Q298"/>
  <c r="P298"/>
  <c r="O298"/>
  <c r="N298"/>
  <c r="S297"/>
  <c r="Q297"/>
  <c r="P297"/>
  <c r="O297"/>
  <c r="N297"/>
  <c r="S296"/>
  <c r="Q296"/>
  <c r="P296"/>
  <c r="O296"/>
  <c r="N296"/>
  <c r="U295"/>
  <c r="S295"/>
  <c r="Q295"/>
  <c r="P295"/>
  <c r="O295"/>
  <c r="N295"/>
  <c r="AG294"/>
  <c r="AF294"/>
  <c r="AC294"/>
  <c r="AB294"/>
  <c r="Y294"/>
  <c r="X294"/>
  <c r="U294"/>
  <c r="S294"/>
  <c r="Q294"/>
  <c r="P294"/>
  <c r="O294"/>
  <c r="N294"/>
  <c r="S293"/>
  <c r="Q293"/>
  <c r="P293"/>
  <c r="O293"/>
  <c r="N293"/>
  <c r="U292"/>
  <c r="S292"/>
  <c r="Q292"/>
  <c r="P292"/>
  <c r="O292"/>
  <c r="N292"/>
  <c r="AG291"/>
  <c r="AF291"/>
  <c r="AC291"/>
  <c r="AB291"/>
  <c r="Y291"/>
  <c r="X291"/>
  <c r="U291"/>
  <c r="S291"/>
  <c r="Q291"/>
  <c r="P291"/>
  <c r="O291"/>
  <c r="N291"/>
  <c r="S290"/>
  <c r="Q290"/>
  <c r="P290"/>
  <c r="O290"/>
  <c r="N290"/>
  <c r="Q289"/>
  <c r="P289"/>
  <c r="O289"/>
  <c r="N289"/>
  <c r="Q288"/>
  <c r="P288"/>
  <c r="O288"/>
  <c r="N288"/>
  <c r="U287"/>
  <c r="S287"/>
  <c r="Q287"/>
  <c r="P287"/>
  <c r="O287"/>
  <c r="N287"/>
  <c r="Q286"/>
  <c r="P286"/>
  <c r="O286"/>
  <c r="N286"/>
  <c r="S285"/>
  <c r="Q285"/>
  <c r="P285"/>
  <c r="O285"/>
  <c r="N285"/>
  <c r="AG284"/>
  <c r="AF284"/>
  <c r="AC284"/>
  <c r="AB284"/>
  <c r="Y284"/>
  <c r="X284"/>
  <c r="U284"/>
  <c r="S284"/>
  <c r="Q284"/>
  <c r="P284"/>
  <c r="O284"/>
  <c r="N284"/>
  <c r="Q283"/>
  <c r="P283"/>
  <c r="O283"/>
  <c r="N283"/>
  <c r="S282"/>
  <c r="Q282"/>
  <c r="P282"/>
  <c r="O282"/>
  <c r="N282"/>
  <c r="AG281"/>
  <c r="AF281"/>
  <c r="AC281"/>
  <c r="AB281"/>
  <c r="Y281"/>
  <c r="X281"/>
  <c r="U281"/>
  <c r="S281"/>
  <c r="Q281"/>
  <c r="P281"/>
  <c r="O281"/>
  <c r="N281"/>
  <c r="Q280"/>
  <c r="P280"/>
  <c r="O280"/>
  <c r="N280"/>
  <c r="U279"/>
  <c r="S279"/>
  <c r="Q279"/>
  <c r="P279"/>
  <c r="O279"/>
  <c r="N279"/>
  <c r="S278"/>
  <c r="Q278"/>
  <c r="P278"/>
  <c r="O278"/>
  <c r="N278"/>
  <c r="AG277"/>
  <c r="AF277"/>
  <c r="AC277"/>
  <c r="AB277"/>
  <c r="Y277"/>
  <c r="X277"/>
  <c r="U277"/>
  <c r="S277"/>
  <c r="Q277"/>
  <c r="P277"/>
  <c r="O277"/>
  <c r="N277"/>
  <c r="AG276"/>
  <c r="AF276"/>
  <c r="AC276"/>
  <c r="AB276"/>
  <c r="Y276"/>
  <c r="X276"/>
  <c r="U276"/>
  <c r="S276"/>
  <c r="Q276"/>
  <c r="P276"/>
  <c r="O276"/>
  <c r="N276"/>
  <c r="AG275"/>
  <c r="AF275"/>
  <c r="AC275"/>
  <c r="AB275"/>
  <c r="Y275"/>
  <c r="X275"/>
  <c r="U275"/>
  <c r="S275"/>
  <c r="Q275"/>
  <c r="P275"/>
  <c r="O275"/>
  <c r="N275"/>
  <c r="Q274"/>
  <c r="P274"/>
  <c r="O274"/>
  <c r="N274"/>
  <c r="Q273"/>
  <c r="P273"/>
  <c r="O273"/>
  <c r="N273"/>
  <c r="Q272"/>
  <c r="P272"/>
  <c r="O272"/>
  <c r="N272"/>
  <c r="Q271"/>
  <c r="P271"/>
  <c r="O271"/>
  <c r="N271"/>
  <c r="Q270"/>
  <c r="P270"/>
  <c r="O270"/>
  <c r="N270"/>
  <c r="S269"/>
  <c r="Q269"/>
  <c r="P269"/>
  <c r="O269"/>
  <c r="N269"/>
  <c r="AG268"/>
  <c r="AF268"/>
  <c r="AC268"/>
  <c r="AB268"/>
  <c r="Y268"/>
  <c r="X268"/>
  <c r="U268"/>
  <c r="S268"/>
  <c r="Q268"/>
  <c r="P268"/>
  <c r="O268"/>
  <c r="N268"/>
  <c r="S267"/>
  <c r="Q267"/>
  <c r="P267"/>
  <c r="O267"/>
  <c r="N267"/>
  <c r="AG266"/>
  <c r="AF266"/>
  <c r="AC266"/>
  <c r="AB266"/>
  <c r="Y266"/>
  <c r="X266"/>
  <c r="U266"/>
  <c r="S266"/>
  <c r="Q266"/>
  <c r="P266"/>
  <c r="O266"/>
  <c r="N266"/>
  <c r="AG265"/>
  <c r="AF265"/>
  <c r="AC265"/>
  <c r="AB265"/>
  <c r="Y265"/>
  <c r="X265"/>
  <c r="U265"/>
  <c r="S265"/>
  <c r="Q265"/>
  <c r="P265"/>
  <c r="O265"/>
  <c r="N265"/>
  <c r="S264"/>
  <c r="Q264"/>
  <c r="P264"/>
  <c r="O264"/>
  <c r="N264"/>
  <c r="S263"/>
  <c r="Q263"/>
  <c r="P263"/>
  <c r="O263"/>
  <c r="N263"/>
  <c r="S262"/>
  <c r="Q262"/>
  <c r="P262"/>
  <c r="O262"/>
  <c r="N262"/>
  <c r="S261"/>
  <c r="Q261"/>
  <c r="P261"/>
  <c r="O261"/>
  <c r="N261"/>
  <c r="Y260"/>
  <c r="X260"/>
  <c r="U260"/>
  <c r="S260"/>
  <c r="Q260"/>
  <c r="P260"/>
  <c r="O260"/>
  <c r="N260"/>
  <c r="S259"/>
  <c r="Q259"/>
  <c r="P259"/>
  <c r="O259"/>
  <c r="N259"/>
  <c r="Q258"/>
  <c r="P258"/>
  <c r="O258"/>
  <c r="N258"/>
  <c r="AG257"/>
  <c r="AF257"/>
  <c r="AC257"/>
  <c r="AB257"/>
  <c r="Y257"/>
  <c r="X257"/>
  <c r="U257"/>
  <c r="S257"/>
  <c r="Q257"/>
  <c r="P257"/>
  <c r="O257"/>
  <c r="N257"/>
  <c r="S256"/>
  <c r="Q256"/>
  <c r="P256"/>
  <c r="O256"/>
  <c r="N256"/>
  <c r="U255"/>
  <c r="S255"/>
  <c r="Q255"/>
  <c r="P255"/>
  <c r="O255"/>
  <c r="N255"/>
  <c r="S254"/>
  <c r="Q254"/>
  <c r="P254"/>
  <c r="O254"/>
  <c r="N254"/>
  <c r="Q253"/>
  <c r="P253"/>
  <c r="O253"/>
  <c r="N253"/>
  <c r="S252"/>
  <c r="Q252"/>
  <c r="P252"/>
  <c r="O252"/>
  <c r="N252"/>
  <c r="Q251"/>
  <c r="P251"/>
  <c r="O251"/>
  <c r="N251"/>
  <c r="Q250"/>
  <c r="P250"/>
  <c r="O250"/>
  <c r="N250"/>
  <c r="Q249"/>
  <c r="P249"/>
  <c r="O249"/>
  <c r="N249"/>
  <c r="Q248"/>
  <c r="P248"/>
  <c r="O248"/>
  <c r="N248"/>
  <c r="Q247"/>
  <c r="P247"/>
  <c r="O247"/>
  <c r="N247"/>
  <c r="S246"/>
  <c r="Q246"/>
  <c r="P246"/>
  <c r="O246"/>
  <c r="N246"/>
  <c r="S245"/>
  <c r="Q245"/>
  <c r="P245"/>
  <c r="O245"/>
  <c r="N245"/>
  <c r="Q244"/>
  <c r="P244"/>
  <c r="O244"/>
  <c r="N244"/>
  <c r="S243"/>
  <c r="Q243"/>
  <c r="P243"/>
  <c r="O243"/>
  <c r="N243"/>
  <c r="AG242"/>
  <c r="AF242"/>
  <c r="AC242"/>
  <c r="AB242"/>
  <c r="Y242"/>
  <c r="X242"/>
  <c r="U242"/>
  <c r="S242"/>
  <c r="Q242"/>
  <c r="P242"/>
  <c r="O242"/>
  <c r="N242"/>
  <c r="AG241"/>
  <c r="AF241"/>
  <c r="AC241"/>
  <c r="AB241"/>
  <c r="Y241"/>
  <c r="X241"/>
  <c r="U241"/>
  <c r="S241"/>
  <c r="Q241"/>
  <c r="P241"/>
  <c r="O241"/>
  <c r="N241"/>
  <c r="AG240"/>
  <c r="AF240"/>
  <c r="AC240"/>
  <c r="AB240"/>
  <c r="Y240"/>
  <c r="X240"/>
  <c r="U240"/>
  <c r="S240"/>
  <c r="Q240"/>
  <c r="P240"/>
  <c r="O240"/>
  <c r="N240"/>
  <c r="AG239"/>
  <c r="AF239"/>
  <c r="AC239"/>
  <c r="AB239"/>
  <c r="Y239"/>
  <c r="X239"/>
  <c r="U239"/>
  <c r="S239"/>
  <c r="Q239"/>
  <c r="P239"/>
  <c r="O239"/>
  <c r="N239"/>
  <c r="AG238"/>
  <c r="AF238"/>
  <c r="AC238"/>
  <c r="AB238"/>
  <c r="Y238"/>
  <c r="X238"/>
  <c r="U238"/>
  <c r="S238"/>
  <c r="Q238"/>
  <c r="P238"/>
  <c r="O238"/>
  <c r="N238"/>
  <c r="AG237"/>
  <c r="AF237"/>
  <c r="AC237"/>
  <c r="AB237"/>
  <c r="Y237"/>
  <c r="X237"/>
  <c r="U237"/>
  <c r="S237"/>
  <c r="Q237"/>
  <c r="P237"/>
  <c r="O237"/>
  <c r="N237"/>
  <c r="AG236"/>
  <c r="AF236"/>
  <c r="AC236"/>
  <c r="AB236"/>
  <c r="Y236"/>
  <c r="X236"/>
  <c r="U236"/>
  <c r="S236"/>
  <c r="Q236"/>
  <c r="P236"/>
  <c r="O236"/>
  <c r="N236"/>
  <c r="U235"/>
  <c r="S235"/>
  <c r="Q235"/>
  <c r="P235"/>
  <c r="O235"/>
  <c r="N235"/>
  <c r="S234"/>
  <c r="Q234"/>
  <c r="P234"/>
  <c r="O234"/>
  <c r="N234"/>
  <c r="AG233"/>
  <c r="AF233"/>
  <c r="AC233"/>
  <c r="AB233"/>
  <c r="Y233"/>
  <c r="X233"/>
  <c r="U233"/>
  <c r="S233"/>
  <c r="Q233"/>
  <c r="P233"/>
  <c r="O233"/>
  <c r="N233"/>
  <c r="S232"/>
  <c r="Q232"/>
  <c r="P232"/>
  <c r="O232"/>
  <c r="N232"/>
  <c r="S231"/>
  <c r="Q231"/>
  <c r="P231"/>
  <c r="O231"/>
  <c r="N231"/>
  <c r="S230"/>
  <c r="Q230"/>
  <c r="P230"/>
  <c r="O230"/>
  <c r="N230"/>
  <c r="Q229"/>
  <c r="P229"/>
  <c r="O229"/>
  <c r="N229"/>
  <c r="S228"/>
  <c r="Q228"/>
  <c r="P228"/>
  <c r="O228"/>
  <c r="N228"/>
  <c r="S227"/>
  <c r="Q227"/>
  <c r="P227"/>
  <c r="O227"/>
  <c r="N227"/>
  <c r="Q226"/>
  <c r="P226"/>
  <c r="O226"/>
  <c r="N226"/>
  <c r="Q225"/>
  <c r="P225"/>
  <c r="O225"/>
  <c r="N225"/>
  <c r="U224"/>
  <c r="S224"/>
  <c r="Q224"/>
  <c r="P224"/>
  <c r="O224"/>
  <c r="N224"/>
  <c r="AG223"/>
  <c r="AF223"/>
  <c r="AC223"/>
  <c r="AB223"/>
  <c r="Y223"/>
  <c r="X223"/>
  <c r="U223"/>
  <c r="S223"/>
  <c r="Q223"/>
  <c r="P223"/>
  <c r="O223"/>
  <c r="N223"/>
  <c r="AG222"/>
  <c r="AF222"/>
  <c r="AC222"/>
  <c r="AB222"/>
  <c r="Y222"/>
  <c r="X222"/>
  <c r="U222"/>
  <c r="S222"/>
  <c r="Q222"/>
  <c r="P222"/>
  <c r="O222"/>
  <c r="N222"/>
  <c r="AG221"/>
  <c r="AF221"/>
  <c r="AC221"/>
  <c r="AB221"/>
  <c r="Y221"/>
  <c r="X221"/>
  <c r="U221"/>
  <c r="S221"/>
  <c r="Q221"/>
  <c r="P221"/>
  <c r="O221"/>
  <c r="N221"/>
  <c r="Y220"/>
  <c r="X220"/>
  <c r="U220"/>
  <c r="S220"/>
  <c r="Q220"/>
  <c r="P220"/>
  <c r="O220"/>
  <c r="N220"/>
  <c r="Q219"/>
  <c r="P219"/>
  <c r="O219"/>
  <c r="N219"/>
  <c r="AC218"/>
  <c r="AB218"/>
  <c r="Y218"/>
  <c r="X218"/>
  <c r="U218"/>
  <c r="S218"/>
  <c r="Q218"/>
  <c r="P218"/>
  <c r="O218"/>
  <c r="N218"/>
  <c r="AG217"/>
  <c r="AF217"/>
  <c r="AC217"/>
  <c r="AB217"/>
  <c r="Y217"/>
  <c r="X217"/>
  <c r="U217"/>
  <c r="S217"/>
  <c r="Q217"/>
  <c r="P217"/>
  <c r="O217"/>
  <c r="N217"/>
  <c r="AG216"/>
  <c r="AF216"/>
  <c r="AC216"/>
  <c r="AB216"/>
  <c r="Y216"/>
  <c r="X216"/>
  <c r="U216"/>
  <c r="S216"/>
  <c r="Q216"/>
  <c r="P216"/>
  <c r="O216"/>
  <c r="N216"/>
  <c r="AG215"/>
  <c r="AF215"/>
  <c r="AC215"/>
  <c r="AB215"/>
  <c r="Y215"/>
  <c r="X215"/>
  <c r="U215"/>
  <c r="S215"/>
  <c r="Q215"/>
  <c r="P215"/>
  <c r="O215"/>
  <c r="N215"/>
  <c r="Q214"/>
  <c r="P214"/>
  <c r="O214"/>
  <c r="N214"/>
  <c r="Q213"/>
  <c r="P213"/>
  <c r="O213"/>
  <c r="N213"/>
  <c r="S212"/>
  <c r="Q212"/>
  <c r="P212"/>
  <c r="O212"/>
  <c r="N212"/>
  <c r="S211"/>
  <c r="Q211"/>
  <c r="P211"/>
  <c r="O211"/>
  <c r="N211"/>
  <c r="Y210"/>
  <c r="X210"/>
  <c r="S210"/>
  <c r="Q210"/>
  <c r="P210"/>
  <c r="O210"/>
  <c r="N210"/>
  <c r="Y209"/>
  <c r="X209"/>
  <c r="S209"/>
  <c r="Q209"/>
  <c r="P209"/>
  <c r="O209"/>
  <c r="N209"/>
  <c r="Y208"/>
  <c r="X208"/>
  <c r="S208"/>
  <c r="Q208"/>
  <c r="P208"/>
  <c r="O208"/>
  <c r="N208"/>
  <c r="S207"/>
  <c r="Q207"/>
  <c r="P207"/>
  <c r="O207"/>
  <c r="N207"/>
  <c r="S206"/>
  <c r="Q206"/>
  <c r="P206"/>
  <c r="O206"/>
  <c r="N206"/>
  <c r="S205"/>
  <c r="Q205"/>
  <c r="P205"/>
  <c r="O205"/>
  <c r="N205"/>
  <c r="S204"/>
  <c r="Q204"/>
  <c r="P204"/>
  <c r="O204"/>
  <c r="N204"/>
  <c r="Y203"/>
  <c r="X203"/>
  <c r="S203"/>
  <c r="Q203"/>
  <c r="P203"/>
  <c r="O203"/>
  <c r="N203"/>
  <c r="S202"/>
  <c r="Q202"/>
  <c r="P202"/>
  <c r="O202"/>
  <c r="N202"/>
  <c r="Q201"/>
  <c r="P201"/>
  <c r="O201"/>
  <c r="N201"/>
  <c r="AG200"/>
  <c r="AF200"/>
  <c r="AC200"/>
  <c r="AB200"/>
  <c r="Y200"/>
  <c r="X200"/>
  <c r="U200"/>
  <c r="S200"/>
  <c r="Q200"/>
  <c r="P200"/>
  <c r="O200"/>
  <c r="N200"/>
  <c r="AG199"/>
  <c r="AF199"/>
  <c r="AC199"/>
  <c r="AB199"/>
  <c r="Y199"/>
  <c r="X199"/>
  <c r="U199"/>
  <c r="S199"/>
  <c r="Q199"/>
  <c r="P199"/>
  <c r="O199"/>
  <c r="N199"/>
  <c r="AG198"/>
  <c r="AF198"/>
  <c r="AC198"/>
  <c r="AB198"/>
  <c r="Y198"/>
  <c r="X198"/>
  <c r="U198"/>
  <c r="S198"/>
  <c r="Q198"/>
  <c r="P198"/>
  <c r="O198"/>
  <c r="N198"/>
  <c r="AG197"/>
  <c r="AF197"/>
  <c r="AC197"/>
  <c r="AB197"/>
  <c r="Y197"/>
  <c r="X197"/>
  <c r="U197"/>
  <c r="S197"/>
  <c r="Q197"/>
  <c r="P197"/>
  <c r="O197"/>
  <c r="N197"/>
  <c r="AC196"/>
  <c r="AB196"/>
  <c r="Y196"/>
  <c r="X196"/>
  <c r="U196"/>
  <c r="S196"/>
  <c r="Q196"/>
  <c r="P196"/>
  <c r="O196"/>
  <c r="N196"/>
  <c r="AG195"/>
  <c r="AF195"/>
  <c r="AC195"/>
  <c r="AB195"/>
  <c r="Y195"/>
  <c r="X195"/>
  <c r="U195"/>
  <c r="S195"/>
  <c r="Q195"/>
  <c r="P195"/>
  <c r="O195"/>
  <c r="N195"/>
  <c r="AG194"/>
  <c r="AF194"/>
  <c r="AC194"/>
  <c r="AB194"/>
  <c r="Y194"/>
  <c r="X194"/>
  <c r="U194"/>
  <c r="S194"/>
  <c r="Q194"/>
  <c r="P194"/>
  <c r="O194"/>
  <c r="N194"/>
  <c r="AG193"/>
  <c r="AF193"/>
  <c r="AC193"/>
  <c r="AB193"/>
  <c r="Y193"/>
  <c r="X193"/>
  <c r="U193"/>
  <c r="S193"/>
  <c r="Q193"/>
  <c r="P193"/>
  <c r="O193"/>
  <c r="N193"/>
  <c r="Q192"/>
  <c r="P192"/>
  <c r="O192"/>
  <c r="N192"/>
  <c r="AG191"/>
  <c r="AF191"/>
  <c r="AC191"/>
  <c r="AB191"/>
  <c r="Y191"/>
  <c r="X191"/>
  <c r="U191"/>
  <c r="S191"/>
  <c r="Q191"/>
  <c r="P191"/>
  <c r="O191"/>
  <c r="N191"/>
  <c r="AG190"/>
  <c r="AF190"/>
  <c r="AC190"/>
  <c r="AB190"/>
  <c r="Y190"/>
  <c r="X190"/>
  <c r="U190"/>
  <c r="S190"/>
  <c r="Q190"/>
  <c r="P190"/>
  <c r="O190"/>
  <c r="N190"/>
  <c r="AG189"/>
  <c r="AF189"/>
  <c r="AC189"/>
  <c r="AB189"/>
  <c r="Y189"/>
  <c r="X189"/>
  <c r="U189"/>
  <c r="S189"/>
  <c r="Q189"/>
  <c r="P189"/>
  <c r="O189"/>
  <c r="N189"/>
  <c r="AG188"/>
  <c r="AF188"/>
  <c r="AC188"/>
  <c r="AB188"/>
  <c r="Y188"/>
  <c r="X188"/>
  <c r="U188"/>
  <c r="S188"/>
  <c r="Q188"/>
  <c r="P188"/>
  <c r="O188"/>
  <c r="N188"/>
  <c r="AC187"/>
  <c r="AB187"/>
  <c r="Y187"/>
  <c r="X187"/>
  <c r="U187"/>
  <c r="S187"/>
  <c r="Q187"/>
  <c r="P187"/>
  <c r="O187"/>
  <c r="N187"/>
  <c r="Q186"/>
  <c r="P186"/>
  <c r="O186"/>
  <c r="N186"/>
  <c r="Q185"/>
  <c r="P185"/>
  <c r="O185"/>
  <c r="N185"/>
  <c r="AG184"/>
  <c r="AF184"/>
  <c r="AC184"/>
  <c r="AB184"/>
  <c r="Y184"/>
  <c r="X184"/>
  <c r="U184"/>
  <c r="S184"/>
  <c r="Q184"/>
  <c r="P184"/>
  <c r="O184"/>
  <c r="N184"/>
  <c r="S183"/>
  <c r="Q183"/>
  <c r="P183"/>
  <c r="O183"/>
  <c r="N183"/>
  <c r="AG182"/>
  <c r="AF182"/>
  <c r="AC182"/>
  <c r="AB182"/>
  <c r="Y182"/>
  <c r="X182"/>
  <c r="U182"/>
  <c r="S182"/>
  <c r="Q182"/>
  <c r="P182"/>
  <c r="O182"/>
  <c r="N182"/>
  <c r="Q181"/>
  <c r="P181"/>
  <c r="O181"/>
  <c r="N181"/>
  <c r="Q180"/>
  <c r="P180"/>
  <c r="O180"/>
  <c r="N180"/>
  <c r="S179"/>
  <c r="Q179"/>
  <c r="P179"/>
  <c r="O179"/>
  <c r="N179"/>
  <c r="S178"/>
  <c r="Q178"/>
  <c r="P178"/>
  <c r="O178"/>
  <c r="N178"/>
  <c r="AG177"/>
  <c r="AF177"/>
  <c r="AC177"/>
  <c r="AB177"/>
  <c r="Y177"/>
  <c r="X177"/>
  <c r="U177"/>
  <c r="S177"/>
  <c r="Q177"/>
  <c r="P177"/>
  <c r="O177"/>
  <c r="N177"/>
  <c r="AG176"/>
  <c r="AF176"/>
  <c r="AC176"/>
  <c r="AB176"/>
  <c r="Y176"/>
  <c r="X176"/>
  <c r="U176"/>
  <c r="S176"/>
  <c r="Q176"/>
  <c r="P176"/>
  <c r="O176"/>
  <c r="N176"/>
  <c r="AG175"/>
  <c r="AF175"/>
  <c r="AC175"/>
  <c r="AB175"/>
  <c r="Y175"/>
  <c r="X175"/>
  <c r="U175"/>
  <c r="S175"/>
  <c r="Q175"/>
  <c r="P175"/>
  <c r="O175"/>
  <c r="N175"/>
  <c r="Q174"/>
  <c r="P174"/>
  <c r="O174"/>
  <c r="N174"/>
  <c r="AG173"/>
  <c r="AF173"/>
  <c r="AC173"/>
  <c r="AB173"/>
  <c r="Y173"/>
  <c r="X173"/>
  <c r="U173"/>
  <c r="S173"/>
  <c r="Q173"/>
  <c r="P173"/>
  <c r="O173"/>
  <c r="N173"/>
  <c r="AG172"/>
  <c r="AF172"/>
  <c r="AC172"/>
  <c r="AB172"/>
  <c r="Y172"/>
  <c r="X172"/>
  <c r="U172"/>
  <c r="S172"/>
  <c r="Q172"/>
  <c r="P172"/>
  <c r="O172"/>
  <c r="N172"/>
  <c r="S171"/>
  <c r="Q171"/>
  <c r="P171"/>
  <c r="O171"/>
  <c r="N171"/>
  <c r="AG170"/>
  <c r="AF170"/>
  <c r="AC170"/>
  <c r="AB170"/>
  <c r="Y170"/>
  <c r="X170"/>
  <c r="U170"/>
  <c r="S170"/>
  <c r="Q170"/>
  <c r="P170"/>
  <c r="O170"/>
  <c r="N170"/>
  <c r="Q169"/>
  <c r="P169"/>
  <c r="O169"/>
  <c r="N169"/>
  <c r="Q168"/>
  <c r="P168"/>
  <c r="O168"/>
  <c r="N168"/>
  <c r="Q167"/>
  <c r="P167"/>
  <c r="O167"/>
  <c r="N167"/>
  <c r="AC166"/>
  <c r="AB166"/>
  <c r="Y166"/>
  <c r="X166"/>
  <c r="U166"/>
  <c r="S166"/>
  <c r="Q166"/>
  <c r="P166"/>
  <c r="O166"/>
  <c r="N166"/>
  <c r="AB165"/>
  <c r="U165"/>
  <c r="S165"/>
  <c r="Q165"/>
  <c r="P165"/>
  <c r="O165"/>
  <c r="N165"/>
  <c r="AG164"/>
  <c r="AF164"/>
  <c r="AC164"/>
  <c r="AB164"/>
  <c r="Y164"/>
  <c r="X164"/>
  <c r="U164"/>
  <c r="S164"/>
  <c r="Q164"/>
  <c r="P164"/>
  <c r="O164"/>
  <c r="N164"/>
  <c r="AG163"/>
  <c r="AF163"/>
  <c r="AC163"/>
  <c r="AB163"/>
  <c r="Y163"/>
  <c r="X163"/>
  <c r="U163"/>
  <c r="S163"/>
  <c r="Q163"/>
  <c r="P163"/>
  <c r="O163"/>
  <c r="N163"/>
  <c r="S162"/>
  <c r="Q162"/>
  <c r="P162"/>
  <c r="O162"/>
  <c r="N162"/>
  <c r="AG161"/>
  <c r="AF161"/>
  <c r="AC161"/>
  <c r="AB161"/>
  <c r="Y161"/>
  <c r="X161"/>
  <c r="U161"/>
  <c r="S161"/>
  <c r="Q161"/>
  <c r="P161"/>
  <c r="O161"/>
  <c r="N161"/>
  <c r="AG160"/>
  <c r="AF160"/>
  <c r="AC160"/>
  <c r="AB160"/>
  <c r="Y160"/>
  <c r="X160"/>
  <c r="U160"/>
  <c r="S160"/>
  <c r="Q160"/>
  <c r="P160"/>
  <c r="O160"/>
  <c r="N160"/>
  <c r="AG159"/>
  <c r="AF159"/>
  <c r="AC159"/>
  <c r="AB159"/>
  <c r="Y159"/>
  <c r="X159"/>
  <c r="U159"/>
  <c r="S159"/>
  <c r="Q159"/>
  <c r="P159"/>
  <c r="O159"/>
  <c r="N159"/>
  <c r="AG158"/>
  <c r="AF158"/>
  <c r="AC158"/>
  <c r="AB158"/>
  <c r="Y158"/>
  <c r="X158"/>
  <c r="U158"/>
  <c r="S158"/>
  <c r="Q158"/>
  <c r="P158"/>
  <c r="O158"/>
  <c r="N158"/>
  <c r="AG157"/>
  <c r="AF157"/>
  <c r="AC157"/>
  <c r="AB157"/>
  <c r="Y157"/>
  <c r="X157"/>
  <c r="U157"/>
  <c r="S157"/>
  <c r="Q157"/>
  <c r="P157"/>
  <c r="O157"/>
  <c r="N157"/>
  <c r="AG156"/>
  <c r="AF156"/>
  <c r="AC156"/>
  <c r="AB156"/>
  <c r="Y156"/>
  <c r="X156"/>
  <c r="U156"/>
  <c r="S156"/>
  <c r="Q156"/>
  <c r="P156"/>
  <c r="O156"/>
  <c r="N156"/>
  <c r="Q155"/>
  <c r="P155"/>
  <c r="O155"/>
  <c r="N155"/>
  <c r="AG154"/>
  <c r="AF154"/>
  <c r="AC154"/>
  <c r="AB154"/>
  <c r="Y154"/>
  <c r="X154"/>
  <c r="U154"/>
  <c r="S154"/>
  <c r="Q154"/>
  <c r="P154"/>
  <c r="O154"/>
  <c r="N154"/>
  <c r="Q153"/>
  <c r="P153"/>
  <c r="O153"/>
  <c r="N153"/>
  <c r="Q152"/>
  <c r="P152"/>
  <c r="O152"/>
  <c r="N152"/>
  <c r="Y151"/>
  <c r="X151"/>
  <c r="Q151"/>
  <c r="P151"/>
  <c r="O151"/>
  <c r="N151"/>
  <c r="AG150"/>
  <c r="AF150"/>
  <c r="AC150"/>
  <c r="AB150"/>
  <c r="Y150"/>
  <c r="X150"/>
  <c r="U150"/>
  <c r="S150"/>
  <c r="Q150"/>
  <c r="P150"/>
  <c r="O150"/>
  <c r="N150"/>
  <c r="AC149"/>
  <c r="AB149"/>
  <c r="Y149"/>
  <c r="X149"/>
  <c r="U149"/>
  <c r="S149"/>
  <c r="Q149"/>
  <c r="P149"/>
  <c r="O149"/>
  <c r="N149"/>
  <c r="AG148"/>
  <c r="AF148"/>
  <c r="AC148"/>
  <c r="AB148"/>
  <c r="Y148"/>
  <c r="X148"/>
  <c r="U148"/>
  <c r="S148"/>
  <c r="Q148"/>
  <c r="P148"/>
  <c r="O148"/>
  <c r="N148"/>
  <c r="AG147"/>
  <c r="AF147"/>
  <c r="AC147"/>
  <c r="AB147"/>
  <c r="Y147"/>
  <c r="X147"/>
  <c r="U147"/>
  <c r="S147"/>
  <c r="Q147"/>
  <c r="P147"/>
  <c r="O147"/>
  <c r="N147"/>
  <c r="AG146"/>
  <c r="AF146"/>
  <c r="AC146"/>
  <c r="AB146"/>
  <c r="Y146"/>
  <c r="X146"/>
  <c r="U146"/>
  <c r="S146"/>
  <c r="Q146"/>
  <c r="P146"/>
  <c r="O146"/>
  <c r="N146"/>
  <c r="Q145"/>
  <c r="P145"/>
  <c r="O145"/>
  <c r="N145"/>
  <c r="AG144"/>
  <c r="AF144"/>
  <c r="AC144"/>
  <c r="AB144"/>
  <c r="Y144"/>
  <c r="X144"/>
  <c r="U144"/>
  <c r="S144"/>
  <c r="Q144"/>
  <c r="P144"/>
  <c r="O144"/>
  <c r="N144"/>
  <c r="AG143"/>
  <c r="AF143"/>
  <c r="AC143"/>
  <c r="AB143"/>
  <c r="Y143"/>
  <c r="X143"/>
  <c r="U143"/>
  <c r="S143"/>
  <c r="Q143"/>
  <c r="P143"/>
  <c r="O143"/>
  <c r="N143"/>
  <c r="AG142"/>
  <c r="AF142"/>
  <c r="AC142"/>
  <c r="AB142"/>
  <c r="Y142"/>
  <c r="X142"/>
  <c r="U142"/>
  <c r="S142"/>
  <c r="Q142"/>
  <c r="P142"/>
  <c r="O142"/>
  <c r="N142"/>
  <c r="AG141"/>
  <c r="AF141"/>
  <c r="AC141"/>
  <c r="AB141"/>
  <c r="Y141"/>
  <c r="X141"/>
  <c r="U141"/>
  <c r="S141"/>
  <c r="Q141"/>
  <c r="P141"/>
  <c r="O141"/>
  <c r="N141"/>
  <c r="Q140"/>
  <c r="P140"/>
  <c r="O140"/>
  <c r="N140"/>
  <c r="S139"/>
  <c r="Q139"/>
  <c r="P139"/>
  <c r="O139"/>
  <c r="N139"/>
  <c r="AG138"/>
  <c r="AF138"/>
  <c r="AC138"/>
  <c r="AB138"/>
  <c r="Y138"/>
  <c r="X138"/>
  <c r="U138"/>
  <c r="S138"/>
  <c r="Q138"/>
  <c r="P138"/>
  <c r="O138"/>
  <c r="N138"/>
  <c r="AG137"/>
  <c r="AF137"/>
  <c r="AC137"/>
  <c r="AB137"/>
  <c r="Y137"/>
  <c r="X137"/>
  <c r="U137"/>
  <c r="S137"/>
  <c r="Q137"/>
  <c r="P137"/>
  <c r="O137"/>
  <c r="N137"/>
  <c r="AG136"/>
  <c r="AF136"/>
  <c r="AC136"/>
  <c r="AB136"/>
  <c r="Y136"/>
  <c r="X136"/>
  <c r="U136"/>
  <c r="S136"/>
  <c r="Q136"/>
  <c r="P136"/>
  <c r="O136"/>
  <c r="N136"/>
  <c r="U135"/>
  <c r="S135"/>
  <c r="Q135"/>
  <c r="P135"/>
  <c r="O135"/>
  <c r="N135"/>
  <c r="S134"/>
  <c r="Q134"/>
  <c r="P134"/>
  <c r="O134"/>
  <c r="N134"/>
  <c r="AG133"/>
  <c r="AF133"/>
  <c r="AC133"/>
  <c r="AB133"/>
  <c r="Y133"/>
  <c r="X133"/>
  <c r="U133"/>
  <c r="S133"/>
  <c r="Q133"/>
  <c r="P133"/>
  <c r="O133"/>
  <c r="N133"/>
  <c r="S132"/>
  <c r="Q132"/>
  <c r="P132"/>
  <c r="O132"/>
  <c r="N132"/>
  <c r="S131"/>
  <c r="Q131"/>
  <c r="P131"/>
  <c r="O131"/>
  <c r="N131"/>
  <c r="Q130"/>
  <c r="P130"/>
  <c r="O130"/>
  <c r="N130"/>
  <c r="Q129"/>
  <c r="P129"/>
  <c r="O129"/>
  <c r="N129"/>
  <c r="Q128"/>
  <c r="P128"/>
  <c r="O128"/>
  <c r="N128"/>
  <c r="Y127"/>
  <c r="X127"/>
  <c r="U127"/>
  <c r="S127"/>
  <c r="Q127"/>
  <c r="P127"/>
  <c r="O127"/>
  <c r="N127"/>
  <c r="Y126"/>
  <c r="X126"/>
  <c r="S126"/>
  <c r="Q126"/>
  <c r="P126"/>
  <c r="O126"/>
  <c r="N126"/>
  <c r="AG125"/>
  <c r="AF125"/>
  <c r="AC125"/>
  <c r="AB125"/>
  <c r="Y125"/>
  <c r="X125"/>
  <c r="U125"/>
  <c r="S125"/>
  <c r="Q125"/>
  <c r="P125"/>
  <c r="O125"/>
  <c r="N125"/>
  <c r="AG124"/>
  <c r="AF124"/>
  <c r="AC124"/>
  <c r="AB124"/>
  <c r="Y124"/>
  <c r="X124"/>
  <c r="U124"/>
  <c r="S124"/>
  <c r="Q124"/>
  <c r="P124"/>
  <c r="O124"/>
  <c r="N124"/>
  <c r="AG123"/>
  <c r="AF123"/>
  <c r="AC123"/>
  <c r="AB123"/>
  <c r="Y123"/>
  <c r="X123"/>
  <c r="U123"/>
  <c r="S123"/>
  <c r="Q123"/>
  <c r="P123"/>
  <c r="O123"/>
  <c r="N123"/>
  <c r="Q122"/>
  <c r="P122"/>
  <c r="O122"/>
  <c r="N122"/>
  <c r="Q121"/>
  <c r="P121"/>
  <c r="O121"/>
  <c r="N121"/>
  <c r="Q120"/>
  <c r="P120"/>
  <c r="O120"/>
  <c r="N120"/>
  <c r="Q119"/>
  <c r="P119"/>
  <c r="O119"/>
  <c r="N119"/>
  <c r="Q118"/>
  <c r="P118"/>
  <c r="O118"/>
  <c r="N118"/>
  <c r="U117"/>
  <c r="Q117"/>
  <c r="P117"/>
  <c r="O117"/>
  <c r="N117"/>
  <c r="AG116"/>
  <c r="AF116"/>
  <c r="AC116"/>
  <c r="AB116"/>
  <c r="Y116"/>
  <c r="X116"/>
  <c r="U116"/>
  <c r="S116"/>
  <c r="Q116"/>
  <c r="P116"/>
  <c r="O116"/>
  <c r="N116"/>
  <c r="AG115"/>
  <c r="AF115"/>
  <c r="AC115"/>
  <c r="AB115"/>
  <c r="Y115"/>
  <c r="X115"/>
  <c r="U115"/>
  <c r="S115"/>
  <c r="Q115"/>
  <c r="P115"/>
  <c r="O115"/>
  <c r="N115"/>
  <c r="S114"/>
  <c r="Q114"/>
  <c r="P114"/>
  <c r="O114"/>
  <c r="N114"/>
  <c r="Y113"/>
  <c r="X113"/>
  <c r="S113"/>
  <c r="Q113"/>
  <c r="P113"/>
  <c r="O113"/>
  <c r="N113"/>
  <c r="AC112"/>
  <c r="AB112"/>
  <c r="Y112"/>
  <c r="X112"/>
  <c r="U112"/>
  <c r="S112"/>
  <c r="Q112"/>
  <c r="P112"/>
  <c r="O112"/>
  <c r="N112"/>
  <c r="AG111"/>
  <c r="AF111"/>
  <c r="AC111"/>
  <c r="AB111"/>
  <c r="Y111"/>
  <c r="X111"/>
  <c r="U111"/>
  <c r="S111"/>
  <c r="Q111"/>
  <c r="P111"/>
  <c r="O111"/>
  <c r="N111"/>
  <c r="AG110"/>
  <c r="AF110"/>
  <c r="AC110"/>
  <c r="AB110"/>
  <c r="Y110"/>
  <c r="X110"/>
  <c r="U110"/>
  <c r="S110"/>
  <c r="Q110"/>
  <c r="P110"/>
  <c r="O110"/>
  <c r="N110"/>
  <c r="AG109"/>
  <c r="AF109"/>
  <c r="AC109"/>
  <c r="AB109"/>
  <c r="Y109"/>
  <c r="X109"/>
  <c r="U109"/>
  <c r="S109"/>
  <c r="Q109"/>
  <c r="P109"/>
  <c r="O109"/>
  <c r="N109"/>
  <c r="Q108"/>
  <c r="P108"/>
  <c r="O108"/>
  <c r="N108"/>
  <c r="AG107"/>
  <c r="AF107"/>
  <c r="AC107"/>
  <c r="AB107"/>
  <c r="Y107"/>
  <c r="X107"/>
  <c r="U107"/>
  <c r="S107"/>
  <c r="Q107"/>
  <c r="P107"/>
  <c r="O107"/>
  <c r="N107"/>
  <c r="AG106"/>
  <c r="AF106"/>
  <c r="AC106"/>
  <c r="AB106"/>
  <c r="Y106"/>
  <c r="X106"/>
  <c r="U106"/>
  <c r="S106"/>
  <c r="Q106"/>
  <c r="P106"/>
  <c r="O106"/>
  <c r="N106"/>
  <c r="AG105"/>
  <c r="AF105"/>
  <c r="AC105"/>
  <c r="AB105"/>
  <c r="Y105"/>
  <c r="X105"/>
  <c r="U105"/>
  <c r="S105"/>
  <c r="Q105"/>
  <c r="P105"/>
  <c r="O105"/>
  <c r="N105"/>
  <c r="AG104"/>
  <c r="AF104"/>
  <c r="AC104"/>
  <c r="AB104"/>
  <c r="Y104"/>
  <c r="X104"/>
  <c r="U104"/>
  <c r="S104"/>
  <c r="Q104"/>
  <c r="P104"/>
  <c r="O104"/>
  <c r="N104"/>
  <c r="AG103"/>
  <c r="AF103"/>
  <c r="AC103"/>
  <c r="AB103"/>
  <c r="Y103"/>
  <c r="X103"/>
  <c r="U103"/>
  <c r="S103"/>
  <c r="Q103"/>
  <c r="P103"/>
  <c r="O103"/>
  <c r="N103"/>
  <c r="S102"/>
  <c r="Q102"/>
  <c r="P102"/>
  <c r="O102"/>
  <c r="N102"/>
  <c r="Q101"/>
  <c r="P101"/>
  <c r="O101"/>
  <c r="N101"/>
  <c r="Q100"/>
  <c r="P100"/>
  <c r="O100"/>
  <c r="N100"/>
  <c r="AG99"/>
  <c r="AF99"/>
  <c r="AC99"/>
  <c r="AB99"/>
  <c r="Y99"/>
  <c r="X99"/>
  <c r="U99"/>
  <c r="S99"/>
  <c r="Q99"/>
  <c r="P99"/>
  <c r="O99"/>
  <c r="N99"/>
  <c r="AG98"/>
  <c r="AF98"/>
  <c r="AC98"/>
  <c r="AB98"/>
  <c r="Y98"/>
  <c r="X98"/>
  <c r="U98"/>
  <c r="S98"/>
  <c r="Q98"/>
  <c r="P98"/>
  <c r="O98"/>
  <c r="N98"/>
  <c r="Q97"/>
  <c r="P97"/>
  <c r="O97"/>
  <c r="N97"/>
  <c r="S96"/>
  <c r="Q96"/>
  <c r="P96"/>
  <c r="O96"/>
  <c r="N96"/>
  <c r="AG95"/>
  <c r="AF95"/>
  <c r="AC95"/>
  <c r="AB95"/>
  <c r="Y95"/>
  <c r="X95"/>
  <c r="U95"/>
  <c r="S95"/>
  <c r="Q95"/>
  <c r="P95"/>
  <c r="O95"/>
  <c r="N95"/>
  <c r="AG94"/>
  <c r="AF94"/>
  <c r="AC94"/>
  <c r="AB94"/>
  <c r="Y94"/>
  <c r="X94"/>
  <c r="U94"/>
  <c r="S94"/>
  <c r="Q94"/>
  <c r="P94"/>
  <c r="O94"/>
  <c r="N94"/>
  <c r="AG93"/>
  <c r="AF93"/>
  <c r="AC93"/>
  <c r="AB93"/>
  <c r="Y93"/>
  <c r="X93"/>
  <c r="U93"/>
  <c r="S93"/>
  <c r="Q93"/>
  <c r="P93"/>
  <c r="O93"/>
  <c r="N93"/>
  <c r="AG92"/>
  <c r="AF92"/>
  <c r="AC92"/>
  <c r="AB92"/>
  <c r="Y92"/>
  <c r="X92"/>
  <c r="U92"/>
  <c r="S92"/>
  <c r="Q92"/>
  <c r="P92"/>
  <c r="O92"/>
  <c r="N92"/>
  <c r="Q91"/>
  <c r="P91"/>
  <c r="O91"/>
  <c r="N91"/>
  <c r="AG90"/>
  <c r="AF90"/>
  <c r="AC90"/>
  <c r="AB90"/>
  <c r="Y90"/>
  <c r="X90"/>
  <c r="U90"/>
  <c r="S90"/>
  <c r="Q90"/>
  <c r="P90"/>
  <c r="O90"/>
  <c r="N90"/>
  <c r="AG89"/>
  <c r="AF89"/>
  <c r="AC89"/>
  <c r="AB89"/>
  <c r="Y89"/>
  <c r="X89"/>
  <c r="U89"/>
  <c r="S89"/>
  <c r="Q89"/>
  <c r="P89"/>
  <c r="O89"/>
  <c r="N89"/>
  <c r="AG88"/>
  <c r="AF88"/>
  <c r="AC88"/>
  <c r="AB88"/>
  <c r="Y88"/>
  <c r="X88"/>
  <c r="U88"/>
  <c r="S88"/>
  <c r="Q88"/>
  <c r="P88"/>
  <c r="O88"/>
  <c r="N88"/>
  <c r="AG87"/>
  <c r="AF87"/>
  <c r="AC87"/>
  <c r="AB87"/>
  <c r="Y87"/>
  <c r="X87"/>
  <c r="U87"/>
  <c r="S87"/>
  <c r="Q87"/>
  <c r="P87"/>
  <c r="O87"/>
  <c r="N87"/>
  <c r="AG86"/>
  <c r="AF86"/>
  <c r="AC86"/>
  <c r="AB86"/>
  <c r="Y86"/>
  <c r="X86"/>
  <c r="U86"/>
  <c r="S86"/>
  <c r="Q86"/>
  <c r="P86"/>
  <c r="O86"/>
  <c r="N86"/>
  <c r="AG85"/>
  <c r="AF85"/>
  <c r="AC85"/>
  <c r="AB85"/>
  <c r="Y85"/>
  <c r="X85"/>
  <c r="U85"/>
  <c r="S85"/>
  <c r="Q85"/>
  <c r="P85"/>
  <c r="O85"/>
  <c r="N85"/>
  <c r="Q84"/>
  <c r="P84"/>
  <c r="O84"/>
  <c r="N84"/>
  <c r="AG83"/>
  <c r="AF83"/>
  <c r="AC83"/>
  <c r="AB83"/>
  <c r="Y83"/>
  <c r="X83"/>
  <c r="U83"/>
  <c r="S83"/>
  <c r="Q83"/>
  <c r="P83"/>
  <c r="O83"/>
  <c r="N83"/>
  <c r="AG82"/>
  <c r="AF82"/>
  <c r="AC82"/>
  <c r="AB82"/>
  <c r="Y82"/>
  <c r="X82"/>
  <c r="U82"/>
  <c r="S82"/>
  <c r="Q82"/>
  <c r="P82"/>
  <c r="O82"/>
  <c r="N82"/>
  <c r="AG81"/>
  <c r="AF81"/>
  <c r="AC81"/>
  <c r="AB81"/>
  <c r="Y81"/>
  <c r="X81"/>
  <c r="U81"/>
  <c r="S81"/>
  <c r="Q81"/>
  <c r="P81"/>
  <c r="O81"/>
  <c r="N81"/>
  <c r="Y80"/>
  <c r="X80"/>
  <c r="U80"/>
  <c r="S80"/>
  <c r="Q80"/>
  <c r="P80"/>
  <c r="O80"/>
  <c r="N80"/>
  <c r="Y79"/>
  <c r="X79"/>
  <c r="S79"/>
  <c r="Q79"/>
  <c r="P79"/>
  <c r="O79"/>
  <c r="N79"/>
  <c r="AG78"/>
  <c r="AF78"/>
  <c r="AC78"/>
  <c r="AB78"/>
  <c r="Y78"/>
  <c r="X78"/>
  <c r="U78"/>
  <c r="S78"/>
  <c r="Q78"/>
  <c r="P78"/>
  <c r="O78"/>
  <c r="N78"/>
  <c r="Y77"/>
  <c r="X77"/>
  <c r="U77"/>
  <c r="S77"/>
  <c r="Q77"/>
  <c r="P77"/>
  <c r="O77"/>
  <c r="N77"/>
  <c r="AG76"/>
  <c r="AF76"/>
  <c r="AC76"/>
  <c r="AB76"/>
  <c r="Y76"/>
  <c r="X76"/>
  <c r="U76"/>
  <c r="S76"/>
  <c r="Q76"/>
  <c r="P76"/>
  <c r="O76"/>
  <c r="N76"/>
  <c r="AG75"/>
  <c r="AF75"/>
  <c r="AC75"/>
  <c r="AB75"/>
  <c r="Y75"/>
  <c r="X75"/>
  <c r="U75"/>
  <c r="S75"/>
  <c r="Q75"/>
  <c r="P75"/>
  <c r="O75"/>
  <c r="N75"/>
  <c r="AG74"/>
  <c r="AF74"/>
  <c r="AC74"/>
  <c r="AB74"/>
  <c r="Y74"/>
  <c r="X74"/>
  <c r="U74"/>
  <c r="S74"/>
  <c r="Q74"/>
  <c r="P74"/>
  <c r="O74"/>
  <c r="N74"/>
  <c r="AG73"/>
  <c r="AF73"/>
  <c r="AC73"/>
  <c r="AB73"/>
  <c r="Y73"/>
  <c r="X73"/>
  <c r="U73"/>
  <c r="S73"/>
  <c r="Q73"/>
  <c r="P73"/>
  <c r="O73"/>
  <c r="N73"/>
  <c r="AG72"/>
  <c r="AF72"/>
  <c r="AC72"/>
  <c r="AB72"/>
  <c r="Y72"/>
  <c r="X72"/>
  <c r="U72"/>
  <c r="S72"/>
  <c r="Q72"/>
  <c r="P72"/>
  <c r="O72"/>
  <c r="N72"/>
  <c r="AG71"/>
  <c r="AF71"/>
  <c r="AC71"/>
  <c r="AB71"/>
  <c r="Y71"/>
  <c r="X71"/>
  <c r="U71"/>
  <c r="S71"/>
  <c r="Q71"/>
  <c r="P71"/>
  <c r="O71"/>
  <c r="N71"/>
  <c r="S70"/>
  <c r="Q70"/>
  <c r="P70"/>
  <c r="O70"/>
  <c r="N70"/>
  <c r="Y69"/>
  <c r="X69"/>
  <c r="S69"/>
  <c r="Q69"/>
  <c r="P69"/>
  <c r="O69"/>
  <c r="N69"/>
  <c r="AG68"/>
  <c r="AF68"/>
  <c r="AC68"/>
  <c r="AB68"/>
  <c r="Y68"/>
  <c r="X68"/>
  <c r="U68"/>
  <c r="S68"/>
  <c r="Q68"/>
  <c r="P68"/>
  <c r="O68"/>
  <c r="N68"/>
  <c r="AC67"/>
  <c r="AB67"/>
  <c r="Y67"/>
  <c r="X67"/>
  <c r="U67"/>
  <c r="S67"/>
  <c r="Q67"/>
  <c r="P67"/>
  <c r="O67"/>
  <c r="N67"/>
  <c r="Q66"/>
  <c r="P66"/>
  <c r="O66"/>
  <c r="N66"/>
  <c r="Y65"/>
  <c r="X65"/>
  <c r="S65"/>
  <c r="Q65"/>
  <c r="P65"/>
  <c r="O65"/>
  <c r="N65"/>
  <c r="Q64"/>
  <c r="P64"/>
  <c r="O64"/>
  <c r="N64"/>
  <c r="AG63"/>
  <c r="AF63"/>
  <c r="AC63"/>
  <c r="AB63"/>
  <c r="Y63"/>
  <c r="X63"/>
  <c r="U63"/>
  <c r="S63"/>
  <c r="Q63"/>
  <c r="P63"/>
  <c r="O63"/>
  <c r="N63"/>
  <c r="AG62"/>
  <c r="AF62"/>
  <c r="AC62"/>
  <c r="AB62"/>
  <c r="Y62"/>
  <c r="X62"/>
  <c r="U62"/>
  <c r="S62"/>
  <c r="Q62"/>
  <c r="P62"/>
  <c r="O62"/>
  <c r="N62"/>
  <c r="AG61"/>
  <c r="AF61"/>
  <c r="AC61"/>
  <c r="AB61"/>
  <c r="Y61"/>
  <c r="X61"/>
  <c r="U61"/>
  <c r="S61"/>
  <c r="Q61"/>
  <c r="P61"/>
  <c r="O61"/>
  <c r="N61"/>
  <c r="Y60"/>
  <c r="X60"/>
  <c r="S60"/>
  <c r="Q60"/>
  <c r="P60"/>
  <c r="O60"/>
  <c r="N60"/>
  <c r="AG59"/>
  <c r="AF59"/>
  <c r="AC59"/>
  <c r="AB59"/>
  <c r="Y59"/>
  <c r="X59"/>
  <c r="U59"/>
  <c r="S59"/>
  <c r="Q59"/>
  <c r="P59"/>
  <c r="O59"/>
  <c r="N59"/>
  <c r="Q58"/>
  <c r="P58"/>
  <c r="O58"/>
  <c r="N58"/>
  <c r="Y57"/>
  <c r="X57"/>
  <c r="S57"/>
  <c r="Q57"/>
  <c r="P57"/>
  <c r="O57"/>
  <c r="N57"/>
  <c r="AC56"/>
  <c r="AB56"/>
  <c r="Y56"/>
  <c r="X56"/>
  <c r="U56"/>
  <c r="S56"/>
  <c r="Q56"/>
  <c r="P56"/>
  <c r="O56"/>
  <c r="N56"/>
  <c r="AG55"/>
  <c r="AF55"/>
  <c r="AC55"/>
  <c r="AB55"/>
  <c r="Y55"/>
  <c r="X55"/>
  <c r="U55"/>
  <c r="S55"/>
  <c r="Q55"/>
  <c r="P55"/>
  <c r="O55"/>
  <c r="N55"/>
  <c r="Q54"/>
  <c r="P54"/>
  <c r="O54"/>
  <c r="N54"/>
  <c r="Q53"/>
  <c r="P53"/>
  <c r="O53"/>
  <c r="N53"/>
  <c r="AG52"/>
  <c r="AF52"/>
  <c r="AC52"/>
  <c r="AB52"/>
  <c r="Y52"/>
  <c r="X52"/>
  <c r="U52"/>
  <c r="S52"/>
  <c r="Q52"/>
  <c r="P52"/>
  <c r="O52"/>
  <c r="N52"/>
  <c r="Q51"/>
  <c r="P51"/>
  <c r="O51"/>
  <c r="N51"/>
  <c r="S50"/>
  <c r="Q50"/>
  <c r="P50"/>
  <c r="O50"/>
  <c r="N50"/>
  <c r="Q49"/>
  <c r="P49"/>
  <c r="O49"/>
  <c r="N49"/>
  <c r="AG48"/>
  <c r="AF48"/>
  <c r="AC48"/>
  <c r="AB48"/>
  <c r="Y48"/>
  <c r="X48"/>
  <c r="U48"/>
  <c r="S48"/>
  <c r="Q48"/>
  <c r="P48"/>
  <c r="O48"/>
  <c r="N48"/>
  <c r="Q47"/>
  <c r="P47"/>
  <c r="O47"/>
  <c r="N47"/>
  <c r="AG46"/>
  <c r="AF46"/>
  <c r="AC46"/>
  <c r="AB46"/>
  <c r="Y46"/>
  <c r="X46"/>
  <c r="U46"/>
  <c r="S46"/>
  <c r="Q46"/>
  <c r="P46"/>
  <c r="O46"/>
  <c r="N46"/>
  <c r="Q45"/>
  <c r="P45"/>
  <c r="O45"/>
  <c r="N45"/>
  <c r="AG44"/>
  <c r="AF44"/>
  <c r="AC44"/>
  <c r="AB44"/>
  <c r="Y44"/>
  <c r="X44"/>
  <c r="U44"/>
  <c r="S44"/>
  <c r="Q44"/>
  <c r="P44"/>
  <c r="O44"/>
  <c r="N44"/>
  <c r="Q43"/>
  <c r="P43"/>
  <c r="O43"/>
  <c r="N43"/>
  <c r="AG42"/>
  <c r="AF42"/>
  <c r="AC42"/>
  <c r="AB42"/>
  <c r="Y42"/>
  <c r="X42"/>
  <c r="U42"/>
  <c r="S42"/>
  <c r="Q42"/>
  <c r="P42"/>
  <c r="O42"/>
  <c r="N42"/>
  <c r="Q41"/>
  <c r="P41"/>
  <c r="O41"/>
  <c r="N41"/>
  <c r="S40"/>
  <c r="Q40"/>
  <c r="P40"/>
  <c r="O40"/>
  <c r="N40"/>
  <c r="AG39"/>
  <c r="AF39"/>
  <c r="AC39"/>
  <c r="AB39"/>
  <c r="Y39"/>
  <c r="X39"/>
  <c r="U39"/>
  <c r="S39"/>
  <c r="Q39"/>
  <c r="P39"/>
  <c r="O39"/>
  <c r="N39"/>
  <c r="AG38"/>
  <c r="AF38"/>
  <c r="AC38"/>
  <c r="AB38"/>
  <c r="Y38"/>
  <c r="X38"/>
  <c r="U38"/>
  <c r="S38"/>
  <c r="Q38"/>
  <c r="P38"/>
  <c r="O38"/>
  <c r="N38"/>
  <c r="Q37"/>
  <c r="P37"/>
  <c r="O37"/>
  <c r="N37"/>
  <c r="AG36"/>
  <c r="AF36"/>
  <c r="AC36"/>
  <c r="AB36"/>
  <c r="Y36"/>
  <c r="X36"/>
  <c r="U36"/>
  <c r="S36"/>
  <c r="Q36"/>
  <c r="P36"/>
  <c r="O36"/>
  <c r="N36"/>
  <c r="AG35"/>
  <c r="AF35"/>
  <c r="AC35"/>
  <c r="AB35"/>
  <c r="Y35"/>
  <c r="X35"/>
  <c r="U35"/>
  <c r="S35"/>
  <c r="Q35"/>
  <c r="P35"/>
  <c r="O35"/>
  <c r="N35"/>
  <c r="Q34"/>
  <c r="P34"/>
  <c r="O34"/>
  <c r="N34"/>
  <c r="Q33"/>
  <c r="P33"/>
  <c r="O33"/>
  <c r="N33"/>
  <c r="AG32"/>
  <c r="AF32"/>
  <c r="AC32"/>
  <c r="AB32"/>
  <c r="Y32"/>
  <c r="X32"/>
  <c r="U32"/>
  <c r="S32"/>
  <c r="Q32"/>
  <c r="P32"/>
  <c r="O32"/>
  <c r="N32"/>
  <c r="AG31"/>
  <c r="AF31"/>
  <c r="AC31"/>
  <c r="AB31"/>
  <c r="Y31"/>
  <c r="X31"/>
  <c r="U31"/>
  <c r="S31"/>
  <c r="Q31"/>
  <c r="P31"/>
  <c r="O31"/>
  <c r="N31"/>
  <c r="AG30"/>
  <c r="AF30"/>
  <c r="AC30"/>
  <c r="AB30"/>
  <c r="Y30"/>
  <c r="X30"/>
  <c r="U30"/>
  <c r="S30"/>
  <c r="Q30"/>
  <c r="P30"/>
  <c r="O30"/>
  <c r="N30"/>
  <c r="Y29"/>
  <c r="X29"/>
  <c r="S29"/>
  <c r="Q29"/>
  <c r="P29"/>
  <c r="O29"/>
  <c r="N29"/>
  <c r="Q28"/>
  <c r="P28"/>
  <c r="O28"/>
  <c r="N28"/>
  <c r="AG27"/>
  <c r="AF27"/>
  <c r="AC27"/>
  <c r="AB27"/>
  <c r="Y27"/>
  <c r="X27"/>
  <c r="U27"/>
  <c r="S27"/>
  <c r="Q27"/>
  <c r="P27"/>
  <c r="O27"/>
  <c r="N27"/>
  <c r="AG26"/>
  <c r="AF26"/>
  <c r="AC26"/>
  <c r="AB26"/>
  <c r="Y26"/>
  <c r="X26"/>
  <c r="U26"/>
  <c r="S26"/>
  <c r="Q26"/>
  <c r="P26"/>
  <c r="O26"/>
  <c r="N26"/>
  <c r="AG25"/>
  <c r="AF25"/>
  <c r="AC25"/>
  <c r="AB25"/>
  <c r="Y25"/>
  <c r="X25"/>
  <c r="U25"/>
  <c r="S25"/>
  <c r="Q25"/>
  <c r="P25"/>
  <c r="O25"/>
  <c r="N25"/>
  <c r="Q24"/>
  <c r="P24"/>
  <c r="O24"/>
  <c r="N24"/>
  <c r="Y23"/>
  <c r="X23"/>
  <c r="U23"/>
  <c r="S23"/>
  <c r="Q23"/>
  <c r="P23"/>
  <c r="O23"/>
  <c r="N23"/>
  <c r="AC22"/>
  <c r="AB22"/>
  <c r="Y22"/>
  <c r="X22"/>
  <c r="U22"/>
  <c r="S22"/>
  <c r="Q22"/>
  <c r="P22"/>
  <c r="O22"/>
  <c r="N22"/>
  <c r="AG21"/>
  <c r="AF21"/>
  <c r="AC21"/>
  <c r="AB21"/>
  <c r="Y21"/>
  <c r="X21"/>
  <c r="U21"/>
  <c r="S21"/>
  <c r="Q21"/>
  <c r="P21"/>
  <c r="O21"/>
  <c r="N21"/>
  <c r="AG20"/>
  <c r="AF20"/>
  <c r="AC20"/>
  <c r="AB20"/>
  <c r="Y20"/>
  <c r="X20"/>
  <c r="U20"/>
  <c r="S20"/>
  <c r="Q20"/>
  <c r="P20"/>
  <c r="O20"/>
  <c r="N20"/>
  <c r="Y19"/>
  <c r="X19"/>
  <c r="U19"/>
  <c r="S19"/>
  <c r="Q19"/>
  <c r="P19"/>
  <c r="O19"/>
  <c r="N19"/>
  <c r="Q18"/>
  <c r="P18"/>
  <c r="O18"/>
  <c r="N18"/>
  <c r="AG17"/>
  <c r="AF17"/>
  <c r="Y17"/>
  <c r="X17"/>
  <c r="U17"/>
  <c r="S17"/>
  <c r="Q17"/>
  <c r="P17"/>
  <c r="O17"/>
  <c r="N17"/>
  <c r="Q16"/>
  <c r="P16"/>
  <c r="O16"/>
  <c r="N16"/>
  <c r="Q15"/>
  <c r="P15"/>
  <c r="O15"/>
  <c r="N15"/>
  <c r="AG14"/>
  <c r="AF14"/>
  <c r="AC14"/>
  <c r="AB14"/>
  <c r="Y14"/>
  <c r="X14"/>
  <c r="U14"/>
  <c r="S14"/>
  <c r="Q14"/>
  <c r="P14"/>
  <c r="O14"/>
  <c r="N14"/>
  <c r="AG13"/>
  <c r="AF13"/>
  <c r="AC13"/>
  <c r="AB13"/>
  <c r="Y13"/>
  <c r="X13"/>
  <c r="U13"/>
  <c r="S13"/>
  <c r="Q13"/>
  <c r="P13"/>
  <c r="O13"/>
  <c r="N13"/>
  <c r="AG12"/>
  <c r="AF12"/>
  <c r="AC12"/>
  <c r="AB12"/>
  <c r="Y12"/>
  <c r="X12"/>
  <c r="U12"/>
  <c r="S12"/>
  <c r="Q12"/>
  <c r="P12"/>
  <c r="O12"/>
  <c r="N12"/>
  <c r="Q11"/>
  <c r="P11"/>
  <c r="O11"/>
  <c r="N11"/>
  <c r="Y10"/>
  <c r="X10"/>
  <c r="S10"/>
  <c r="Q10"/>
  <c r="P10"/>
  <c r="O10"/>
  <c r="N10"/>
  <c r="AG9"/>
  <c r="AF9"/>
  <c r="AC9"/>
  <c r="AB9"/>
  <c r="Y9"/>
  <c r="X9"/>
  <c r="U9"/>
  <c r="S9"/>
  <c r="Q9"/>
  <c r="P9"/>
  <c r="O9"/>
  <c r="N9"/>
  <c r="AG8"/>
  <c r="AF8"/>
  <c r="AC8"/>
  <c r="AB8"/>
  <c r="Y8"/>
  <c r="X8"/>
  <c r="U8"/>
  <c r="S8"/>
  <c r="Q8"/>
  <c r="P8"/>
  <c r="O8"/>
  <c r="N8"/>
  <c r="AG7"/>
  <c r="AF7"/>
  <c r="AC7"/>
  <c r="AB7"/>
  <c r="Y7"/>
  <c r="X7"/>
  <c r="U7"/>
  <c r="S7"/>
  <c r="Q7"/>
  <c r="P7"/>
  <c r="O7"/>
  <c r="N7"/>
  <c r="Q6"/>
  <c r="P6"/>
  <c r="O6"/>
  <c r="N6"/>
  <c r="Q5"/>
  <c r="P5"/>
  <c r="O5"/>
  <c r="N5"/>
  <c r="S4"/>
  <c r="Q4"/>
  <c r="P4"/>
  <c r="O4"/>
  <c r="N4"/>
  <c r="S3"/>
  <c r="Q3"/>
  <c r="P3"/>
  <c r="O3"/>
  <c r="N3" l="1"/>
  <c r="S2"/>
  <c r="Q2"/>
  <c r="P2"/>
  <c r="O2"/>
  <c r="N2"/>
  <c r="J6" i="2" s="1"/>
  <c r="I6" l="1"/>
  <c r="D6"/>
  <c r="C6" s="1"/>
  <c r="J5"/>
  <c r="I5"/>
  <c r="H5"/>
  <c r="D5"/>
  <c r="C5"/>
  <c r="B5"/>
  <c r="AQ119" i="1"/>
  <c r="AP119"/>
  <c r="AO119"/>
  <c r="AN119"/>
  <c r="AM119"/>
  <c r="AL119"/>
  <c r="AE119"/>
  <c r="AD119"/>
  <c r="AC119"/>
  <c r="AB119"/>
  <c r="AA119"/>
  <c r="Z119"/>
  <c r="AQ118"/>
  <c r="AP118"/>
  <c r="AO118"/>
  <c r="AN118"/>
  <c r="AM118"/>
  <c r="AL118"/>
  <c r="AE118"/>
  <c r="AD118"/>
  <c r="AC118"/>
  <c r="AB118"/>
  <c r="AA118"/>
  <c r="Z118"/>
  <c r="AQ117"/>
  <c r="AP117"/>
  <c r="AO117"/>
  <c r="AN117"/>
  <c r="AM117"/>
  <c r="AL117"/>
  <c r="AE117"/>
  <c r="AD117"/>
  <c r="AC117"/>
  <c r="AB117"/>
  <c r="AA117"/>
  <c r="Z117"/>
  <c r="AQ116"/>
  <c r="AP116"/>
  <c r="AO116"/>
  <c r="AN116"/>
  <c r="AM116"/>
  <c r="AL116"/>
  <c r="AE116"/>
  <c r="AD116"/>
  <c r="AC116"/>
  <c r="AB116"/>
  <c r="AA116"/>
  <c r="Z116"/>
  <c r="AQ115"/>
  <c r="AP115"/>
  <c r="AO115"/>
  <c r="AN115"/>
  <c r="AM115"/>
  <c r="AL115"/>
  <c r="AE115"/>
  <c r="AD115"/>
  <c r="AC115"/>
  <c r="AB115"/>
  <c r="AA115"/>
  <c r="Z115"/>
  <c r="AQ114"/>
  <c r="AP114"/>
  <c r="AO114"/>
  <c r="AN114"/>
  <c r="AM114"/>
  <c r="AL114"/>
  <c r="AE114"/>
  <c r="AD114"/>
  <c r="AC114"/>
  <c r="AB114"/>
  <c r="AA114"/>
  <c r="Z114"/>
  <c r="AQ113"/>
  <c r="AP113"/>
  <c r="AO113"/>
  <c r="AN113"/>
  <c r="AM113"/>
  <c r="AL113"/>
  <c r="AE113" l="1"/>
  <c r="AD113"/>
  <c r="AC113"/>
  <c r="AB113"/>
  <c r="AA113"/>
  <c r="Z113"/>
  <c r="AQ112"/>
  <c r="AP112"/>
  <c r="AO112"/>
  <c r="AN112"/>
  <c r="AM112"/>
  <c r="AL112"/>
  <c r="AE112"/>
  <c r="AD112"/>
  <c r="AC112"/>
  <c r="AB112"/>
  <c r="AA112"/>
  <c r="Z112"/>
  <c r="AQ108"/>
  <c r="AP108"/>
  <c r="AO108"/>
  <c r="AN108"/>
  <c r="AM108"/>
  <c r="AL108"/>
  <c r="AE108"/>
  <c r="AD108"/>
  <c r="AC108"/>
  <c r="AB108"/>
  <c r="AA108"/>
  <c r="Z108"/>
  <c r="AQ107"/>
  <c r="AP107"/>
  <c r="AO107"/>
  <c r="AN107"/>
  <c r="AM107"/>
  <c r="AL107"/>
  <c r="AE107"/>
  <c r="AD107"/>
  <c r="AC107"/>
  <c r="AB107"/>
  <c r="AA107"/>
  <c r="Z107"/>
  <c r="AQ106"/>
  <c r="AP106"/>
  <c r="AO106"/>
  <c r="AN106"/>
  <c r="AM106"/>
  <c r="AL106"/>
  <c r="AE106"/>
  <c r="AD106"/>
  <c r="AC106"/>
  <c r="AB106"/>
  <c r="AA106"/>
  <c r="Z106"/>
  <c r="AQ105"/>
  <c r="AP105"/>
  <c r="AO105"/>
  <c r="AN105"/>
  <c r="AM105"/>
  <c r="AL105"/>
  <c r="AE105"/>
  <c r="AD105"/>
  <c r="AC105"/>
  <c r="AB105"/>
  <c r="AA105"/>
  <c r="Z105"/>
  <c r="AQ104"/>
  <c r="AP104"/>
  <c r="AO104"/>
  <c r="AN104"/>
  <c r="AM104"/>
  <c r="AL104"/>
  <c r="AE104"/>
  <c r="AD104"/>
  <c r="AC104"/>
  <c r="AB104"/>
  <c r="AA104"/>
  <c r="Z104"/>
  <c r="AQ103"/>
  <c r="AP103"/>
  <c r="AO103"/>
  <c r="AN103"/>
  <c r="AM103"/>
  <c r="AL103"/>
  <c r="AE103"/>
  <c r="AD103"/>
  <c r="AC103"/>
  <c r="AB103"/>
  <c r="AA103"/>
  <c r="Z103"/>
  <c r="AQ102"/>
  <c r="AP102"/>
  <c r="AO102"/>
  <c r="AN102"/>
  <c r="AM102"/>
  <c r="AL102"/>
  <c r="AE102"/>
  <c r="AD102"/>
  <c r="AC102"/>
  <c r="AB102"/>
  <c r="AA102"/>
  <c r="Z102"/>
  <c r="AQ101"/>
  <c r="AP101"/>
  <c r="AO101"/>
  <c r="AN101"/>
  <c r="AM101"/>
  <c r="AL101"/>
  <c r="AE101"/>
  <c r="AD101"/>
  <c r="AC101"/>
  <c r="AB101"/>
  <c r="AA101"/>
  <c r="Z101"/>
  <c r="G81"/>
  <c r="G75"/>
  <c r="G67"/>
  <c r="F67"/>
  <c r="E67"/>
  <c r="D67"/>
  <c r="C67"/>
  <c r="G66"/>
  <c r="F66"/>
  <c r="E66"/>
  <c r="D66"/>
  <c r="C66"/>
  <c r="G65"/>
  <c r="F65"/>
  <c r="E65"/>
  <c r="D65"/>
  <c r="C65"/>
  <c r="G64"/>
  <c r="F64"/>
  <c r="E64"/>
  <c r="D64"/>
  <c r="C64"/>
  <c r="G63"/>
  <c r="F63"/>
  <c r="E63"/>
  <c r="D63"/>
  <c r="C63"/>
  <c r="G62"/>
  <c r="F62"/>
  <c r="E62"/>
  <c r="D62"/>
  <c r="C62"/>
  <c r="G61"/>
  <c r="F61"/>
  <c r="E61"/>
  <c r="D61"/>
  <c r="C61"/>
  <c r="G60"/>
  <c r="F60"/>
  <c r="E60"/>
  <c r="D60"/>
  <c r="C60"/>
  <c r="C57"/>
  <c r="G56"/>
  <c r="E56"/>
  <c r="G55"/>
  <c r="E55"/>
  <c r="G54"/>
  <c r="E54"/>
  <c r="G53"/>
  <c r="E53"/>
  <c r="G52"/>
  <c r="E52"/>
  <c r="G51"/>
  <c r="E51"/>
  <c r="G50"/>
  <c r="E50"/>
  <c r="G49"/>
  <c r="E49"/>
  <c r="K4"/>
  <c r="K3"/>
  <c r="L2"/>
  <c r="K2"/>
  <c r="S418" i="4"/>
  <c r="N418"/>
  <c r="M418"/>
  <c r="L418"/>
  <c r="K418"/>
  <c r="S417"/>
  <c r="N417"/>
  <c r="M417"/>
  <c r="L417"/>
  <c r="K417"/>
  <c r="S416"/>
  <c r="N416"/>
  <c r="M416"/>
  <c r="L416"/>
  <c r="K416"/>
  <c r="S415"/>
  <c r="N415"/>
  <c r="M415"/>
  <c r="L415"/>
  <c r="K415"/>
  <c r="S414"/>
  <c r="N414"/>
  <c r="M414"/>
  <c r="L414"/>
  <c r="K414"/>
  <c r="S413"/>
  <c r="N413"/>
  <c r="M413"/>
  <c r="L413"/>
  <c r="K413"/>
  <c r="S412"/>
  <c r="N412"/>
  <c r="M412"/>
  <c r="L412"/>
  <c r="K412"/>
  <c r="S411"/>
  <c r="N411"/>
  <c r="M411"/>
  <c r="L411"/>
  <c r="K411"/>
  <c r="S410"/>
  <c r="N410"/>
  <c r="M410"/>
  <c r="L410"/>
  <c r="K410"/>
  <c r="S409"/>
  <c r="N409"/>
  <c r="M409"/>
  <c r="L409"/>
  <c r="K409"/>
  <c r="S408"/>
  <c r="N408"/>
  <c r="M408"/>
  <c r="L408"/>
  <c r="K408"/>
  <c r="S407"/>
  <c r="N407"/>
  <c r="M407"/>
  <c r="L407"/>
  <c r="K407"/>
  <c r="S406"/>
  <c r="N406"/>
  <c r="M406"/>
  <c r="L406"/>
  <c r="K406"/>
  <c r="S405"/>
  <c r="N405"/>
  <c r="M405"/>
  <c r="L405"/>
  <c r="K405"/>
  <c r="S404"/>
  <c r="N404"/>
  <c r="M404"/>
  <c r="L404"/>
  <c r="K404"/>
  <c r="S403"/>
  <c r="N403"/>
  <c r="M403"/>
  <c r="L403"/>
  <c r="K403"/>
  <c r="S402"/>
  <c r="N402"/>
  <c r="M402"/>
  <c r="L402"/>
  <c r="K402"/>
  <c r="S401"/>
  <c r="N401"/>
  <c r="M401"/>
  <c r="L401"/>
  <c r="K401"/>
  <c r="S400"/>
  <c r="N400"/>
  <c r="M400"/>
  <c r="L400"/>
  <c r="K400"/>
  <c r="S399"/>
  <c r="N399"/>
  <c r="M399"/>
  <c r="L399"/>
  <c r="K399"/>
  <c r="S398"/>
  <c r="N398"/>
  <c r="M398"/>
  <c r="L398"/>
  <c r="K398"/>
  <c r="S397"/>
  <c r="N397"/>
  <c r="M397"/>
  <c r="L397"/>
  <c r="K397"/>
  <c r="S396"/>
  <c r="N396"/>
  <c r="M396"/>
  <c r="L396"/>
  <c r="K396"/>
  <c r="S395"/>
  <c r="N395"/>
  <c r="M395"/>
  <c r="L395"/>
  <c r="K395"/>
  <c r="S394"/>
  <c r="N394"/>
  <c r="M394"/>
  <c r="L394"/>
  <c r="K394"/>
  <c r="S393"/>
  <c r="N393"/>
  <c r="M393"/>
  <c r="L393"/>
  <c r="K393"/>
  <c r="S392"/>
  <c r="N392"/>
  <c r="M392"/>
  <c r="L392"/>
  <c r="K392"/>
  <c r="S391"/>
  <c r="N391"/>
  <c r="M391"/>
  <c r="L391"/>
  <c r="K391"/>
  <c r="S390"/>
  <c r="N390"/>
  <c r="M390"/>
  <c r="L390"/>
  <c r="K390"/>
  <c r="S389"/>
  <c r="N389"/>
  <c r="M389"/>
  <c r="L389"/>
  <c r="K389"/>
  <c r="S388"/>
  <c r="N388"/>
  <c r="M388"/>
  <c r="L388"/>
  <c r="K388"/>
  <c r="S387"/>
  <c r="N387"/>
  <c r="M387"/>
  <c r="L387"/>
  <c r="K387"/>
  <c r="S386"/>
  <c r="N386"/>
  <c r="M386"/>
  <c r="L386"/>
  <c r="K386"/>
  <c r="S385"/>
  <c r="N385"/>
  <c r="M385"/>
  <c r="L385"/>
  <c r="K385"/>
  <c r="S384"/>
  <c r="N384"/>
  <c r="M384"/>
  <c r="L384"/>
  <c r="K384"/>
  <c r="S383"/>
  <c r="N383"/>
  <c r="M383"/>
  <c r="L383"/>
  <c r="K383"/>
  <c r="S382"/>
  <c r="N382"/>
  <c r="M382"/>
  <c r="L382"/>
  <c r="K382"/>
  <c r="S381"/>
  <c r="N381"/>
  <c r="M381"/>
  <c r="L381"/>
  <c r="K381"/>
  <c r="S380"/>
  <c r="N380"/>
  <c r="M380"/>
  <c r="L380"/>
  <c r="K380"/>
  <c r="S379"/>
  <c r="N379"/>
  <c r="M379"/>
  <c r="L379"/>
  <c r="K379"/>
  <c r="S378"/>
  <c r="N378"/>
  <c r="M378"/>
  <c r="L378"/>
  <c r="K378"/>
  <c r="S377"/>
  <c r="N377"/>
  <c r="M377"/>
  <c r="L377"/>
  <c r="K377"/>
  <c r="S376"/>
  <c r="N376"/>
  <c r="M376"/>
  <c r="L376"/>
  <c r="K376"/>
  <c r="S375"/>
  <c r="N375"/>
  <c r="M375"/>
  <c r="L375"/>
  <c r="K375"/>
  <c r="S374"/>
  <c r="N374"/>
  <c r="M374"/>
  <c r="L374"/>
  <c r="K374"/>
  <c r="S373"/>
  <c r="N373"/>
  <c r="M373"/>
  <c r="L373"/>
  <c r="K373"/>
  <c r="S372"/>
  <c r="N372"/>
  <c r="M372"/>
  <c r="L372"/>
  <c r="K372"/>
  <c r="S371"/>
  <c r="N371"/>
  <c r="M371"/>
  <c r="L371"/>
  <c r="K371"/>
  <c r="S370"/>
  <c r="N370"/>
  <c r="M370"/>
  <c r="L370"/>
  <c r="K370"/>
  <c r="S369"/>
  <c r="N369"/>
  <c r="M369"/>
  <c r="L369"/>
  <c r="K369"/>
  <c r="S368"/>
  <c r="N368"/>
  <c r="M368"/>
  <c r="L368"/>
  <c r="K368"/>
  <c r="S367"/>
  <c r="N367"/>
  <c r="M367"/>
  <c r="L367"/>
  <c r="K367"/>
  <c r="S366"/>
  <c r="N366"/>
  <c r="M366"/>
  <c r="L366"/>
  <c r="K366"/>
  <c r="S365"/>
  <c r="N365"/>
  <c r="M365"/>
  <c r="L365"/>
  <c r="K365"/>
  <c r="S364"/>
  <c r="N364"/>
  <c r="M364"/>
  <c r="L364"/>
  <c r="K364"/>
  <c r="S363"/>
  <c r="N363"/>
  <c r="M363"/>
  <c r="L363"/>
  <c r="K363"/>
  <c r="S362"/>
  <c r="N362"/>
  <c r="M362"/>
  <c r="L362"/>
  <c r="K362"/>
  <c r="S361"/>
  <c r="N361"/>
  <c r="M361"/>
  <c r="L361"/>
  <c r="K361"/>
  <c r="S360"/>
  <c r="N360"/>
  <c r="M360"/>
  <c r="L360"/>
  <c r="K360"/>
  <c r="S359"/>
  <c r="N359"/>
  <c r="M359"/>
  <c r="L359"/>
  <c r="K359"/>
  <c r="S358"/>
  <c r="N358"/>
  <c r="M358"/>
  <c r="L358"/>
  <c r="K358"/>
  <c r="S357"/>
  <c r="N357"/>
  <c r="M357"/>
  <c r="L357"/>
  <c r="K357"/>
  <c r="S356"/>
  <c r="N356"/>
  <c r="M356"/>
  <c r="L356"/>
  <c r="K356"/>
  <c r="S355"/>
  <c r="N355"/>
  <c r="M355"/>
  <c r="L355"/>
  <c r="K355"/>
  <c r="S354"/>
  <c r="N354"/>
  <c r="M354"/>
  <c r="L354"/>
  <c r="K354"/>
  <c r="S353"/>
  <c r="N353"/>
  <c r="M353"/>
  <c r="L353"/>
  <c r="K353"/>
  <c r="S352"/>
  <c r="N352"/>
  <c r="M352"/>
  <c r="L352"/>
  <c r="K352"/>
  <c r="S351"/>
  <c r="N351"/>
  <c r="M351"/>
  <c r="L351"/>
  <c r="K351"/>
  <c r="S350"/>
  <c r="N350"/>
  <c r="M350"/>
  <c r="L350"/>
  <c r="K350"/>
  <c r="S349"/>
  <c r="N349"/>
  <c r="M349"/>
  <c r="L349"/>
  <c r="K349"/>
  <c r="S348"/>
  <c r="N348"/>
  <c r="M348"/>
  <c r="L348"/>
  <c r="K348"/>
  <c r="S347"/>
  <c r="N347"/>
  <c r="M347"/>
  <c r="L347"/>
  <c r="K347"/>
  <c r="S346"/>
  <c r="N346"/>
  <c r="M346"/>
  <c r="L346"/>
  <c r="K346"/>
  <c r="S345"/>
  <c r="N345"/>
  <c r="M345"/>
  <c r="L345"/>
  <c r="K345"/>
  <c r="S344"/>
  <c r="N344"/>
  <c r="M344"/>
  <c r="L344"/>
  <c r="K344"/>
  <c r="S343"/>
  <c r="N343"/>
  <c r="M343"/>
  <c r="L343"/>
  <c r="K343"/>
  <c r="S342"/>
  <c r="N342"/>
  <c r="M342"/>
  <c r="L342"/>
  <c r="K342"/>
  <c r="S341"/>
  <c r="N341"/>
  <c r="M341"/>
  <c r="L341"/>
  <c r="K341"/>
  <c r="S340"/>
  <c r="N340"/>
  <c r="M340"/>
  <c r="L340"/>
  <c r="K340"/>
  <c r="S339"/>
  <c r="N339"/>
  <c r="M339"/>
  <c r="L339"/>
  <c r="K339"/>
  <c r="S338"/>
  <c r="N338"/>
  <c r="M338"/>
  <c r="L338"/>
  <c r="K338"/>
  <c r="S337"/>
  <c r="N337"/>
  <c r="M337"/>
  <c r="L337"/>
  <c r="K337"/>
  <c r="S336"/>
  <c r="N336"/>
  <c r="M336"/>
  <c r="L336"/>
  <c r="K336"/>
  <c r="S335"/>
  <c r="N335"/>
  <c r="M335"/>
  <c r="L335"/>
  <c r="K335"/>
  <c r="S334"/>
  <c r="N334"/>
  <c r="M334"/>
  <c r="L334"/>
  <c r="K334"/>
  <c r="S333"/>
  <c r="N333"/>
  <c r="M333"/>
  <c r="L333"/>
  <c r="K333"/>
  <c r="S332"/>
  <c r="N332"/>
  <c r="M332"/>
  <c r="L332"/>
  <c r="K332"/>
  <c r="S331"/>
  <c r="N331"/>
  <c r="M331"/>
  <c r="L331"/>
  <c r="K331"/>
  <c r="S330"/>
  <c r="N330"/>
  <c r="M330"/>
  <c r="L330"/>
  <c r="K330"/>
  <c r="S329"/>
  <c r="N329"/>
  <c r="M329"/>
  <c r="L329"/>
  <c r="K329"/>
  <c r="S328"/>
  <c r="N328"/>
  <c r="M328"/>
  <c r="L328"/>
  <c r="K328"/>
  <c r="S327"/>
  <c r="N327"/>
  <c r="M327"/>
  <c r="L327"/>
  <c r="K327"/>
  <c r="S326"/>
  <c r="N326"/>
  <c r="M326"/>
  <c r="L326"/>
  <c r="K326"/>
  <c r="S325"/>
  <c r="N325"/>
  <c r="M325"/>
  <c r="L325"/>
  <c r="K325"/>
  <c r="S324"/>
  <c r="N324"/>
  <c r="M324"/>
  <c r="L324"/>
  <c r="K324"/>
  <c r="S323"/>
  <c r="N323"/>
  <c r="M323"/>
  <c r="L323"/>
  <c r="K323"/>
  <c r="S322"/>
  <c r="N322"/>
  <c r="M322"/>
  <c r="L322"/>
  <c r="K322"/>
  <c r="S321"/>
  <c r="N321"/>
  <c r="M321"/>
  <c r="L321"/>
  <c r="K321"/>
  <c r="S320"/>
  <c r="N320"/>
  <c r="M320"/>
  <c r="L320"/>
  <c r="K320"/>
  <c r="S319"/>
  <c r="N319"/>
  <c r="M319"/>
  <c r="L319"/>
  <c r="K319"/>
  <c r="S318"/>
  <c r="N318"/>
  <c r="M318"/>
  <c r="L318"/>
  <c r="K318"/>
  <c r="S317"/>
  <c r="N317"/>
  <c r="M317"/>
  <c r="L317"/>
  <c r="K317"/>
  <c r="S316"/>
  <c r="N316"/>
  <c r="M316"/>
  <c r="L316"/>
  <c r="K316"/>
  <c r="S315"/>
  <c r="N315"/>
  <c r="M315"/>
  <c r="L315"/>
  <c r="K315"/>
  <c r="S314"/>
  <c r="N314"/>
  <c r="M314"/>
  <c r="L314"/>
  <c r="K314"/>
  <c r="S313"/>
  <c r="N313"/>
  <c r="M313"/>
  <c r="L313"/>
  <c r="K313"/>
  <c r="S312"/>
  <c r="N312"/>
  <c r="M312"/>
  <c r="L312"/>
  <c r="K312"/>
  <c r="S311"/>
  <c r="N311"/>
  <c r="M311"/>
  <c r="L311"/>
  <c r="K311"/>
  <c r="S310"/>
  <c r="N310"/>
  <c r="M310"/>
  <c r="L310"/>
  <c r="K310"/>
  <c r="S309"/>
  <c r="N309"/>
  <c r="M309"/>
  <c r="L309"/>
  <c r="K309"/>
  <c r="S308"/>
  <c r="N308"/>
  <c r="M308"/>
  <c r="L308"/>
  <c r="K308"/>
  <c r="S307"/>
  <c r="N307"/>
  <c r="M307"/>
  <c r="L307"/>
  <c r="K307"/>
  <c r="S306"/>
  <c r="N306"/>
  <c r="M306"/>
  <c r="L306"/>
  <c r="K306"/>
  <c r="S305"/>
  <c r="N305"/>
  <c r="M305"/>
  <c r="L305"/>
  <c r="K305"/>
  <c r="S304"/>
  <c r="N304"/>
  <c r="M304"/>
  <c r="L304"/>
  <c r="K304"/>
  <c r="S303"/>
  <c r="N303"/>
  <c r="M303"/>
  <c r="L303"/>
  <c r="K303"/>
  <c r="S302"/>
  <c r="N302"/>
  <c r="M302"/>
  <c r="L302"/>
  <c r="K302"/>
  <c r="S301"/>
  <c r="N301"/>
  <c r="M301"/>
  <c r="L301"/>
  <c r="K301"/>
  <c r="S300"/>
  <c r="N300"/>
  <c r="M300"/>
  <c r="L300"/>
  <c r="K300"/>
  <c r="S299"/>
  <c r="N299"/>
  <c r="M299"/>
  <c r="L299"/>
  <c r="K299"/>
  <c r="S298"/>
  <c r="N298"/>
  <c r="M298"/>
  <c r="L298"/>
  <c r="K298"/>
  <c r="S297"/>
  <c r="N297"/>
  <c r="M297"/>
  <c r="L297"/>
  <c r="K297"/>
  <c r="S296"/>
  <c r="N296"/>
  <c r="M296"/>
  <c r="L296"/>
  <c r="K296"/>
  <c r="S295"/>
  <c r="N295"/>
  <c r="M295"/>
  <c r="L295"/>
  <c r="K295"/>
  <c r="S294"/>
  <c r="N294"/>
  <c r="M294"/>
  <c r="L294"/>
  <c r="K294"/>
  <c r="S293"/>
  <c r="N293"/>
  <c r="M293"/>
  <c r="L293"/>
  <c r="K293"/>
  <c r="S292"/>
  <c r="N292"/>
  <c r="M292"/>
  <c r="L292"/>
  <c r="K292"/>
  <c r="S291"/>
  <c r="N291"/>
  <c r="M291"/>
  <c r="L291"/>
  <c r="K291"/>
  <c r="S290"/>
  <c r="N290"/>
  <c r="M290"/>
  <c r="L290"/>
  <c r="K290"/>
  <c r="S289"/>
  <c r="N289"/>
  <c r="M289"/>
  <c r="L289"/>
  <c r="K289"/>
  <c r="S288"/>
  <c r="N288"/>
  <c r="M288"/>
  <c r="L288"/>
  <c r="K288"/>
  <c r="S287"/>
  <c r="N287"/>
  <c r="M287"/>
  <c r="L287"/>
  <c r="K287"/>
  <c r="S286"/>
  <c r="N286"/>
  <c r="M286"/>
  <c r="L286"/>
  <c r="K286"/>
  <c r="S285"/>
  <c r="N285"/>
  <c r="M285"/>
  <c r="L285"/>
  <c r="K285"/>
  <c r="S284"/>
  <c r="N284"/>
  <c r="M284"/>
  <c r="L284"/>
  <c r="K284"/>
  <c r="S283"/>
  <c r="N283"/>
  <c r="M283"/>
  <c r="L283"/>
  <c r="K283"/>
  <c r="S282"/>
  <c r="N282"/>
  <c r="M282"/>
  <c r="L282"/>
  <c r="K282"/>
  <c r="S281"/>
  <c r="N281"/>
  <c r="M281"/>
  <c r="L281"/>
  <c r="K281"/>
  <c r="S280"/>
  <c r="N280"/>
  <c r="M280"/>
  <c r="L280"/>
  <c r="K280"/>
  <c r="S279"/>
  <c r="N279"/>
  <c r="M279"/>
  <c r="L279"/>
  <c r="K279"/>
  <c r="S278"/>
  <c r="N278"/>
  <c r="M278"/>
  <c r="L278"/>
  <c r="K278"/>
  <c r="S277"/>
  <c r="N277"/>
  <c r="M277"/>
  <c r="L277"/>
  <c r="K277"/>
  <c r="S276"/>
  <c r="N276"/>
  <c r="M276"/>
  <c r="L276"/>
  <c r="K276"/>
  <c r="S275"/>
  <c r="N275"/>
  <c r="M275"/>
  <c r="L275"/>
  <c r="K275"/>
  <c r="S274"/>
  <c r="N274"/>
  <c r="M274"/>
  <c r="L274"/>
  <c r="K274"/>
  <c r="S273"/>
  <c r="N273"/>
  <c r="M273"/>
  <c r="L273"/>
  <c r="K273"/>
  <c r="S272"/>
  <c r="N272"/>
  <c r="M272"/>
  <c r="L272"/>
  <c r="K272"/>
  <c r="S271"/>
  <c r="N271"/>
  <c r="M271"/>
  <c r="L271"/>
  <c r="K271"/>
  <c r="S270"/>
  <c r="N270"/>
  <c r="M270"/>
  <c r="L270"/>
  <c r="K270"/>
  <c r="S269"/>
  <c r="N269"/>
  <c r="M269"/>
  <c r="L269"/>
  <c r="K269"/>
  <c r="S268"/>
  <c r="N268"/>
  <c r="M268"/>
  <c r="L268"/>
  <c r="K268"/>
  <c r="S267"/>
  <c r="N267"/>
  <c r="M267"/>
  <c r="L267"/>
  <c r="K267"/>
  <c r="S266"/>
  <c r="N266"/>
  <c r="M266"/>
  <c r="L266"/>
  <c r="K266"/>
  <c r="S265"/>
  <c r="N265"/>
  <c r="M265"/>
  <c r="L265"/>
  <c r="K265"/>
  <c r="S264"/>
  <c r="N264"/>
  <c r="M264"/>
  <c r="L264"/>
  <c r="K264"/>
  <c r="S263"/>
  <c r="N263"/>
  <c r="M263"/>
  <c r="L263"/>
  <c r="K263"/>
  <c r="S262"/>
  <c r="N262"/>
  <c r="M262"/>
  <c r="L262"/>
  <c r="K262"/>
  <c r="S261"/>
  <c r="N261"/>
  <c r="M261"/>
  <c r="L261"/>
  <c r="K261"/>
  <c r="S260"/>
  <c r="N260"/>
  <c r="M260"/>
  <c r="L260"/>
  <c r="K260"/>
  <c r="S259"/>
  <c r="N259"/>
  <c r="M259"/>
  <c r="L259"/>
  <c r="K259"/>
  <c r="S258"/>
  <c r="N258"/>
  <c r="M258"/>
  <c r="L258"/>
  <c r="K258"/>
  <c r="S257"/>
  <c r="N257"/>
  <c r="M257"/>
  <c r="L257"/>
  <c r="K257"/>
  <c r="S256"/>
  <c r="N256"/>
  <c r="M256"/>
  <c r="L256"/>
  <c r="K256"/>
  <c r="S255"/>
  <c r="N255"/>
  <c r="M255"/>
  <c r="L255"/>
  <c r="K255"/>
  <c r="S254"/>
  <c r="N254"/>
  <c r="M254"/>
  <c r="L254"/>
  <c r="K254"/>
  <c r="S253"/>
  <c r="N253"/>
  <c r="M253"/>
  <c r="L253"/>
  <c r="K253"/>
  <c r="S252"/>
  <c r="N252"/>
  <c r="M252"/>
  <c r="L252"/>
  <c r="K252"/>
  <c r="S251"/>
  <c r="N251"/>
  <c r="M251"/>
  <c r="L251"/>
  <c r="K251"/>
  <c r="S250"/>
  <c r="N250"/>
  <c r="M250"/>
  <c r="L250"/>
  <c r="K250"/>
  <c r="S249"/>
  <c r="N249"/>
  <c r="M249"/>
  <c r="L249"/>
  <c r="K249"/>
  <c r="S248"/>
  <c r="N248"/>
  <c r="M248"/>
  <c r="L248"/>
  <c r="K248"/>
  <c r="S247"/>
  <c r="N247"/>
  <c r="M247"/>
  <c r="L247"/>
  <c r="K247"/>
  <c r="S246"/>
  <c r="N246"/>
  <c r="M246"/>
  <c r="L246"/>
  <c r="K246"/>
  <c r="S245"/>
  <c r="N245"/>
  <c r="M245"/>
  <c r="L245"/>
  <c r="K245"/>
  <c r="S244"/>
  <c r="N244"/>
  <c r="M244"/>
  <c r="L244"/>
  <c r="K244"/>
  <c r="S243"/>
  <c r="N243"/>
  <c r="M243"/>
  <c r="L243"/>
  <c r="K243"/>
  <c r="S242"/>
  <c r="N242"/>
  <c r="M242"/>
  <c r="L242"/>
  <c r="K242"/>
  <c r="S241"/>
  <c r="N241"/>
  <c r="M241"/>
  <c r="L241"/>
  <c r="K241"/>
  <c r="S240"/>
  <c r="N240"/>
  <c r="M240"/>
  <c r="L240"/>
  <c r="K240"/>
  <c r="S239"/>
  <c r="N239"/>
  <c r="M239"/>
  <c r="L239"/>
  <c r="K239"/>
  <c r="S238"/>
  <c r="N238"/>
  <c r="M238"/>
  <c r="L238"/>
  <c r="K238"/>
  <c r="S237"/>
  <c r="N237"/>
  <c r="M237"/>
  <c r="L237"/>
  <c r="K237"/>
  <c r="S236"/>
  <c r="N236"/>
  <c r="M236"/>
  <c r="L236"/>
  <c r="K236"/>
  <c r="S235"/>
  <c r="N235"/>
  <c r="M235"/>
  <c r="L235"/>
  <c r="K235"/>
  <c r="S234"/>
  <c r="N234"/>
  <c r="M234"/>
  <c r="L234"/>
  <c r="K234"/>
  <c r="S233"/>
  <c r="N233"/>
  <c r="M233"/>
  <c r="L233"/>
  <c r="K233"/>
  <c r="S232"/>
  <c r="N232"/>
  <c r="M232"/>
  <c r="L232"/>
  <c r="K232"/>
  <c r="S231"/>
  <c r="N231"/>
  <c r="M231"/>
  <c r="L231"/>
  <c r="K231"/>
  <c r="S230"/>
  <c r="N230"/>
  <c r="M230"/>
  <c r="L230"/>
  <c r="K230"/>
  <c r="S229"/>
  <c r="N229"/>
  <c r="M229"/>
  <c r="L229"/>
  <c r="K229"/>
  <c r="S228"/>
  <c r="N228"/>
  <c r="M228"/>
  <c r="L228"/>
  <c r="K228"/>
  <c r="S227"/>
  <c r="N227"/>
  <c r="M227"/>
  <c r="L227"/>
  <c r="K227"/>
  <c r="S226"/>
  <c r="N226"/>
  <c r="M226"/>
  <c r="L226"/>
  <c r="K226"/>
  <c r="S225"/>
  <c r="N225"/>
  <c r="M225"/>
  <c r="L225"/>
  <c r="K225"/>
  <c r="S224"/>
  <c r="N224"/>
  <c r="M224"/>
  <c r="L224"/>
  <c r="K224"/>
  <c r="S223"/>
  <c r="N223"/>
  <c r="M223"/>
  <c r="L223"/>
  <c r="K223"/>
  <c r="S222"/>
  <c r="N222"/>
  <c r="M222"/>
  <c r="L222"/>
  <c r="K222"/>
  <c r="S221"/>
  <c r="N221"/>
  <c r="M221"/>
  <c r="L221"/>
  <c r="K221"/>
  <c r="S220"/>
  <c r="N220"/>
  <c r="M220"/>
  <c r="L220"/>
  <c r="K220"/>
  <c r="S219"/>
  <c r="N219"/>
  <c r="M219"/>
  <c r="L219"/>
  <c r="K219"/>
  <c r="S218"/>
  <c r="N218"/>
  <c r="M218"/>
  <c r="L218"/>
  <c r="K218"/>
  <c r="S217"/>
  <c r="N217"/>
  <c r="M217"/>
  <c r="L217"/>
  <c r="K217"/>
  <c r="S216"/>
  <c r="N216"/>
  <c r="M216"/>
  <c r="L216"/>
  <c r="K216"/>
  <c r="S215"/>
  <c r="N215"/>
  <c r="M215"/>
  <c r="L215"/>
  <c r="K215"/>
  <c r="S214"/>
  <c r="N214"/>
  <c r="M214"/>
  <c r="L214"/>
  <c r="K214"/>
  <c r="S213"/>
  <c r="N213"/>
  <c r="M213"/>
  <c r="L213"/>
  <c r="K213"/>
  <c r="S212"/>
  <c r="N212"/>
  <c r="M212"/>
  <c r="L212"/>
  <c r="K212"/>
  <c r="S211"/>
  <c r="N211"/>
  <c r="M211"/>
  <c r="L211"/>
  <c r="K211"/>
  <c r="S210"/>
  <c r="N210"/>
  <c r="M210"/>
  <c r="L210"/>
  <c r="K210"/>
  <c r="S209"/>
  <c r="N209"/>
  <c r="M209"/>
  <c r="L209"/>
  <c r="K209"/>
  <c r="S208"/>
  <c r="N208"/>
  <c r="M208"/>
  <c r="L208"/>
  <c r="K208"/>
  <c r="S207"/>
  <c r="N207"/>
  <c r="M207"/>
  <c r="L207"/>
  <c r="K207"/>
  <c r="S206"/>
  <c r="N206"/>
  <c r="M206"/>
  <c r="L206"/>
  <c r="K206"/>
  <c r="S205"/>
  <c r="N205"/>
  <c r="M205"/>
  <c r="L205"/>
  <c r="K205"/>
  <c r="S204"/>
  <c r="N204"/>
  <c r="M204"/>
  <c r="L204"/>
  <c r="K204"/>
  <c r="S203"/>
  <c r="N203"/>
  <c r="M203"/>
  <c r="L203"/>
  <c r="K203"/>
  <c r="S202"/>
  <c r="N202"/>
  <c r="M202"/>
  <c r="L202"/>
  <c r="K202"/>
  <c r="S201"/>
  <c r="N201"/>
  <c r="M201"/>
  <c r="L201"/>
  <c r="K201"/>
  <c r="S200"/>
  <c r="N200"/>
  <c r="M200"/>
  <c r="L200"/>
  <c r="K200"/>
  <c r="S199"/>
  <c r="N199"/>
  <c r="M199"/>
  <c r="L199"/>
  <c r="K199"/>
  <c r="S198"/>
  <c r="N198"/>
  <c r="M198"/>
  <c r="L198"/>
  <c r="K198"/>
  <c r="S197"/>
  <c r="N197"/>
  <c r="M197"/>
  <c r="L197"/>
  <c r="K197"/>
  <c r="S196"/>
  <c r="N196"/>
  <c r="M196"/>
  <c r="L196"/>
  <c r="K196"/>
  <c r="S195"/>
  <c r="N195"/>
  <c r="M195"/>
  <c r="L195"/>
  <c r="K195"/>
  <c r="S194"/>
  <c r="N194"/>
  <c r="M194"/>
  <c r="L194"/>
  <c r="K194"/>
  <c r="S193"/>
  <c r="N193"/>
  <c r="M193"/>
  <c r="L193"/>
  <c r="K193"/>
  <c r="S192"/>
  <c r="N192"/>
  <c r="M192"/>
  <c r="L192"/>
  <c r="K192"/>
  <c r="S191"/>
  <c r="N191"/>
  <c r="M191"/>
  <c r="L191"/>
  <c r="K191"/>
  <c r="S190"/>
  <c r="N190"/>
  <c r="M190"/>
  <c r="L190"/>
  <c r="K190"/>
  <c r="S189"/>
  <c r="N189"/>
  <c r="M189"/>
  <c r="L189"/>
  <c r="K189"/>
  <c r="S188"/>
  <c r="N188"/>
  <c r="M188"/>
  <c r="L188"/>
  <c r="K188"/>
  <c r="S187"/>
  <c r="N187"/>
  <c r="M187"/>
  <c r="L187"/>
  <c r="K187"/>
  <c r="S186"/>
  <c r="N186"/>
  <c r="M186"/>
  <c r="L186"/>
  <c r="K186"/>
  <c r="S185"/>
  <c r="N185"/>
  <c r="M185"/>
  <c r="L185"/>
  <c r="K185"/>
  <c r="S184"/>
  <c r="N184"/>
  <c r="M184"/>
  <c r="L184"/>
  <c r="K184"/>
  <c r="S183"/>
  <c r="N183"/>
  <c r="M183"/>
  <c r="L183"/>
  <c r="K183"/>
  <c r="S182"/>
  <c r="N182"/>
  <c r="M182"/>
  <c r="L182"/>
  <c r="K182"/>
  <c r="S181"/>
  <c r="N181"/>
  <c r="M181"/>
  <c r="L181"/>
  <c r="K181"/>
  <c r="S180"/>
  <c r="N180"/>
  <c r="M180"/>
  <c r="L180"/>
  <c r="K180"/>
  <c r="S179"/>
  <c r="N179"/>
  <c r="M179"/>
  <c r="L179"/>
  <c r="K179"/>
  <c r="S178"/>
  <c r="N178"/>
  <c r="M178"/>
  <c r="L178"/>
  <c r="K178"/>
  <c r="S177"/>
  <c r="N177"/>
  <c r="M177"/>
  <c r="L177"/>
  <c r="K177"/>
  <c r="S176"/>
  <c r="N176"/>
  <c r="M176"/>
  <c r="L176"/>
  <c r="K176"/>
  <c r="S175"/>
  <c r="N175"/>
  <c r="M175"/>
  <c r="L175"/>
  <c r="K175"/>
  <c r="S174"/>
  <c r="N174"/>
  <c r="M174"/>
  <c r="L174"/>
  <c r="K174"/>
  <c r="S173"/>
  <c r="N173"/>
  <c r="M173"/>
  <c r="L173"/>
  <c r="K173"/>
  <c r="S172"/>
  <c r="N172"/>
  <c r="M172"/>
  <c r="L172"/>
  <c r="K172"/>
  <c r="S171"/>
  <c r="N171"/>
  <c r="M171"/>
  <c r="L171"/>
  <c r="K171"/>
  <c r="S170"/>
  <c r="N170"/>
  <c r="M170"/>
  <c r="L170"/>
  <c r="K170"/>
  <c r="S169"/>
  <c r="N169"/>
  <c r="M169"/>
  <c r="L169"/>
  <c r="K169"/>
  <c r="S168"/>
  <c r="N168"/>
  <c r="M168"/>
  <c r="L168"/>
  <c r="K168"/>
  <c r="S167"/>
  <c r="N167"/>
  <c r="M167"/>
  <c r="L167"/>
  <c r="K167"/>
  <c r="S166"/>
  <c r="N166"/>
  <c r="M166"/>
  <c r="L166"/>
  <c r="K166"/>
  <c r="S165"/>
  <c r="N165"/>
  <c r="M165"/>
  <c r="L165"/>
  <c r="K165"/>
  <c r="S164"/>
  <c r="N164"/>
  <c r="M164"/>
  <c r="L164"/>
  <c r="K164"/>
  <c r="S163"/>
  <c r="N163"/>
  <c r="M163"/>
  <c r="L163"/>
  <c r="K163"/>
  <c r="S162"/>
  <c r="N162"/>
  <c r="M162"/>
  <c r="L162"/>
  <c r="K162"/>
  <c r="S161"/>
  <c r="N161"/>
  <c r="M161"/>
  <c r="L161"/>
  <c r="K161"/>
  <c r="S160"/>
  <c r="N160"/>
  <c r="M160"/>
  <c r="L160"/>
  <c r="K160"/>
  <c r="S159"/>
  <c r="N159"/>
  <c r="M159"/>
  <c r="L159"/>
  <c r="K159"/>
  <c r="S158"/>
  <c r="N158"/>
  <c r="M158"/>
  <c r="L158"/>
  <c r="K158"/>
  <c r="S157"/>
  <c r="N157"/>
  <c r="M157"/>
  <c r="L157"/>
  <c r="K157"/>
  <c r="S156"/>
  <c r="N156"/>
  <c r="M156"/>
  <c r="L156"/>
  <c r="K156"/>
  <c r="S155"/>
  <c r="N155"/>
  <c r="M155"/>
  <c r="L155"/>
  <c r="K155"/>
  <c r="S154"/>
  <c r="N154"/>
  <c r="M154"/>
  <c r="L154"/>
  <c r="K154"/>
  <c r="S153"/>
  <c r="N153"/>
  <c r="M153"/>
  <c r="L153"/>
  <c r="K153"/>
  <c r="S152"/>
  <c r="N152"/>
  <c r="M152"/>
  <c r="L152"/>
  <c r="K152"/>
  <c r="S151"/>
  <c r="N151"/>
  <c r="M151"/>
  <c r="L151"/>
  <c r="K151"/>
  <c r="S150"/>
  <c r="N150"/>
  <c r="M150"/>
  <c r="L150"/>
  <c r="K150"/>
  <c r="S149"/>
  <c r="N149"/>
  <c r="M149"/>
  <c r="L149"/>
  <c r="K149"/>
  <c r="S148"/>
  <c r="N148"/>
  <c r="M148"/>
  <c r="L148"/>
  <c r="K148"/>
  <c r="S147"/>
  <c r="N147"/>
  <c r="M147"/>
  <c r="L147"/>
  <c r="K147"/>
  <c r="S146"/>
  <c r="N146"/>
  <c r="M146"/>
  <c r="L146"/>
  <c r="K146"/>
  <c r="S145"/>
  <c r="N145"/>
  <c r="M145"/>
  <c r="L145"/>
  <c r="K145"/>
  <c r="S144"/>
  <c r="N144"/>
  <c r="M144"/>
  <c r="L144"/>
  <c r="K144"/>
  <c r="S143"/>
  <c r="N143"/>
  <c r="M143"/>
  <c r="L143"/>
  <c r="K143"/>
  <c r="S142"/>
  <c r="N142"/>
  <c r="M142"/>
  <c r="L142"/>
  <c r="K142"/>
  <c r="S141"/>
  <c r="N141"/>
  <c r="M141"/>
  <c r="L141"/>
  <c r="K141"/>
  <c r="S140"/>
  <c r="N140"/>
  <c r="M140"/>
  <c r="L140"/>
  <c r="K140"/>
  <c r="S139"/>
  <c r="N139"/>
  <c r="M139"/>
  <c r="L139"/>
  <c r="K139"/>
  <c r="S138"/>
  <c r="N138"/>
  <c r="M138"/>
  <c r="L138"/>
  <c r="K138"/>
  <c r="S137"/>
  <c r="N137"/>
  <c r="M137"/>
  <c r="L137"/>
  <c r="K137"/>
  <c r="S136"/>
  <c r="N136"/>
  <c r="M136"/>
  <c r="L136"/>
  <c r="K136"/>
  <c r="S135"/>
  <c r="N135"/>
  <c r="M135"/>
  <c r="L135"/>
  <c r="K135"/>
  <c r="S134"/>
  <c r="N134"/>
  <c r="M134"/>
  <c r="L134"/>
  <c r="K134"/>
  <c r="S133"/>
  <c r="N133"/>
  <c r="M133"/>
  <c r="L133"/>
  <c r="K133"/>
  <c r="S132"/>
  <c r="N132"/>
  <c r="M132"/>
  <c r="L132"/>
  <c r="K132"/>
  <c r="S131"/>
  <c r="N131"/>
  <c r="M131"/>
  <c r="L131"/>
  <c r="K131"/>
  <c r="S130"/>
  <c r="N130"/>
  <c r="M130"/>
  <c r="L130"/>
  <c r="K130"/>
  <c r="S129"/>
  <c r="N129"/>
  <c r="M129"/>
  <c r="L129"/>
  <c r="K129"/>
  <c r="S128"/>
  <c r="N128"/>
  <c r="M128"/>
  <c r="L128"/>
  <c r="K128"/>
  <c r="S127"/>
  <c r="N127"/>
  <c r="M127"/>
  <c r="L127"/>
  <c r="K127"/>
  <c r="S126"/>
  <c r="N126"/>
  <c r="M126"/>
  <c r="L126"/>
  <c r="K126"/>
  <c r="S125"/>
  <c r="N125"/>
  <c r="M125"/>
  <c r="L125"/>
  <c r="K125"/>
  <c r="S124"/>
  <c r="N124"/>
  <c r="M124"/>
  <c r="L124"/>
  <c r="K124"/>
  <c r="S123"/>
  <c r="N123"/>
  <c r="M123"/>
  <c r="L123"/>
  <c r="K123"/>
  <c r="S122"/>
  <c r="N122"/>
  <c r="M122"/>
  <c r="L122"/>
  <c r="K122"/>
  <c r="S121"/>
  <c r="N121"/>
  <c r="M121"/>
  <c r="L121"/>
  <c r="K121"/>
  <c r="S120"/>
  <c r="N120"/>
  <c r="M120"/>
  <c r="L120"/>
  <c r="K120"/>
  <c r="S119"/>
  <c r="N119"/>
  <c r="M119"/>
  <c r="L119"/>
  <c r="K119"/>
  <c r="S118"/>
  <c r="N118"/>
  <c r="M118"/>
  <c r="L118"/>
  <c r="K118"/>
  <c r="S117"/>
  <c r="N117"/>
  <c r="M117"/>
  <c r="L117"/>
  <c r="K117"/>
  <c r="S116"/>
  <c r="N116"/>
  <c r="M116"/>
  <c r="L116"/>
  <c r="K116"/>
  <c r="S115"/>
  <c r="N115"/>
  <c r="M115"/>
  <c r="L115"/>
  <c r="K115"/>
  <c r="S114"/>
  <c r="N114"/>
  <c r="M114"/>
  <c r="L114"/>
  <c r="K114"/>
  <c r="S113"/>
  <c r="N113"/>
  <c r="M113"/>
  <c r="L113"/>
  <c r="K113"/>
  <c r="S112"/>
  <c r="N112"/>
  <c r="M112"/>
  <c r="L112"/>
  <c r="K112"/>
  <c r="S111"/>
  <c r="N111"/>
  <c r="M111"/>
  <c r="L111"/>
  <c r="K111"/>
  <c r="S110"/>
  <c r="N110"/>
  <c r="M110"/>
  <c r="L110"/>
  <c r="K110"/>
  <c r="S109"/>
  <c r="N109"/>
  <c r="M109"/>
  <c r="L109"/>
  <c r="K109"/>
  <c r="S108"/>
  <c r="N108"/>
  <c r="M108"/>
  <c r="L108"/>
  <c r="K108"/>
  <c r="S107"/>
  <c r="N107"/>
  <c r="M107"/>
  <c r="L107"/>
  <c r="K107"/>
  <c r="S106"/>
  <c r="N106"/>
  <c r="M106"/>
  <c r="L106"/>
  <c r="K106"/>
  <c r="S105"/>
  <c r="N105"/>
  <c r="M105"/>
  <c r="L105"/>
  <c r="K105"/>
  <c r="S104"/>
  <c r="N104"/>
  <c r="M104"/>
  <c r="L104"/>
  <c r="K104"/>
  <c r="S103"/>
  <c r="N103"/>
  <c r="M103"/>
  <c r="L103"/>
  <c r="K103"/>
  <c r="S102"/>
  <c r="N102"/>
  <c r="M102"/>
  <c r="L102"/>
  <c r="K102"/>
  <c r="S101"/>
  <c r="N101"/>
  <c r="M101"/>
  <c r="L101"/>
  <c r="K101"/>
  <c r="S100"/>
  <c r="N100"/>
  <c r="M100"/>
  <c r="L100"/>
  <c r="K100"/>
  <c r="S99"/>
  <c r="N99"/>
  <c r="M99"/>
  <c r="L99"/>
  <c r="K99"/>
  <c r="S98"/>
  <c r="N98"/>
  <c r="M98"/>
  <c r="L98"/>
  <c r="K98"/>
  <c r="S97"/>
  <c r="N97"/>
  <c r="M97"/>
  <c r="L97"/>
  <c r="K97"/>
  <c r="S96"/>
  <c r="N96"/>
  <c r="M96"/>
  <c r="L96"/>
  <c r="K96"/>
  <c r="S95"/>
  <c r="N95"/>
  <c r="M95"/>
  <c r="L95"/>
  <c r="K95"/>
  <c r="S94"/>
  <c r="N94"/>
  <c r="M94"/>
  <c r="L94"/>
  <c r="K94"/>
  <c r="S93"/>
  <c r="N93"/>
  <c r="M93"/>
  <c r="L93"/>
  <c r="K93"/>
  <c r="S92"/>
  <c r="N92"/>
  <c r="M92"/>
  <c r="L92"/>
  <c r="K92"/>
  <c r="S91"/>
  <c r="N91"/>
  <c r="M91"/>
  <c r="L91"/>
  <c r="K91"/>
  <c r="S90"/>
  <c r="N90"/>
  <c r="M90"/>
  <c r="L90"/>
  <c r="K90"/>
  <c r="S89"/>
  <c r="N89"/>
  <c r="M89"/>
  <c r="L89"/>
  <c r="K89"/>
  <c r="S88"/>
  <c r="N88"/>
  <c r="M88"/>
  <c r="L88"/>
  <c r="K88"/>
  <c r="S87"/>
  <c r="N87"/>
  <c r="M87"/>
  <c r="L87"/>
  <c r="K87"/>
  <c r="S86"/>
  <c r="N86"/>
  <c r="M86"/>
  <c r="L86"/>
  <c r="K86"/>
  <c r="S85"/>
  <c r="N85"/>
  <c r="M85"/>
  <c r="L85"/>
  <c r="K85"/>
  <c r="S84"/>
  <c r="N84"/>
  <c r="M84"/>
  <c r="L84"/>
  <c r="K84"/>
  <c r="S83"/>
  <c r="N83"/>
  <c r="M83"/>
  <c r="L83"/>
  <c r="K83"/>
  <c r="S82"/>
  <c r="N82"/>
  <c r="M82"/>
  <c r="L82"/>
  <c r="K82"/>
  <c r="S81"/>
  <c r="N81"/>
  <c r="M81"/>
  <c r="L81"/>
  <c r="K81"/>
  <c r="S80"/>
  <c r="N80"/>
  <c r="M80"/>
  <c r="L80"/>
  <c r="K80"/>
  <c r="S79"/>
  <c r="N79"/>
  <c r="M79"/>
  <c r="L79"/>
  <c r="K79"/>
  <c r="S78"/>
  <c r="N78"/>
  <c r="M78"/>
  <c r="L78"/>
  <c r="K78"/>
  <c r="S77"/>
  <c r="N77"/>
  <c r="M77"/>
  <c r="L77"/>
  <c r="K77"/>
  <c r="S76"/>
  <c r="N76"/>
  <c r="M76"/>
  <c r="L76"/>
  <c r="K76"/>
  <c r="S75"/>
  <c r="N75"/>
  <c r="M75"/>
  <c r="L75"/>
  <c r="K75"/>
  <c r="S74"/>
  <c r="N74"/>
  <c r="M74"/>
  <c r="L74"/>
  <c r="K74"/>
  <c r="S73"/>
  <c r="N73"/>
  <c r="M73"/>
  <c r="L73"/>
  <c r="K73"/>
  <c r="S72"/>
  <c r="N72"/>
  <c r="M72"/>
  <c r="L72"/>
  <c r="K72"/>
  <c r="S71"/>
  <c r="N71"/>
  <c r="M71"/>
  <c r="L71"/>
  <c r="K71"/>
  <c r="S70"/>
  <c r="N70"/>
  <c r="M70"/>
  <c r="L70"/>
  <c r="K70"/>
  <c r="S69"/>
  <c r="N69"/>
  <c r="M69"/>
  <c r="L69"/>
  <c r="K69"/>
  <c r="S68"/>
  <c r="N68"/>
  <c r="M68"/>
  <c r="L68"/>
  <c r="K68"/>
  <c r="S67"/>
  <c r="N67"/>
  <c r="M67"/>
  <c r="L67"/>
  <c r="K67"/>
  <c r="S66"/>
  <c r="N66"/>
  <c r="M66"/>
  <c r="L66"/>
  <c r="K66"/>
  <c r="S65"/>
  <c r="N65"/>
  <c r="M65"/>
  <c r="L65"/>
  <c r="K65"/>
  <c r="S64"/>
  <c r="N64"/>
  <c r="M64"/>
  <c r="L64"/>
  <c r="K64"/>
  <c r="S63"/>
  <c r="N63"/>
  <c r="M63"/>
  <c r="L63"/>
  <c r="K63"/>
  <c r="S62"/>
  <c r="N62"/>
  <c r="M62"/>
  <c r="L62"/>
  <c r="K62"/>
  <c r="S61"/>
  <c r="N61"/>
  <c r="M61"/>
  <c r="L61"/>
  <c r="K61"/>
  <c r="S60"/>
  <c r="N60"/>
  <c r="M60"/>
  <c r="L60"/>
  <c r="K60"/>
  <c r="S59"/>
  <c r="N59"/>
  <c r="M59"/>
  <c r="L59"/>
  <c r="K59"/>
  <c r="S58"/>
  <c r="N58"/>
  <c r="M58"/>
  <c r="L58"/>
  <c r="K58"/>
  <c r="S57"/>
  <c r="N57"/>
  <c r="M57"/>
  <c r="L57"/>
  <c r="K57"/>
  <c r="S56"/>
  <c r="N56"/>
  <c r="M56"/>
  <c r="L56"/>
  <c r="K56"/>
  <c r="S55"/>
  <c r="N55"/>
  <c r="M55"/>
  <c r="L55"/>
  <c r="K55"/>
  <c r="S54"/>
  <c r="N54"/>
  <c r="M54"/>
  <c r="L54"/>
  <c r="K54"/>
  <c r="S53"/>
  <c r="N53"/>
  <c r="M53"/>
  <c r="L53"/>
  <c r="K53"/>
  <c r="S52"/>
  <c r="N52"/>
  <c r="M52"/>
  <c r="L52"/>
  <c r="K52"/>
  <c r="S51"/>
  <c r="N51"/>
  <c r="M51"/>
  <c r="L51"/>
  <c r="K51"/>
  <c r="S50"/>
  <c r="N50"/>
  <c r="M50"/>
  <c r="L50"/>
  <c r="K50"/>
  <c r="S49"/>
  <c r="N49"/>
  <c r="M49"/>
  <c r="L49"/>
  <c r="K49"/>
  <c r="S48"/>
  <c r="N48"/>
  <c r="M48"/>
  <c r="L48"/>
  <c r="K48"/>
  <c r="S47"/>
  <c r="N47"/>
  <c r="M47"/>
  <c r="L47"/>
  <c r="K47"/>
  <c r="S46"/>
  <c r="N46"/>
  <c r="M46"/>
  <c r="L46"/>
  <c r="K46"/>
  <c r="S45"/>
  <c r="N45"/>
  <c r="M45"/>
  <c r="L45"/>
  <c r="K45"/>
  <c r="S44"/>
  <c r="N44"/>
  <c r="M44"/>
  <c r="L44"/>
  <c r="K44"/>
  <c r="S43"/>
  <c r="N43"/>
  <c r="M43"/>
  <c r="L43"/>
  <c r="K43"/>
  <c r="S42"/>
  <c r="N42"/>
  <c r="M42"/>
  <c r="L42"/>
  <c r="K42"/>
  <c r="S41"/>
  <c r="N41"/>
  <c r="M41"/>
  <c r="L41"/>
  <c r="K41"/>
  <c r="S40"/>
  <c r="N40"/>
  <c r="M40"/>
  <c r="L40"/>
  <c r="K40"/>
  <c r="S39"/>
  <c r="N39"/>
  <c r="M39"/>
  <c r="L39"/>
  <c r="K39"/>
  <c r="S38"/>
  <c r="N38"/>
  <c r="M38"/>
  <c r="L38"/>
  <c r="K38"/>
  <c r="S37"/>
  <c r="N37"/>
  <c r="M37"/>
  <c r="L37"/>
  <c r="K37"/>
  <c r="S36"/>
  <c r="N36"/>
  <c r="M36"/>
  <c r="L36"/>
  <c r="K36"/>
  <c r="S35"/>
  <c r="N35"/>
  <c r="M35"/>
  <c r="L35"/>
  <c r="K35"/>
  <c r="S34"/>
  <c r="N34"/>
  <c r="M34"/>
  <c r="L34"/>
  <c r="K34"/>
  <c r="S33"/>
  <c r="N33"/>
  <c r="M33"/>
  <c r="L33"/>
  <c r="K33"/>
  <c r="S32"/>
  <c r="N32"/>
  <c r="M32"/>
  <c r="L32"/>
  <c r="K32"/>
  <c r="S31"/>
  <c r="N31"/>
  <c r="M31"/>
  <c r="L31"/>
  <c r="K31"/>
  <c r="S30"/>
  <c r="N30"/>
  <c r="M30"/>
  <c r="L30"/>
  <c r="K30"/>
  <c r="S29"/>
  <c r="N29"/>
  <c r="M29"/>
  <c r="L29"/>
  <c r="K29"/>
  <c r="S28"/>
  <c r="N28"/>
  <c r="M28"/>
  <c r="L28"/>
  <c r="K28"/>
  <c r="S27"/>
  <c r="N27"/>
  <c r="M27"/>
  <c r="L27"/>
  <c r="K27"/>
  <c r="S26"/>
  <c r="N26"/>
  <c r="M26"/>
  <c r="L26"/>
  <c r="K26"/>
  <c r="S25"/>
  <c r="N25"/>
  <c r="M25"/>
  <c r="L25"/>
  <c r="K25"/>
  <c r="S24"/>
  <c r="N24"/>
  <c r="M24"/>
  <c r="L24"/>
  <c r="K24"/>
  <c r="S23"/>
  <c r="N23"/>
  <c r="M23"/>
  <c r="L23"/>
  <c r="K23"/>
  <c r="S22"/>
  <c r="N22"/>
  <c r="M22"/>
  <c r="L22"/>
  <c r="K22"/>
  <c r="S21"/>
  <c r="N21"/>
  <c r="M21"/>
  <c r="L21"/>
  <c r="K21"/>
  <c r="S20"/>
  <c r="N20"/>
  <c r="M20"/>
  <c r="L20"/>
  <c r="K20"/>
  <c r="S19"/>
  <c r="N19"/>
  <c r="M19"/>
  <c r="L19"/>
  <c r="K19"/>
  <c r="S18"/>
  <c r="N18"/>
  <c r="M18"/>
  <c r="L18"/>
  <c r="K18"/>
  <c r="S17"/>
  <c r="N17"/>
  <c r="M17"/>
  <c r="L17"/>
  <c r="K17"/>
  <c r="S16"/>
  <c r="N16"/>
  <c r="M16"/>
  <c r="L16"/>
  <c r="K16"/>
  <c r="S15"/>
  <c r="N15"/>
  <c r="M15"/>
  <c r="L15"/>
  <c r="K15"/>
  <c r="S14"/>
  <c r="N14"/>
  <c r="M14"/>
  <c r="L14"/>
  <c r="K14"/>
  <c r="S13"/>
  <c r="N13"/>
  <c r="M13"/>
  <c r="L13"/>
  <c r="K13"/>
  <c r="S12"/>
  <c r="N12"/>
  <c r="M12"/>
  <c r="L12"/>
  <c r="K12"/>
  <c r="S11"/>
  <c r="N11"/>
  <c r="M11"/>
  <c r="L11"/>
  <c r="K11"/>
  <c r="S10"/>
  <c r="N10"/>
  <c r="M10"/>
  <c r="L10"/>
  <c r="K10"/>
  <c r="S9"/>
  <c r="N9"/>
  <c r="M9"/>
  <c r="L9"/>
  <c r="K9"/>
  <c r="S8"/>
  <c r="N8"/>
  <c r="M8"/>
  <c r="L8"/>
  <c r="K8"/>
  <c r="S7"/>
  <c r="N7"/>
  <c r="M7"/>
  <c r="L7"/>
  <c r="K7"/>
  <c r="S6"/>
  <c r="N6"/>
  <c r="M6"/>
  <c r="L6"/>
  <c r="K6"/>
  <c r="S5"/>
  <c r="N5"/>
  <c r="M5"/>
  <c r="L5"/>
  <c r="K5"/>
  <c r="S4"/>
  <c r="N4"/>
  <c r="M4"/>
  <c r="L4"/>
  <c r="K4"/>
  <c r="S3"/>
  <c r="N3"/>
  <c r="M3"/>
  <c r="L3"/>
  <c r="K3"/>
  <c r="S2"/>
  <c r="N2"/>
  <c r="M2"/>
  <c r="L2"/>
  <c r="K2"/>
</calcChain>
</file>

<file path=xl/sharedStrings.xml><?xml version="1.0" encoding="utf-8"?>
<sst xmlns="http://schemas.openxmlformats.org/spreadsheetml/2006/main" count="12086" uniqueCount="567">
  <si>
    <t>2x</t>
  </si>
  <si>
    <t>4x</t>
  </si>
  <si>
    <t>4xtra</t>
  </si>
  <si>
    <t>Treatment</t>
  </si>
  <si>
    <t>All</t>
  </si>
  <si>
    <t>N</t>
  </si>
  <si>
    <t>July 11</t>
  </si>
  <si>
    <t>Oct 11</t>
  </si>
  <si>
    <t>July 12</t>
  </si>
  <si>
    <t>≥ Poor</t>
  </si>
  <si>
    <t>NOT</t>
  </si>
  <si>
    <t>≥ OK</t>
  </si>
  <si>
    <t>≥ Good</t>
  </si>
  <si>
    <t>Great</t>
  </si>
  <si>
    <t>Dead</t>
  </si>
  <si>
    <t>Good</t>
  </si>
  <si>
    <t>Missing</t>
  </si>
  <si>
    <t>OK</t>
  </si>
  <si>
    <t>Poor</t>
  </si>
  <si>
    <t>July 11 Health</t>
  </si>
  <si>
    <t xml:space="preserve">Health </t>
  </si>
  <si>
    <t>Prob&gt;Chisqu</t>
  </si>
  <si>
    <t>Branches July 2011</t>
  </si>
  <si>
    <t>Table to explain Graphs</t>
  </si>
  <si>
    <t>Height</t>
  </si>
  <si>
    <t>Branches</t>
  </si>
  <si>
    <t>n</t>
  </si>
  <si>
    <t>p</t>
  </si>
  <si>
    <t>#</t>
  </si>
  <si>
    <t>Tip clipped</t>
  </si>
  <si>
    <t>Not clipped</t>
  </si>
  <si>
    <t>Clipped at base</t>
  </si>
  <si>
    <t>E</t>
  </si>
  <si>
    <t>Height (cm)</t>
  </si>
  <si>
    <t>N=30</t>
  </si>
  <si>
    <t>N=111</t>
  </si>
  <si>
    <t>N=13</t>
  </si>
  <si>
    <t>No herbivory</t>
  </si>
  <si>
    <t>Partial herbivory</t>
  </si>
  <si>
    <t>Complete herbivory</t>
  </si>
  <si>
    <t>B</t>
  </si>
  <si>
    <t>CEOTOM LOTSCO</t>
  </si>
  <si>
    <t>GC2</t>
  </si>
  <si>
    <t>CEOTOM HELSCO LOTSCO</t>
  </si>
  <si>
    <t>CEOTOM MALLAN</t>
  </si>
  <si>
    <t>LOTSCO CEOTOM HELSCO</t>
  </si>
  <si>
    <t>LOTSCO MALLAN CEOTOM HELSCO</t>
  </si>
  <si>
    <t>GC</t>
  </si>
  <si>
    <t>HELSCO LOTSCO</t>
  </si>
  <si>
    <t>C</t>
  </si>
  <si>
    <t>rabit pellets</t>
  </si>
  <si>
    <t>LOTSCO CEOTOM BRAGEN HELSCO</t>
  </si>
  <si>
    <t>A</t>
  </si>
  <si>
    <t xml:space="preserve">unclipped </t>
  </si>
  <si>
    <t>LEPCOR CENMEL CEOTOM</t>
  </si>
  <si>
    <t>LEPCOR LOTSCO CEOTOM</t>
  </si>
  <si>
    <t>LOTSCO ERICON CEOTOM</t>
  </si>
  <si>
    <t>ERICON LOTSCO CEOTOM</t>
  </si>
  <si>
    <t>CEOTOM HIRINC LOTSCO</t>
  </si>
  <si>
    <t>CEOTOM LOTSCO HIRINC ERICON</t>
  </si>
  <si>
    <t>HELSCO HIRINC LOTSCO ERICON</t>
  </si>
  <si>
    <t>CEOTOM LEPCOT LOTSCO</t>
  </si>
  <si>
    <t>1 large branch with 11 branchelts</t>
  </si>
  <si>
    <t>LOTSCO</t>
  </si>
  <si>
    <t>RF</t>
  </si>
  <si>
    <t>LOTSCO HIRINC CEOTOM</t>
  </si>
  <si>
    <t>RB</t>
  </si>
  <si>
    <t>LOTSCO SALMEL</t>
  </si>
  <si>
    <t xml:space="preserve">LOTSCO CEOTOM </t>
  </si>
  <si>
    <t>CEOTOM LOTSCO ERICON</t>
  </si>
  <si>
    <t>CEOTOM LOTSCO ADEFAS</t>
  </si>
  <si>
    <t xml:space="preserve">CEOTOM LOTSCO </t>
  </si>
  <si>
    <t>LOTSCO CEOTOM</t>
  </si>
  <si>
    <t>LOTSCO HIRINC</t>
  </si>
  <si>
    <t>HIRINC LOTSCO BROMAD</t>
  </si>
  <si>
    <t>HIRINC ANAARV</t>
  </si>
  <si>
    <t>rabbit pellets</t>
  </si>
  <si>
    <t>SALMEL LOTSCO BROMAD</t>
  </si>
  <si>
    <t>ADEFAS LOTSCO BROMAD</t>
  </si>
  <si>
    <t>rodent holes</t>
  </si>
  <si>
    <t>LOTSCO CEOTOM  ANAARV</t>
  </si>
  <si>
    <t>CO</t>
  </si>
  <si>
    <t>LOTSCO BROMAD</t>
  </si>
  <si>
    <t>SALMEL LOTSCO</t>
  </si>
  <si>
    <t>LOTSCO CEOTOM BROMAD</t>
  </si>
  <si>
    <t>BROMAD LOTSCO</t>
  </si>
  <si>
    <t>Unknown</t>
  </si>
  <si>
    <t>YUCWHI LOTSCO</t>
  </si>
  <si>
    <t>LOTSCO ADEFAS</t>
  </si>
  <si>
    <t>LOTSCO CEOTOM HIRINC</t>
  </si>
  <si>
    <t>LOTSCO HELSCO SALMEL CEOTOM</t>
  </si>
  <si>
    <t>LOTSCO BROMAD ANAARV</t>
  </si>
  <si>
    <t>rod burrow and rabbit pellets</t>
  </si>
  <si>
    <t>4 main branches each with ~10 branchlets also a hole</t>
  </si>
  <si>
    <t>LOTSCO HIRINC ANAARV</t>
  </si>
  <si>
    <t>LOTSCO HIRINC BROMAD ANAARV</t>
  </si>
  <si>
    <t>rodent hole</t>
  </si>
  <si>
    <t>LOTSCO CEOTOM BROMAD HELSCO</t>
  </si>
  <si>
    <t>LOTSCO ERICON BROMAD HIRINC</t>
  </si>
  <si>
    <t>CEOTOM LOTSCO BROMAD ERICON</t>
  </si>
  <si>
    <t>CEOTOM ANAARV BROMAD</t>
  </si>
  <si>
    <t>ADEFAS CEOTOM BROMAD LOTSCO</t>
  </si>
  <si>
    <t>ADEFAS LOTSCO BROMAD HIRINC</t>
  </si>
  <si>
    <t>CEOTOM ADEFAS ANAARV BROMAD</t>
  </si>
  <si>
    <t>CEOTOM SALMEL BROMAD</t>
  </si>
  <si>
    <t xml:space="preserve"> core gone</t>
  </si>
  <si>
    <t>CEOTOM LOTSCO BROMAD</t>
  </si>
  <si>
    <t>HIRINC BROMAD LOTSCO</t>
  </si>
  <si>
    <t>SALMEL LOTSCO HELSCO</t>
  </si>
  <si>
    <t xml:space="preserve">HELSOC LOTSCO CEOTOM BROMAD </t>
  </si>
  <si>
    <t>cicada hole and skin</t>
  </si>
  <si>
    <t xml:space="preserve">LOTSCO BEOTOM </t>
  </si>
  <si>
    <t xml:space="preserve">LOTSCO BROMAD </t>
  </si>
  <si>
    <t>YUCWHI BROMAD LOTSCO HIRINC</t>
  </si>
  <si>
    <t>BROMAD LOTSCO ADEFAS</t>
  </si>
  <si>
    <t>LOTSCO HIRINC DEIFAS BROMAD</t>
  </si>
  <si>
    <t>LOTSCO ADEFAS ANAARV BROMAD</t>
  </si>
  <si>
    <t>CEOTOM SALMEL LOTSCO BROMAD</t>
  </si>
  <si>
    <t>CEOTOM ADFAS BROMAD</t>
  </si>
  <si>
    <t>CEOTOM LOTSCO HIRINC BROMAD</t>
  </si>
  <si>
    <t>ERICON HIRINC ANAARV</t>
  </si>
  <si>
    <t>2 main branches with 10 branchlets</t>
  </si>
  <si>
    <t>CEROTM HELSCO ERICON HIRINC</t>
  </si>
  <si>
    <t>GOPHER MOUND</t>
  </si>
  <si>
    <t>LOTSCO HIRINC BROMAD</t>
  </si>
  <si>
    <t>CROSET</t>
  </si>
  <si>
    <t>CEOTOM HELSCO ERICON BROMAD</t>
  </si>
  <si>
    <t>SALMEL HIRINC ERICON</t>
  </si>
  <si>
    <t xml:space="preserve">ADEFAS ANAARV LOTSCO </t>
  </si>
  <si>
    <t xml:space="preserve">LOTSCO HELSCO HIRINC ANAARV </t>
  </si>
  <si>
    <t>LOTSCO ANAARV BROMAD</t>
  </si>
  <si>
    <t>CEOTOM ERICON LOTSCO HIRINC</t>
  </si>
  <si>
    <t xml:space="preserve">LOTSCO BROMAD CEOTOM </t>
  </si>
  <si>
    <t>LOTSCO ADEFAS HELSCO BROMAD</t>
  </si>
  <si>
    <t>LOTSCO BROMAD HIRINC</t>
  </si>
  <si>
    <t>LOTSCO ADFAS SALMEL CEOTOM BROMAD</t>
  </si>
  <si>
    <t>LOTSCO ADFAS CEOTOM</t>
  </si>
  <si>
    <t>LOTSCO ADFAS SOLXAN</t>
  </si>
  <si>
    <t>LOTSCO CEOTOM ANAARV</t>
  </si>
  <si>
    <t>LOTSCO BROMAD SALMEL</t>
  </si>
  <si>
    <t xml:space="preserve">LOTSCO CEOTOM ADEFAS BROMAD </t>
  </si>
  <si>
    <t>CEOTOM HELSCO HIRING</t>
  </si>
  <si>
    <t>LOTSCO HELSOC HIRINC CEOTOM</t>
  </si>
  <si>
    <t>CEOTOM HELSCO</t>
  </si>
  <si>
    <t>2 other main branches with total of 8 branchlets</t>
  </si>
  <si>
    <t>CEOTOM LOTSCO MALFAS LEPCOR</t>
  </si>
  <si>
    <t>LOTSCFO CEOTOM</t>
  </si>
  <si>
    <t>LOTSCO HELSCO CEOTOM</t>
  </si>
  <si>
    <t>LEPCOR CEOTOM HELSCO</t>
  </si>
  <si>
    <t>CEOTOM LTOSCO BROMAD ANAARV</t>
  </si>
  <si>
    <t>LOTSCO MALFAS SALMEL LEPCOR</t>
  </si>
  <si>
    <t xml:space="preserve">CEOTOM ADEFAS ERICON </t>
  </si>
  <si>
    <t xml:space="preserve">CEOTOM LOTSCO ERICON </t>
  </si>
  <si>
    <t>ERICON LOTSCO</t>
  </si>
  <si>
    <t>ADEFAS LOTSCO ERICON HIRING</t>
  </si>
  <si>
    <t>CEOTOM LOTSCO ERICON ANAARV</t>
  </si>
  <si>
    <t>SALMEL LOTSCO CEOTOM ADEFAS</t>
  </si>
  <si>
    <t>LOTSCO ANAARV</t>
  </si>
  <si>
    <t>SALMEL HIRING</t>
  </si>
  <si>
    <t xml:space="preserve">CEOTOM ADEFAS LOTSCO </t>
  </si>
  <si>
    <t>LOTSCO CEOTOM SALMEL</t>
  </si>
  <si>
    <t>LOTSCO HIRING</t>
  </si>
  <si>
    <t>Multiple big branches</t>
  </si>
  <si>
    <t>LOTSCO BROMAD ANAARV CEOTOM</t>
  </si>
  <si>
    <t>LOTSCO BROMAD SOLXAN</t>
  </si>
  <si>
    <t>SOLXAN LOTSCO SALMEL BROMAD</t>
  </si>
  <si>
    <t>SALMEL LOTSCO ANAARV BROMAD</t>
  </si>
  <si>
    <t xml:space="preserve">LOTSCO BROMAD ANAARV </t>
  </si>
  <si>
    <t>ADEFAS HELSCO CEOTOM BRAMAD</t>
  </si>
  <si>
    <t>LOTSCO SALMEL BROMAD</t>
  </si>
  <si>
    <t>LOTSCO ADEFAS CEOTOM BROMAD</t>
  </si>
  <si>
    <t>CEOTOM LOTSCO BROMAD ANAARV</t>
  </si>
  <si>
    <t>HELSCO CEOTOM LOTSCO</t>
  </si>
  <si>
    <t>LOTSCO HELSCO</t>
  </si>
  <si>
    <t>CEOTOM LOTSCO LEPCOR</t>
  </si>
  <si>
    <t>CEOTOM LOTSCO HELSCO</t>
  </si>
  <si>
    <t>CEOTOM LOTSCO HELSCO ADEFAS</t>
  </si>
  <si>
    <t>LOTSCO HIRING BROMAD</t>
  </si>
  <si>
    <t>Very brown throughout</t>
  </si>
  <si>
    <t>LOTSCO ADEFAS SALMEL</t>
  </si>
  <si>
    <t>CEOTOM ADEFAS HELSCO BROMAD</t>
  </si>
  <si>
    <t>LOTSCO CERTOM SALMEL BROMAD</t>
  </si>
  <si>
    <t>LOTSCO BROMAD HIRINK FILAGO</t>
  </si>
  <si>
    <t>LOTSCO BROMAD CENMEL</t>
  </si>
  <si>
    <t>LOTSCO BROMAD ANAARV CENMEL</t>
  </si>
  <si>
    <t>CEOTOM LOTSCO BROMAD CENMEL</t>
  </si>
  <si>
    <t>CEOTOM ERICON LOTSCO BROMAD</t>
  </si>
  <si>
    <t>HELSCO HIRING LOTSCO</t>
  </si>
  <si>
    <t>LOTSCO CEOTOM ERICON</t>
  </si>
  <si>
    <t>SALMEL LOTSCO CEOTOM</t>
  </si>
  <si>
    <t>ANAARV HIRINC</t>
  </si>
  <si>
    <t>ADEFAS LOTSCO CEOTOM</t>
  </si>
  <si>
    <t>CEOTOM LOTSCO ADEFAS BROMAD</t>
  </si>
  <si>
    <t>LOTSCO ADEFAS PHACIC HIRING</t>
  </si>
  <si>
    <t>SALMEL CEOTOM BROMAD LOTSCO</t>
  </si>
  <si>
    <t>HELSCO</t>
  </si>
  <si>
    <t>ADEFAS HYPGLA VULMYU</t>
  </si>
  <si>
    <t>HELSCO HYPGLA MELIMP</t>
  </si>
  <si>
    <t>ADEFAS HELSCO</t>
  </si>
  <si>
    <t>Mount inside tree tube</t>
  </si>
  <si>
    <t>ADEFAS VULMYU BROMAD</t>
  </si>
  <si>
    <t>ADEFAS DEIFAS GASTRI</t>
  </si>
  <si>
    <t>ADEFAS GASTRI DEIFAS HYPGAL</t>
  </si>
  <si>
    <t>ADEFAS BROMAD</t>
  </si>
  <si>
    <t>ADEFAS BROMAD HELSCO DEIFAS</t>
  </si>
  <si>
    <t>ADEFAS DEIFAS GASTRI BROMAD</t>
  </si>
  <si>
    <t>HELSCO SALMEL DEIFAS NASLEP</t>
  </si>
  <si>
    <t>ADEFAS MALSAX GASTRI VOYMEL</t>
  </si>
  <si>
    <t>HAZSQU GASTRI HYPGLA</t>
  </si>
  <si>
    <t>DEIFAS ADEFAS GASTRI SALMEL</t>
  </si>
  <si>
    <t>gopher mound</t>
  </si>
  <si>
    <t>HELSCO BROMAD MELIMP</t>
  </si>
  <si>
    <t>HELSCO GASTRI BRAYEN GNACAL</t>
  </si>
  <si>
    <t>large shrub within 1/2 meter</t>
  </si>
  <si>
    <t>VULMYU BROMAD BRAGEN CENTOM</t>
  </si>
  <si>
    <t>CEOTOM HELSCO BROMAD VULMYU</t>
  </si>
  <si>
    <t>VULMYU BROMAD BRAGEN</t>
  </si>
  <si>
    <t>GASTRI BROMAD VULMYU</t>
  </si>
  <si>
    <t>HELSCO GASTRI BROMAD BRAGEN</t>
  </si>
  <si>
    <t>HELSCO GASTRI</t>
  </si>
  <si>
    <t>BROMAD VULMYU GASTRI ADEFAS</t>
  </si>
  <si>
    <t>GASTRI BROMAD</t>
  </si>
  <si>
    <t>GASTRI CEOTOM HELSCO</t>
  </si>
  <si>
    <t>LOTSCO GASTRI VULMYO</t>
  </si>
  <si>
    <t>GASTRI BROMAD LOTSCO</t>
  </si>
  <si>
    <t>MELIMP GASTRI CEOTOM</t>
  </si>
  <si>
    <t>BROMAD ADEFAS HELSCO GASTRI</t>
  </si>
  <si>
    <t>BROMAD GASTRI ADEFAS BRAYEN</t>
  </si>
  <si>
    <t>CEOTOM BROMAD HELSCO SOLTAN</t>
  </si>
  <si>
    <t>BROMAD ADEFAS HYPGLA DEIFAS</t>
  </si>
  <si>
    <t>LOTSCO GASTRI SIMARR HELSCO</t>
  </si>
  <si>
    <t>HELSCO BROMAD GASTRI CEOTOM</t>
  </si>
  <si>
    <t>fallen dead tecate near, rabbit pellets</t>
  </si>
  <si>
    <t>GASTRI CEOTOM CORRID</t>
  </si>
  <si>
    <t>GASTRI CEOTOM ERICON VULMYU</t>
  </si>
  <si>
    <t>GASTRI DEIFAS BROMAD</t>
  </si>
  <si>
    <t>ADEFAS GASTRI HELSCO ERICON</t>
  </si>
  <si>
    <t>BROMAD ADEFAS CORRID GASTRI</t>
  </si>
  <si>
    <t>GASTRI DEIFAS CENMAL BROMAD</t>
  </si>
  <si>
    <t>HELSCO LOTSCO BROMAD</t>
  </si>
  <si>
    <t>LOTSCO CEOTOM BRAGEN</t>
  </si>
  <si>
    <t>VULMYU GASTRI</t>
  </si>
  <si>
    <t>GASTRI VULMYU</t>
  </si>
  <si>
    <t>CEOTOM LOTSCO HELSCO GASTRI</t>
  </si>
  <si>
    <t>LOTSCO VULMYU GNACAL</t>
  </si>
  <si>
    <t>CEOTOM</t>
  </si>
  <si>
    <t>HELGRA BROMAD ERICON VOLMYU</t>
  </si>
  <si>
    <t>ADEFAS</t>
  </si>
  <si>
    <t>GASTRI BRAGEN LOTSCO</t>
  </si>
  <si>
    <t>SALMEL BROMAD HELSCO GASTRI</t>
  </si>
  <si>
    <t>CEOTOM GASTRI HELSCO HYPGLA</t>
  </si>
  <si>
    <t>GASTRI CEOTOM BRAGEN HELSCO</t>
  </si>
  <si>
    <t>CEOTOM HELSCO GASTRI HAZSQU</t>
  </si>
  <si>
    <t>CEOTOM MELIMP GASTRI HELSCO</t>
  </si>
  <si>
    <t>GASTRI BROMAD ADEFAS</t>
  </si>
  <si>
    <t>HELSCO/DEIFAS HAZSQU</t>
  </si>
  <si>
    <t>ADEFAS HELGRA DEIFAS GASTRI</t>
  </si>
  <si>
    <t>DEIFAS BROMAD</t>
  </si>
  <si>
    <t>HELSCO CEOTOM</t>
  </si>
  <si>
    <t>D/C</t>
  </si>
  <si>
    <t>step on steep slope</t>
  </si>
  <si>
    <t xml:space="preserve">HELSCO HIRINC </t>
  </si>
  <si>
    <t>GASTRI BROMAD HYPGLA</t>
  </si>
  <si>
    <t>HELSCO ADEFAS GASTRI HIRINC</t>
  </si>
  <si>
    <t>HELSCO GASTRI GALANG BROMAD</t>
  </si>
  <si>
    <t>BROMAD GASTRI HELGRA GALANG</t>
  </si>
  <si>
    <t>CEOTOM GASTRI HELSCO BROMAD</t>
  </si>
  <si>
    <t>RCS</t>
  </si>
  <si>
    <t>ADEFAS HELGRA CEOTOM GASTRI</t>
  </si>
  <si>
    <t>LOTSCO CEOTOM GASTRI CENMEL</t>
  </si>
  <si>
    <t>ADEFAS CEOTOM HELSCO BROMAD</t>
  </si>
  <si>
    <t>CEOTOM GASTRI LOTSCO HELGRA</t>
  </si>
  <si>
    <t>?</t>
  </si>
  <si>
    <t>GASTRI HYPGLA CENMEL HELSCO</t>
  </si>
  <si>
    <t>GASTRI HIRINC AGLGRA</t>
  </si>
  <si>
    <t>LOTSCO HIRINC MALSAX GASTRI</t>
  </si>
  <si>
    <t>ADEFAS HELSCO HIRINC GASTRI</t>
  </si>
  <si>
    <t>ADEFAS CEOTOM GASTRI HELSCO</t>
  </si>
  <si>
    <t>LOTSCO GASTRI HELSCO BROMAD</t>
  </si>
  <si>
    <t>HELSCO LOTSCO CEOTOM GASTRI</t>
  </si>
  <si>
    <t>tube got cut</t>
  </si>
  <si>
    <t>CEOTOM GASTRI HIRINC BROMAD</t>
  </si>
  <si>
    <t>tree fall on it</t>
  </si>
  <si>
    <t>CEOTOM LOTSCO GASTRI HELGRA</t>
  </si>
  <si>
    <t>GASTRI HYPGLA HIRINC BROMAD</t>
  </si>
  <si>
    <t>ADEFAS HELSCO GASTRI BROMAD</t>
  </si>
  <si>
    <t xml:space="preserve">Great </t>
  </si>
  <si>
    <t>HELSCO GASTRI BROMAD</t>
  </si>
  <si>
    <t>GASTRI HIRINC LOTSCO VOLMYO</t>
  </si>
  <si>
    <t>HELSCO CEOTOM MELIMP</t>
  </si>
  <si>
    <t>CEOTOM LOTSCO HELGRA GALANG</t>
  </si>
  <si>
    <t>LOTSCO HELGRA GALANG CEOTOM</t>
  </si>
  <si>
    <t>ADEFAS MALSS DEIFAS GASTRI</t>
  </si>
  <si>
    <t>ADEFAS HELSCO BROMAD GASTRI</t>
  </si>
  <si>
    <t>2 large branches with 7 branchlet</t>
  </si>
  <si>
    <t>HYPGLA GASTRI BROMAD</t>
  </si>
  <si>
    <t>ADEFAS HELSCO GASTRI HEZSQU</t>
  </si>
  <si>
    <t>HEZSQU BROMAD GASTRI</t>
  </si>
  <si>
    <t>ADEFAS MELIMP ERICON CORRIG</t>
  </si>
  <si>
    <t>HELSCO BROMAD GASTRI CENNEL</t>
  </si>
  <si>
    <t>3 large brances around 9cm with 39 branchlets</t>
  </si>
  <si>
    <t>BROMAD GASTRI ANAARV HIRIMC</t>
  </si>
  <si>
    <t>HELSCO CEOTOM DEIFAS BROMAD</t>
  </si>
  <si>
    <t>HELSCO DEIFAS CALMAC GASTRI</t>
  </si>
  <si>
    <t>BROMAD MELIMP HYPGLA</t>
  </si>
  <si>
    <t>CEOTOM DEIFAS BROMAD VOLMYO</t>
  </si>
  <si>
    <t>DEIFAS ADEFAS HELSCO GASTRI</t>
  </si>
  <si>
    <t>HELSCO DEIFAS ADEFAS</t>
  </si>
  <si>
    <t>HELSCO ADEFAS DEIFAS GASTRI</t>
  </si>
  <si>
    <t>holes no mounds</t>
  </si>
  <si>
    <t>HELSCO ADEFAS HYPGLA</t>
  </si>
  <si>
    <t>GALANG CEOTOM</t>
  </si>
  <si>
    <t>CEOTOM HELSCO GASTRI BROMAD</t>
  </si>
  <si>
    <t>R</t>
  </si>
  <si>
    <t>cut animal clip plant tube at base</t>
  </si>
  <si>
    <t>GASTRI</t>
  </si>
  <si>
    <t xml:space="preserve">cut animal clip plant tube at base </t>
  </si>
  <si>
    <t>GASTRI CEOTOM VOLMYO BROMAD</t>
  </si>
  <si>
    <t>HELSCO HIRINC GASTRI</t>
  </si>
  <si>
    <t>LETSCO HELSCO CEOTOM GASTRI</t>
  </si>
  <si>
    <t>DEIFAS GASTRI ADEFAS CASETI</t>
  </si>
  <si>
    <t>GASTRI CAETOM BRAGEN GNACAL</t>
  </si>
  <si>
    <t>good luck little plant</t>
  </si>
  <si>
    <t>HELSCO GASTRI DEIFAS MELIMP</t>
  </si>
  <si>
    <t>ADEFAS HELSCO NASLEP FILAGO</t>
  </si>
  <si>
    <t>ADEFAS HELSCO DEIFAS GASTRI</t>
  </si>
  <si>
    <t>already remark</t>
  </si>
  <si>
    <t>SALMEL GASTRI HELSCO ERICON</t>
  </si>
  <si>
    <t>rabbit droppings</t>
  </si>
  <si>
    <t>MELIMP ERICON HELSO VOLMYO</t>
  </si>
  <si>
    <t>GASTRI HELGRA</t>
  </si>
  <si>
    <t>ADEFAS GASTRI</t>
  </si>
  <si>
    <t xml:space="preserve">GASTRI ERICON </t>
  </si>
  <si>
    <t>ADEFAS HELSCO GASTRI ERICON</t>
  </si>
  <si>
    <t>ADEFAS BROMAD GASTRI VOLMYO</t>
  </si>
  <si>
    <t xml:space="preserve">rabbit droppings </t>
  </si>
  <si>
    <t>ADEFAS SALMEL GASTRI DEIFAS</t>
  </si>
  <si>
    <t>DEIFAS GASTRI HYPGLA</t>
  </si>
  <si>
    <t>ADEFAS HELSCO DIFAS HYPGLA</t>
  </si>
  <si>
    <t>LOTSCO ADEFAS GASTRI CENMEL</t>
  </si>
  <si>
    <t>BRAGEN CORRIG HELSCO HYPGLA</t>
  </si>
  <si>
    <t>ADEFAS CEOTOM GASTRI BRAGEN</t>
  </si>
  <si>
    <t>HELSCO GASTRI SALMEL DIEFAS</t>
  </si>
  <si>
    <t>SALMEL CEOTOM ELICON LORIG</t>
  </si>
  <si>
    <t>ADEFAS CEOTOM HELSCO GASTRI</t>
  </si>
  <si>
    <t>LOTSCO BROMAD GASTRI HIRINC</t>
  </si>
  <si>
    <t>HELSCO GASTRI GNACAL</t>
  </si>
  <si>
    <t>LOTSCO GASTRI HIRINC HELSCO</t>
  </si>
  <si>
    <t>large branch with 5 branchlets</t>
  </si>
  <si>
    <t>GASTRI LOTSCO HIRINC</t>
  </si>
  <si>
    <t>CEOTOM GASTRI LOTSCO</t>
  </si>
  <si>
    <t>CEOTOM ADEFAS LOTSCO GASTRI</t>
  </si>
  <si>
    <t>ADEFAS HIRINC GASTRI ERICON</t>
  </si>
  <si>
    <t>lost tip?</t>
  </si>
  <si>
    <t>GASTRI BRAGEN LOLMU</t>
  </si>
  <si>
    <t>HELSCO ADEGAS GASTRI ERICON</t>
  </si>
  <si>
    <t>rodent hole seen from plant</t>
  </si>
  <si>
    <t>ADEFAS HELSCO CEOTOM HYPGLA</t>
  </si>
  <si>
    <t>HELSCO GASTRI DIEFAS HYPGLA</t>
  </si>
  <si>
    <t>ERICON ADEFAS BROMAD HYPGLA</t>
  </si>
  <si>
    <t>DIEFAS GASTRI CEOTOM</t>
  </si>
  <si>
    <t>ADEFAS SALMEL VOLMYO GASTRI</t>
  </si>
  <si>
    <t>GASTRI ERICON BROMAD BRAGEN</t>
  </si>
  <si>
    <t>DIEFAS HELSCO GASTRI ERICON</t>
  </si>
  <si>
    <t>rabbit droppings in .25 perim + gopher activity</t>
  </si>
  <si>
    <t>DIEFAS HELSCO GASTRI BROMAD</t>
  </si>
  <si>
    <t>BROMAD CENMAL HELSCO DIEFAS</t>
  </si>
  <si>
    <t>HELSCO GNACAL</t>
  </si>
  <si>
    <t>CEOTOM VOLMYO HIRINC</t>
  </si>
  <si>
    <t>big branch with 4 branches</t>
  </si>
  <si>
    <t>CEOTOM HELSCO GNACAL</t>
  </si>
  <si>
    <t>HELSCO HIRING</t>
  </si>
  <si>
    <t>N/A</t>
  </si>
  <si>
    <t>CEOTOM HELSCO GALANG</t>
  </si>
  <si>
    <t>cage missing</t>
  </si>
  <si>
    <t>LYPOM SNACAL HELSCO BROMAD</t>
  </si>
  <si>
    <t>HELSCO BROGEN HYPGLA</t>
  </si>
  <si>
    <t>GASTRI BROMAD BRAGEN</t>
  </si>
  <si>
    <t>several branches with side branches</t>
  </si>
  <si>
    <t>BRAGEN CEOTOM HELGRA BROMAD</t>
  </si>
  <si>
    <t>BROMAD VOLMYO GASTRI LOTSCO</t>
  </si>
  <si>
    <t>one large branch with 7 side branches</t>
  </si>
  <si>
    <t>BROMAD GASTRI</t>
  </si>
  <si>
    <t>HYPGLA VOLMYO</t>
  </si>
  <si>
    <t>ADEFAS DEIFAS HYPGLA VOLMYO</t>
  </si>
  <si>
    <t>CEOTOM CEMMELL HELSCO BROMAD</t>
  </si>
  <si>
    <t>ADEFAS MELIP GASTRI HYPGLA</t>
  </si>
  <si>
    <t>HELSCO SENNEL GASTRI HYPGLA</t>
  </si>
  <si>
    <t>one large branch with 6 side branch; gopher + rabbit pellets</t>
  </si>
  <si>
    <t>CEOTOM SQLMEL BROMAD</t>
  </si>
  <si>
    <t>COTOM HELSCO BROMAD VOLMYO</t>
  </si>
  <si>
    <t>HELSCO GASTRI VOLMYO BROMAD</t>
  </si>
  <si>
    <t>HELSCO GASTRI BROMAD LEPCOR</t>
  </si>
  <si>
    <t>HELSCO HELGRA GASTRI</t>
  </si>
  <si>
    <t>LEOSCO HELSCO CEOTOM</t>
  </si>
  <si>
    <t>CEOTOM HELSCO HIRINC</t>
  </si>
  <si>
    <t>CEOTOM LEOSCO HIRINC</t>
  </si>
  <si>
    <t>LEOSCO HELSCO BROMAD</t>
  </si>
  <si>
    <t>CEOTOM HIRINC HELSCO</t>
  </si>
  <si>
    <t>SALMEL HELSCO GASTRI DEIFAS</t>
  </si>
  <si>
    <t>ADEFAS CEOTOM HYPGLA GASTRI</t>
  </si>
  <si>
    <t>ADEFAS HAZSQU</t>
  </si>
  <si>
    <t>CEOTOM ERICON GALAPA GASTRI</t>
  </si>
  <si>
    <t>ERICON HELSCO VOLMYO</t>
  </si>
  <si>
    <t>CEOTOM HELSCO BROMAD HYPGLA</t>
  </si>
  <si>
    <t>2 large branches with over 9 branch lets rodent hole 12cm from plant</t>
  </si>
  <si>
    <t>CEOTOM CENMEL GASTRI BROMAD</t>
  </si>
  <si>
    <t>HELSCO DEIFAS BRAGEN BROMAD</t>
  </si>
  <si>
    <t>D &gt; 100</t>
  </si>
  <si>
    <t>ADEFAS CORRIG HELSCO SALMEL</t>
  </si>
  <si>
    <t>C 30-100</t>
  </si>
  <si>
    <t>CEOTOM MHELSCO ERICON GASTRI</t>
  </si>
  <si>
    <t>B 15-30</t>
  </si>
  <si>
    <t>CEOTOM MELIMP ERICON BROMAD</t>
  </si>
  <si>
    <t>A &lt; 15</t>
  </si>
  <si>
    <t>HAZSQU HELSCO FASTPI MELIMP</t>
  </si>
  <si>
    <t>ore bullier</t>
  </si>
  <si>
    <t>ADEFAS DEIFAS</t>
  </si>
  <si>
    <t>ADEFAS LOLMUL</t>
  </si>
  <si>
    <t>KCS</t>
  </si>
  <si>
    <t>cm to tree</t>
  </si>
  <si>
    <t>Initial No. branch</t>
  </si>
  <si>
    <t>Initial Hght (cm)</t>
  </si>
  <si>
    <t>Clipped?</t>
  </si>
  <si>
    <t>Comments</t>
  </si>
  <si>
    <t>4 top perimeter species</t>
  </si>
  <si>
    <t>x veg hght (cm) at perimeter</t>
  </si>
  <si>
    <t>Aug 2013 Shrub cover</t>
  </si>
  <si>
    <t>% non-native cover perimeter</t>
  </si>
  <si>
    <t>% native cover perimeter</t>
  </si>
  <si>
    <t>%non-native w/in 0.25m</t>
  </si>
  <si>
    <t>% native 0.25m radius</t>
  </si>
  <si>
    <t>Oct 2013 Survival</t>
  </si>
  <si>
    <t>Oct 2013 Health</t>
  </si>
  <si>
    <t>Aug 2013 Survival</t>
  </si>
  <si>
    <t>Aug 2013 Health</t>
  </si>
  <si>
    <t xml:space="preserve"> July 2012 Survival</t>
  </si>
  <si>
    <t xml:space="preserve"> July 2012 Health</t>
  </si>
  <si>
    <t>Health October 2011</t>
  </si>
  <si>
    <t>July 2011 Health</t>
  </si>
  <si>
    <t>July 2013 Cylinder cm3)</t>
  </si>
  <si>
    <t>July 2013 Width (cm)</t>
  </si>
  <si>
    <t>July 2012 No. branch</t>
  </si>
  <si>
    <t>July 2011 No. branches &gt;1cm</t>
  </si>
  <si>
    <t>Jan 2011 No. branch</t>
  </si>
  <si>
    <t>Growth Jan11-July13</t>
  </si>
  <si>
    <t>Growth Jan11-July12</t>
  </si>
  <si>
    <t>Growth July11-July12</t>
  </si>
  <si>
    <t>Growth Jan11-July11</t>
  </si>
  <si>
    <t>July 2013Hght (cm)</t>
  </si>
  <si>
    <t>July 2012Hght (cm)</t>
  </si>
  <si>
    <t>July 2011Hght (cm)</t>
  </si>
  <si>
    <t>Jan 2011Hght (cm)</t>
  </si>
  <si>
    <t>Slope</t>
  </si>
  <si>
    <t>Germ trt</t>
  </si>
  <si>
    <t>No.</t>
  </si>
  <si>
    <t>Water trt</t>
  </si>
  <si>
    <t>Site</t>
  </si>
  <si>
    <t>Date</t>
  </si>
  <si>
    <t>Native Plants</t>
  </si>
  <si>
    <t>CALWEE CUPFOR LEPCAR NOLCIS</t>
  </si>
  <si>
    <t>LEPCAR CALWEE</t>
  </si>
  <si>
    <t>July 2014Hght (cm)</t>
  </si>
  <si>
    <t>July 2015Hght (cm)</t>
  </si>
  <si>
    <t>July 2016Hght (cm)</t>
  </si>
  <si>
    <t>July 2017Hght (cm)</t>
  </si>
  <si>
    <t>Growth 2014-2015</t>
  </si>
  <si>
    <t>Growth 2015-2016</t>
  </si>
  <si>
    <t>Growth 2016-2017</t>
  </si>
  <si>
    <t>Growth 2013-2014</t>
  </si>
  <si>
    <t>July 2014 Width (cm)</t>
  </si>
  <si>
    <t>July 2014 Cylinder cm3)</t>
  </si>
  <si>
    <t>July 2015 Cylinder cm3)</t>
  </si>
  <si>
    <t>July 2016 Cylinder cm3)</t>
  </si>
  <si>
    <t>July 2017 Cylinder cm3)</t>
  </si>
  <si>
    <t>July 2014 Health</t>
  </si>
  <si>
    <t>July 2015 Health</t>
  </si>
  <si>
    <t>July 2014 Survival</t>
  </si>
  <si>
    <t>July 2015 Survival</t>
  </si>
  <si>
    <t>July 2016 Health</t>
  </si>
  <si>
    <t>July 2016 Survival</t>
  </si>
  <si>
    <t>July 2017 Health</t>
  </si>
  <si>
    <t>July 2017 Survival</t>
  </si>
  <si>
    <t>July 2014 Shrub cover</t>
  </si>
  <si>
    <t>July 2015 Shrub cover</t>
  </si>
  <si>
    <t>July 2016 Shrub cover</t>
  </si>
  <si>
    <t>July 2017 Shrub cover</t>
  </si>
  <si>
    <t>dead</t>
  </si>
  <si>
    <t>good</t>
  </si>
  <si>
    <t>ok</t>
  </si>
  <si>
    <t>poor</t>
  </si>
  <si>
    <t>great</t>
  </si>
  <si>
    <t>dead?</t>
  </si>
  <si>
    <t>&lt;1</t>
  </si>
  <si>
    <t>July 2015 Width1 (cm)</t>
  </si>
  <si>
    <t>July 2015 Width2 (cm)</t>
  </si>
  <si>
    <t>missing</t>
  </si>
  <si>
    <t>Ok</t>
  </si>
  <si>
    <t>Removed?</t>
  </si>
  <si>
    <t>recorded folded by cage  in 2016</t>
  </si>
  <si>
    <t>recorded injured by falling tecate in 2014</t>
  </si>
  <si>
    <t xml:space="preserve">recorded 55 cm Lotsco in 2014 </t>
  </si>
  <si>
    <t>recorded top is dead in 2014</t>
  </si>
  <si>
    <t>clip top and side in 2013</t>
  </si>
  <si>
    <t>clip top and other</t>
  </si>
  <si>
    <t>July 2016 Width1 (cm)</t>
  </si>
  <si>
    <t>July 2016 Width2 (cm)</t>
  </si>
  <si>
    <t>July 2017 Width1 (cm)</t>
  </si>
  <si>
    <t>July 2017 Width2 (cm)</t>
  </si>
  <si>
    <t>Row Labels</t>
  </si>
  <si>
    <t>Grand Total</t>
  </si>
  <si>
    <t>2014 July</t>
  </si>
  <si>
    <t>Gone</t>
  </si>
  <si>
    <t>2X</t>
  </si>
  <si>
    <t>4X</t>
  </si>
  <si>
    <t>2015 July</t>
  </si>
  <si>
    <t>2016 July</t>
  </si>
  <si>
    <t>2017 July</t>
  </si>
  <si>
    <t>4X extra</t>
  </si>
  <si>
    <t>Site 4 survival rate</t>
  </si>
  <si>
    <t>Site 5 survival rate</t>
  </si>
  <si>
    <t>Great 2X</t>
  </si>
  <si>
    <t>Good 2X</t>
  </si>
  <si>
    <t>OK 2X</t>
  </si>
  <si>
    <t>Poor 2X</t>
  </si>
  <si>
    <t>Dead 2X</t>
  </si>
  <si>
    <t>Gone 2X</t>
  </si>
  <si>
    <t>Great 4X</t>
  </si>
  <si>
    <t>Good4X</t>
  </si>
  <si>
    <t>OK 4X</t>
  </si>
  <si>
    <t>Poor 4X</t>
  </si>
  <si>
    <t>Dead 4X</t>
  </si>
  <si>
    <t>Gone 4X</t>
  </si>
  <si>
    <t>July 2011 Survival</t>
  </si>
  <si>
    <t>Numb of survival</t>
  </si>
  <si>
    <t>Site 4 2X</t>
  </si>
  <si>
    <t>Site 5 2X</t>
  </si>
  <si>
    <t>Site 5 4X</t>
  </si>
  <si>
    <t>Site 4 4X</t>
  </si>
  <si>
    <t>Site 4</t>
  </si>
  <si>
    <t>Site 5</t>
  </si>
  <si>
    <t>remove cage too early, many tecate tip clipped, put tree shelter back</t>
  </si>
  <si>
    <t>Aug 2012 Shrub cover</t>
  </si>
  <si>
    <t>Good/Great</t>
  </si>
  <si>
    <t>Total</t>
  </si>
  <si>
    <t>Number of Tecate</t>
  </si>
  <si>
    <t>Volumn (cm3)</t>
  </si>
  <si>
    <t>Count of July 2016Hght (cm)</t>
  </si>
  <si>
    <t>Tecate height (cm)</t>
  </si>
  <si>
    <t>July2015 Avg Width (cm)</t>
  </si>
  <si>
    <t>July2016 Avg Width (cm)</t>
  </si>
  <si>
    <t>July2017 Avg Width (cm)</t>
  </si>
  <si>
    <t>Width (cm)</t>
  </si>
  <si>
    <t xml:space="preserve">  </t>
  </si>
  <si>
    <t>% survival</t>
  </si>
  <si>
    <t>2011 July</t>
  </si>
  <si>
    <t>2012 July</t>
  </si>
  <si>
    <t>2013 July</t>
  </si>
  <si>
    <t>Site5</t>
  </si>
  <si>
    <t>survival rate</t>
  </si>
  <si>
    <t>change number because different dead definition</t>
  </si>
  <si>
    <t>Std Volumne (cm3)</t>
  </si>
  <si>
    <t>Count</t>
  </si>
  <si>
    <t>Std error</t>
  </si>
  <si>
    <t>Std Height (cm)</t>
  </si>
  <si>
    <t>Count of  July 2012 Health</t>
  </si>
  <si>
    <t>4x total</t>
  </si>
</sst>
</file>

<file path=xl/styles.xml><?xml version="1.0" encoding="utf-8"?>
<styleSheet xmlns="http://schemas.openxmlformats.org/spreadsheetml/2006/main">
  <numFmts count="2">
    <numFmt numFmtId="164" formatCode="[$-409]mmm\-yy;@"/>
    <numFmt numFmtId="165" formatCode="0.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5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166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4" xfId="0" applyBorder="1"/>
    <xf numFmtId="49" fontId="0" fillId="0" borderId="0" xfId="0" applyNumberFormat="1" applyBorder="1"/>
    <xf numFmtId="0" fontId="0" fillId="0" borderId="0" xfId="0" applyBorder="1"/>
    <xf numFmtId="49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64" fontId="0" fillId="0" borderId="0" xfId="0" applyNumberFormat="1"/>
    <xf numFmtId="17" fontId="0" fillId="0" borderId="0" xfId="0" applyNumberFormat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/>
    <xf numFmtId="0" fontId="0" fillId="0" borderId="12" xfId="0" applyNumberFormat="1" applyBorder="1"/>
    <xf numFmtId="0" fontId="0" fillId="0" borderId="13" xfId="0" applyNumberFormat="1" applyBorder="1"/>
    <xf numFmtId="0" fontId="1" fillId="0" borderId="0" xfId="1"/>
    <xf numFmtId="0" fontId="1" fillId="0" borderId="0" xfId="1" applyAlignment="1">
      <alignment wrapText="1"/>
    </xf>
    <xf numFmtId="0" fontId="1" fillId="0" borderId="14" xfId="1" applyBorder="1" applyAlignment="1">
      <alignment horizontal="center"/>
    </xf>
    <xf numFmtId="0" fontId="1" fillId="0" borderId="14" xfId="1" applyBorder="1" applyAlignment="1">
      <alignment horizontal="center" wrapText="1"/>
    </xf>
    <xf numFmtId="0" fontId="1" fillId="0" borderId="14" xfId="1" applyFill="1" applyBorder="1"/>
    <xf numFmtId="0" fontId="1" fillId="0" borderId="14" xfId="1" applyFill="1" applyBorder="1" applyAlignment="1">
      <alignment horizontal="center"/>
    </xf>
    <xf numFmtId="0" fontId="1" fillId="0" borderId="16" xfId="1" applyFill="1" applyBorder="1" applyAlignment="1">
      <alignment horizontal="center"/>
    </xf>
    <xf numFmtId="0" fontId="1" fillId="0" borderId="14" xfId="1" applyBorder="1" applyAlignment="1">
      <alignment wrapText="1"/>
    </xf>
    <xf numFmtId="0" fontId="1" fillId="0" borderId="14" xfId="1" applyFill="1" applyBorder="1" applyAlignment="1">
      <alignment horizontal="center" wrapText="1"/>
    </xf>
    <xf numFmtId="0" fontId="1" fillId="0" borderId="17" xfId="1" applyBorder="1" applyAlignment="1">
      <alignment wrapText="1"/>
    </xf>
    <xf numFmtId="0" fontId="2" fillId="0" borderId="14" xfId="1" applyFont="1" applyFill="1" applyBorder="1" applyAlignment="1">
      <alignment horizontal="center"/>
    </xf>
    <xf numFmtId="0" fontId="1" fillId="0" borderId="16" xfId="1" applyFill="1" applyBorder="1"/>
    <xf numFmtId="0" fontId="2" fillId="0" borderId="14" xfId="1" applyFont="1" applyFill="1" applyBorder="1" applyAlignment="1">
      <alignment horizontal="center" wrapText="1"/>
    </xf>
    <xf numFmtId="0" fontId="2" fillId="0" borderId="14" xfId="1" applyFont="1" applyBorder="1" applyAlignment="1">
      <alignment wrapText="1"/>
    </xf>
    <xf numFmtId="0" fontId="1" fillId="3" borderId="16" xfId="1" applyFill="1" applyBorder="1" applyAlignment="1">
      <alignment wrapText="1"/>
    </xf>
    <xf numFmtId="0" fontId="1" fillId="3" borderId="20" xfId="1" applyFill="1" applyBorder="1" applyAlignment="1">
      <alignment wrapText="1"/>
    </xf>
    <xf numFmtId="0" fontId="2" fillId="3" borderId="0" xfId="1" applyFont="1" applyFill="1" applyBorder="1" applyAlignment="1">
      <alignment wrapText="1"/>
    </xf>
    <xf numFmtId="0" fontId="2" fillId="3" borderId="14" xfId="1" applyFont="1" applyFill="1" applyBorder="1" applyAlignment="1">
      <alignment wrapText="1"/>
    </xf>
    <xf numFmtId="17" fontId="1" fillId="4" borderId="16" xfId="1" applyNumberFormat="1" applyFill="1" applyBorder="1" applyAlignment="1">
      <alignment wrapText="1"/>
    </xf>
    <xf numFmtId="0" fontId="1" fillId="4" borderId="20" xfId="1" applyFill="1" applyBorder="1" applyAlignment="1">
      <alignment wrapText="1"/>
    </xf>
    <xf numFmtId="0" fontId="2" fillId="4" borderId="14" xfId="1" applyFont="1" applyFill="1" applyBorder="1" applyAlignment="1">
      <alignment wrapText="1"/>
    </xf>
    <xf numFmtId="0" fontId="1" fillId="5" borderId="20" xfId="1" applyFill="1" applyBorder="1" applyAlignment="1">
      <alignment wrapText="1"/>
    </xf>
    <xf numFmtId="0" fontId="1" fillId="2" borderId="20" xfId="1" applyFill="1" applyBorder="1" applyAlignment="1">
      <alignment wrapText="1"/>
    </xf>
    <xf numFmtId="0" fontId="1" fillId="2" borderId="14" xfId="1" applyFill="1" applyBorder="1" applyAlignment="1">
      <alignment wrapText="1"/>
    </xf>
    <xf numFmtId="0" fontId="1" fillId="0" borderId="18" xfId="1" applyBorder="1" applyAlignment="1">
      <alignment wrapText="1"/>
    </xf>
    <xf numFmtId="14" fontId="1" fillId="0" borderId="19" xfId="1" applyNumberFormat="1" applyFill="1" applyBorder="1"/>
    <xf numFmtId="0" fontId="1" fillId="0" borderId="24" xfId="1" applyFill="1" applyBorder="1" applyAlignment="1">
      <alignment horizontal="center"/>
    </xf>
    <xf numFmtId="0" fontId="1" fillId="0" borderId="23" xfId="1" applyFill="1" applyBorder="1" applyAlignment="1">
      <alignment horizontal="center"/>
    </xf>
    <xf numFmtId="0" fontId="1" fillId="0" borderId="20" xfId="1" applyFill="1" applyBorder="1" applyAlignment="1">
      <alignment horizontal="center"/>
    </xf>
    <xf numFmtId="0" fontId="1" fillId="0" borderId="17" xfId="1" applyFill="1" applyBorder="1" applyAlignment="1">
      <alignment horizontal="center"/>
    </xf>
    <xf numFmtId="0" fontId="1" fillId="0" borderId="17" xfId="1" applyFill="1" applyBorder="1"/>
    <xf numFmtId="165" fontId="1" fillId="0" borderId="16" xfId="1" applyNumberFormat="1" applyFill="1" applyBorder="1"/>
    <xf numFmtId="0" fontId="1" fillId="0" borderId="15" xfId="1" applyFill="1" applyBorder="1" applyAlignment="1">
      <alignment horizontal="center"/>
    </xf>
    <xf numFmtId="0" fontId="1" fillId="0" borderId="20" xfId="1" applyFill="1" applyBorder="1" applyAlignment="1">
      <alignment horizontal="center" wrapText="1"/>
    </xf>
    <xf numFmtId="0" fontId="1" fillId="0" borderId="22" xfId="1" applyFill="1" applyBorder="1" applyAlignment="1">
      <alignment horizontal="center" wrapText="1"/>
    </xf>
    <xf numFmtId="0" fontId="2" fillId="0" borderId="22" xfId="1" applyFont="1" applyFill="1" applyBorder="1" applyAlignment="1">
      <alignment horizontal="center" wrapText="1"/>
    </xf>
    <xf numFmtId="0" fontId="1" fillId="0" borderId="21" xfId="1" applyFill="1" applyBorder="1" applyAlignment="1">
      <alignment horizontal="center"/>
    </xf>
    <xf numFmtId="0" fontId="1" fillId="0" borderId="0" xfId="1" applyFill="1"/>
    <xf numFmtId="0" fontId="1" fillId="0" borderId="17" xfId="1" applyFill="1" applyBorder="1" applyAlignment="1">
      <alignment horizontal="center" wrapText="1"/>
    </xf>
    <xf numFmtId="0" fontId="3" fillId="0" borderId="17" xfId="1" applyFont="1" applyFill="1" applyBorder="1" applyAlignment="1">
      <alignment horizontal="center" wrapText="1"/>
    </xf>
    <xf numFmtId="0" fontId="1" fillId="0" borderId="0" xfId="1" applyFill="1" applyBorder="1"/>
    <xf numFmtId="0" fontId="3" fillId="0" borderId="14" xfId="1" applyFont="1" applyFill="1" applyBorder="1" applyAlignment="1">
      <alignment horizontal="center" wrapText="1"/>
    </xf>
    <xf numFmtId="0" fontId="1" fillId="0" borderId="14" xfId="1" applyNumberFormat="1" applyFill="1" applyBorder="1" applyAlignment="1">
      <alignment horizontal="center" wrapText="1"/>
    </xf>
    <xf numFmtId="9" fontId="1" fillId="0" borderId="14" xfId="1" applyNumberFormat="1" applyFill="1" applyBorder="1" applyAlignment="1">
      <alignment horizontal="center" wrapText="1"/>
    </xf>
    <xf numFmtId="0" fontId="4" fillId="0" borderId="14" xfId="1" applyFont="1" applyFill="1" applyBorder="1" applyAlignment="1">
      <alignment horizontal="center" wrapText="1"/>
    </xf>
    <xf numFmtId="10" fontId="2" fillId="0" borderId="14" xfId="1" applyNumberFormat="1" applyFont="1" applyFill="1" applyBorder="1" applyAlignment="1">
      <alignment horizontal="center" wrapText="1"/>
    </xf>
    <xf numFmtId="10" fontId="2" fillId="0" borderId="17" xfId="1" applyNumberFormat="1" applyFont="1" applyFill="1" applyBorder="1" applyAlignment="1">
      <alignment horizontal="center" wrapText="1"/>
    </xf>
    <xf numFmtId="9" fontId="1" fillId="0" borderId="17" xfId="1" applyNumberFormat="1" applyFill="1" applyBorder="1" applyAlignment="1">
      <alignment horizontal="center" wrapText="1"/>
    </xf>
    <xf numFmtId="0" fontId="2" fillId="0" borderId="17" xfId="1" applyFont="1" applyFill="1" applyBorder="1" applyAlignment="1">
      <alignment horizontal="center" wrapText="1"/>
    </xf>
    <xf numFmtId="0" fontId="2" fillId="0" borderId="17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0" fontId="1" fillId="0" borderId="17" xfId="1" applyFill="1" applyBorder="1" applyAlignment="1">
      <alignment wrapText="1"/>
    </xf>
    <xf numFmtId="0" fontId="1" fillId="0" borderId="18" xfId="1" applyFill="1" applyBorder="1" applyAlignment="1">
      <alignment horizontal="center"/>
    </xf>
    <xf numFmtId="0" fontId="1" fillId="0" borderId="14" xfId="1" applyFill="1" applyBorder="1" applyAlignment="1">
      <alignment wrapText="1"/>
    </xf>
    <xf numFmtId="0" fontId="1" fillId="0" borderId="0" xfId="1" applyFill="1" applyAlignment="1">
      <alignment horizontal="center" wrapText="1"/>
    </xf>
    <xf numFmtId="0" fontId="1" fillId="0" borderId="16" xfId="1" applyFill="1" applyBorder="1" applyAlignment="1">
      <alignment horizontal="center" wrapText="1"/>
    </xf>
    <xf numFmtId="0" fontId="1" fillId="0" borderId="0" xfId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4" xfId="0" applyBorder="1"/>
    <xf numFmtId="0" fontId="2" fillId="0" borderId="17" xfId="0" applyFont="1" applyBorder="1" applyAlignment="1">
      <alignment horizontal="center"/>
    </xf>
    <xf numFmtId="0" fontId="2" fillId="0" borderId="14" xfId="0" applyFont="1" applyBorder="1"/>
    <xf numFmtId="0" fontId="0" fillId="0" borderId="16" xfId="0" applyBorder="1"/>
    <xf numFmtId="0" fontId="2" fillId="0" borderId="16" xfId="0" applyFont="1" applyBorder="1"/>
    <xf numFmtId="0" fontId="0" fillId="0" borderId="14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25" xfId="1" applyFill="1" applyBorder="1" applyAlignment="1">
      <alignment horizontal="center"/>
    </xf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4" xfId="0" applyBorder="1" applyAlignment="1">
      <alignment horizontal="left"/>
    </xf>
    <xf numFmtId="0" fontId="6" fillId="0" borderId="14" xfId="0" applyFont="1" applyBorder="1"/>
    <xf numFmtId="0" fontId="2" fillId="4" borderId="16" xfId="1" applyFont="1" applyFill="1" applyBorder="1" applyAlignment="1">
      <alignment wrapText="1"/>
    </xf>
    <xf numFmtId="0" fontId="2" fillId="0" borderId="0" xfId="0" applyFont="1" applyBorder="1"/>
    <xf numFmtId="165" fontId="0" fillId="0" borderId="14" xfId="0" applyNumberFormat="1" applyBorder="1"/>
    <xf numFmtId="1" fontId="0" fillId="0" borderId="14" xfId="0" applyNumberFormat="1" applyBorder="1"/>
    <xf numFmtId="0" fontId="0" fillId="6" borderId="14" xfId="0" applyFill="1" applyBorder="1"/>
    <xf numFmtId="0" fontId="6" fillId="0" borderId="15" xfId="0" applyFont="1" applyBorder="1"/>
    <xf numFmtId="0" fontId="2" fillId="0" borderId="14" xfId="2" applyFill="1" applyBorder="1"/>
    <xf numFmtId="0" fontId="2" fillId="0" borderId="14" xfId="2" applyFill="1" applyBorder="1" applyAlignment="1">
      <alignment horizontal="center"/>
    </xf>
    <xf numFmtId="0" fontId="2" fillId="0" borderId="17" xfId="2" applyFill="1" applyBorder="1" applyAlignment="1">
      <alignment horizontal="center"/>
    </xf>
    <xf numFmtId="0" fontId="2" fillId="0" borderId="18" xfId="2" applyFill="1" applyBorder="1" applyAlignment="1">
      <alignment horizontal="center"/>
    </xf>
    <xf numFmtId="0" fontId="2" fillId="0" borderId="0" xfId="2" applyFill="1"/>
    <xf numFmtId="0" fontId="2" fillId="0" borderId="16" xfId="2" applyFill="1" applyBorder="1" applyAlignment="1">
      <alignment horizontal="center"/>
    </xf>
    <xf numFmtId="0" fontId="2" fillId="0" borderId="17" xfId="2" applyFill="1" applyBorder="1"/>
    <xf numFmtId="0" fontId="2" fillId="0" borderId="14" xfId="2" applyFont="1" applyFill="1" applyBorder="1" applyAlignment="1">
      <alignment horizontal="center"/>
    </xf>
    <xf numFmtId="0" fontId="5" fillId="0" borderId="26" xfId="0" applyNumberFormat="1" applyFont="1" applyFill="1" applyBorder="1"/>
    <xf numFmtId="0" fontId="5" fillId="0" borderId="26" xfId="0" applyFont="1" applyFill="1" applyBorder="1" applyAlignment="1">
      <alignment horizontal="left"/>
    </xf>
    <xf numFmtId="0" fontId="5" fillId="0" borderId="27" xfId="0" applyNumberFormat="1" applyFont="1" applyBorder="1"/>
    <xf numFmtId="0" fontId="5" fillId="0" borderId="27" xfId="0" applyFont="1" applyBorder="1" applyAlignment="1">
      <alignment horizontal="left"/>
    </xf>
    <xf numFmtId="0" fontId="0" fillId="0" borderId="0" xfId="0"/>
    <xf numFmtId="17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/>
    <xf numFmtId="17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7" borderId="0" xfId="0" applyFill="1"/>
    <xf numFmtId="0" fontId="0" fillId="7" borderId="0" xfId="0" applyNumberFormat="1" applyFill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14" xfId="0" applyBorder="1" applyAlignment="1">
      <alignment wrapText="1"/>
    </xf>
    <xf numFmtId="0" fontId="1" fillId="0" borderId="14" xfId="0" applyFont="1" applyBorder="1" applyAlignment="1">
      <alignment wrapText="1"/>
    </xf>
    <xf numFmtId="0" fontId="9" fillId="0" borderId="0" xfId="1" applyFont="1"/>
    <xf numFmtId="0" fontId="0" fillId="0" borderId="20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9" fillId="0" borderId="17" xfId="1" applyFont="1" applyBorder="1"/>
    <xf numFmtId="0" fontId="1" fillId="0" borderId="22" xfId="0" applyFont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8" borderId="17" xfId="0" applyFill="1" applyBorder="1" applyAlignment="1">
      <alignment horizontal="center" wrapText="1"/>
    </xf>
    <xf numFmtId="0" fontId="9" fillId="0" borderId="14" xfId="1" applyFont="1" applyBorder="1"/>
    <xf numFmtId="0" fontId="3" fillId="8" borderId="17" xfId="0" applyFont="1" applyFill="1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0" fontId="9" fillId="0" borderId="0" xfId="1" applyFont="1" applyBorder="1"/>
    <xf numFmtId="0" fontId="0" fillId="0" borderId="14" xfId="0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0" fontId="0" fillId="0" borderId="14" xfId="0" applyFill="1" applyBorder="1" applyAlignment="1">
      <alignment horizontal="center"/>
    </xf>
    <xf numFmtId="0" fontId="0" fillId="0" borderId="14" xfId="0" applyNumberFormat="1" applyBorder="1" applyAlignment="1">
      <alignment horizontal="center" wrapText="1"/>
    </xf>
    <xf numFmtId="9" fontId="0" fillId="0" borderId="14" xfId="0" applyNumberForma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10" fontId="1" fillId="0" borderId="14" xfId="0" applyNumberFormat="1" applyFont="1" applyBorder="1" applyAlignment="1">
      <alignment horizontal="center" wrapText="1"/>
    </xf>
    <xf numFmtId="10" fontId="1" fillId="0" borderId="17" xfId="0" applyNumberFormat="1" applyFont="1" applyBorder="1" applyAlignment="1">
      <alignment horizontal="center" wrapText="1"/>
    </xf>
    <xf numFmtId="9" fontId="0" fillId="0" borderId="17" xfId="0" applyNumberForma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Normal 2 2" xfId="2"/>
    <cellStyle name="Normal 2 2 2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 Survival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'Survival by health'!$A$2</c:f>
              <c:strCache>
                <c:ptCount val="1"/>
                <c:pt idx="0">
                  <c:v>2x</c:v>
                </c:pt>
              </c:strCache>
            </c:strRef>
          </c:tx>
          <c:marker>
            <c:symbol val="none"/>
          </c:marker>
          <c:cat>
            <c:numRef>
              <c:f>'Survival by health'!$C$1:$F$1</c:f>
              <c:numCache>
                <c:formatCode>[$-409]mmm\-yy;@</c:formatCode>
                <c:ptCount val="4"/>
                <c:pt idx="0">
                  <c:v>40554</c:v>
                </c:pt>
                <c:pt idx="1">
                  <c:v>40735</c:v>
                </c:pt>
                <c:pt idx="2">
                  <c:v>40827</c:v>
                </c:pt>
                <c:pt idx="3">
                  <c:v>41102</c:v>
                </c:pt>
              </c:numCache>
            </c:numRef>
          </c:cat>
          <c:val>
            <c:numRef>
              <c:f>'Survival by health'!$C$2:$F$2</c:f>
              <c:numCache>
                <c:formatCode>General</c:formatCode>
                <c:ptCount val="4"/>
                <c:pt idx="0">
                  <c:v>1</c:v>
                </c:pt>
                <c:pt idx="1">
                  <c:v>0.88557213999999995</c:v>
                </c:pt>
                <c:pt idx="2">
                  <c:v>0.78606964999999995</c:v>
                </c:pt>
                <c:pt idx="3">
                  <c:v>0.77114428000000002</c:v>
                </c:pt>
              </c:numCache>
            </c:numRef>
          </c:val>
        </c:ser>
        <c:ser>
          <c:idx val="1"/>
          <c:order val="1"/>
          <c:tx>
            <c:strRef>
              <c:f>'Survival by health'!$A$3</c:f>
              <c:strCache>
                <c:ptCount val="1"/>
                <c:pt idx="0">
                  <c:v>4x</c:v>
                </c:pt>
              </c:strCache>
            </c:strRef>
          </c:tx>
          <c:marker>
            <c:symbol val="none"/>
          </c:marker>
          <c:cat>
            <c:numRef>
              <c:f>'Survival by health'!$C$1:$F$1</c:f>
              <c:numCache>
                <c:formatCode>[$-409]mmm\-yy;@</c:formatCode>
                <c:ptCount val="4"/>
                <c:pt idx="0">
                  <c:v>40554</c:v>
                </c:pt>
                <c:pt idx="1">
                  <c:v>40735</c:v>
                </c:pt>
                <c:pt idx="2">
                  <c:v>40827</c:v>
                </c:pt>
                <c:pt idx="3">
                  <c:v>41102</c:v>
                </c:pt>
              </c:numCache>
            </c:numRef>
          </c:cat>
          <c:val>
            <c:numRef>
              <c:f>'Survival by health'!$C$3:$F$3</c:f>
              <c:numCache>
                <c:formatCode>General</c:formatCode>
                <c:ptCount val="4"/>
                <c:pt idx="0">
                  <c:v>1</c:v>
                </c:pt>
                <c:pt idx="1">
                  <c:v>0.89500000000000002</c:v>
                </c:pt>
                <c:pt idx="2">
                  <c:v>0.81</c:v>
                </c:pt>
                <c:pt idx="3">
                  <c:v>0.78500000000000003</c:v>
                </c:pt>
              </c:numCache>
            </c:numRef>
          </c:val>
        </c:ser>
        <c:marker val="1"/>
        <c:axId val="97411840"/>
        <c:axId val="97413376"/>
      </c:lineChart>
      <c:catAx>
        <c:axId val="97411840"/>
        <c:scaling>
          <c:orientation val="minMax"/>
        </c:scaling>
        <c:axPos val="b"/>
        <c:numFmt formatCode="[$-409]mmm\-yy;@" sourceLinked="1"/>
        <c:majorTickMark val="none"/>
        <c:tickLblPos val="nextTo"/>
        <c:crossAx val="97413376"/>
        <c:crosses val="autoZero"/>
        <c:lblAlgn val="ctr"/>
        <c:lblOffset val="100"/>
      </c:catAx>
      <c:valAx>
        <c:axId val="97413376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</a:t>
                </a:r>
                <a:r>
                  <a:rPr lang="en-US" baseline="0"/>
                  <a:t>  Surviving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667365335252258E-2"/>
              <c:y val="0.26722295129775664"/>
            </c:manualLayout>
          </c:layout>
        </c:title>
        <c:numFmt formatCode="General" sourceLinked="1"/>
        <c:majorTickMark val="none"/>
        <c:tickLblPos val="nextTo"/>
        <c:crossAx val="97411840"/>
        <c:crosses val="autoZero"/>
        <c:crossBetween val="between"/>
        <c:majorUnit val="0.2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4X Survival By Initial Health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'Survival by health'!$W$112:$X$112</c:f>
              <c:strCache>
                <c:ptCount val="1"/>
                <c:pt idx="0">
                  <c:v>Site 4 Good</c:v>
                </c:pt>
              </c:strCache>
            </c:strRef>
          </c:tx>
          <c:marker>
            <c:symbol val="none"/>
          </c:marker>
          <c:cat>
            <c:numRef>
              <c:f>'Survival by health'!$Y$111:$AE$111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health'!$Y$112:$AE$112</c:f>
              <c:numCache>
                <c:formatCode>General</c:formatCode>
                <c:ptCount val="7"/>
                <c:pt idx="0">
                  <c:v>1</c:v>
                </c:pt>
                <c:pt idx="1">
                  <c:v>0.90322580645161288</c:v>
                </c:pt>
                <c:pt idx="2">
                  <c:v>0.77419354838709675</c:v>
                </c:pt>
                <c:pt idx="3">
                  <c:v>0.70967741935483875</c:v>
                </c:pt>
                <c:pt idx="4">
                  <c:v>0.80645161290322576</c:v>
                </c:pt>
                <c:pt idx="5">
                  <c:v>0.70967741935483875</c:v>
                </c:pt>
                <c:pt idx="6">
                  <c:v>0.64516129032258063</c:v>
                </c:pt>
              </c:numCache>
            </c:numRef>
          </c:val>
        </c:ser>
        <c:ser>
          <c:idx val="1"/>
          <c:order val="1"/>
          <c:tx>
            <c:strRef>
              <c:f>'Survival by health'!$W$113:$X$113</c:f>
              <c:strCache>
                <c:ptCount val="1"/>
                <c:pt idx="0">
                  <c:v>Site 4 Great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'Survival by health'!$Y$111:$AE$111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health'!$Y$113:$AE$113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'Survival by health'!$W$114:$X$114</c:f>
              <c:strCache>
                <c:ptCount val="1"/>
                <c:pt idx="0">
                  <c:v>Site 4 OK</c:v>
                </c:pt>
              </c:strCache>
            </c:strRef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'Survival by health'!$Y$111:$AE$111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health'!$Y$114:$AE$114</c:f>
              <c:numCache>
                <c:formatCode>General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0.63888888888888884</c:v>
                </c:pt>
                <c:pt idx="3">
                  <c:v>0.52777777777777779</c:v>
                </c:pt>
                <c:pt idx="4">
                  <c:v>0.75</c:v>
                </c:pt>
                <c:pt idx="5">
                  <c:v>0.58333333333333337</c:v>
                </c:pt>
                <c:pt idx="6">
                  <c:v>0.47222222222222221</c:v>
                </c:pt>
              </c:numCache>
            </c:numRef>
          </c:val>
        </c:ser>
        <c:ser>
          <c:idx val="3"/>
          <c:order val="3"/>
          <c:tx>
            <c:strRef>
              <c:f>'Survival by health'!$W$115:$X$115</c:f>
              <c:strCache>
                <c:ptCount val="1"/>
                <c:pt idx="0">
                  <c:v>Site 4 Poor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'Survival by health'!$Y$111:$AE$111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health'!$Y$115:$AE$115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0.7142857142857143</c:v>
                </c:pt>
                <c:pt idx="3">
                  <c:v>0.7142857142857143</c:v>
                </c:pt>
                <c:pt idx="4">
                  <c:v>0.7142857142857143</c:v>
                </c:pt>
                <c:pt idx="5">
                  <c:v>0.7142857142857143</c:v>
                </c:pt>
                <c:pt idx="6">
                  <c:v>0.7142857142857143</c:v>
                </c:pt>
              </c:numCache>
            </c:numRef>
          </c:val>
        </c:ser>
        <c:ser>
          <c:idx val="4"/>
          <c:order val="4"/>
          <c:tx>
            <c:strRef>
              <c:f>'Survival by health'!$W$116:$X$116</c:f>
              <c:strCache>
                <c:ptCount val="1"/>
                <c:pt idx="0">
                  <c:v>Site 5 Good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numRef>
              <c:f>'Survival by health'!$Y$111:$AE$111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health'!$Y$116:$AE$116</c:f>
              <c:numCache>
                <c:formatCode>General</c:formatCode>
                <c:ptCount val="7"/>
                <c:pt idx="0">
                  <c:v>1</c:v>
                </c:pt>
                <c:pt idx="1">
                  <c:v>0.85106382978723405</c:v>
                </c:pt>
                <c:pt idx="2">
                  <c:v>0.40425531914893614</c:v>
                </c:pt>
                <c:pt idx="3">
                  <c:v>0.25531914893617019</c:v>
                </c:pt>
                <c:pt idx="4">
                  <c:v>0.27659574468085107</c:v>
                </c:pt>
                <c:pt idx="5">
                  <c:v>0.21276595744680851</c:v>
                </c:pt>
                <c:pt idx="6">
                  <c:v>0.19148936170212766</c:v>
                </c:pt>
              </c:numCache>
            </c:numRef>
          </c:val>
        </c:ser>
        <c:ser>
          <c:idx val="5"/>
          <c:order val="5"/>
          <c:tx>
            <c:strRef>
              <c:f>'Survival by health'!$W$117:$X$117</c:f>
              <c:strCache>
                <c:ptCount val="1"/>
                <c:pt idx="0">
                  <c:v>Site 5 Great</c:v>
                </c:pt>
              </c:strCache>
            </c:strRef>
          </c:tx>
          <c:spPr>
            <a:ln>
              <a:solidFill>
                <a:schemeClr val="accent2"/>
              </a:solidFill>
              <a:prstDash val="lgDash"/>
            </a:ln>
          </c:spPr>
          <c:marker>
            <c:symbol val="none"/>
          </c:marker>
          <c:cat>
            <c:numRef>
              <c:f>'Survival by health'!$Y$111:$AE$111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health'!$Y$117:$AE$117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0.73333333333333328</c:v>
                </c:pt>
                <c:pt idx="3">
                  <c:v>0.6</c:v>
                </c:pt>
                <c:pt idx="4">
                  <c:v>0.6333333333333333</c:v>
                </c:pt>
                <c:pt idx="5">
                  <c:v>0.53333333333333333</c:v>
                </c:pt>
                <c:pt idx="6">
                  <c:v>0.53333333333333333</c:v>
                </c:pt>
              </c:numCache>
            </c:numRef>
          </c:val>
        </c:ser>
        <c:ser>
          <c:idx val="6"/>
          <c:order val="6"/>
          <c:tx>
            <c:strRef>
              <c:f>'Survival by health'!$W$118:$X$118</c:f>
              <c:strCache>
                <c:ptCount val="1"/>
                <c:pt idx="0">
                  <c:v>Site 5 OK</c:v>
                </c:pt>
              </c:strCache>
            </c:strRef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'Survival by health'!$Y$111:$AE$111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health'!$Y$118:$AE$118</c:f>
              <c:numCache>
                <c:formatCode>General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'Survival by health'!$W$119:$X$119</c:f>
              <c:strCache>
                <c:ptCount val="1"/>
                <c:pt idx="0">
                  <c:v>Site 5 Poor</c:v>
                </c:pt>
              </c:strCache>
            </c:strRef>
          </c:tx>
          <c:spPr>
            <a:ln>
              <a:solidFill>
                <a:srgbClr val="9BBB59"/>
              </a:solidFill>
              <a:prstDash val="lgDash"/>
            </a:ln>
          </c:spPr>
          <c:marker>
            <c:symbol val="none"/>
          </c:marker>
          <c:cat>
            <c:numRef>
              <c:f>'Survival by health'!$Y$111:$AE$111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health'!$Y$119:$AE$119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</c:numCache>
            </c:numRef>
          </c:val>
        </c:ser>
        <c:marker val="1"/>
        <c:axId val="76863744"/>
        <c:axId val="76877824"/>
      </c:lineChart>
      <c:catAx>
        <c:axId val="76863744"/>
        <c:scaling>
          <c:orientation val="minMax"/>
        </c:scaling>
        <c:axPos val="b"/>
        <c:numFmt formatCode="General" sourceLinked="1"/>
        <c:majorTickMark val="none"/>
        <c:tickLblPos val="nextTo"/>
        <c:crossAx val="76877824"/>
        <c:crosses val="autoZero"/>
        <c:auto val="1"/>
        <c:lblAlgn val="ctr"/>
        <c:lblOffset val="100"/>
      </c:catAx>
      <c:valAx>
        <c:axId val="7687782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Proportion Surviving</a:t>
                </a:r>
              </a:p>
            </c:rich>
          </c:tx>
          <c:layout>
            <c:manualLayout>
              <c:xMode val="edge"/>
              <c:yMode val="edge"/>
              <c:x val="2.2222222222222251E-2"/>
              <c:y val="0.29493320459809724"/>
            </c:manualLayout>
          </c:layout>
        </c:title>
        <c:numFmt formatCode="General" sourceLinked="1"/>
        <c:majorTickMark val="none"/>
        <c:tickLblPos val="nextTo"/>
        <c:crossAx val="76863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Site 4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'Survival by health'!$AI$101:$AJ$101</c:f>
              <c:strCache>
                <c:ptCount val="1"/>
                <c:pt idx="0">
                  <c:v>2X Good</c:v>
                </c:pt>
              </c:strCache>
            </c:strRef>
          </c:tx>
          <c:marker>
            <c:symbol val="none"/>
          </c:marker>
          <c:cat>
            <c:numRef>
              <c:f>'Survival by health'!$AK$100:$AQ$100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health'!$AK$101:$AQ$101</c:f>
              <c:numCache>
                <c:formatCode>General</c:formatCode>
                <c:ptCount val="7"/>
                <c:pt idx="0">
                  <c:v>1</c:v>
                </c:pt>
                <c:pt idx="1">
                  <c:v>0.90909090909090906</c:v>
                </c:pt>
                <c:pt idx="2">
                  <c:v>0.81818181818181823</c:v>
                </c:pt>
                <c:pt idx="3">
                  <c:v>0.78787878787878785</c:v>
                </c:pt>
                <c:pt idx="4">
                  <c:v>0.90909090909090906</c:v>
                </c:pt>
                <c:pt idx="5">
                  <c:v>0.72727272727272729</c:v>
                </c:pt>
                <c:pt idx="6">
                  <c:v>0.63636363636363635</c:v>
                </c:pt>
              </c:numCache>
            </c:numRef>
          </c:val>
        </c:ser>
        <c:ser>
          <c:idx val="1"/>
          <c:order val="1"/>
          <c:tx>
            <c:strRef>
              <c:f>'Survival by health'!$AI$102:$AJ$102</c:f>
              <c:strCache>
                <c:ptCount val="1"/>
                <c:pt idx="0">
                  <c:v>2X Great</c:v>
                </c:pt>
              </c:strCache>
            </c:strRef>
          </c:tx>
          <c:marker>
            <c:symbol val="none"/>
          </c:marker>
          <c:cat>
            <c:numRef>
              <c:f>'Survival by health'!$AK$100:$AQ$100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health'!$AK$102:$AQ$102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'Survival by health'!$AI$103:$AJ$103</c:f>
              <c:strCache>
                <c:ptCount val="1"/>
                <c:pt idx="0">
                  <c:v>2X OK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'Survival by health'!$AK$100:$AQ$100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health'!$AK$103:$AQ$103</c:f>
              <c:numCache>
                <c:formatCode>General</c:formatCode>
                <c:ptCount val="7"/>
                <c:pt idx="0">
                  <c:v>1</c:v>
                </c:pt>
                <c:pt idx="1">
                  <c:v>0.90625</c:v>
                </c:pt>
                <c:pt idx="2">
                  <c:v>0.75</c:v>
                </c:pt>
                <c:pt idx="3">
                  <c:v>0.71875</c:v>
                </c:pt>
                <c:pt idx="4">
                  <c:v>0.8125</c:v>
                </c:pt>
                <c:pt idx="5">
                  <c:v>0.6875</c:v>
                </c:pt>
                <c:pt idx="6">
                  <c:v>0.6875</c:v>
                </c:pt>
              </c:numCache>
            </c:numRef>
          </c:val>
        </c:ser>
        <c:ser>
          <c:idx val="3"/>
          <c:order val="3"/>
          <c:tx>
            <c:strRef>
              <c:f>'Survival by health'!$AI$104:$AJ$104</c:f>
              <c:strCache>
                <c:ptCount val="1"/>
                <c:pt idx="0">
                  <c:v>2X Poor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'Survival by health'!$AK$100:$AQ$100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health'!$AK$104:$AQ$104</c:f>
              <c:numCache>
                <c:formatCode>General</c:formatCode>
                <c:ptCount val="7"/>
                <c:pt idx="0">
                  <c:v>1</c:v>
                </c:pt>
                <c:pt idx="1">
                  <c:v>0.8571428571428571</c:v>
                </c:pt>
                <c:pt idx="2">
                  <c:v>0.35714285714285715</c:v>
                </c:pt>
                <c:pt idx="3">
                  <c:v>0.35714285714285715</c:v>
                </c:pt>
                <c:pt idx="4">
                  <c:v>0.42857142857142855</c:v>
                </c:pt>
                <c:pt idx="5">
                  <c:v>0.2857142857142857</c:v>
                </c:pt>
                <c:pt idx="6">
                  <c:v>0.35714285714285715</c:v>
                </c:pt>
              </c:numCache>
            </c:numRef>
          </c:val>
        </c:ser>
        <c:ser>
          <c:idx val="4"/>
          <c:order val="4"/>
          <c:tx>
            <c:strRef>
              <c:f>'Survival by health'!$AI$105:$AJ$105</c:f>
              <c:strCache>
                <c:ptCount val="1"/>
                <c:pt idx="0">
                  <c:v>4X Good</c:v>
                </c:pt>
              </c:strCache>
            </c:strRef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numRef>
              <c:f>'Survival by health'!$AK$100:$AQ$100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health'!$AK$105:$AQ$105</c:f>
              <c:numCache>
                <c:formatCode>General</c:formatCode>
                <c:ptCount val="7"/>
                <c:pt idx="0">
                  <c:v>1</c:v>
                </c:pt>
                <c:pt idx="1">
                  <c:v>0.90322580645161288</c:v>
                </c:pt>
                <c:pt idx="2">
                  <c:v>0.77419354838709675</c:v>
                </c:pt>
                <c:pt idx="3">
                  <c:v>0.70967741935483875</c:v>
                </c:pt>
                <c:pt idx="4">
                  <c:v>0.80645161290322576</c:v>
                </c:pt>
                <c:pt idx="5">
                  <c:v>0.70967741935483875</c:v>
                </c:pt>
                <c:pt idx="6">
                  <c:v>0.64516129032258063</c:v>
                </c:pt>
              </c:numCache>
            </c:numRef>
          </c:val>
        </c:ser>
        <c:ser>
          <c:idx val="5"/>
          <c:order val="5"/>
          <c:tx>
            <c:strRef>
              <c:f>'Survival by health'!$AI$106:$AJ$106</c:f>
              <c:strCache>
                <c:ptCount val="1"/>
                <c:pt idx="0">
                  <c:v>4X Great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'Survival by health'!$AK$100:$AQ$100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health'!$AK$106:$AQ$106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6"/>
          <c:order val="6"/>
          <c:tx>
            <c:strRef>
              <c:f>'Survival by health'!$AI$107:$AJ$107</c:f>
              <c:strCache>
                <c:ptCount val="1"/>
                <c:pt idx="0">
                  <c:v>4X OK</c:v>
                </c:pt>
              </c:strCache>
            </c:strRef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'Survival by health'!$AK$100:$AQ$100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health'!$AK$107:$AQ$107</c:f>
              <c:numCache>
                <c:formatCode>General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0.63888888888888884</c:v>
                </c:pt>
                <c:pt idx="3">
                  <c:v>0.52777777777777779</c:v>
                </c:pt>
                <c:pt idx="4">
                  <c:v>0.75</c:v>
                </c:pt>
                <c:pt idx="5">
                  <c:v>0.58333333333333337</c:v>
                </c:pt>
                <c:pt idx="6">
                  <c:v>0.47222222222222221</c:v>
                </c:pt>
              </c:numCache>
            </c:numRef>
          </c:val>
        </c:ser>
        <c:ser>
          <c:idx val="7"/>
          <c:order val="7"/>
          <c:tx>
            <c:strRef>
              <c:f>'Survival by health'!$AI$108:$AJ$108</c:f>
              <c:strCache>
                <c:ptCount val="1"/>
                <c:pt idx="0">
                  <c:v>4X Poor</c:v>
                </c:pt>
              </c:strCache>
            </c:strRef>
          </c:tx>
          <c:spPr>
            <a:ln>
              <a:solidFill>
                <a:schemeClr val="accent3"/>
              </a:solidFill>
              <a:prstDash val="lgDash"/>
            </a:ln>
          </c:spPr>
          <c:marker>
            <c:symbol val="none"/>
          </c:marker>
          <c:cat>
            <c:numRef>
              <c:f>'Survival by health'!$AK$100:$AQ$100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health'!$AK$108:$AQ$108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0.7142857142857143</c:v>
                </c:pt>
                <c:pt idx="3">
                  <c:v>0.7142857142857143</c:v>
                </c:pt>
                <c:pt idx="4">
                  <c:v>0.7142857142857143</c:v>
                </c:pt>
                <c:pt idx="5">
                  <c:v>0.7142857142857143</c:v>
                </c:pt>
                <c:pt idx="6">
                  <c:v>0.7142857142857143</c:v>
                </c:pt>
              </c:numCache>
            </c:numRef>
          </c:val>
        </c:ser>
        <c:marker val="1"/>
        <c:axId val="76924416"/>
        <c:axId val="76925952"/>
      </c:lineChart>
      <c:catAx>
        <c:axId val="76924416"/>
        <c:scaling>
          <c:orientation val="minMax"/>
        </c:scaling>
        <c:axPos val="b"/>
        <c:numFmt formatCode="General" sourceLinked="1"/>
        <c:majorTickMark val="none"/>
        <c:tickLblPos val="nextTo"/>
        <c:crossAx val="76925952"/>
        <c:crosses val="autoZero"/>
        <c:auto val="1"/>
        <c:lblAlgn val="ctr"/>
        <c:lblOffset val="100"/>
      </c:catAx>
      <c:valAx>
        <c:axId val="76925952"/>
        <c:scaling>
          <c:orientation val="minMax"/>
          <c:max val="1"/>
        </c:scaling>
        <c:axPos val="l"/>
        <c:majorGridlines/>
        <c:title/>
        <c:numFmt formatCode="General" sourceLinked="1"/>
        <c:majorTickMark val="none"/>
        <c:tickLblPos val="nextTo"/>
        <c:crossAx val="76924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Site 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'Survival by health'!$AI$112:$AJ$112</c:f>
              <c:strCache>
                <c:ptCount val="1"/>
                <c:pt idx="0">
                  <c:v>2X Good</c:v>
                </c:pt>
              </c:strCache>
            </c:strRef>
          </c:tx>
          <c:marker>
            <c:symbol val="none"/>
          </c:marker>
          <c:cat>
            <c:numRef>
              <c:f>'Survival by health'!$AK$111:$AQ$111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health'!$AK$112:$AQ$112</c:f>
              <c:numCache>
                <c:formatCode>General</c:formatCode>
                <c:ptCount val="7"/>
                <c:pt idx="0">
                  <c:v>1</c:v>
                </c:pt>
                <c:pt idx="1">
                  <c:v>0.88235294117647056</c:v>
                </c:pt>
                <c:pt idx="2">
                  <c:v>0.43137254901960786</c:v>
                </c:pt>
                <c:pt idx="3">
                  <c:v>0.25490196078431371</c:v>
                </c:pt>
                <c:pt idx="4">
                  <c:v>0.33333333333333331</c:v>
                </c:pt>
                <c:pt idx="5">
                  <c:v>0.23529411764705882</c:v>
                </c:pt>
                <c:pt idx="6">
                  <c:v>0.21568627450980393</c:v>
                </c:pt>
              </c:numCache>
            </c:numRef>
          </c:val>
        </c:ser>
        <c:ser>
          <c:idx val="1"/>
          <c:order val="1"/>
          <c:tx>
            <c:strRef>
              <c:f>'Survival by health'!$AI$113:$AJ$113</c:f>
              <c:strCache>
                <c:ptCount val="1"/>
                <c:pt idx="0">
                  <c:v>2X Great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'Survival by health'!$AK$111:$AQ$111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health'!$AK$113:$AQ$113</c:f>
              <c:numCache>
                <c:formatCode>General</c:formatCode>
                <c:ptCount val="7"/>
                <c:pt idx="0">
                  <c:v>1</c:v>
                </c:pt>
                <c:pt idx="1">
                  <c:v>0.88888888888888884</c:v>
                </c:pt>
                <c:pt idx="2">
                  <c:v>0.66666666666666663</c:v>
                </c:pt>
                <c:pt idx="3">
                  <c:v>0.61111111111111116</c:v>
                </c:pt>
                <c:pt idx="4">
                  <c:v>0.66666666666666663</c:v>
                </c:pt>
                <c:pt idx="5">
                  <c:v>0.55555555555555558</c:v>
                </c:pt>
                <c:pt idx="6">
                  <c:v>0.55555555555555558</c:v>
                </c:pt>
              </c:numCache>
            </c:numRef>
          </c:val>
        </c:ser>
        <c:ser>
          <c:idx val="2"/>
          <c:order val="2"/>
          <c:tx>
            <c:strRef>
              <c:f>'Survival by health'!$AI$114:$AJ$114</c:f>
              <c:strCache>
                <c:ptCount val="1"/>
                <c:pt idx="0">
                  <c:v>2X OK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'Survival by health'!$AK$111:$AQ$111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health'!$AK$114:$AQ$114</c:f>
              <c:numCache>
                <c:formatCode>General</c:formatCode>
                <c:ptCount val="7"/>
                <c:pt idx="0">
                  <c:v>1</c:v>
                </c:pt>
                <c:pt idx="1">
                  <c:v>0.78947368421052633</c:v>
                </c:pt>
                <c:pt idx="2">
                  <c:v>0.21052631578947367</c:v>
                </c:pt>
                <c:pt idx="3">
                  <c:v>0.21052631578947367</c:v>
                </c:pt>
                <c:pt idx="4">
                  <c:v>0.21052631578947367</c:v>
                </c:pt>
                <c:pt idx="5">
                  <c:v>0.21052631578947367</c:v>
                </c:pt>
                <c:pt idx="6">
                  <c:v>0.21052631578947367</c:v>
                </c:pt>
              </c:numCache>
            </c:numRef>
          </c:val>
        </c:ser>
        <c:ser>
          <c:idx val="3"/>
          <c:order val="3"/>
          <c:tx>
            <c:strRef>
              <c:f>'Survival by health'!$AI$115:$AJ$115</c:f>
              <c:strCache>
                <c:ptCount val="1"/>
                <c:pt idx="0">
                  <c:v>2X Poor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'Survival by health'!$AK$111:$AQ$111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health'!$AK$115:$AQ$115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'Survival by health'!$AI$116:$AJ$116</c:f>
              <c:strCache>
                <c:ptCount val="1"/>
                <c:pt idx="0">
                  <c:v>4X Good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numRef>
              <c:f>'Survival by health'!$AK$111:$AQ$111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health'!$AK$116:$AQ$116</c:f>
              <c:numCache>
                <c:formatCode>General</c:formatCode>
                <c:ptCount val="7"/>
                <c:pt idx="0">
                  <c:v>1</c:v>
                </c:pt>
                <c:pt idx="1">
                  <c:v>0.85106382978723405</c:v>
                </c:pt>
                <c:pt idx="2">
                  <c:v>0.40425531914893614</c:v>
                </c:pt>
                <c:pt idx="3">
                  <c:v>0.25531914893617019</c:v>
                </c:pt>
                <c:pt idx="4">
                  <c:v>0.27659574468085107</c:v>
                </c:pt>
                <c:pt idx="5">
                  <c:v>0.21276595744680851</c:v>
                </c:pt>
                <c:pt idx="6">
                  <c:v>0.19148936170212766</c:v>
                </c:pt>
              </c:numCache>
            </c:numRef>
          </c:val>
        </c:ser>
        <c:ser>
          <c:idx val="5"/>
          <c:order val="5"/>
          <c:tx>
            <c:strRef>
              <c:f>'Survival by health'!$AI$117:$AJ$117</c:f>
              <c:strCache>
                <c:ptCount val="1"/>
                <c:pt idx="0">
                  <c:v>4X Great</c:v>
                </c:pt>
              </c:strCache>
            </c:strRef>
          </c:tx>
          <c:spPr>
            <a:ln>
              <a:solidFill>
                <a:schemeClr val="accent2"/>
              </a:solidFill>
              <a:prstDash val="lgDash"/>
            </a:ln>
          </c:spPr>
          <c:marker>
            <c:symbol val="none"/>
          </c:marker>
          <c:cat>
            <c:numRef>
              <c:f>'Survival by health'!$AK$111:$AQ$111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health'!$AK$117:$AQ$117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0.73333333333333328</c:v>
                </c:pt>
                <c:pt idx="3">
                  <c:v>0.6</c:v>
                </c:pt>
                <c:pt idx="4">
                  <c:v>0.6333333333333333</c:v>
                </c:pt>
                <c:pt idx="5">
                  <c:v>0.53333333333333333</c:v>
                </c:pt>
                <c:pt idx="6">
                  <c:v>0.53333333333333333</c:v>
                </c:pt>
              </c:numCache>
            </c:numRef>
          </c:val>
        </c:ser>
        <c:ser>
          <c:idx val="6"/>
          <c:order val="6"/>
          <c:tx>
            <c:strRef>
              <c:f>'Survival by health'!$AI$118:$AJ$118</c:f>
              <c:strCache>
                <c:ptCount val="1"/>
                <c:pt idx="0">
                  <c:v>4X OK</c:v>
                </c:pt>
              </c:strCache>
            </c:strRef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'Survival by health'!$AK$111:$AQ$111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health'!$AK$118:$AQ$118</c:f>
              <c:numCache>
                <c:formatCode>General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'Survival by health'!$AI$119:$AJ$119</c:f>
              <c:strCache>
                <c:ptCount val="1"/>
                <c:pt idx="0">
                  <c:v>4X Poor</c:v>
                </c:pt>
              </c:strCache>
            </c:strRef>
          </c:tx>
          <c:spPr>
            <a:ln>
              <a:solidFill>
                <a:schemeClr val="accent3"/>
              </a:solidFill>
              <a:prstDash val="lgDash"/>
            </a:ln>
          </c:spPr>
          <c:marker>
            <c:symbol val="none"/>
          </c:marker>
          <c:cat>
            <c:numRef>
              <c:f>'Survival by health'!$AK$111:$AQ$111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health'!$AK$119:$AQ$119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</c:numCache>
            </c:numRef>
          </c:val>
        </c:ser>
        <c:marker val="1"/>
        <c:axId val="77001856"/>
        <c:axId val="77003392"/>
      </c:lineChart>
      <c:catAx>
        <c:axId val="77001856"/>
        <c:scaling>
          <c:orientation val="minMax"/>
        </c:scaling>
        <c:axPos val="b"/>
        <c:numFmt formatCode="General" sourceLinked="1"/>
        <c:majorTickMark val="none"/>
        <c:tickLblPos val="nextTo"/>
        <c:crossAx val="77003392"/>
        <c:crosses val="autoZero"/>
        <c:auto val="1"/>
        <c:lblAlgn val="ctr"/>
        <c:lblOffset val="100"/>
      </c:catAx>
      <c:valAx>
        <c:axId val="77003392"/>
        <c:scaling>
          <c:orientation val="minMax"/>
          <c:max val="1"/>
        </c:scaling>
        <c:axPos val="l"/>
        <c:majorGridlines/>
        <c:title/>
        <c:numFmt formatCode="General" sourceLinked="1"/>
        <c:majorTickMark val="none"/>
        <c:tickLblPos val="nextTo"/>
        <c:crossAx val="77001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Height </a:t>
            </a:r>
            <a:r>
              <a:rPr lang="en-US" baseline="0"/>
              <a:t> 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7345584217121413"/>
          <c:y val="0.19480351414406533"/>
          <c:w val="0.78717904195352673"/>
          <c:h val="0.68921660834062359"/>
        </c:manualLayout>
      </c:layout>
      <c:lineChart>
        <c:grouping val="standard"/>
        <c:ser>
          <c:idx val="0"/>
          <c:order val="0"/>
          <c:tx>
            <c:strRef>
              <c:f>'Height and Branches'!$A$3</c:f>
              <c:strCache>
                <c:ptCount val="1"/>
                <c:pt idx="0">
                  <c:v>2x</c:v>
                </c:pt>
              </c:strCache>
            </c:strRef>
          </c:tx>
          <c:marker>
            <c:symbol val="none"/>
          </c:marker>
          <c:cat>
            <c:numRef>
              <c:f>'Height and Branches'!$B$2:$E$2</c:f>
              <c:numCache>
                <c:formatCode>mmm\-yy</c:formatCode>
                <c:ptCount val="4"/>
                <c:pt idx="0">
                  <c:v>40544</c:v>
                </c:pt>
                <c:pt idx="1">
                  <c:v>40725</c:v>
                </c:pt>
                <c:pt idx="2">
                  <c:v>41091</c:v>
                </c:pt>
                <c:pt idx="3">
                  <c:v>41456</c:v>
                </c:pt>
              </c:numCache>
            </c:numRef>
          </c:cat>
          <c:val>
            <c:numRef>
              <c:f>'Height and Branches'!$B$3:$E$3</c:f>
              <c:numCache>
                <c:formatCode>General</c:formatCode>
                <c:ptCount val="4"/>
                <c:pt idx="0">
                  <c:v>6.6691542288557217</c:v>
                </c:pt>
                <c:pt idx="1">
                  <c:v>10.649253731343284</c:v>
                </c:pt>
                <c:pt idx="2">
                  <c:v>21.970779220779221</c:v>
                </c:pt>
                <c:pt idx="3">
                  <c:v>23.0306122</c:v>
                </c:pt>
              </c:numCache>
            </c:numRef>
          </c:val>
        </c:ser>
        <c:ser>
          <c:idx val="1"/>
          <c:order val="1"/>
          <c:tx>
            <c:strRef>
              <c:f>'Height and Branches'!$A$4</c:f>
              <c:strCache>
                <c:ptCount val="1"/>
                <c:pt idx="0">
                  <c:v>4x</c:v>
                </c:pt>
              </c:strCache>
            </c:strRef>
          </c:tx>
          <c:marker>
            <c:symbol val="none"/>
          </c:marker>
          <c:cat>
            <c:numRef>
              <c:f>'Height and Branches'!$B$2:$E$2</c:f>
              <c:numCache>
                <c:formatCode>mmm\-yy</c:formatCode>
                <c:ptCount val="4"/>
                <c:pt idx="0">
                  <c:v>40544</c:v>
                </c:pt>
                <c:pt idx="1">
                  <c:v>40725</c:v>
                </c:pt>
                <c:pt idx="2">
                  <c:v>41091</c:v>
                </c:pt>
                <c:pt idx="3">
                  <c:v>41456</c:v>
                </c:pt>
              </c:numCache>
            </c:numRef>
          </c:cat>
          <c:val>
            <c:numRef>
              <c:f>'Height and Branches'!$B$4:$E$4</c:f>
              <c:numCache>
                <c:formatCode>General</c:formatCode>
                <c:ptCount val="4"/>
                <c:pt idx="0">
                  <c:v>6.1736111111111107</c:v>
                </c:pt>
                <c:pt idx="1">
                  <c:v>11.413551401869158</c:v>
                </c:pt>
                <c:pt idx="2">
                  <c:v>21.602339181286549</c:v>
                </c:pt>
                <c:pt idx="3">
                  <c:v>24.695238100000001</c:v>
                </c:pt>
              </c:numCache>
            </c:numRef>
          </c:val>
        </c:ser>
        <c:marker val="1"/>
        <c:axId val="77312000"/>
        <c:axId val="77313536"/>
      </c:lineChart>
      <c:catAx>
        <c:axId val="77312000"/>
        <c:scaling>
          <c:orientation val="minMax"/>
        </c:scaling>
        <c:axPos val="b"/>
        <c:numFmt formatCode="mmm\-yy" sourceLinked="1"/>
        <c:majorTickMark val="none"/>
        <c:tickLblPos val="nextTo"/>
        <c:crossAx val="77313536"/>
        <c:crosses val="autoZero"/>
        <c:lblAlgn val="ctr"/>
        <c:lblOffset val="100"/>
      </c:catAx>
      <c:valAx>
        <c:axId val="77313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>
            <c:manualLayout>
              <c:xMode val="edge"/>
              <c:yMode val="edge"/>
              <c:x val="2.8150423233532651E-4"/>
              <c:y val="0.39317670311454384"/>
            </c:manualLayout>
          </c:layout>
        </c:title>
        <c:numFmt formatCode="General" sourceLinked="1"/>
        <c:majorTickMark val="none"/>
        <c:tickLblPos val="nextTo"/>
        <c:crossAx val="77312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312658369620693"/>
          <c:y val="0.21483587830873369"/>
          <c:w val="0.17579507093230237"/>
          <c:h val="0.19984179060950716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</c:title>
    <c:plotArea>
      <c:layout>
        <c:manualLayout>
          <c:layoutTarget val="inner"/>
          <c:xMode val="edge"/>
          <c:yMode val="edge"/>
          <c:x val="0.1743730546692816"/>
          <c:y val="0.19480351414406533"/>
          <c:w val="0.77038862707217703"/>
          <c:h val="0.68921660834062359"/>
        </c:manualLayout>
      </c:layout>
      <c:lineChart>
        <c:grouping val="standard"/>
        <c:ser>
          <c:idx val="0"/>
          <c:order val="0"/>
          <c:tx>
            <c:strRef>
              <c:f>'Height and Branches'!$A$3</c:f>
              <c:strCache>
                <c:ptCount val="1"/>
                <c:pt idx="0">
                  <c:v>2x</c:v>
                </c:pt>
              </c:strCache>
            </c:strRef>
          </c:tx>
          <c:marker>
            <c:symbol val="none"/>
          </c:marker>
          <c:cat>
            <c:numRef>
              <c:f>'Height and Branches'!$H$2:$J$2</c:f>
              <c:numCache>
                <c:formatCode>mmm\-yy</c:formatCode>
                <c:ptCount val="3"/>
                <c:pt idx="0">
                  <c:v>40544</c:v>
                </c:pt>
                <c:pt idx="1">
                  <c:v>40725</c:v>
                </c:pt>
                <c:pt idx="2">
                  <c:v>41091</c:v>
                </c:pt>
              </c:numCache>
            </c:numRef>
          </c:cat>
          <c:val>
            <c:numRef>
              <c:f>'Height and Branches'!$H$3:$J$3</c:f>
              <c:numCache>
                <c:formatCode>General</c:formatCode>
                <c:ptCount val="3"/>
                <c:pt idx="0">
                  <c:v>3.5870646766169156</c:v>
                </c:pt>
                <c:pt idx="1">
                  <c:v>13.024875621890548</c:v>
                </c:pt>
                <c:pt idx="2">
                  <c:v>33.745098039215684</c:v>
                </c:pt>
              </c:numCache>
            </c:numRef>
          </c:val>
        </c:ser>
        <c:ser>
          <c:idx val="1"/>
          <c:order val="1"/>
          <c:tx>
            <c:strRef>
              <c:f>'Height and Branches'!$A$4</c:f>
              <c:strCache>
                <c:ptCount val="1"/>
                <c:pt idx="0">
                  <c:v>4x</c:v>
                </c:pt>
              </c:strCache>
            </c:strRef>
          </c:tx>
          <c:marker>
            <c:symbol val="none"/>
          </c:marker>
          <c:cat>
            <c:numRef>
              <c:f>'Height and Branches'!$H$2:$J$2</c:f>
              <c:numCache>
                <c:formatCode>mmm\-yy</c:formatCode>
                <c:ptCount val="3"/>
                <c:pt idx="0">
                  <c:v>40544</c:v>
                </c:pt>
                <c:pt idx="1">
                  <c:v>40725</c:v>
                </c:pt>
                <c:pt idx="2">
                  <c:v>41091</c:v>
                </c:pt>
              </c:numCache>
            </c:numRef>
          </c:cat>
          <c:val>
            <c:numRef>
              <c:f>'Height and Branches'!$H$4:$J$4</c:f>
              <c:numCache>
                <c:formatCode>General</c:formatCode>
                <c:ptCount val="3"/>
                <c:pt idx="0">
                  <c:v>3.3101851851851851</c:v>
                </c:pt>
                <c:pt idx="1">
                  <c:v>14.560747663551401</c:v>
                </c:pt>
                <c:pt idx="2">
                  <c:v>30.23391812865497</c:v>
                </c:pt>
              </c:numCache>
            </c:numRef>
          </c:val>
        </c:ser>
        <c:marker val="1"/>
        <c:axId val="81733888"/>
        <c:axId val="81735680"/>
      </c:lineChart>
      <c:catAx>
        <c:axId val="81733888"/>
        <c:scaling>
          <c:orientation val="minMax"/>
        </c:scaling>
        <c:axPos val="b"/>
        <c:numFmt formatCode="mmm\-yy" sourceLinked="1"/>
        <c:majorTickMark val="none"/>
        <c:tickLblPos val="nextTo"/>
        <c:crossAx val="81735680"/>
        <c:crosses val="autoZero"/>
        <c:lblAlgn val="ctr"/>
        <c:lblOffset val="100"/>
      </c:catAx>
      <c:valAx>
        <c:axId val="81735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Branches</a:t>
                </a:r>
              </a:p>
            </c:rich>
          </c:tx>
        </c:title>
        <c:numFmt formatCode="General" sourceLinked="1"/>
        <c:majorTickMark val="none"/>
        <c:tickLblPos val="nextTo"/>
        <c:crossAx val="8173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769087414259091"/>
          <c:y val="0.21560436524381818"/>
          <c:w val="0.17503536964942656"/>
          <c:h val="0.19521216097987751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Height after herbivory 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'Clipped data'!$F$2</c:f>
              <c:strCache>
                <c:ptCount val="1"/>
                <c:pt idx="0">
                  <c:v>Height (cm)</c:v>
                </c:pt>
              </c:strCache>
            </c:strRef>
          </c:tx>
          <c:errBars>
            <c:errBarType val="both"/>
            <c:errValType val="cust"/>
            <c:plus>
              <c:numRef>
                <c:f>'Clipped data'!$G$3:$G$5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1.2</c:v>
                  </c:pt>
                  <c:pt idx="2">
                    <c:v>3.6</c:v>
                  </c:pt>
                </c:numCache>
              </c:numRef>
            </c:plus>
            <c:minus>
              <c:numRef>
                <c:f>'Clipped data'!$G$3:$G$5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1.2</c:v>
                  </c:pt>
                  <c:pt idx="2">
                    <c:v>3.6</c:v>
                  </c:pt>
                </c:numCache>
              </c:numRef>
            </c:minus>
          </c:errBars>
          <c:cat>
            <c:strRef>
              <c:f>'Clipped data'!$E$3:$E$5</c:f>
              <c:strCache>
                <c:ptCount val="3"/>
                <c:pt idx="0">
                  <c:v>No herbivory</c:v>
                </c:pt>
                <c:pt idx="1">
                  <c:v>Partial herbivory</c:v>
                </c:pt>
                <c:pt idx="2">
                  <c:v>Complete herbivory</c:v>
                </c:pt>
              </c:strCache>
            </c:strRef>
          </c:cat>
          <c:val>
            <c:numRef>
              <c:f>'Clipped data'!$F$3:$F$5</c:f>
              <c:numCache>
                <c:formatCode>General</c:formatCode>
                <c:ptCount val="3"/>
                <c:pt idx="0">
                  <c:v>22.1</c:v>
                </c:pt>
                <c:pt idx="1">
                  <c:v>12.9</c:v>
                </c:pt>
                <c:pt idx="2">
                  <c:v>3.6</c:v>
                </c:pt>
              </c:numCache>
            </c:numRef>
          </c:val>
        </c:ser>
        <c:axId val="81769216"/>
        <c:axId val="81770752"/>
      </c:barChart>
      <c:catAx>
        <c:axId val="81769216"/>
        <c:scaling>
          <c:orientation val="minMax"/>
        </c:scaling>
        <c:axPos val="b"/>
        <c:majorTickMark val="none"/>
        <c:tickLblPos val="nextTo"/>
        <c:crossAx val="81770752"/>
        <c:crosses val="autoZero"/>
        <c:auto val="1"/>
        <c:lblAlgn val="ctr"/>
        <c:lblOffset val="100"/>
      </c:catAx>
      <c:valAx>
        <c:axId val="81770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</c:title>
        <c:numFmt formatCode="General" sourceLinked="1"/>
        <c:majorTickMark val="none"/>
        <c:tickLblPos val="nextTo"/>
        <c:crossAx val="81769216"/>
        <c:crosses val="autoZero"/>
        <c:crossBetween val="between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Site 4 2X</a:t>
            </a:r>
          </a:p>
        </c:rich>
      </c:tx>
    </c:title>
    <c:plotArea>
      <c:layout/>
      <c:barChart>
        <c:barDir val="col"/>
        <c:grouping val="percentStacked"/>
        <c:ser>
          <c:idx val="0"/>
          <c:order val="0"/>
          <c:tx>
            <c:strRef>
              <c:f>'Summary2011-2017'!$L$2</c:f>
              <c:strCache>
                <c:ptCount val="1"/>
                <c:pt idx="0">
                  <c:v>Great 2X</c:v>
                </c:pt>
              </c:strCache>
            </c:strRef>
          </c:tx>
          <c:cat>
            <c:strRef>
              <c:f>'Summary2011-2017'!$K$3:$K$6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'Summary2011-2017'!$L$3:$L$6</c:f>
              <c:numCache>
                <c:formatCode>General</c:formatCode>
                <c:ptCount val="4"/>
                <c:pt idx="0">
                  <c:v>0.03</c:v>
                </c:pt>
                <c:pt idx="1">
                  <c:v>0.19</c:v>
                </c:pt>
                <c:pt idx="2">
                  <c:v>0.22</c:v>
                </c:pt>
                <c:pt idx="3">
                  <c:v>0.28999999999999998</c:v>
                </c:pt>
              </c:numCache>
            </c:numRef>
          </c:val>
        </c:ser>
        <c:ser>
          <c:idx val="1"/>
          <c:order val="1"/>
          <c:tx>
            <c:strRef>
              <c:f>'Summary2011-2017'!$M$2</c:f>
              <c:strCache>
                <c:ptCount val="1"/>
                <c:pt idx="0">
                  <c:v>Good 2X</c:v>
                </c:pt>
              </c:strCache>
            </c:strRef>
          </c:tx>
          <c:val>
            <c:numRef>
              <c:f>'Summary2011-2017'!$M$3:$M$6</c:f>
              <c:numCache>
                <c:formatCode>General</c:formatCode>
                <c:ptCount val="4"/>
                <c:pt idx="0">
                  <c:v>0.11</c:v>
                </c:pt>
                <c:pt idx="1">
                  <c:v>0.15</c:v>
                </c:pt>
                <c:pt idx="2">
                  <c:v>0.19</c:v>
                </c:pt>
                <c:pt idx="3">
                  <c:v>0.21</c:v>
                </c:pt>
              </c:numCache>
            </c:numRef>
          </c:val>
        </c:ser>
        <c:ser>
          <c:idx val="2"/>
          <c:order val="2"/>
          <c:tx>
            <c:strRef>
              <c:f>'Summary2011-2017'!$N$2</c:f>
              <c:strCache>
                <c:ptCount val="1"/>
                <c:pt idx="0">
                  <c:v>OK 2X</c:v>
                </c:pt>
              </c:strCache>
            </c:strRef>
          </c:tx>
          <c:val>
            <c:numRef>
              <c:f>'Summary2011-2017'!$N$3:$N$6</c:f>
              <c:numCache>
                <c:formatCode>General</c:formatCode>
                <c:ptCount val="4"/>
                <c:pt idx="0">
                  <c:v>0.25</c:v>
                </c:pt>
                <c:pt idx="1">
                  <c:v>0.15</c:v>
                </c:pt>
                <c:pt idx="2">
                  <c:v>0.13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'Summary2011-2017'!$O$2</c:f>
              <c:strCache>
                <c:ptCount val="1"/>
                <c:pt idx="0">
                  <c:v>Poor 2X</c:v>
                </c:pt>
              </c:strCache>
            </c:strRef>
          </c:tx>
          <c:val>
            <c:numRef>
              <c:f>'Summary2011-2017'!$O$3:$O$6</c:f>
              <c:numCache>
                <c:formatCode>General</c:formatCode>
                <c:ptCount val="4"/>
                <c:pt idx="0">
                  <c:v>0.19</c:v>
                </c:pt>
                <c:pt idx="1">
                  <c:v>0.17</c:v>
                </c:pt>
                <c:pt idx="2">
                  <c:v>0</c:v>
                </c:pt>
                <c:pt idx="3">
                  <c:v>0.02</c:v>
                </c:pt>
              </c:numCache>
            </c:numRef>
          </c:val>
        </c:ser>
        <c:ser>
          <c:idx val="4"/>
          <c:order val="4"/>
          <c:tx>
            <c:strRef>
              <c:f>'Summary2011-2017'!$P$2</c:f>
              <c:strCache>
                <c:ptCount val="1"/>
                <c:pt idx="0">
                  <c:v>Dead 2X</c:v>
                </c:pt>
              </c:strCache>
            </c:strRef>
          </c:tx>
          <c:val>
            <c:numRef>
              <c:f>'Summary2011-2017'!$P$3:$P$6</c:f>
              <c:numCache>
                <c:formatCode>General</c:formatCode>
                <c:ptCount val="4"/>
                <c:pt idx="0">
                  <c:v>0.16</c:v>
                </c:pt>
                <c:pt idx="1">
                  <c:v>0</c:v>
                </c:pt>
                <c:pt idx="2">
                  <c:v>0.05</c:v>
                </c:pt>
                <c:pt idx="3">
                  <c:v>7.0000000000000007E-2</c:v>
                </c:pt>
              </c:numCache>
            </c:numRef>
          </c:val>
        </c:ser>
        <c:ser>
          <c:idx val="5"/>
          <c:order val="5"/>
          <c:tx>
            <c:strRef>
              <c:f>'Summary2011-2017'!$Q$2</c:f>
              <c:strCache>
                <c:ptCount val="1"/>
                <c:pt idx="0">
                  <c:v>Gone 2X</c:v>
                </c:pt>
              </c:strCache>
            </c:strRef>
          </c:tx>
          <c:val>
            <c:numRef>
              <c:f>'Summary2011-2017'!$Q$3:$Q$6</c:f>
              <c:numCache>
                <c:formatCode>General</c:formatCode>
                <c:ptCount val="4"/>
                <c:pt idx="0">
                  <c:v>0.26</c:v>
                </c:pt>
                <c:pt idx="1">
                  <c:v>0.34</c:v>
                </c:pt>
                <c:pt idx="2">
                  <c:v>0.41</c:v>
                </c:pt>
                <c:pt idx="3">
                  <c:v>0.41</c:v>
                </c:pt>
              </c:numCache>
            </c:numRef>
          </c:val>
        </c:ser>
        <c:overlap val="100"/>
        <c:axId val="88397312"/>
        <c:axId val="88398848"/>
      </c:barChart>
      <c:catAx>
        <c:axId val="88397312"/>
        <c:scaling>
          <c:orientation val="minMax"/>
        </c:scaling>
        <c:axPos val="b"/>
        <c:tickLblPos val="nextTo"/>
        <c:crossAx val="88398848"/>
        <c:crosses val="autoZero"/>
        <c:auto val="1"/>
        <c:lblAlgn val="ctr"/>
        <c:lblOffset val="100"/>
      </c:catAx>
      <c:valAx>
        <c:axId val="88398848"/>
        <c:scaling>
          <c:orientation val="minMax"/>
        </c:scaling>
        <c:axPos val="l"/>
        <c:majorGridlines/>
        <c:numFmt formatCode="0%" sourceLinked="1"/>
        <c:tickLblPos val="nextTo"/>
        <c:crossAx val="88397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Site 4 4X</a:t>
            </a:r>
          </a:p>
        </c:rich>
      </c:tx>
    </c:title>
    <c:plotArea>
      <c:layout/>
      <c:barChart>
        <c:barDir val="col"/>
        <c:grouping val="percentStacked"/>
        <c:ser>
          <c:idx val="0"/>
          <c:order val="0"/>
          <c:tx>
            <c:strRef>
              <c:f>'Summary2011-2017'!$L$7</c:f>
              <c:strCache>
                <c:ptCount val="1"/>
                <c:pt idx="0">
                  <c:v>Great 4X</c:v>
                </c:pt>
              </c:strCache>
            </c:strRef>
          </c:tx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'Summary2011-2017'!$L$8:$L$11</c:f>
              <c:numCache>
                <c:formatCode>General</c:formatCode>
                <c:ptCount val="4"/>
                <c:pt idx="0">
                  <c:v>0.04</c:v>
                </c:pt>
                <c:pt idx="1">
                  <c:v>0.13</c:v>
                </c:pt>
                <c:pt idx="2">
                  <c:v>0.22</c:v>
                </c:pt>
                <c:pt idx="3">
                  <c:v>0.28000000000000003</c:v>
                </c:pt>
              </c:numCache>
            </c:numRef>
          </c:val>
        </c:ser>
        <c:ser>
          <c:idx val="1"/>
          <c:order val="1"/>
          <c:tx>
            <c:strRef>
              <c:f>'Summary2011-2017'!$M$7</c:f>
              <c:strCache>
                <c:ptCount val="1"/>
                <c:pt idx="0">
                  <c:v>Good4X</c:v>
                </c:pt>
              </c:strCache>
            </c:strRef>
          </c:tx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'Summary2011-2017'!$M$8:$M$11</c:f>
              <c:numCache>
                <c:formatCode>General</c:formatCode>
                <c:ptCount val="4"/>
                <c:pt idx="0">
                  <c:v>0.22</c:v>
                </c:pt>
                <c:pt idx="1">
                  <c:v>0.27</c:v>
                </c:pt>
                <c:pt idx="2">
                  <c:v>0.11</c:v>
                </c:pt>
                <c:pt idx="3">
                  <c:v>0.19</c:v>
                </c:pt>
              </c:numCache>
            </c:numRef>
          </c:val>
        </c:ser>
        <c:ser>
          <c:idx val="2"/>
          <c:order val="2"/>
          <c:tx>
            <c:strRef>
              <c:f>'Summary2011-2017'!$N$7</c:f>
              <c:strCache>
                <c:ptCount val="1"/>
                <c:pt idx="0">
                  <c:v>OK 4X</c:v>
                </c:pt>
              </c:strCache>
            </c:strRef>
          </c:tx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'Summary2011-2017'!$N$8:$N$11</c:f>
              <c:numCache>
                <c:formatCode>General</c:formatCode>
                <c:ptCount val="4"/>
                <c:pt idx="0">
                  <c:v>0.18</c:v>
                </c:pt>
                <c:pt idx="1">
                  <c:v>0.1</c:v>
                </c:pt>
                <c:pt idx="2">
                  <c:v>0.17</c:v>
                </c:pt>
                <c:pt idx="3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'Summary2011-2017'!$O$7</c:f>
              <c:strCache>
                <c:ptCount val="1"/>
                <c:pt idx="0">
                  <c:v>Poor 4X</c:v>
                </c:pt>
              </c:strCache>
            </c:strRef>
          </c:tx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'Summary2011-2017'!$O$8:$O$11</c:f>
              <c:numCache>
                <c:formatCode>General</c:formatCode>
                <c:ptCount val="4"/>
                <c:pt idx="0">
                  <c:v>0.12</c:v>
                </c:pt>
                <c:pt idx="1">
                  <c:v>0.17</c:v>
                </c:pt>
                <c:pt idx="2">
                  <c:v>0.08</c:v>
                </c:pt>
                <c:pt idx="3">
                  <c:v>0.03</c:v>
                </c:pt>
              </c:numCache>
            </c:numRef>
          </c:val>
        </c:ser>
        <c:ser>
          <c:idx val="4"/>
          <c:order val="4"/>
          <c:tx>
            <c:strRef>
              <c:f>'Summary2011-2017'!$P$7</c:f>
              <c:strCache>
                <c:ptCount val="1"/>
                <c:pt idx="0">
                  <c:v>Dead 4X</c:v>
                </c:pt>
              </c:strCache>
            </c:strRef>
          </c:tx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'Summary2011-2017'!$P$8:$P$11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</c:ser>
        <c:ser>
          <c:idx val="5"/>
          <c:order val="5"/>
          <c:tx>
            <c:strRef>
              <c:f>'Summary2011-2017'!$Q$7</c:f>
              <c:strCache>
                <c:ptCount val="1"/>
                <c:pt idx="0">
                  <c:v>Gone 4X</c:v>
                </c:pt>
              </c:strCache>
            </c:strRef>
          </c:tx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'Summary2011-2017'!$Q$8:$Q$11</c:f>
              <c:numCache>
                <c:formatCode>General</c:formatCode>
                <c:ptCount val="4"/>
                <c:pt idx="0">
                  <c:v>0.34</c:v>
                </c:pt>
                <c:pt idx="1">
                  <c:v>0.33</c:v>
                </c:pt>
                <c:pt idx="2">
                  <c:v>0.41</c:v>
                </c:pt>
                <c:pt idx="3">
                  <c:v>0.47</c:v>
                </c:pt>
              </c:numCache>
            </c:numRef>
          </c:val>
        </c:ser>
        <c:overlap val="100"/>
        <c:axId val="92514944"/>
        <c:axId val="92520832"/>
      </c:barChart>
      <c:catAx>
        <c:axId val="92514944"/>
        <c:scaling>
          <c:orientation val="minMax"/>
        </c:scaling>
        <c:axPos val="b"/>
        <c:tickLblPos val="nextTo"/>
        <c:crossAx val="92520832"/>
        <c:crosses val="autoZero"/>
        <c:auto val="1"/>
        <c:lblAlgn val="ctr"/>
        <c:lblOffset val="100"/>
      </c:catAx>
      <c:valAx>
        <c:axId val="92520832"/>
        <c:scaling>
          <c:orientation val="minMax"/>
        </c:scaling>
        <c:axPos val="l"/>
        <c:majorGridlines/>
        <c:numFmt formatCode="0%" sourceLinked="1"/>
        <c:tickLblPos val="nextTo"/>
        <c:crossAx val="92514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Site 5 2X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'Summary2011-2017'!$L$14</c:f>
              <c:strCache>
                <c:ptCount val="1"/>
                <c:pt idx="0">
                  <c:v>Great 2X</c:v>
                </c:pt>
              </c:strCache>
            </c:strRef>
          </c:tx>
          <c:cat>
            <c:strRef>
              <c:f>'Summary2011-2017'!$K$3:$K$6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'Summary2011-2017'!$L$15:$L$18</c:f>
              <c:numCache>
                <c:formatCode>0.00</c:formatCode>
                <c:ptCount val="4"/>
                <c:pt idx="0">
                  <c:v>2.9702970297029702E-2</c:v>
                </c:pt>
                <c:pt idx="1">
                  <c:v>5.9405940594059403E-2</c:v>
                </c:pt>
                <c:pt idx="2">
                  <c:v>0.10891089108910891</c:v>
                </c:pt>
                <c:pt idx="3">
                  <c:v>9.9009900990099011E-3</c:v>
                </c:pt>
              </c:numCache>
            </c:numRef>
          </c:val>
        </c:ser>
        <c:ser>
          <c:idx val="1"/>
          <c:order val="1"/>
          <c:tx>
            <c:strRef>
              <c:f>'Summary2011-2017'!$M$14</c:f>
              <c:strCache>
                <c:ptCount val="1"/>
                <c:pt idx="0">
                  <c:v>Good 2X</c:v>
                </c:pt>
              </c:strCache>
            </c:strRef>
          </c:tx>
          <c:val>
            <c:numRef>
              <c:f>'Summary2011-2017'!$M$15:$M$18</c:f>
              <c:numCache>
                <c:formatCode>0.00</c:formatCode>
                <c:ptCount val="4"/>
                <c:pt idx="0">
                  <c:v>0.10891089108910891</c:v>
                </c:pt>
                <c:pt idx="1">
                  <c:v>0.15841584158415842</c:v>
                </c:pt>
                <c:pt idx="2">
                  <c:v>6.9306930693069313E-2</c:v>
                </c:pt>
                <c:pt idx="3">
                  <c:v>0.17821782178217821</c:v>
                </c:pt>
              </c:numCache>
            </c:numRef>
          </c:val>
        </c:ser>
        <c:ser>
          <c:idx val="2"/>
          <c:order val="2"/>
          <c:tx>
            <c:strRef>
              <c:f>'Summary2011-2017'!$N$14</c:f>
              <c:strCache>
                <c:ptCount val="1"/>
                <c:pt idx="0">
                  <c:v>OK 2X</c:v>
                </c:pt>
              </c:strCache>
            </c:strRef>
          </c:tx>
          <c:val>
            <c:numRef>
              <c:f>'Summary2011-2017'!$N$15:$N$18</c:f>
              <c:numCache>
                <c:formatCode>0.00</c:formatCode>
                <c:ptCount val="4"/>
                <c:pt idx="0">
                  <c:v>6.9306930693069313E-2</c:v>
                </c:pt>
                <c:pt idx="1">
                  <c:v>3.9603960396039604E-2</c:v>
                </c:pt>
                <c:pt idx="2">
                  <c:v>6.9306930693069313E-2</c:v>
                </c:pt>
                <c:pt idx="3">
                  <c:v>4.9504950495049507E-2</c:v>
                </c:pt>
              </c:numCache>
            </c:numRef>
          </c:val>
        </c:ser>
        <c:ser>
          <c:idx val="3"/>
          <c:order val="3"/>
          <c:tx>
            <c:strRef>
              <c:f>'Summary2011-2017'!$O$14</c:f>
              <c:strCache>
                <c:ptCount val="1"/>
                <c:pt idx="0">
                  <c:v>Poor 2X</c:v>
                </c:pt>
              </c:strCache>
            </c:strRef>
          </c:tx>
          <c:val>
            <c:numRef>
              <c:f>'Summary2011-2017'!$O$15:$O$18</c:f>
              <c:numCache>
                <c:formatCode>0.00</c:formatCode>
                <c:ptCount val="4"/>
                <c:pt idx="0">
                  <c:v>6.9306930693069313E-2</c:v>
                </c:pt>
                <c:pt idx="1">
                  <c:v>6.9306930693069313E-2</c:v>
                </c:pt>
                <c:pt idx="2">
                  <c:v>9.9009900990099011E-3</c:v>
                </c:pt>
                <c:pt idx="3">
                  <c:v>9.9009900990099011E-3</c:v>
                </c:pt>
              </c:numCache>
            </c:numRef>
          </c:val>
        </c:ser>
        <c:ser>
          <c:idx val="4"/>
          <c:order val="4"/>
          <c:tx>
            <c:strRef>
              <c:f>'Summary2011-2017'!$P$14</c:f>
              <c:strCache>
                <c:ptCount val="1"/>
                <c:pt idx="0">
                  <c:v>Dead 2X</c:v>
                </c:pt>
              </c:strCache>
            </c:strRef>
          </c:tx>
          <c:val>
            <c:numRef>
              <c:f>'Summary2011-2017'!$P$15:$P$18</c:f>
              <c:numCache>
                <c:formatCode>General</c:formatCode>
                <c:ptCount val="4"/>
                <c:pt idx="0" formatCode="0.00">
                  <c:v>0.43564356435643564</c:v>
                </c:pt>
                <c:pt idx="1">
                  <c:v>0</c:v>
                </c:pt>
                <c:pt idx="2" formatCode="0.00">
                  <c:v>3.9603960396039604E-2</c:v>
                </c:pt>
                <c:pt idx="3" formatCode="0.00">
                  <c:v>2.9702970297029702E-2</c:v>
                </c:pt>
              </c:numCache>
            </c:numRef>
          </c:val>
        </c:ser>
        <c:ser>
          <c:idx val="5"/>
          <c:order val="5"/>
          <c:tx>
            <c:strRef>
              <c:f>'Summary2011-2017'!$Q$14</c:f>
              <c:strCache>
                <c:ptCount val="1"/>
                <c:pt idx="0">
                  <c:v>Gone 2X</c:v>
                </c:pt>
              </c:strCache>
            </c:strRef>
          </c:tx>
          <c:val>
            <c:numRef>
              <c:f>'Summary2011-2017'!$Q$15:$Q$18</c:f>
              <c:numCache>
                <c:formatCode>0.00</c:formatCode>
                <c:ptCount val="4"/>
                <c:pt idx="0">
                  <c:v>0.28712871287128711</c:v>
                </c:pt>
                <c:pt idx="1">
                  <c:v>0.67326732673267331</c:v>
                </c:pt>
                <c:pt idx="2">
                  <c:v>0.70297029702970293</c:v>
                </c:pt>
                <c:pt idx="3">
                  <c:v>0.72277227722772275</c:v>
                </c:pt>
              </c:numCache>
            </c:numRef>
          </c:val>
        </c:ser>
        <c:overlap val="100"/>
        <c:axId val="92643328"/>
        <c:axId val="92644864"/>
      </c:barChart>
      <c:catAx>
        <c:axId val="92643328"/>
        <c:scaling>
          <c:orientation val="minMax"/>
        </c:scaling>
        <c:axPos val="b"/>
        <c:tickLblPos val="nextTo"/>
        <c:crossAx val="92644864"/>
        <c:crosses val="autoZero"/>
        <c:auto val="1"/>
        <c:lblAlgn val="ctr"/>
        <c:lblOffset val="100"/>
      </c:catAx>
      <c:valAx>
        <c:axId val="92644864"/>
        <c:scaling>
          <c:orientation val="minMax"/>
        </c:scaling>
        <c:axPos val="l"/>
        <c:majorGridlines/>
        <c:numFmt formatCode="0%" sourceLinked="1"/>
        <c:tickLblPos val="nextTo"/>
        <c:crossAx val="92643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Site 5 4X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'Summary2011-2017'!$L$19</c:f>
              <c:strCache>
                <c:ptCount val="1"/>
                <c:pt idx="0">
                  <c:v>Great 4X</c:v>
                </c:pt>
              </c:strCache>
            </c:strRef>
          </c:tx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'Summary2011-2017'!$L$20:$L$23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0.09</c:v>
                </c:pt>
                <c:pt idx="3">
                  <c:v>0.18</c:v>
                </c:pt>
              </c:numCache>
            </c:numRef>
          </c:val>
        </c:ser>
        <c:ser>
          <c:idx val="1"/>
          <c:order val="1"/>
          <c:tx>
            <c:strRef>
              <c:f>'Summary2011-2017'!$M$19</c:f>
              <c:strCache>
                <c:ptCount val="1"/>
                <c:pt idx="0">
                  <c:v>Good4X</c:v>
                </c:pt>
              </c:strCache>
            </c:strRef>
          </c:tx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'Summary2011-2017'!$M$20:$M$23</c:f>
              <c:numCache>
                <c:formatCode>General</c:formatCode>
                <c:ptCount val="4"/>
                <c:pt idx="0">
                  <c:v>0.13</c:v>
                </c:pt>
                <c:pt idx="1">
                  <c:v>0.15</c:v>
                </c:pt>
                <c:pt idx="2">
                  <c:v>0.1</c:v>
                </c:pt>
                <c:pt idx="3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'Summary2011-2017'!$N$19</c:f>
              <c:strCache>
                <c:ptCount val="1"/>
                <c:pt idx="0">
                  <c:v>OK 4X</c:v>
                </c:pt>
              </c:strCache>
            </c:strRef>
          </c:tx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'Summary2011-2017'!$N$20:$N$23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0.04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'Summary2011-2017'!$O$19</c:f>
              <c:strCache>
                <c:ptCount val="1"/>
                <c:pt idx="0">
                  <c:v>Poor 4X</c:v>
                </c:pt>
              </c:strCache>
            </c:strRef>
          </c:tx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'Summary2011-2017'!$O$20:$O$23</c:f>
              <c:numCache>
                <c:formatCode>General</c:formatCode>
                <c:ptCount val="4"/>
                <c:pt idx="0">
                  <c:v>0.08</c:v>
                </c:pt>
                <c:pt idx="1">
                  <c:v>0.11</c:v>
                </c:pt>
                <c:pt idx="2">
                  <c:v>0.04</c:v>
                </c:pt>
                <c:pt idx="3">
                  <c:v>0.01</c:v>
                </c:pt>
              </c:numCache>
            </c:numRef>
          </c:val>
        </c:ser>
        <c:ser>
          <c:idx val="4"/>
          <c:order val="4"/>
          <c:tx>
            <c:strRef>
              <c:f>'Summary2011-2017'!$P$19</c:f>
              <c:strCache>
                <c:ptCount val="1"/>
                <c:pt idx="0">
                  <c:v>Dead 4X</c:v>
                </c:pt>
              </c:strCache>
            </c:strRef>
          </c:tx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'Summary2011-2017'!$P$20:$P$23</c:f>
              <c:numCache>
                <c:formatCode>General</c:formatCode>
                <c:ptCount val="4"/>
                <c:pt idx="0">
                  <c:v>0.44</c:v>
                </c:pt>
                <c:pt idx="1">
                  <c:v>0</c:v>
                </c:pt>
                <c:pt idx="2">
                  <c:v>0.06</c:v>
                </c:pt>
                <c:pt idx="3">
                  <c:v>0.08</c:v>
                </c:pt>
              </c:numCache>
            </c:numRef>
          </c:val>
        </c:ser>
        <c:ser>
          <c:idx val="5"/>
          <c:order val="5"/>
          <c:tx>
            <c:strRef>
              <c:f>'Summary2011-2017'!$Q$19</c:f>
              <c:strCache>
                <c:ptCount val="1"/>
                <c:pt idx="0">
                  <c:v>Gone 4X</c:v>
                </c:pt>
              </c:strCache>
            </c:strRef>
          </c:tx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'Summary2011-2017'!$Q$20:$Q$23</c:f>
              <c:numCache>
                <c:formatCode>General</c:formatCode>
                <c:ptCount val="4"/>
                <c:pt idx="0">
                  <c:v>0.24</c:v>
                </c:pt>
                <c:pt idx="1">
                  <c:v>0.66</c:v>
                </c:pt>
                <c:pt idx="2">
                  <c:v>0.67</c:v>
                </c:pt>
                <c:pt idx="3">
                  <c:v>0.67</c:v>
                </c:pt>
              </c:numCache>
            </c:numRef>
          </c:val>
        </c:ser>
        <c:overlap val="100"/>
        <c:axId val="92759168"/>
        <c:axId val="92760704"/>
      </c:barChart>
      <c:catAx>
        <c:axId val="92759168"/>
        <c:scaling>
          <c:orientation val="minMax"/>
        </c:scaling>
        <c:axPos val="b"/>
        <c:tickLblPos val="nextTo"/>
        <c:crossAx val="92760704"/>
        <c:crosses val="autoZero"/>
        <c:auto val="1"/>
        <c:lblAlgn val="ctr"/>
        <c:lblOffset val="100"/>
      </c:catAx>
      <c:valAx>
        <c:axId val="92760704"/>
        <c:scaling>
          <c:orientation val="minMax"/>
        </c:scaling>
        <c:axPos val="l"/>
        <c:majorGridlines/>
        <c:numFmt formatCode="0%" sourceLinked="1"/>
        <c:tickLblPos val="nextTo"/>
        <c:crossAx val="9275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≥ Poor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'Survival by health'!$A$6:$B$6</c:f>
              <c:strCache>
                <c:ptCount val="1"/>
                <c:pt idx="0">
                  <c:v>2x ≥ Poor</c:v>
                </c:pt>
              </c:strCache>
            </c:strRef>
          </c:tx>
          <c:marker>
            <c:symbol val="none"/>
          </c:marker>
          <c:cat>
            <c:strRef>
              <c:f>'Survival by health'!$D$5:$F$5</c:f>
              <c:strCache>
                <c:ptCount val="3"/>
                <c:pt idx="0">
                  <c:v>July 11</c:v>
                </c:pt>
                <c:pt idx="1">
                  <c:v>Oct 11</c:v>
                </c:pt>
                <c:pt idx="2">
                  <c:v>July 12</c:v>
                </c:pt>
              </c:strCache>
            </c:strRef>
          </c:cat>
          <c:val>
            <c:numRef>
              <c:f>'Survival by health'!$D$6:$F$6</c:f>
              <c:numCache>
                <c:formatCode>General</c:formatCode>
                <c:ptCount val="3"/>
                <c:pt idx="0">
                  <c:v>1</c:v>
                </c:pt>
                <c:pt idx="1">
                  <c:v>0.88764045000000003</c:v>
                </c:pt>
                <c:pt idx="2">
                  <c:v>0.87078652000000001</c:v>
                </c:pt>
              </c:numCache>
            </c:numRef>
          </c:val>
        </c:ser>
        <c:ser>
          <c:idx val="1"/>
          <c:order val="1"/>
          <c:tx>
            <c:strRef>
              <c:f>'Survival by health'!$A$7:$B$7</c:f>
              <c:strCache>
                <c:ptCount val="1"/>
                <c:pt idx="0">
                  <c:v>4x ≥ Poor</c:v>
                </c:pt>
              </c:strCache>
            </c:strRef>
          </c:tx>
          <c:marker>
            <c:symbol val="none"/>
          </c:marker>
          <c:cat>
            <c:strRef>
              <c:f>'Survival by health'!$D$5:$F$5</c:f>
              <c:strCache>
                <c:ptCount val="3"/>
                <c:pt idx="0">
                  <c:v>July 11</c:v>
                </c:pt>
                <c:pt idx="1">
                  <c:v>Oct 11</c:v>
                </c:pt>
                <c:pt idx="2">
                  <c:v>July 12</c:v>
                </c:pt>
              </c:strCache>
            </c:strRef>
          </c:cat>
          <c:val>
            <c:numRef>
              <c:f>'Survival by health'!$D$7:$F$7</c:f>
              <c:numCache>
                <c:formatCode>General</c:formatCode>
                <c:ptCount val="3"/>
                <c:pt idx="0">
                  <c:v>1</c:v>
                </c:pt>
                <c:pt idx="1">
                  <c:v>0.91525424</c:v>
                </c:pt>
                <c:pt idx="2">
                  <c:v>0.88700564999999998</c:v>
                </c:pt>
              </c:numCache>
            </c:numRef>
          </c:val>
        </c:ser>
        <c:marker val="1"/>
        <c:axId val="97435008"/>
        <c:axId val="97444992"/>
      </c:lineChart>
      <c:catAx>
        <c:axId val="97435008"/>
        <c:scaling>
          <c:orientation val="minMax"/>
        </c:scaling>
        <c:axPos val="b"/>
        <c:majorTickMark val="none"/>
        <c:tickLblPos val="nextTo"/>
        <c:crossAx val="97444992"/>
        <c:crosses val="autoZero"/>
        <c:auto val="1"/>
        <c:lblAlgn val="ctr"/>
        <c:lblOffset val="100"/>
      </c:catAx>
      <c:valAx>
        <c:axId val="97444992"/>
        <c:scaling>
          <c:orientation val="minMax"/>
          <c:max val="1"/>
          <c:min val="0.75000000000000322"/>
        </c:scaling>
        <c:axPos val="l"/>
        <c:majorGridlines/>
        <c:title/>
        <c:numFmt formatCode="General" sourceLinked="1"/>
        <c:majorTickMark val="none"/>
        <c:tickLblPos val="nextTo"/>
        <c:crossAx val="97435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 Tecate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'Summary2011-2017'!$Y$3</c:f>
              <c:strCache>
                <c:ptCount val="1"/>
                <c:pt idx="0">
                  <c:v>2x</c:v>
                </c:pt>
              </c:strCache>
            </c:strRef>
          </c:tx>
          <c:cat>
            <c:numRef>
              <c:f>'Summary2011-2017'!$Z$2:$AF$2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'Summary2011-2017'!$Z$3:$AF$3</c:f>
              <c:numCache>
                <c:formatCode>General</c:formatCode>
                <c:ptCount val="7"/>
                <c:pt idx="0">
                  <c:v>177</c:v>
                </c:pt>
                <c:pt idx="1">
                  <c:v>154</c:v>
                </c:pt>
                <c:pt idx="2">
                  <c:v>99</c:v>
                </c:pt>
                <c:pt idx="3">
                  <c:v>86</c:v>
                </c:pt>
                <c:pt idx="4">
                  <c:v>86</c:v>
                </c:pt>
                <c:pt idx="5">
                  <c:v>80</c:v>
                </c:pt>
                <c:pt idx="6">
                  <c:v>77</c:v>
                </c:pt>
              </c:numCache>
            </c:numRef>
          </c:val>
        </c:ser>
        <c:ser>
          <c:idx val="1"/>
          <c:order val="1"/>
          <c:tx>
            <c:strRef>
              <c:f>'Summary2011-2017'!$Y$4</c:f>
              <c:strCache>
                <c:ptCount val="1"/>
                <c:pt idx="0">
                  <c:v>4x</c:v>
                </c:pt>
              </c:strCache>
            </c:strRef>
          </c:tx>
          <c:cat>
            <c:numRef>
              <c:f>'Summary2011-2017'!$Z$2:$AF$2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'Summary2011-2017'!$Z$4:$AF$4</c:f>
              <c:numCache>
                <c:formatCode>General</c:formatCode>
                <c:ptCount val="7"/>
                <c:pt idx="0">
                  <c:v>177</c:v>
                </c:pt>
                <c:pt idx="1">
                  <c:v>157</c:v>
                </c:pt>
                <c:pt idx="2">
                  <c:v>105</c:v>
                </c:pt>
                <c:pt idx="3">
                  <c:v>88</c:v>
                </c:pt>
                <c:pt idx="4">
                  <c:v>88</c:v>
                </c:pt>
                <c:pt idx="5">
                  <c:v>85</c:v>
                </c:pt>
                <c:pt idx="6">
                  <c:v>77</c:v>
                </c:pt>
              </c:numCache>
            </c:numRef>
          </c:val>
        </c:ser>
        <c:ser>
          <c:idx val="2"/>
          <c:order val="2"/>
          <c:tx>
            <c:strRef>
              <c:f>'Summary2011-2017'!$Y$5</c:f>
              <c:strCache>
                <c:ptCount val="1"/>
                <c:pt idx="0">
                  <c:v>4xtra</c:v>
                </c:pt>
              </c:strCache>
            </c:strRef>
          </c:tx>
          <c:cat>
            <c:numRef>
              <c:f>'Summary2011-2017'!$Z$2:$AF$2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'Summary2011-2017'!$Z$5:$AF$5</c:f>
              <c:numCache>
                <c:formatCode>General</c:formatCode>
                <c:ptCount val="7"/>
                <c:pt idx="0">
                  <c:v>15</c:v>
                </c:pt>
                <c:pt idx="1">
                  <c:v>14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marker val="1"/>
        <c:axId val="92790784"/>
        <c:axId val="92792320"/>
      </c:lineChart>
      <c:catAx>
        <c:axId val="92790784"/>
        <c:scaling>
          <c:orientation val="minMax"/>
        </c:scaling>
        <c:axPos val="b"/>
        <c:numFmt formatCode="General" sourceLinked="1"/>
        <c:majorTickMark val="none"/>
        <c:tickLblPos val="nextTo"/>
        <c:crossAx val="92792320"/>
        <c:crosses val="autoZero"/>
        <c:auto val="1"/>
        <c:lblAlgn val="ctr"/>
        <c:lblOffset val="100"/>
      </c:catAx>
      <c:valAx>
        <c:axId val="92792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Survival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92790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 Tecate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'Summary2011-2017'!$Y$12</c:f>
              <c:strCache>
                <c:ptCount val="1"/>
                <c:pt idx="0">
                  <c:v>Site 4 2X</c:v>
                </c:pt>
              </c:strCache>
            </c:strRef>
          </c:tx>
          <c:cat>
            <c:numRef>
              <c:f>'Summary2011-2017'!$Z$10:$AF$10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'Summary2011-2017'!$Z$12:$AF$12</c:f>
              <c:numCache>
                <c:formatCode>General</c:formatCode>
                <c:ptCount val="7"/>
                <c:pt idx="0">
                  <c:v>83</c:v>
                </c:pt>
                <c:pt idx="1">
                  <c:v>76</c:v>
                </c:pt>
                <c:pt idx="2">
                  <c:v>60</c:v>
                </c:pt>
                <c:pt idx="3">
                  <c:v>58</c:v>
                </c:pt>
                <c:pt idx="4">
                  <c:v>66</c:v>
                </c:pt>
                <c:pt idx="5">
                  <c:v>54</c:v>
                </c:pt>
                <c:pt idx="6">
                  <c:v>52</c:v>
                </c:pt>
              </c:numCache>
            </c:numRef>
          </c:val>
        </c:ser>
        <c:ser>
          <c:idx val="2"/>
          <c:order val="1"/>
          <c:tx>
            <c:strRef>
              <c:f>'Summary2011-2017'!$Y$13</c:f>
              <c:strCache>
                <c:ptCount val="1"/>
                <c:pt idx="0">
                  <c:v>Site 5 2X</c:v>
                </c:pt>
              </c:strCache>
            </c:strRef>
          </c:tx>
          <c:cat>
            <c:numRef>
              <c:f>'Summary2011-2017'!$Z$10:$AF$10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'Summary2011-2017'!$Z$13:$AF$13</c:f>
              <c:numCache>
                <c:formatCode>General</c:formatCode>
                <c:ptCount val="7"/>
                <c:pt idx="0">
                  <c:v>94</c:v>
                </c:pt>
                <c:pt idx="1">
                  <c:v>78</c:v>
                </c:pt>
                <c:pt idx="2">
                  <c:v>39</c:v>
                </c:pt>
                <c:pt idx="3">
                  <c:v>28</c:v>
                </c:pt>
                <c:pt idx="4">
                  <c:v>33</c:v>
                </c:pt>
                <c:pt idx="5">
                  <c:v>26</c:v>
                </c:pt>
                <c:pt idx="6">
                  <c:v>25</c:v>
                </c:pt>
              </c:numCache>
            </c:numRef>
          </c:val>
        </c:ser>
        <c:ser>
          <c:idx val="4"/>
          <c:order val="2"/>
          <c:tx>
            <c:strRef>
              <c:f>'Summary2011-2017'!$Y$15</c:f>
              <c:strCache>
                <c:ptCount val="1"/>
                <c:pt idx="0">
                  <c:v>Site 4 4X</c:v>
                </c:pt>
              </c:strCache>
            </c:strRef>
          </c:tx>
          <c:cat>
            <c:numRef>
              <c:f>'Summary2011-2017'!$Z$10:$AF$10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'Summary2011-2017'!$Z$15:$AF$15</c:f>
              <c:numCache>
                <c:formatCode>General</c:formatCode>
                <c:ptCount val="7"/>
                <c:pt idx="0">
                  <c:v>84</c:v>
                </c:pt>
                <c:pt idx="1">
                  <c:v>75</c:v>
                </c:pt>
                <c:pt idx="2">
                  <c:v>62</c:v>
                </c:pt>
                <c:pt idx="3">
                  <c:v>56</c:v>
                </c:pt>
                <c:pt idx="4">
                  <c:v>67</c:v>
                </c:pt>
                <c:pt idx="5">
                  <c:v>58</c:v>
                </c:pt>
                <c:pt idx="6">
                  <c:v>52</c:v>
                </c:pt>
              </c:numCache>
            </c:numRef>
          </c:val>
        </c:ser>
        <c:ser>
          <c:idx val="5"/>
          <c:order val="3"/>
          <c:tx>
            <c:strRef>
              <c:f>'Summary2011-2017'!$Y$16</c:f>
              <c:strCache>
                <c:ptCount val="1"/>
                <c:pt idx="0">
                  <c:v>Site 5 4X</c:v>
                </c:pt>
              </c:strCache>
            </c:strRef>
          </c:tx>
          <c:cat>
            <c:numRef>
              <c:f>'Summary2011-2017'!$Z$10:$AF$10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'Summary2011-2017'!$Z$16:$AF$16</c:f>
              <c:numCache>
                <c:formatCode>General</c:formatCode>
                <c:ptCount val="7"/>
                <c:pt idx="0">
                  <c:v>93</c:v>
                </c:pt>
                <c:pt idx="1">
                  <c:v>82</c:v>
                </c:pt>
                <c:pt idx="2">
                  <c:v>43</c:v>
                </c:pt>
                <c:pt idx="3">
                  <c:v>32</c:v>
                </c:pt>
                <c:pt idx="4">
                  <c:v>34</c:v>
                </c:pt>
                <c:pt idx="5">
                  <c:v>27</c:v>
                </c:pt>
                <c:pt idx="6">
                  <c:v>25</c:v>
                </c:pt>
              </c:numCache>
            </c:numRef>
          </c:val>
        </c:ser>
        <c:marker val="1"/>
        <c:axId val="92708864"/>
        <c:axId val="92710400"/>
      </c:lineChart>
      <c:catAx>
        <c:axId val="92708864"/>
        <c:scaling>
          <c:orientation val="minMax"/>
        </c:scaling>
        <c:axPos val="b"/>
        <c:numFmt formatCode="General" sourceLinked="1"/>
        <c:majorTickMark val="none"/>
        <c:tickLblPos val="nextTo"/>
        <c:crossAx val="92710400"/>
        <c:crosses val="autoZero"/>
        <c:auto val="1"/>
        <c:lblAlgn val="ctr"/>
        <c:lblOffset val="100"/>
      </c:catAx>
      <c:valAx>
        <c:axId val="92710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Survival</a:t>
                </a:r>
              </a:p>
            </c:rich>
          </c:tx>
        </c:title>
        <c:numFmt formatCode="General" sourceLinked="1"/>
        <c:majorTickMark val="none"/>
        <c:tickLblPos val="nextTo"/>
        <c:crossAx val="92708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 Location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'Summary2011-2017'!$Y$24</c:f>
              <c:strCache>
                <c:ptCount val="1"/>
                <c:pt idx="0">
                  <c:v>Site 4</c:v>
                </c:pt>
              </c:strCache>
            </c:strRef>
          </c:tx>
          <c:cat>
            <c:numRef>
              <c:f>'Summary2011-2017'!$Z$23:$AF$23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'Summary2011-2017'!$Z$24:$AF$24</c:f>
              <c:numCache>
                <c:formatCode>General</c:formatCode>
                <c:ptCount val="7"/>
                <c:pt idx="0">
                  <c:v>167</c:v>
                </c:pt>
                <c:pt idx="1">
                  <c:v>151</c:v>
                </c:pt>
                <c:pt idx="2">
                  <c:v>122</c:v>
                </c:pt>
                <c:pt idx="3">
                  <c:v>114</c:v>
                </c:pt>
                <c:pt idx="4">
                  <c:v>114</c:v>
                </c:pt>
                <c:pt idx="5">
                  <c:v>112</c:v>
                </c:pt>
                <c:pt idx="6">
                  <c:v>104</c:v>
                </c:pt>
              </c:numCache>
            </c:numRef>
          </c:val>
        </c:ser>
        <c:ser>
          <c:idx val="1"/>
          <c:order val="1"/>
          <c:tx>
            <c:strRef>
              <c:f>'Summary2011-2017'!$Y$25</c:f>
              <c:strCache>
                <c:ptCount val="1"/>
                <c:pt idx="0">
                  <c:v>Site 5</c:v>
                </c:pt>
              </c:strCache>
            </c:strRef>
          </c:tx>
          <c:cat>
            <c:numRef>
              <c:f>'Summary2011-2017'!$Z$23:$AF$23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'Summary2011-2017'!$Z$25:$AF$25</c:f>
              <c:numCache>
                <c:formatCode>General</c:formatCode>
                <c:ptCount val="7"/>
                <c:pt idx="0">
                  <c:v>187</c:v>
                </c:pt>
                <c:pt idx="1">
                  <c:v>160</c:v>
                </c:pt>
                <c:pt idx="2">
                  <c:v>82</c:v>
                </c:pt>
                <c:pt idx="3">
                  <c:v>60</c:v>
                </c:pt>
                <c:pt idx="4">
                  <c:v>60</c:v>
                </c:pt>
                <c:pt idx="5">
                  <c:v>53</c:v>
                </c:pt>
                <c:pt idx="6">
                  <c:v>50</c:v>
                </c:pt>
              </c:numCache>
            </c:numRef>
          </c:val>
        </c:ser>
        <c:marker val="1"/>
        <c:axId val="92805760"/>
        <c:axId val="92823936"/>
      </c:lineChart>
      <c:catAx>
        <c:axId val="92805760"/>
        <c:scaling>
          <c:orientation val="minMax"/>
        </c:scaling>
        <c:axPos val="b"/>
        <c:numFmt formatCode="General" sourceLinked="1"/>
        <c:majorTickMark val="none"/>
        <c:tickLblPos val="nextTo"/>
        <c:crossAx val="92823936"/>
        <c:crosses val="autoZero"/>
        <c:auto val="1"/>
        <c:lblAlgn val="ctr"/>
        <c:lblOffset val="100"/>
      </c:catAx>
      <c:valAx>
        <c:axId val="92823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Survival</a:t>
                </a:r>
              </a:p>
            </c:rich>
          </c:tx>
        </c:title>
        <c:numFmt formatCode="General" sourceLinked="1"/>
        <c:majorTickMark val="none"/>
        <c:tickLblPos val="nextTo"/>
        <c:crossAx val="92805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Great/Good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'Summary2011-2017'!$A$69</c:f>
              <c:strCache>
                <c:ptCount val="1"/>
                <c:pt idx="0">
                  <c:v>Site 4</c:v>
                </c:pt>
              </c:strCache>
            </c:strRef>
          </c:tx>
          <c:cat>
            <c:numRef>
              <c:f>'Summary2011-2017'!$B$70:$H$70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'Summary2011-2017'!$B$71:$H$71</c:f>
              <c:numCache>
                <c:formatCode>General</c:formatCode>
                <c:ptCount val="7"/>
                <c:pt idx="0">
                  <c:v>78</c:v>
                </c:pt>
                <c:pt idx="1">
                  <c:v>118</c:v>
                </c:pt>
                <c:pt idx="2">
                  <c:v>64</c:v>
                </c:pt>
                <c:pt idx="3">
                  <c:v>40</c:v>
                </c:pt>
                <c:pt idx="4">
                  <c:v>74</c:v>
                </c:pt>
                <c:pt idx="5">
                  <c:v>74</c:v>
                </c:pt>
                <c:pt idx="6">
                  <c:v>97</c:v>
                </c:pt>
              </c:numCache>
            </c:numRef>
          </c:val>
        </c:ser>
        <c:ser>
          <c:idx val="1"/>
          <c:order val="1"/>
          <c:tx>
            <c:strRef>
              <c:f>'Summary2011-2017'!$A$74</c:f>
              <c:strCache>
                <c:ptCount val="1"/>
                <c:pt idx="0">
                  <c:v>Site 5</c:v>
                </c:pt>
              </c:strCache>
            </c:strRef>
          </c:tx>
          <c:val>
            <c:numRef>
              <c:f>'Summary2011-2017'!$B$75:$H$75</c:f>
              <c:numCache>
                <c:formatCode>General</c:formatCode>
                <c:ptCount val="7"/>
                <c:pt idx="0">
                  <c:v>146</c:v>
                </c:pt>
                <c:pt idx="1">
                  <c:v>144</c:v>
                </c:pt>
                <c:pt idx="2">
                  <c:v>17</c:v>
                </c:pt>
                <c:pt idx="3">
                  <c:v>28</c:v>
                </c:pt>
                <c:pt idx="4">
                  <c:v>40</c:v>
                </c:pt>
                <c:pt idx="5">
                  <c:v>37</c:v>
                </c:pt>
                <c:pt idx="6">
                  <c:v>43</c:v>
                </c:pt>
              </c:numCache>
            </c:numRef>
          </c:val>
        </c:ser>
        <c:marker val="1"/>
        <c:axId val="92861568"/>
        <c:axId val="92863104"/>
      </c:lineChart>
      <c:catAx>
        <c:axId val="92861568"/>
        <c:scaling>
          <c:orientation val="minMax"/>
        </c:scaling>
        <c:axPos val="b"/>
        <c:numFmt formatCode="General" sourceLinked="1"/>
        <c:majorTickMark val="none"/>
        <c:tickLblPos val="nextTo"/>
        <c:crossAx val="92863104"/>
        <c:crosses val="autoZero"/>
        <c:auto val="1"/>
        <c:lblAlgn val="ctr"/>
        <c:lblOffset val="100"/>
      </c:catAx>
      <c:valAx>
        <c:axId val="92863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tecate</a:t>
                </a:r>
              </a:p>
            </c:rich>
          </c:tx>
        </c:title>
        <c:numFmt formatCode="General" sourceLinked="1"/>
        <c:majorTickMark val="none"/>
        <c:tickLblPos val="nextTo"/>
        <c:crossAx val="92861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Great/Good/ OK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'Summary2011-2017'!$A$69</c:f>
              <c:strCache>
                <c:ptCount val="1"/>
                <c:pt idx="0">
                  <c:v>Site 4</c:v>
                </c:pt>
              </c:strCache>
            </c:strRef>
          </c:tx>
          <c:cat>
            <c:numRef>
              <c:f>'Summary2011-2017'!$B$70:$H$70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'Summary2011-2017'!$B$73:$H$73</c:f>
              <c:numCache>
                <c:formatCode>General</c:formatCode>
                <c:ptCount val="7"/>
                <c:pt idx="0">
                  <c:v>146</c:v>
                </c:pt>
                <c:pt idx="1">
                  <c:v>140</c:v>
                </c:pt>
                <c:pt idx="2">
                  <c:v>109</c:v>
                </c:pt>
                <c:pt idx="3">
                  <c:v>83</c:v>
                </c:pt>
                <c:pt idx="4">
                  <c:v>99</c:v>
                </c:pt>
                <c:pt idx="5">
                  <c:v>104</c:v>
                </c:pt>
                <c:pt idx="6">
                  <c:v>99</c:v>
                </c:pt>
              </c:numCache>
            </c:numRef>
          </c:val>
        </c:ser>
        <c:ser>
          <c:idx val="1"/>
          <c:order val="1"/>
          <c:tx>
            <c:strRef>
              <c:f>'Summary2011-2017'!$A$74</c:f>
              <c:strCache>
                <c:ptCount val="1"/>
                <c:pt idx="0">
                  <c:v>Site 5</c:v>
                </c:pt>
              </c:strCache>
            </c:strRef>
          </c:tx>
          <c:val>
            <c:numRef>
              <c:f>'Summary2011-2017'!$B$77:$H$77</c:f>
              <c:numCache>
                <c:formatCode>General</c:formatCode>
                <c:ptCount val="7"/>
                <c:pt idx="0">
                  <c:v>177</c:v>
                </c:pt>
                <c:pt idx="1">
                  <c:v>158</c:v>
                </c:pt>
                <c:pt idx="2">
                  <c:v>35</c:v>
                </c:pt>
                <c:pt idx="3">
                  <c:v>45</c:v>
                </c:pt>
                <c:pt idx="4">
                  <c:v>49</c:v>
                </c:pt>
                <c:pt idx="5">
                  <c:v>48</c:v>
                </c:pt>
                <c:pt idx="6">
                  <c:v>48</c:v>
                </c:pt>
              </c:numCache>
            </c:numRef>
          </c:val>
        </c:ser>
        <c:marker val="1"/>
        <c:axId val="92875776"/>
        <c:axId val="92885760"/>
      </c:lineChart>
      <c:catAx>
        <c:axId val="92875776"/>
        <c:scaling>
          <c:orientation val="minMax"/>
        </c:scaling>
        <c:axPos val="b"/>
        <c:numFmt formatCode="General" sourceLinked="1"/>
        <c:majorTickMark val="none"/>
        <c:tickLblPos val="nextTo"/>
        <c:crossAx val="92885760"/>
        <c:crosses val="autoZero"/>
        <c:auto val="1"/>
        <c:lblAlgn val="ctr"/>
        <c:lblOffset val="100"/>
      </c:catAx>
      <c:valAx>
        <c:axId val="92885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Survival</a:t>
                </a:r>
              </a:p>
            </c:rich>
          </c:tx>
        </c:title>
        <c:numFmt formatCode="General" sourceLinked="1"/>
        <c:majorTickMark val="none"/>
        <c:tickLblPos val="nextTo"/>
        <c:crossAx val="92875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 Tecate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Treatment 2X</c:v>
          </c:tx>
          <c:cat>
            <c:numRef>
              <c:f>'Summary2011-2017'!$B$80:$H$80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'Summary2011-2017'!$B$81:$H$81</c:f>
              <c:numCache>
                <c:formatCode>General</c:formatCode>
                <c:ptCount val="7"/>
                <c:pt idx="0">
                  <c:v>106</c:v>
                </c:pt>
                <c:pt idx="1">
                  <c:v>132</c:v>
                </c:pt>
                <c:pt idx="2">
                  <c:v>38</c:v>
                </c:pt>
                <c:pt idx="3">
                  <c:v>28</c:v>
                </c:pt>
                <c:pt idx="4">
                  <c:v>56</c:v>
                </c:pt>
                <c:pt idx="5">
                  <c:v>59</c:v>
                </c:pt>
                <c:pt idx="6">
                  <c:v>69</c:v>
                </c:pt>
              </c:numCache>
            </c:numRef>
          </c:val>
        </c:ser>
        <c:ser>
          <c:idx val="1"/>
          <c:order val="1"/>
          <c:tx>
            <c:v>Treatment 4X</c:v>
          </c:tx>
          <c:val>
            <c:numRef>
              <c:f>'Summary2011-2017'!$B$85:$H$85</c:f>
              <c:numCache>
                <c:formatCode>General</c:formatCode>
                <c:ptCount val="7"/>
                <c:pt idx="0">
                  <c:v>118</c:v>
                </c:pt>
                <c:pt idx="1">
                  <c:v>130</c:v>
                </c:pt>
                <c:pt idx="2">
                  <c:v>43</c:v>
                </c:pt>
                <c:pt idx="3">
                  <c:v>38</c:v>
                </c:pt>
                <c:pt idx="4">
                  <c:v>58</c:v>
                </c:pt>
                <c:pt idx="5">
                  <c:v>52</c:v>
                </c:pt>
                <c:pt idx="6">
                  <c:v>71</c:v>
                </c:pt>
              </c:numCache>
            </c:numRef>
          </c:val>
        </c:ser>
        <c:marker val="1"/>
        <c:axId val="92935680"/>
        <c:axId val="92937216"/>
      </c:lineChart>
      <c:catAx>
        <c:axId val="92935680"/>
        <c:scaling>
          <c:orientation val="minMax"/>
        </c:scaling>
        <c:axPos val="b"/>
        <c:numFmt formatCode="General" sourceLinked="1"/>
        <c:majorTickMark val="none"/>
        <c:tickLblPos val="nextTo"/>
        <c:crossAx val="92937216"/>
        <c:crosses val="autoZero"/>
        <c:auto val="1"/>
        <c:lblAlgn val="ctr"/>
        <c:lblOffset val="100"/>
      </c:catAx>
      <c:valAx>
        <c:axId val="92937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Survival</a:t>
                </a:r>
              </a:p>
            </c:rich>
          </c:tx>
        </c:title>
        <c:numFmt formatCode="General" sourceLinked="1"/>
        <c:majorTickMark val="none"/>
        <c:tickLblPos val="nextTo"/>
        <c:crossAx val="92935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Great/Good/OK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'Summary2011-2017'!$A$79</c:f>
              <c:strCache>
                <c:ptCount val="1"/>
                <c:pt idx="0">
                  <c:v>2X</c:v>
                </c:pt>
              </c:strCache>
            </c:strRef>
          </c:tx>
          <c:cat>
            <c:numRef>
              <c:f>'Summary2011-2017'!$B$80:$H$80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'Summary2011-2017'!$B$83:$H$83</c:f>
              <c:numCache>
                <c:formatCode>General</c:formatCode>
                <c:ptCount val="7"/>
                <c:pt idx="0">
                  <c:v>157</c:v>
                </c:pt>
                <c:pt idx="1">
                  <c:v>148</c:v>
                </c:pt>
                <c:pt idx="2">
                  <c:v>68</c:v>
                </c:pt>
                <c:pt idx="3">
                  <c:v>60</c:v>
                </c:pt>
                <c:pt idx="4">
                  <c:v>75</c:v>
                </c:pt>
                <c:pt idx="5">
                  <c:v>79</c:v>
                </c:pt>
                <c:pt idx="6">
                  <c:v>74</c:v>
                </c:pt>
              </c:numCache>
            </c:numRef>
          </c:val>
        </c:ser>
        <c:ser>
          <c:idx val="1"/>
          <c:order val="1"/>
          <c:tx>
            <c:strRef>
              <c:f>'Summary2011-2017'!$A$84</c:f>
              <c:strCache>
                <c:ptCount val="1"/>
                <c:pt idx="0">
                  <c:v>4X</c:v>
                </c:pt>
              </c:strCache>
            </c:strRef>
          </c:tx>
          <c:val>
            <c:numRef>
              <c:f>'Summary2011-2017'!$B$87:$H$87</c:f>
              <c:numCache>
                <c:formatCode>General</c:formatCode>
                <c:ptCount val="7"/>
                <c:pt idx="0">
                  <c:v>166</c:v>
                </c:pt>
                <c:pt idx="1">
                  <c:v>150</c:v>
                </c:pt>
                <c:pt idx="2">
                  <c:v>76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</c:numCache>
            </c:numRef>
          </c:val>
        </c:ser>
        <c:marker val="1"/>
        <c:axId val="92975104"/>
        <c:axId val="92976640"/>
      </c:lineChart>
      <c:catAx>
        <c:axId val="92975104"/>
        <c:scaling>
          <c:orientation val="minMax"/>
        </c:scaling>
        <c:axPos val="b"/>
        <c:numFmt formatCode="General" sourceLinked="1"/>
        <c:majorTickMark val="none"/>
        <c:tickLblPos val="nextTo"/>
        <c:crossAx val="92976640"/>
        <c:crosses val="autoZero"/>
        <c:auto val="1"/>
        <c:lblAlgn val="ctr"/>
        <c:lblOffset val="100"/>
      </c:catAx>
      <c:valAx>
        <c:axId val="92976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Tecate</a:t>
                </a:r>
              </a:p>
            </c:rich>
          </c:tx>
        </c:title>
        <c:numFmt formatCode="General" sourceLinked="1"/>
        <c:majorTickMark val="none"/>
        <c:tickLblPos val="nextTo"/>
        <c:crossAx val="929751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 Tecate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'Summary2011-2017'!$A$46</c:f>
              <c:strCache>
                <c:ptCount val="1"/>
                <c:pt idx="0">
                  <c:v>2x</c:v>
                </c:pt>
              </c:strCache>
            </c:strRef>
          </c:tx>
          <c:errBars>
            <c:errDir val="y"/>
            <c:errBarType val="both"/>
            <c:errValType val="stdErr"/>
          </c:errBars>
          <c:cat>
            <c:numRef>
              <c:f>'Summary2011-2017'!$D$45:$H$45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'Summary2011-2017'!$D$46:$H$46</c:f>
              <c:numCache>
                <c:formatCode>0</c:formatCode>
                <c:ptCount val="5"/>
                <c:pt idx="0">
                  <c:v>1435.9383989726039</c:v>
                </c:pt>
                <c:pt idx="1">
                  <c:v>3077.3942268041224</c:v>
                </c:pt>
                <c:pt idx="2">
                  <c:v>44804.308815789467</c:v>
                </c:pt>
                <c:pt idx="3">
                  <c:v>127670.30135156246</c:v>
                </c:pt>
                <c:pt idx="4">
                  <c:v>358065.09952110384</c:v>
                </c:pt>
              </c:numCache>
            </c:numRef>
          </c:val>
        </c:ser>
        <c:ser>
          <c:idx val="1"/>
          <c:order val="1"/>
          <c:tx>
            <c:strRef>
              <c:f>'Summary2011-2017'!$A$47</c:f>
              <c:strCache>
                <c:ptCount val="1"/>
                <c:pt idx="0">
                  <c:v>4x</c:v>
                </c:pt>
              </c:strCache>
            </c:strRef>
          </c:tx>
          <c:errBars>
            <c:errDir val="y"/>
            <c:errBarType val="both"/>
            <c:errValType val="stdErr"/>
          </c:errBars>
          <c:cat>
            <c:numRef>
              <c:f>'Summary2011-2017'!$D$45:$H$45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'Summary2011-2017'!$D$47:$H$47</c:f>
              <c:numCache>
                <c:formatCode>0</c:formatCode>
                <c:ptCount val="5"/>
                <c:pt idx="0">
                  <c:v>1665.8422677364867</c:v>
                </c:pt>
                <c:pt idx="1">
                  <c:v>1695.749074519231</c:v>
                </c:pt>
                <c:pt idx="2">
                  <c:v>40495.214427083338</c:v>
                </c:pt>
                <c:pt idx="3">
                  <c:v>90767.952294117655</c:v>
                </c:pt>
                <c:pt idx="4">
                  <c:v>213817.54219126509</c:v>
                </c:pt>
              </c:numCache>
            </c:numRef>
          </c:val>
        </c:ser>
        <c:marker val="1"/>
        <c:axId val="93072384"/>
        <c:axId val="93090560"/>
      </c:lineChart>
      <c:catAx>
        <c:axId val="93072384"/>
        <c:scaling>
          <c:orientation val="minMax"/>
        </c:scaling>
        <c:axPos val="b"/>
        <c:numFmt formatCode="General" sourceLinked="1"/>
        <c:majorTickMark val="none"/>
        <c:tickLblPos val="nextTo"/>
        <c:crossAx val="93090560"/>
        <c:crosses val="autoZero"/>
        <c:auto val="1"/>
        <c:lblAlgn val="ctr"/>
        <c:lblOffset val="100"/>
      </c:catAx>
      <c:valAx>
        <c:axId val="93090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000" b="0" i="0" baseline="0"/>
                  <a:t>Avg of Volumne (cm3)</a:t>
                </a:r>
                <a:endParaRPr lang="en-US" sz="1000" b="0"/>
              </a:p>
            </c:rich>
          </c:tx>
          <c:layout/>
        </c:title>
        <c:numFmt formatCode="0" sourceLinked="1"/>
        <c:majorTickMark val="none"/>
        <c:tickLblPos val="nextTo"/>
        <c:crossAx val="9307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 Tecate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'Summary2011-2017'!$A$54</c:f>
              <c:strCache>
                <c:ptCount val="1"/>
                <c:pt idx="0">
                  <c:v>2x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'Summary2011-2017'!$AA$82:$AG$82</c:f>
                <c:numCache>
                  <c:formatCode>General</c:formatCode>
                  <c:ptCount val="7"/>
                  <c:pt idx="0">
                    <c:v>0.4296898890975292</c:v>
                  </c:pt>
                  <c:pt idx="1">
                    <c:v>0.8945497935924035</c:v>
                  </c:pt>
                  <c:pt idx="2">
                    <c:v>1.4225647825682008</c:v>
                  </c:pt>
                  <c:pt idx="3">
                    <c:v>1.8418235172178357</c:v>
                  </c:pt>
                  <c:pt idx="4">
                    <c:v>2.2391343347189721</c:v>
                  </c:pt>
                  <c:pt idx="5">
                    <c:v>3.2855585737780189</c:v>
                  </c:pt>
                  <c:pt idx="6">
                    <c:v>4.0699482013691579</c:v>
                  </c:pt>
                </c:numCache>
              </c:numRef>
            </c:plus>
            <c:minus>
              <c:numRef>
                <c:f>'Summary2011-2017'!$AA$82:$AG$82</c:f>
                <c:numCache>
                  <c:formatCode>General</c:formatCode>
                  <c:ptCount val="7"/>
                  <c:pt idx="0">
                    <c:v>0.4296898890975292</c:v>
                  </c:pt>
                  <c:pt idx="1">
                    <c:v>0.8945497935924035</c:v>
                  </c:pt>
                  <c:pt idx="2">
                    <c:v>1.4225647825682008</c:v>
                  </c:pt>
                  <c:pt idx="3">
                    <c:v>1.8418235172178357</c:v>
                  </c:pt>
                  <c:pt idx="4">
                    <c:v>2.2391343347189721</c:v>
                  </c:pt>
                  <c:pt idx="5">
                    <c:v>3.2855585737780189</c:v>
                  </c:pt>
                  <c:pt idx="6">
                    <c:v>4.0699482013691579</c:v>
                  </c:pt>
                </c:numCache>
              </c:numRef>
            </c:minus>
          </c:errBars>
          <c:cat>
            <c:numRef>
              <c:f>'Summary2011-2017'!$B$53:$H$53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'Summary2011-2017'!$B$54:$H$54</c:f>
              <c:numCache>
                <c:formatCode>0.0</c:formatCode>
                <c:ptCount val="7"/>
                <c:pt idx="0">
                  <c:v>10.649253731343284</c:v>
                </c:pt>
                <c:pt idx="1">
                  <c:v>21.990322580645163</c:v>
                </c:pt>
                <c:pt idx="2">
                  <c:v>18.469798657718123</c:v>
                </c:pt>
                <c:pt idx="3">
                  <c:v>27.829896907216494</c:v>
                </c:pt>
                <c:pt idx="4">
                  <c:v>38.060606060606062</c:v>
                </c:pt>
                <c:pt idx="5">
                  <c:v>50.752808988764045</c:v>
                </c:pt>
                <c:pt idx="6">
                  <c:v>74.081249999999997</c:v>
                </c:pt>
              </c:numCache>
            </c:numRef>
          </c:val>
        </c:ser>
        <c:ser>
          <c:idx val="1"/>
          <c:order val="1"/>
          <c:tx>
            <c:strRef>
              <c:f>'Summary2011-2017'!$A$55</c:f>
              <c:strCache>
                <c:ptCount val="1"/>
                <c:pt idx="0">
                  <c:v>4x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'Summary2011-2017'!$AA$83:$AG$83</c:f>
                <c:numCache>
                  <c:formatCode>General</c:formatCode>
                  <c:ptCount val="7"/>
                  <c:pt idx="0">
                    <c:v>0.4707867217295108</c:v>
                  </c:pt>
                  <c:pt idx="1">
                    <c:v>0.92453607483459532</c:v>
                  </c:pt>
                  <c:pt idx="2">
                    <c:v>1.5166579550839889</c:v>
                  </c:pt>
                  <c:pt idx="3">
                    <c:v>1.8109881787167381</c:v>
                  </c:pt>
                  <c:pt idx="4">
                    <c:v>2.2799247298022447</c:v>
                  </c:pt>
                  <c:pt idx="5">
                    <c:v>2.9711568874376417</c:v>
                  </c:pt>
                  <c:pt idx="6">
                    <c:v>4.0388884214533762</c:v>
                  </c:pt>
                </c:numCache>
              </c:numRef>
            </c:plus>
            <c:minus>
              <c:numRef>
                <c:f>'Summary2011-2017'!$AA$83:$AG$83</c:f>
                <c:numCache>
                  <c:formatCode>General</c:formatCode>
                  <c:ptCount val="7"/>
                  <c:pt idx="0">
                    <c:v>0.4707867217295108</c:v>
                  </c:pt>
                  <c:pt idx="1">
                    <c:v>0.92453607483459532</c:v>
                  </c:pt>
                  <c:pt idx="2">
                    <c:v>1.5166579550839889</c:v>
                  </c:pt>
                  <c:pt idx="3">
                    <c:v>1.8109881787167381</c:v>
                  </c:pt>
                  <c:pt idx="4">
                    <c:v>2.2799247298022447</c:v>
                  </c:pt>
                  <c:pt idx="5">
                    <c:v>2.9711568874376417</c:v>
                  </c:pt>
                  <c:pt idx="6">
                    <c:v>4.0388884214533762</c:v>
                  </c:pt>
                </c:numCache>
              </c:numRef>
            </c:minus>
          </c:errBars>
          <c:cat>
            <c:numRef>
              <c:f>'Summary2011-2017'!$B$53:$H$53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'Summary2011-2017'!$B$55:$H$55</c:f>
              <c:numCache>
                <c:formatCode>0.0</c:formatCode>
                <c:ptCount val="7"/>
                <c:pt idx="0">
                  <c:v>11.255050505050505</c:v>
                </c:pt>
                <c:pt idx="1">
                  <c:v>22.127388535031848</c:v>
                </c:pt>
                <c:pt idx="2">
                  <c:v>19.24013157894737</c:v>
                </c:pt>
                <c:pt idx="3">
                  <c:v>27.188679245283019</c:v>
                </c:pt>
                <c:pt idx="4">
                  <c:v>35.32692307692308</c:v>
                </c:pt>
                <c:pt idx="5">
                  <c:v>46.456521739130437</c:v>
                </c:pt>
                <c:pt idx="6">
                  <c:v>67.30952380952381</c:v>
                </c:pt>
              </c:numCache>
            </c:numRef>
          </c:val>
        </c:ser>
        <c:marker val="1"/>
        <c:axId val="93124864"/>
        <c:axId val="96215040"/>
      </c:lineChart>
      <c:catAx>
        <c:axId val="93124864"/>
        <c:scaling>
          <c:orientation val="minMax"/>
        </c:scaling>
        <c:axPos val="b"/>
        <c:numFmt formatCode="General" sourceLinked="1"/>
        <c:majorTickMark val="none"/>
        <c:tickLblPos val="nextTo"/>
        <c:crossAx val="96215040"/>
        <c:crosses val="autoZero"/>
        <c:auto val="1"/>
        <c:lblAlgn val="ctr"/>
        <c:lblOffset val="100"/>
      </c:catAx>
      <c:valAx>
        <c:axId val="96215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of Height (cm)</a:t>
                </a:r>
              </a:p>
            </c:rich>
          </c:tx>
          <c:layout/>
        </c:title>
        <c:numFmt formatCode="0.0" sourceLinked="1"/>
        <c:majorTickMark val="none"/>
        <c:tickLblPos val="nextTo"/>
        <c:crossAx val="9312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 Tecate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'Summary2011-2017'!$A$58</c:f>
              <c:strCache>
                <c:ptCount val="1"/>
                <c:pt idx="0">
                  <c:v>Site 4</c:v>
                </c:pt>
              </c:strCache>
            </c:strRef>
          </c:tx>
          <c:cat>
            <c:numRef>
              <c:f>'Summary2011-2017'!$B$57:$H$57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'Summary2011-2017'!$B$58:$H$58</c:f>
              <c:numCache>
                <c:formatCode>0.0</c:formatCode>
                <c:ptCount val="7"/>
                <c:pt idx="0">
                  <c:v>10.36574074074074</c:v>
                </c:pt>
                <c:pt idx="1">
                  <c:v>20.242424242424242</c:v>
                </c:pt>
                <c:pt idx="2">
                  <c:v>23.245341614906831</c:v>
                </c:pt>
                <c:pt idx="3">
                  <c:v>30.842741935483872</c:v>
                </c:pt>
                <c:pt idx="4">
                  <c:v>35.595238095238095</c:v>
                </c:pt>
                <c:pt idx="5">
                  <c:v>49.731404958677686</c:v>
                </c:pt>
                <c:pt idx="6">
                  <c:v>72.186363636363637</c:v>
                </c:pt>
              </c:numCache>
            </c:numRef>
          </c:val>
        </c:ser>
        <c:ser>
          <c:idx val="1"/>
          <c:order val="1"/>
          <c:tx>
            <c:strRef>
              <c:f>'Summary2011-2017'!$A$59</c:f>
              <c:strCache>
                <c:ptCount val="1"/>
                <c:pt idx="0">
                  <c:v>Site 5</c:v>
                </c:pt>
              </c:strCache>
            </c:strRef>
          </c:tx>
          <c:cat>
            <c:numRef>
              <c:f>'Summary2011-2017'!$B$57:$H$57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'Summary2011-2017'!$B$59:$H$59</c:f>
              <c:numCache>
                <c:formatCode>0.0</c:formatCode>
                <c:ptCount val="7"/>
                <c:pt idx="0">
                  <c:v>11.778894472361809</c:v>
                </c:pt>
                <c:pt idx="1">
                  <c:v>23.369565217391305</c:v>
                </c:pt>
                <c:pt idx="2">
                  <c:v>13.892857142857142</c:v>
                </c:pt>
                <c:pt idx="3">
                  <c:v>22.152439024390244</c:v>
                </c:pt>
                <c:pt idx="4">
                  <c:v>35.051470588235297</c:v>
                </c:pt>
                <c:pt idx="5">
                  <c:v>45.230158730158728</c:v>
                </c:pt>
                <c:pt idx="6">
                  <c:v>65.675438596491233</c:v>
                </c:pt>
              </c:numCache>
            </c:numRef>
          </c:val>
        </c:ser>
        <c:marker val="1"/>
        <c:axId val="96240768"/>
        <c:axId val="96242304"/>
      </c:lineChart>
      <c:catAx>
        <c:axId val="96240768"/>
        <c:scaling>
          <c:orientation val="minMax"/>
        </c:scaling>
        <c:axPos val="b"/>
        <c:numFmt formatCode="General" sourceLinked="1"/>
        <c:majorTickMark val="none"/>
        <c:tickLblPos val="nextTo"/>
        <c:crossAx val="96242304"/>
        <c:crosses val="autoZero"/>
        <c:auto val="1"/>
        <c:lblAlgn val="ctr"/>
        <c:lblOffset val="100"/>
      </c:catAx>
      <c:valAx>
        <c:axId val="96242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of Height (cm)</a:t>
                </a:r>
              </a:p>
            </c:rich>
          </c:tx>
          <c:layout/>
        </c:title>
        <c:numFmt formatCode="0.0" sourceLinked="1"/>
        <c:majorTickMark val="none"/>
        <c:tickLblPos val="nextTo"/>
        <c:crossAx val="96240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≥ OK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'Survival by health'!$A$13:$B$13</c:f>
              <c:strCache>
                <c:ptCount val="1"/>
                <c:pt idx="0">
                  <c:v>2x ≥ OK</c:v>
                </c:pt>
              </c:strCache>
            </c:strRef>
          </c:tx>
          <c:marker>
            <c:symbol val="none"/>
          </c:marker>
          <c:cat>
            <c:strRef>
              <c:f>'Survival by health'!$D$12:$F$12</c:f>
              <c:strCache>
                <c:ptCount val="3"/>
                <c:pt idx="0">
                  <c:v>July 11</c:v>
                </c:pt>
                <c:pt idx="1">
                  <c:v>Oct 11</c:v>
                </c:pt>
                <c:pt idx="2">
                  <c:v>July 12</c:v>
                </c:pt>
              </c:strCache>
            </c:strRef>
          </c:cat>
          <c:val>
            <c:numRef>
              <c:f>'Survival by health'!$D$13:$F$13</c:f>
              <c:numCache>
                <c:formatCode>General</c:formatCode>
                <c:ptCount val="3"/>
                <c:pt idx="0">
                  <c:v>1</c:v>
                </c:pt>
                <c:pt idx="1">
                  <c:v>0.89873418000000005</c:v>
                </c:pt>
                <c:pt idx="2">
                  <c:v>0.88607594999999995</c:v>
                </c:pt>
              </c:numCache>
            </c:numRef>
          </c:val>
        </c:ser>
        <c:ser>
          <c:idx val="1"/>
          <c:order val="1"/>
          <c:tx>
            <c:strRef>
              <c:f>'Survival by health'!$A$14:$B$14</c:f>
              <c:strCache>
                <c:ptCount val="1"/>
                <c:pt idx="0">
                  <c:v>4x ≥ OK</c:v>
                </c:pt>
              </c:strCache>
            </c:strRef>
          </c:tx>
          <c:marker>
            <c:symbol val="none"/>
          </c:marker>
          <c:cat>
            <c:strRef>
              <c:f>'Survival by health'!$D$12:$F$12</c:f>
              <c:strCache>
                <c:ptCount val="3"/>
                <c:pt idx="0">
                  <c:v>July 11</c:v>
                </c:pt>
                <c:pt idx="1">
                  <c:v>Oct 11</c:v>
                </c:pt>
                <c:pt idx="2">
                  <c:v>July 12</c:v>
                </c:pt>
              </c:strCache>
            </c:strRef>
          </c:cat>
          <c:val>
            <c:numRef>
              <c:f>'Survival by health'!$D$14:$F$14</c:f>
              <c:numCache>
                <c:formatCode>General</c:formatCode>
                <c:ptCount val="3"/>
                <c:pt idx="0">
                  <c:v>1</c:v>
                </c:pt>
                <c:pt idx="1">
                  <c:v>0.92168675</c:v>
                </c:pt>
                <c:pt idx="2">
                  <c:v>0.89156626999999999</c:v>
                </c:pt>
              </c:numCache>
            </c:numRef>
          </c:val>
        </c:ser>
        <c:marker val="1"/>
        <c:axId val="58611584"/>
        <c:axId val="58613120"/>
      </c:lineChart>
      <c:catAx>
        <c:axId val="58611584"/>
        <c:scaling>
          <c:orientation val="minMax"/>
        </c:scaling>
        <c:axPos val="b"/>
        <c:majorTickMark val="none"/>
        <c:tickLblPos val="nextTo"/>
        <c:crossAx val="58613120"/>
        <c:crosses val="autoZero"/>
        <c:auto val="1"/>
        <c:lblAlgn val="ctr"/>
        <c:lblOffset val="100"/>
      </c:catAx>
      <c:valAx>
        <c:axId val="58613120"/>
        <c:scaling>
          <c:orientation val="minMax"/>
          <c:max val="1"/>
          <c:min val="0.75000000000000322"/>
        </c:scaling>
        <c:axPos val="l"/>
        <c:majorGridlines/>
        <c:title/>
        <c:numFmt formatCode="General" sourceLinked="1"/>
        <c:majorTickMark val="none"/>
        <c:tickLblPos val="nextTo"/>
        <c:crossAx val="58611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 Tecate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'Summary2011-2017'!$A$62</c:f>
              <c:strCache>
                <c:ptCount val="1"/>
                <c:pt idx="0">
                  <c:v>Site 4</c:v>
                </c:pt>
              </c:strCache>
            </c:strRef>
          </c:tx>
          <c:cat>
            <c:numRef>
              <c:f>'Summary2011-2017'!$D$61:$H$61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'Summary2011-2017'!$D$62:$H$62</c:f>
              <c:numCache>
                <c:formatCode>0</c:formatCode>
                <c:ptCount val="5"/>
                <c:pt idx="0" formatCode="0.0">
                  <c:v>1806.0844836956533</c:v>
                </c:pt>
                <c:pt idx="1">
                  <c:v>2828.7799445564533</c:v>
                </c:pt>
                <c:pt idx="2">
                  <c:v>33768.925754629628</c:v>
                </c:pt>
                <c:pt idx="3">
                  <c:v>93803.313048913013</c:v>
                </c:pt>
                <c:pt idx="4">
                  <c:v>250955.56608217597</c:v>
                </c:pt>
              </c:numCache>
            </c:numRef>
          </c:val>
        </c:ser>
        <c:ser>
          <c:idx val="1"/>
          <c:order val="1"/>
          <c:tx>
            <c:strRef>
              <c:f>'Summary2011-2017'!$A$63</c:f>
              <c:strCache>
                <c:ptCount val="1"/>
                <c:pt idx="0">
                  <c:v>Site 5</c:v>
                </c:pt>
              </c:strCache>
            </c:strRef>
          </c:tx>
          <c:cat>
            <c:numRef>
              <c:f>'Summary2011-2017'!$D$61:$H$61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'Summary2011-2017'!$D$63:$H$63</c:f>
              <c:numCache>
                <c:formatCode>0</c:formatCode>
                <c:ptCount val="5"/>
                <c:pt idx="0" formatCode="0.0">
                  <c:v>1145.0853741496603</c:v>
                </c:pt>
                <c:pt idx="1">
                  <c:v>1577.5997812499998</c:v>
                </c:pt>
                <c:pt idx="2">
                  <c:v>57106.949484126992</c:v>
                </c:pt>
                <c:pt idx="3">
                  <c:v>135099.05542452831</c:v>
                </c:pt>
                <c:pt idx="4">
                  <c:v>332424.67077272729</c:v>
                </c:pt>
              </c:numCache>
            </c:numRef>
          </c:val>
        </c:ser>
        <c:marker val="1"/>
        <c:axId val="96341376"/>
        <c:axId val="96355456"/>
      </c:lineChart>
      <c:catAx>
        <c:axId val="96341376"/>
        <c:scaling>
          <c:orientation val="minMax"/>
        </c:scaling>
        <c:axPos val="b"/>
        <c:numFmt formatCode="General" sourceLinked="1"/>
        <c:majorTickMark val="none"/>
        <c:tickLblPos val="nextTo"/>
        <c:crossAx val="96355456"/>
        <c:crosses val="autoZero"/>
        <c:auto val="1"/>
        <c:lblAlgn val="ctr"/>
        <c:lblOffset val="100"/>
      </c:catAx>
      <c:valAx>
        <c:axId val="96355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of Volumne (cm3)</a:t>
                </a:r>
              </a:p>
            </c:rich>
          </c:tx>
          <c:layout/>
        </c:title>
        <c:numFmt formatCode="0.0" sourceLinked="1"/>
        <c:majorTickMark val="none"/>
        <c:tickLblPos val="nextTo"/>
        <c:crossAx val="9634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  <a:r>
              <a:rPr lang="en-US" baseline="0"/>
              <a:t> Locaion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'Summary2011-2017'!$Y$46</c:f>
              <c:strCache>
                <c:ptCount val="1"/>
                <c:pt idx="0">
                  <c:v>Site 4</c:v>
                </c:pt>
              </c:strCache>
            </c:strRef>
          </c:tx>
          <c:marker>
            <c:symbol val="none"/>
          </c:marker>
          <c:cat>
            <c:numRef>
              <c:f>'Summary2011-2017'!$Z$45:$AF$45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'Summary2011-2017'!$Z$46:$AF$46</c:f>
              <c:numCache>
                <c:formatCode>0.00</c:formatCode>
                <c:ptCount val="7"/>
                <c:pt idx="0">
                  <c:v>0.77314814814814814</c:v>
                </c:pt>
                <c:pt idx="1">
                  <c:v>0.69907407407407407</c:v>
                </c:pt>
                <c:pt idx="2">
                  <c:v>0.56481481481481477</c:v>
                </c:pt>
                <c:pt idx="3">
                  <c:v>0.52777777777777779</c:v>
                </c:pt>
                <c:pt idx="4">
                  <c:v>0.52777777777777779</c:v>
                </c:pt>
                <c:pt idx="5">
                  <c:v>0.51851851851851849</c:v>
                </c:pt>
                <c:pt idx="6">
                  <c:v>0.48148148148148145</c:v>
                </c:pt>
              </c:numCache>
            </c:numRef>
          </c:val>
        </c:ser>
        <c:ser>
          <c:idx val="1"/>
          <c:order val="1"/>
          <c:tx>
            <c:strRef>
              <c:f>'Summary2011-2017'!$Y$47</c:f>
              <c:strCache>
                <c:ptCount val="1"/>
                <c:pt idx="0">
                  <c:v>Site 5</c:v>
                </c:pt>
              </c:strCache>
            </c:strRef>
          </c:tx>
          <c:marker>
            <c:symbol val="none"/>
          </c:marker>
          <c:cat>
            <c:numRef>
              <c:f>'Summary2011-2017'!$Z$45:$AF$45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'Summary2011-2017'!$Z$47:$AF$47</c:f>
              <c:numCache>
                <c:formatCode>0.00</c:formatCode>
                <c:ptCount val="7"/>
                <c:pt idx="0">
                  <c:v>0.93034825870646765</c:v>
                </c:pt>
                <c:pt idx="1">
                  <c:v>0.79601990049751248</c:v>
                </c:pt>
                <c:pt idx="2">
                  <c:v>0.4079601990049751</c:v>
                </c:pt>
                <c:pt idx="3">
                  <c:v>0.29850746268656714</c:v>
                </c:pt>
                <c:pt idx="4">
                  <c:v>0.29850746268656714</c:v>
                </c:pt>
                <c:pt idx="5">
                  <c:v>0.26368159203980102</c:v>
                </c:pt>
                <c:pt idx="6">
                  <c:v>0.24875621890547264</c:v>
                </c:pt>
              </c:numCache>
            </c:numRef>
          </c:val>
        </c:ser>
        <c:marker val="1"/>
        <c:axId val="96388992"/>
        <c:axId val="96390528"/>
      </c:lineChart>
      <c:catAx>
        <c:axId val="96388992"/>
        <c:scaling>
          <c:orientation val="minMax"/>
        </c:scaling>
        <c:axPos val="b"/>
        <c:numFmt formatCode="General" sourceLinked="1"/>
        <c:majorTickMark val="none"/>
        <c:tickLblPos val="nextTo"/>
        <c:crossAx val="96390528"/>
        <c:crosses val="autoZero"/>
        <c:auto val="1"/>
        <c:lblAlgn val="ctr"/>
        <c:lblOffset val="100"/>
      </c:catAx>
      <c:valAx>
        <c:axId val="96390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Survival</a:t>
                </a:r>
              </a:p>
            </c:rich>
          </c:tx>
          <c:layout/>
        </c:title>
        <c:numFmt formatCode="#,##0.0" sourceLinked="0"/>
        <c:majorTickMark val="none"/>
        <c:tickLblPos val="nextTo"/>
        <c:crossAx val="9638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 Water</a:t>
            </a:r>
            <a:r>
              <a:rPr lang="en-US" baseline="0"/>
              <a:t> Treatment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'Summary2011-2017'!$AH$3</c:f>
              <c:strCache>
                <c:ptCount val="1"/>
                <c:pt idx="0">
                  <c:v>2x</c:v>
                </c:pt>
              </c:strCache>
            </c:strRef>
          </c:tx>
          <c:marker>
            <c:symbol val="none"/>
          </c:marker>
          <c:cat>
            <c:numRef>
              <c:f>'Summary2011-2017'!$AI$2:$AO$2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'Summary2011-2017'!$AI$3:$AO$3</c:f>
              <c:numCache>
                <c:formatCode>General</c:formatCode>
                <c:ptCount val="7"/>
                <c:pt idx="0">
                  <c:v>0.88059701492537312</c:v>
                </c:pt>
                <c:pt idx="1">
                  <c:v>0.76616915422885568</c:v>
                </c:pt>
                <c:pt idx="2">
                  <c:v>0.4925373134328358</c:v>
                </c:pt>
                <c:pt idx="3">
                  <c:v>0.42786069651741293</c:v>
                </c:pt>
                <c:pt idx="4">
                  <c:v>0.42786069651741293</c:v>
                </c:pt>
                <c:pt idx="5">
                  <c:v>0.39800995024875624</c:v>
                </c:pt>
                <c:pt idx="6">
                  <c:v>0.38308457711442784</c:v>
                </c:pt>
              </c:numCache>
            </c:numRef>
          </c:val>
        </c:ser>
        <c:ser>
          <c:idx val="1"/>
          <c:order val="1"/>
          <c:tx>
            <c:strRef>
              <c:f>'Summary2011-2017'!$AH$4</c:f>
              <c:strCache>
                <c:ptCount val="1"/>
                <c:pt idx="0">
                  <c:v>4x</c:v>
                </c:pt>
              </c:strCache>
            </c:strRef>
          </c:tx>
          <c:marker>
            <c:symbol val="none"/>
          </c:marker>
          <c:cat>
            <c:numRef>
              <c:f>'Summary2011-2017'!$AI$2:$AO$2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'Summary2011-2017'!$AI$6:$AO$6</c:f>
              <c:numCache>
                <c:formatCode>General</c:formatCode>
                <c:ptCount val="7"/>
                <c:pt idx="0">
                  <c:v>0.88888888888888884</c:v>
                </c:pt>
                <c:pt idx="1">
                  <c:v>0.79166666666666663</c:v>
                </c:pt>
                <c:pt idx="2">
                  <c:v>0.51388888888888884</c:v>
                </c:pt>
                <c:pt idx="3">
                  <c:v>0.42129629629629628</c:v>
                </c:pt>
                <c:pt idx="4">
                  <c:v>0.42129629629629628</c:v>
                </c:pt>
                <c:pt idx="5">
                  <c:v>0.40740740740740738</c:v>
                </c:pt>
                <c:pt idx="6">
                  <c:v>0.37037037037037035</c:v>
                </c:pt>
              </c:numCache>
            </c:numRef>
          </c:val>
        </c:ser>
        <c:marker val="1"/>
        <c:axId val="96436608"/>
        <c:axId val="96438144"/>
      </c:lineChart>
      <c:catAx>
        <c:axId val="96436608"/>
        <c:scaling>
          <c:orientation val="minMax"/>
        </c:scaling>
        <c:axPos val="b"/>
        <c:numFmt formatCode="General" sourceLinked="1"/>
        <c:majorTickMark val="none"/>
        <c:tickLblPos val="nextTo"/>
        <c:crossAx val="96438144"/>
        <c:crosses val="autoZero"/>
        <c:auto val="1"/>
        <c:lblAlgn val="ctr"/>
        <c:lblOffset val="100"/>
      </c:catAx>
      <c:valAx>
        <c:axId val="96438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Survival</a:t>
                </a:r>
                <a:r>
                  <a:rPr lang="en-US" baseline="0"/>
                  <a:t> Rate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96436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Phase I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Height!$S$1</c:f>
              <c:strCache>
                <c:ptCount val="1"/>
                <c:pt idx="0">
                  <c:v>2X</c:v>
                </c:pt>
              </c:strCache>
            </c:strRef>
          </c:tx>
          <c:spPr>
            <a:ln w="28575">
              <a:noFill/>
            </a:ln>
          </c:spPr>
          <c:xVal>
            <c:numRef>
              <c:f>Height!$S$2:$S$70</c:f>
              <c:numCache>
                <c:formatCode>General</c:formatCode>
                <c:ptCount val="69"/>
                <c:pt idx="0">
                  <c:v>7</c:v>
                </c:pt>
                <c:pt idx="1">
                  <c:v>19</c:v>
                </c:pt>
                <c:pt idx="2">
                  <c:v>21</c:v>
                </c:pt>
                <c:pt idx="3">
                  <c:v>22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47</c:v>
                </c:pt>
                <c:pt idx="17">
                  <c:v>48</c:v>
                </c:pt>
                <c:pt idx="18">
                  <c:v>52</c:v>
                </c:pt>
                <c:pt idx="19">
                  <c:v>53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59</c:v>
                </c:pt>
                <c:pt idx="24">
                  <c:v>61.5</c:v>
                </c:pt>
                <c:pt idx="25">
                  <c:v>62</c:v>
                </c:pt>
                <c:pt idx="26">
                  <c:v>64</c:v>
                </c:pt>
                <c:pt idx="27">
                  <c:v>66</c:v>
                </c:pt>
                <c:pt idx="28">
                  <c:v>66.5</c:v>
                </c:pt>
                <c:pt idx="29">
                  <c:v>67</c:v>
                </c:pt>
                <c:pt idx="30">
                  <c:v>67.5</c:v>
                </c:pt>
                <c:pt idx="31">
                  <c:v>69</c:v>
                </c:pt>
                <c:pt idx="32">
                  <c:v>70.5</c:v>
                </c:pt>
                <c:pt idx="33">
                  <c:v>71</c:v>
                </c:pt>
                <c:pt idx="34">
                  <c:v>72</c:v>
                </c:pt>
                <c:pt idx="35">
                  <c:v>74</c:v>
                </c:pt>
                <c:pt idx="36">
                  <c:v>75</c:v>
                </c:pt>
                <c:pt idx="37">
                  <c:v>75.5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90</c:v>
                </c:pt>
                <c:pt idx="47">
                  <c:v>90.5</c:v>
                </c:pt>
                <c:pt idx="48">
                  <c:v>91</c:v>
                </c:pt>
                <c:pt idx="49">
                  <c:v>92.5</c:v>
                </c:pt>
                <c:pt idx="50">
                  <c:v>95</c:v>
                </c:pt>
                <c:pt idx="51">
                  <c:v>95.5</c:v>
                </c:pt>
                <c:pt idx="52">
                  <c:v>96</c:v>
                </c:pt>
                <c:pt idx="53">
                  <c:v>98</c:v>
                </c:pt>
                <c:pt idx="54">
                  <c:v>99</c:v>
                </c:pt>
                <c:pt idx="55">
                  <c:v>105</c:v>
                </c:pt>
                <c:pt idx="56">
                  <c:v>114</c:v>
                </c:pt>
                <c:pt idx="57">
                  <c:v>115</c:v>
                </c:pt>
                <c:pt idx="58">
                  <c:v>119</c:v>
                </c:pt>
                <c:pt idx="59">
                  <c:v>120</c:v>
                </c:pt>
                <c:pt idx="60">
                  <c:v>122.5</c:v>
                </c:pt>
                <c:pt idx="61">
                  <c:v>124</c:v>
                </c:pt>
                <c:pt idx="62">
                  <c:v>126</c:v>
                </c:pt>
                <c:pt idx="63">
                  <c:v>132</c:v>
                </c:pt>
                <c:pt idx="64">
                  <c:v>135</c:v>
                </c:pt>
                <c:pt idx="65">
                  <c:v>137</c:v>
                </c:pt>
                <c:pt idx="66">
                  <c:v>148</c:v>
                </c:pt>
                <c:pt idx="67">
                  <c:v>160</c:v>
                </c:pt>
                <c:pt idx="68">
                  <c:v>189</c:v>
                </c:pt>
              </c:numCache>
            </c:numRef>
          </c:xVal>
          <c:yVal>
            <c:numRef>
              <c:f>Height!$T$2:$T$70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</c:numCache>
            </c:numRef>
          </c:yVal>
        </c:ser>
        <c:ser>
          <c:idx val="1"/>
          <c:order val="1"/>
          <c:tx>
            <c:strRef>
              <c:f>Height!$U$1</c:f>
              <c:strCache>
                <c:ptCount val="1"/>
                <c:pt idx="0">
                  <c:v>4x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Height!$U$2:$U$66</c:f>
              <c:numCache>
                <c:formatCode>General</c:formatCode>
                <c:ptCount val="65"/>
                <c:pt idx="0">
                  <c:v>3</c:v>
                </c:pt>
                <c:pt idx="1">
                  <c:v>3.5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30.5</c:v>
                </c:pt>
                <c:pt idx="14">
                  <c:v>31</c:v>
                </c:pt>
                <c:pt idx="15">
                  <c:v>32</c:v>
                </c:pt>
                <c:pt idx="16">
                  <c:v>33.5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40</c:v>
                </c:pt>
                <c:pt idx="21">
                  <c:v>42.5</c:v>
                </c:pt>
                <c:pt idx="22">
                  <c:v>46</c:v>
                </c:pt>
                <c:pt idx="23">
                  <c:v>46.5</c:v>
                </c:pt>
                <c:pt idx="24">
                  <c:v>48</c:v>
                </c:pt>
                <c:pt idx="25">
                  <c:v>51</c:v>
                </c:pt>
                <c:pt idx="26">
                  <c:v>51.5</c:v>
                </c:pt>
                <c:pt idx="27">
                  <c:v>55</c:v>
                </c:pt>
                <c:pt idx="28">
                  <c:v>57</c:v>
                </c:pt>
                <c:pt idx="29">
                  <c:v>58</c:v>
                </c:pt>
                <c:pt idx="30">
                  <c:v>60</c:v>
                </c:pt>
                <c:pt idx="31">
                  <c:v>65.5</c:v>
                </c:pt>
                <c:pt idx="32">
                  <c:v>68</c:v>
                </c:pt>
                <c:pt idx="33">
                  <c:v>69.5</c:v>
                </c:pt>
                <c:pt idx="34">
                  <c:v>70</c:v>
                </c:pt>
                <c:pt idx="35">
                  <c:v>71.5</c:v>
                </c:pt>
                <c:pt idx="36">
                  <c:v>72</c:v>
                </c:pt>
                <c:pt idx="37">
                  <c:v>75</c:v>
                </c:pt>
                <c:pt idx="38">
                  <c:v>76</c:v>
                </c:pt>
                <c:pt idx="39">
                  <c:v>77.5</c:v>
                </c:pt>
                <c:pt idx="40">
                  <c:v>79</c:v>
                </c:pt>
                <c:pt idx="41">
                  <c:v>79.5</c:v>
                </c:pt>
                <c:pt idx="42">
                  <c:v>81</c:v>
                </c:pt>
                <c:pt idx="43">
                  <c:v>82</c:v>
                </c:pt>
                <c:pt idx="44">
                  <c:v>84</c:v>
                </c:pt>
                <c:pt idx="45">
                  <c:v>86</c:v>
                </c:pt>
                <c:pt idx="46">
                  <c:v>90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97.5</c:v>
                </c:pt>
                <c:pt idx="51">
                  <c:v>101.5</c:v>
                </c:pt>
                <c:pt idx="52">
                  <c:v>103</c:v>
                </c:pt>
                <c:pt idx="53">
                  <c:v>106.5</c:v>
                </c:pt>
                <c:pt idx="54">
                  <c:v>107</c:v>
                </c:pt>
                <c:pt idx="55">
                  <c:v>113</c:v>
                </c:pt>
                <c:pt idx="56">
                  <c:v>114.5</c:v>
                </c:pt>
                <c:pt idx="57">
                  <c:v>116</c:v>
                </c:pt>
                <c:pt idx="58">
                  <c:v>118</c:v>
                </c:pt>
                <c:pt idx="59">
                  <c:v>120.5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144</c:v>
                </c:pt>
              </c:numCache>
            </c:numRef>
          </c:xVal>
          <c:yVal>
            <c:numRef>
              <c:f>Height!$V$2:$V$66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</c:ser>
        <c:axId val="96472448"/>
        <c:axId val="96495104"/>
      </c:scatterChart>
      <c:valAx>
        <c:axId val="9647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</c:title>
        <c:numFmt formatCode="General" sourceLinked="1"/>
        <c:majorTickMark val="none"/>
        <c:tickLblPos val="nextTo"/>
        <c:crossAx val="96495104"/>
        <c:crosses val="autoZero"/>
        <c:crossBetween val="midCat"/>
      </c:valAx>
      <c:valAx>
        <c:axId val="96495104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96472448"/>
        <c:crosses val="autoZero"/>
        <c:crossBetween val="midCat"/>
        <c:majorUnit val="1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Phase I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Height!$Z$1</c:f>
              <c:strCache>
                <c:ptCount val="1"/>
                <c:pt idx="0">
                  <c:v>2x</c:v>
                </c:pt>
              </c:strCache>
            </c:strRef>
          </c:tx>
          <c:spPr>
            <a:ln w="28575">
              <a:noFill/>
            </a:ln>
          </c:spPr>
          <c:xVal>
            <c:numRef>
              <c:f>Height!$Z$2:$Z$62</c:f>
              <c:numCache>
                <c:formatCode>General</c:formatCode>
                <c:ptCount val="61"/>
                <c:pt idx="0">
                  <c:v>11.5</c:v>
                </c:pt>
                <c:pt idx="1">
                  <c:v>15</c:v>
                </c:pt>
                <c:pt idx="2">
                  <c:v>16</c:v>
                </c:pt>
                <c:pt idx="3">
                  <c:v>16.5</c:v>
                </c:pt>
                <c:pt idx="4">
                  <c:v>19</c:v>
                </c:pt>
                <c:pt idx="5">
                  <c:v>19.5</c:v>
                </c:pt>
                <c:pt idx="6">
                  <c:v>21</c:v>
                </c:pt>
                <c:pt idx="7">
                  <c:v>22</c:v>
                </c:pt>
                <c:pt idx="8">
                  <c:v>23.5</c:v>
                </c:pt>
                <c:pt idx="9">
                  <c:v>24.5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30.5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43.5</c:v>
                </c:pt>
                <c:pt idx="24">
                  <c:v>44</c:v>
                </c:pt>
                <c:pt idx="25">
                  <c:v>45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53</c:v>
                </c:pt>
                <c:pt idx="31">
                  <c:v>53.5</c:v>
                </c:pt>
                <c:pt idx="32">
                  <c:v>54</c:v>
                </c:pt>
                <c:pt idx="33">
                  <c:v>56</c:v>
                </c:pt>
                <c:pt idx="34">
                  <c:v>57</c:v>
                </c:pt>
                <c:pt idx="35">
                  <c:v>57.5</c:v>
                </c:pt>
                <c:pt idx="36">
                  <c:v>58</c:v>
                </c:pt>
                <c:pt idx="37">
                  <c:v>62</c:v>
                </c:pt>
                <c:pt idx="38">
                  <c:v>64.5</c:v>
                </c:pt>
                <c:pt idx="39">
                  <c:v>66</c:v>
                </c:pt>
                <c:pt idx="40">
                  <c:v>67.5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73</c:v>
                </c:pt>
                <c:pt idx="46">
                  <c:v>74</c:v>
                </c:pt>
                <c:pt idx="47">
                  <c:v>76</c:v>
                </c:pt>
                <c:pt idx="48">
                  <c:v>82</c:v>
                </c:pt>
                <c:pt idx="49">
                  <c:v>83.5</c:v>
                </c:pt>
                <c:pt idx="50">
                  <c:v>84</c:v>
                </c:pt>
                <c:pt idx="51">
                  <c:v>85</c:v>
                </c:pt>
                <c:pt idx="52">
                  <c:v>90</c:v>
                </c:pt>
                <c:pt idx="53">
                  <c:v>90.5</c:v>
                </c:pt>
                <c:pt idx="54">
                  <c:v>92</c:v>
                </c:pt>
                <c:pt idx="55">
                  <c:v>94.5</c:v>
                </c:pt>
                <c:pt idx="56">
                  <c:v>96</c:v>
                </c:pt>
                <c:pt idx="57">
                  <c:v>98</c:v>
                </c:pt>
                <c:pt idx="58">
                  <c:v>109.5</c:v>
                </c:pt>
                <c:pt idx="59">
                  <c:v>147</c:v>
                </c:pt>
                <c:pt idx="60">
                  <c:v>170.5</c:v>
                </c:pt>
              </c:numCache>
            </c:numRef>
          </c:xVal>
          <c:yVal>
            <c:numRef>
              <c:f>Height!$AA$2:$AA$62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</c:ser>
        <c:ser>
          <c:idx val="1"/>
          <c:order val="1"/>
          <c:tx>
            <c:strRef>
              <c:f>Height!$AB$1</c:f>
              <c:strCache>
                <c:ptCount val="1"/>
                <c:pt idx="0">
                  <c:v>4x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Height!$AB$2:$AB$58</c:f>
              <c:numCache>
                <c:formatCode>General</c:formatCode>
                <c:ptCount val="57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31</c:v>
                </c:pt>
                <c:pt idx="18">
                  <c:v>32</c:v>
                </c:pt>
                <c:pt idx="19">
                  <c:v>35</c:v>
                </c:pt>
                <c:pt idx="20">
                  <c:v>37</c:v>
                </c:pt>
                <c:pt idx="21">
                  <c:v>39</c:v>
                </c:pt>
                <c:pt idx="22">
                  <c:v>40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64</c:v>
                </c:pt>
                <c:pt idx="41">
                  <c:v>70</c:v>
                </c:pt>
                <c:pt idx="42">
                  <c:v>71</c:v>
                </c:pt>
                <c:pt idx="43">
                  <c:v>75</c:v>
                </c:pt>
                <c:pt idx="44">
                  <c:v>79</c:v>
                </c:pt>
                <c:pt idx="45">
                  <c:v>80</c:v>
                </c:pt>
                <c:pt idx="46">
                  <c:v>82</c:v>
                </c:pt>
                <c:pt idx="47">
                  <c:v>83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94</c:v>
                </c:pt>
                <c:pt idx="56">
                  <c:v>105</c:v>
                </c:pt>
              </c:numCache>
            </c:numRef>
          </c:xVal>
          <c:yVal>
            <c:numRef>
              <c:f>Height!$AC$2:$AC$58</c:f>
              <c:numCache>
                <c:formatCode>General</c:formatCode>
                <c:ptCount val="5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yVal>
        </c:ser>
        <c:axId val="96680192"/>
        <c:axId val="96694656"/>
      </c:scatterChart>
      <c:valAx>
        <c:axId val="96680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</c:title>
        <c:numFmt formatCode="General" sourceLinked="1"/>
        <c:majorTickMark val="none"/>
        <c:tickLblPos val="nextTo"/>
        <c:crossAx val="96694656"/>
        <c:crosses val="autoZero"/>
        <c:crossBetween val="midCat"/>
      </c:valAx>
      <c:valAx>
        <c:axId val="9669465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96680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Height vs</a:t>
            </a:r>
            <a:r>
              <a:rPr lang="en-US" baseline="0"/>
              <a:t> % shrub cover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2012 site 4</c:v>
          </c:tx>
          <c:spPr>
            <a:ln w="28575">
              <a:noFill/>
            </a:ln>
          </c:spPr>
          <c:xVal>
            <c:numRef>
              <c:f>'Height vs % shrub Cover'!$N$2:$N$217</c:f>
              <c:numCache>
                <c:formatCode>General</c:formatCode>
                <c:ptCount val="165"/>
                <c:pt idx="0">
                  <c:v>10</c:v>
                </c:pt>
                <c:pt idx="1">
                  <c:v>0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0</c:v>
                </c:pt>
                <c:pt idx="6">
                  <c:v>45</c:v>
                </c:pt>
                <c:pt idx="7">
                  <c:v>5</c:v>
                </c:pt>
                <c:pt idx="8">
                  <c:v>50</c:v>
                </c:pt>
                <c:pt idx="9">
                  <c:v>10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25</c:v>
                </c:pt>
                <c:pt idx="16">
                  <c:v>5</c:v>
                </c:pt>
                <c:pt idx="17">
                  <c:v>30</c:v>
                </c:pt>
                <c:pt idx="18">
                  <c:v>60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30</c:v>
                </c:pt>
                <c:pt idx="27">
                  <c:v>1</c:v>
                </c:pt>
                <c:pt idx="28">
                  <c:v>2</c:v>
                </c:pt>
                <c:pt idx="29">
                  <c:v>15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20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30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25</c:v>
                </c:pt>
                <c:pt idx="43">
                  <c:v>1</c:v>
                </c:pt>
                <c:pt idx="44">
                  <c:v>0</c:v>
                </c:pt>
                <c:pt idx="45">
                  <c:v>20</c:v>
                </c:pt>
                <c:pt idx="46">
                  <c:v>20</c:v>
                </c:pt>
                <c:pt idx="47">
                  <c:v>30</c:v>
                </c:pt>
                <c:pt idx="48">
                  <c:v>20</c:v>
                </c:pt>
                <c:pt idx="49">
                  <c:v>10</c:v>
                </c:pt>
                <c:pt idx="50">
                  <c:v>20</c:v>
                </c:pt>
                <c:pt idx="51">
                  <c:v>35</c:v>
                </c:pt>
                <c:pt idx="52">
                  <c:v>15</c:v>
                </c:pt>
                <c:pt idx="53">
                  <c:v>25</c:v>
                </c:pt>
                <c:pt idx="54">
                  <c:v>2</c:v>
                </c:pt>
                <c:pt idx="55">
                  <c:v>60</c:v>
                </c:pt>
                <c:pt idx="56">
                  <c:v>1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15</c:v>
                </c:pt>
                <c:pt idx="64">
                  <c:v>5</c:v>
                </c:pt>
                <c:pt idx="65">
                  <c:v>5</c:v>
                </c:pt>
                <c:pt idx="66">
                  <c:v>1</c:v>
                </c:pt>
                <c:pt idx="67">
                  <c:v>8</c:v>
                </c:pt>
                <c:pt idx="68">
                  <c:v>5</c:v>
                </c:pt>
                <c:pt idx="69">
                  <c:v>15</c:v>
                </c:pt>
                <c:pt idx="70">
                  <c:v>60</c:v>
                </c:pt>
                <c:pt idx="71">
                  <c:v>20</c:v>
                </c:pt>
                <c:pt idx="72">
                  <c:v>15</c:v>
                </c:pt>
                <c:pt idx="73">
                  <c:v>5</c:v>
                </c:pt>
                <c:pt idx="74">
                  <c:v>0</c:v>
                </c:pt>
                <c:pt idx="75">
                  <c:v>25</c:v>
                </c:pt>
                <c:pt idx="76">
                  <c:v>15</c:v>
                </c:pt>
                <c:pt idx="77">
                  <c:v>0</c:v>
                </c:pt>
                <c:pt idx="78">
                  <c:v>5</c:v>
                </c:pt>
                <c:pt idx="79">
                  <c:v>15</c:v>
                </c:pt>
                <c:pt idx="80">
                  <c:v>20</c:v>
                </c:pt>
                <c:pt idx="81">
                  <c:v>1</c:v>
                </c:pt>
                <c:pt idx="82">
                  <c:v>80</c:v>
                </c:pt>
                <c:pt idx="83">
                  <c:v>50</c:v>
                </c:pt>
                <c:pt idx="84">
                  <c:v>15</c:v>
                </c:pt>
                <c:pt idx="85">
                  <c:v>10</c:v>
                </c:pt>
                <c:pt idx="86">
                  <c:v>5</c:v>
                </c:pt>
                <c:pt idx="87">
                  <c:v>15</c:v>
                </c:pt>
                <c:pt idx="88">
                  <c:v>15</c:v>
                </c:pt>
                <c:pt idx="89">
                  <c:v>0</c:v>
                </c:pt>
                <c:pt idx="90">
                  <c:v>15</c:v>
                </c:pt>
                <c:pt idx="91">
                  <c:v>0</c:v>
                </c:pt>
                <c:pt idx="92">
                  <c:v>10</c:v>
                </c:pt>
                <c:pt idx="93">
                  <c:v>20</c:v>
                </c:pt>
                <c:pt idx="94">
                  <c:v>20</c:v>
                </c:pt>
                <c:pt idx="95">
                  <c:v>30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15</c:v>
                </c:pt>
                <c:pt idx="100">
                  <c:v>1</c:v>
                </c:pt>
                <c:pt idx="101">
                  <c:v>50</c:v>
                </c:pt>
                <c:pt idx="102">
                  <c:v>40</c:v>
                </c:pt>
                <c:pt idx="103">
                  <c:v>80</c:v>
                </c:pt>
                <c:pt idx="104">
                  <c:v>0</c:v>
                </c:pt>
                <c:pt idx="105">
                  <c:v>50</c:v>
                </c:pt>
                <c:pt idx="106">
                  <c:v>0</c:v>
                </c:pt>
                <c:pt idx="107">
                  <c:v>30</c:v>
                </c:pt>
                <c:pt idx="108">
                  <c:v>5</c:v>
                </c:pt>
                <c:pt idx="109">
                  <c:v>0</c:v>
                </c:pt>
                <c:pt idx="110">
                  <c:v>10</c:v>
                </c:pt>
                <c:pt idx="111">
                  <c:v>0</c:v>
                </c:pt>
                <c:pt idx="112">
                  <c:v>0</c:v>
                </c:pt>
                <c:pt idx="113">
                  <c:v>15</c:v>
                </c:pt>
                <c:pt idx="114">
                  <c:v>30</c:v>
                </c:pt>
                <c:pt idx="115">
                  <c:v>30</c:v>
                </c:pt>
                <c:pt idx="116">
                  <c:v>40</c:v>
                </c:pt>
                <c:pt idx="117">
                  <c:v>35</c:v>
                </c:pt>
                <c:pt idx="118">
                  <c:v>10</c:v>
                </c:pt>
                <c:pt idx="119">
                  <c:v>10</c:v>
                </c:pt>
                <c:pt idx="120">
                  <c:v>5</c:v>
                </c:pt>
                <c:pt idx="121">
                  <c:v>5</c:v>
                </c:pt>
                <c:pt idx="122">
                  <c:v>30</c:v>
                </c:pt>
                <c:pt idx="123">
                  <c:v>5</c:v>
                </c:pt>
                <c:pt idx="124">
                  <c:v>30</c:v>
                </c:pt>
                <c:pt idx="125">
                  <c:v>0</c:v>
                </c:pt>
                <c:pt idx="126">
                  <c:v>30</c:v>
                </c:pt>
                <c:pt idx="127">
                  <c:v>20</c:v>
                </c:pt>
                <c:pt idx="128">
                  <c:v>5</c:v>
                </c:pt>
                <c:pt idx="129">
                  <c:v>10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10</c:v>
                </c:pt>
                <c:pt idx="134">
                  <c:v>10</c:v>
                </c:pt>
                <c:pt idx="135">
                  <c:v>20</c:v>
                </c:pt>
                <c:pt idx="136">
                  <c:v>35</c:v>
                </c:pt>
                <c:pt idx="137">
                  <c:v>5</c:v>
                </c:pt>
                <c:pt idx="138">
                  <c:v>50</c:v>
                </c:pt>
                <c:pt idx="139">
                  <c:v>60</c:v>
                </c:pt>
                <c:pt idx="140">
                  <c:v>20</c:v>
                </c:pt>
                <c:pt idx="141">
                  <c:v>10</c:v>
                </c:pt>
                <c:pt idx="142">
                  <c:v>45</c:v>
                </c:pt>
                <c:pt idx="143">
                  <c:v>15</c:v>
                </c:pt>
                <c:pt idx="144">
                  <c:v>25</c:v>
                </c:pt>
                <c:pt idx="145">
                  <c:v>5</c:v>
                </c:pt>
                <c:pt idx="146">
                  <c:v>5</c:v>
                </c:pt>
                <c:pt idx="147">
                  <c:v>0</c:v>
                </c:pt>
                <c:pt idx="148">
                  <c:v>25</c:v>
                </c:pt>
                <c:pt idx="149">
                  <c:v>10</c:v>
                </c:pt>
                <c:pt idx="150">
                  <c:v>5</c:v>
                </c:pt>
                <c:pt idx="151">
                  <c:v>10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0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10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0</c:v>
                </c:pt>
              </c:numCache>
            </c:numRef>
          </c:xVal>
          <c:yVal>
            <c:numRef>
              <c:f>'Height vs % shrub Cover'!$H$2:$H$217</c:f>
              <c:numCache>
                <c:formatCode>General</c:formatCode>
                <c:ptCount val="165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27.5</c:v>
                </c:pt>
                <c:pt idx="4">
                  <c:v>12</c:v>
                </c:pt>
                <c:pt idx="5">
                  <c:v>19</c:v>
                </c:pt>
                <c:pt idx="6">
                  <c:v>18.5</c:v>
                </c:pt>
                <c:pt idx="7">
                  <c:v>9.5</c:v>
                </c:pt>
                <c:pt idx="8">
                  <c:v>10</c:v>
                </c:pt>
                <c:pt idx="9">
                  <c:v>11</c:v>
                </c:pt>
                <c:pt idx="10">
                  <c:v>8.5</c:v>
                </c:pt>
                <c:pt idx="11">
                  <c:v>16</c:v>
                </c:pt>
                <c:pt idx="12">
                  <c:v>27</c:v>
                </c:pt>
                <c:pt idx="13">
                  <c:v>33.5</c:v>
                </c:pt>
                <c:pt idx="14">
                  <c:v>18</c:v>
                </c:pt>
                <c:pt idx="15">
                  <c:v>24</c:v>
                </c:pt>
                <c:pt idx="16">
                  <c:v>15.5</c:v>
                </c:pt>
                <c:pt idx="17">
                  <c:v>27.5</c:v>
                </c:pt>
                <c:pt idx="18">
                  <c:v>27.5</c:v>
                </c:pt>
                <c:pt idx="19">
                  <c:v>26</c:v>
                </c:pt>
                <c:pt idx="20">
                  <c:v>22.5</c:v>
                </c:pt>
                <c:pt idx="21">
                  <c:v>29</c:v>
                </c:pt>
                <c:pt idx="22">
                  <c:v>42</c:v>
                </c:pt>
                <c:pt idx="23">
                  <c:v>17</c:v>
                </c:pt>
                <c:pt idx="24">
                  <c:v>28</c:v>
                </c:pt>
                <c:pt idx="25">
                  <c:v>7</c:v>
                </c:pt>
                <c:pt idx="26">
                  <c:v>57</c:v>
                </c:pt>
                <c:pt idx="27">
                  <c:v>38.5</c:v>
                </c:pt>
                <c:pt idx="28">
                  <c:v>7</c:v>
                </c:pt>
                <c:pt idx="29">
                  <c:v>24</c:v>
                </c:pt>
                <c:pt idx="30">
                  <c:v>17.5</c:v>
                </c:pt>
                <c:pt idx="31">
                  <c:v>11</c:v>
                </c:pt>
                <c:pt idx="32">
                  <c:v>15</c:v>
                </c:pt>
                <c:pt idx="33">
                  <c:v>17.5</c:v>
                </c:pt>
                <c:pt idx="34">
                  <c:v>13</c:v>
                </c:pt>
                <c:pt idx="35">
                  <c:v>42</c:v>
                </c:pt>
                <c:pt idx="36">
                  <c:v>37</c:v>
                </c:pt>
                <c:pt idx="37">
                  <c:v>15.5</c:v>
                </c:pt>
                <c:pt idx="38">
                  <c:v>18.5</c:v>
                </c:pt>
                <c:pt idx="39">
                  <c:v>30.5</c:v>
                </c:pt>
                <c:pt idx="40">
                  <c:v>21</c:v>
                </c:pt>
                <c:pt idx="41">
                  <c:v>14</c:v>
                </c:pt>
                <c:pt idx="42">
                  <c:v>15.5</c:v>
                </c:pt>
                <c:pt idx="43">
                  <c:v>17.5</c:v>
                </c:pt>
                <c:pt idx="44">
                  <c:v>14</c:v>
                </c:pt>
                <c:pt idx="45">
                  <c:v>6.5</c:v>
                </c:pt>
                <c:pt idx="46">
                  <c:v>37</c:v>
                </c:pt>
                <c:pt idx="47">
                  <c:v>37.5</c:v>
                </c:pt>
                <c:pt idx="48">
                  <c:v>13</c:v>
                </c:pt>
                <c:pt idx="49">
                  <c:v>8</c:v>
                </c:pt>
                <c:pt idx="50">
                  <c:v>10</c:v>
                </c:pt>
                <c:pt idx="51">
                  <c:v>20</c:v>
                </c:pt>
                <c:pt idx="52">
                  <c:v>21</c:v>
                </c:pt>
                <c:pt idx="53">
                  <c:v>18.5</c:v>
                </c:pt>
                <c:pt idx="54">
                  <c:v>16</c:v>
                </c:pt>
                <c:pt idx="55">
                  <c:v>14.5</c:v>
                </c:pt>
                <c:pt idx="56">
                  <c:v>19</c:v>
                </c:pt>
                <c:pt idx="57">
                  <c:v>17</c:v>
                </c:pt>
                <c:pt idx="58">
                  <c:v>7</c:v>
                </c:pt>
                <c:pt idx="59">
                  <c:v>20.5</c:v>
                </c:pt>
                <c:pt idx="60">
                  <c:v>14</c:v>
                </c:pt>
                <c:pt idx="61">
                  <c:v>7</c:v>
                </c:pt>
                <c:pt idx="62">
                  <c:v>9.5</c:v>
                </c:pt>
                <c:pt idx="63">
                  <c:v>19.5</c:v>
                </c:pt>
                <c:pt idx="64">
                  <c:v>18</c:v>
                </c:pt>
                <c:pt idx="65">
                  <c:v>22.5</c:v>
                </c:pt>
                <c:pt idx="66">
                  <c:v>18</c:v>
                </c:pt>
                <c:pt idx="67">
                  <c:v>9</c:v>
                </c:pt>
                <c:pt idx="68">
                  <c:v>20</c:v>
                </c:pt>
                <c:pt idx="69">
                  <c:v>21</c:v>
                </c:pt>
                <c:pt idx="70">
                  <c:v>41</c:v>
                </c:pt>
                <c:pt idx="71">
                  <c:v>51</c:v>
                </c:pt>
                <c:pt idx="72">
                  <c:v>25</c:v>
                </c:pt>
                <c:pt idx="73">
                  <c:v>14</c:v>
                </c:pt>
                <c:pt idx="74">
                  <c:v>36</c:v>
                </c:pt>
                <c:pt idx="75">
                  <c:v>22</c:v>
                </c:pt>
                <c:pt idx="76">
                  <c:v>9.5</c:v>
                </c:pt>
                <c:pt idx="77">
                  <c:v>12</c:v>
                </c:pt>
                <c:pt idx="78">
                  <c:v>11.5</c:v>
                </c:pt>
                <c:pt idx="79">
                  <c:v>35</c:v>
                </c:pt>
                <c:pt idx="80">
                  <c:v>15.5</c:v>
                </c:pt>
                <c:pt idx="81">
                  <c:v>18</c:v>
                </c:pt>
                <c:pt idx="82">
                  <c:v>55</c:v>
                </c:pt>
                <c:pt idx="83">
                  <c:v>37</c:v>
                </c:pt>
                <c:pt idx="84">
                  <c:v>57</c:v>
                </c:pt>
                <c:pt idx="85">
                  <c:v>12</c:v>
                </c:pt>
                <c:pt idx="86">
                  <c:v>16</c:v>
                </c:pt>
                <c:pt idx="87">
                  <c:v>12</c:v>
                </c:pt>
                <c:pt idx="88">
                  <c:v>12</c:v>
                </c:pt>
                <c:pt idx="89">
                  <c:v>9</c:v>
                </c:pt>
                <c:pt idx="90">
                  <c:v>36</c:v>
                </c:pt>
                <c:pt idx="91">
                  <c:v>28</c:v>
                </c:pt>
                <c:pt idx="92">
                  <c:v>42.5</c:v>
                </c:pt>
                <c:pt idx="93">
                  <c:v>19.5</c:v>
                </c:pt>
                <c:pt idx="94">
                  <c:v>16</c:v>
                </c:pt>
                <c:pt idx="95">
                  <c:v>24</c:v>
                </c:pt>
                <c:pt idx="96">
                  <c:v>11</c:v>
                </c:pt>
                <c:pt idx="97">
                  <c:v>15</c:v>
                </c:pt>
                <c:pt idx="98">
                  <c:v>28</c:v>
                </c:pt>
                <c:pt idx="99">
                  <c:v>22</c:v>
                </c:pt>
                <c:pt idx="100">
                  <c:v>30.5</c:v>
                </c:pt>
                <c:pt idx="101">
                  <c:v>12</c:v>
                </c:pt>
                <c:pt idx="102">
                  <c:v>24</c:v>
                </c:pt>
                <c:pt idx="103">
                  <c:v>15</c:v>
                </c:pt>
                <c:pt idx="104">
                  <c:v>15.5</c:v>
                </c:pt>
                <c:pt idx="105">
                  <c:v>18</c:v>
                </c:pt>
                <c:pt idx="106">
                  <c:v>14.5</c:v>
                </c:pt>
                <c:pt idx="107">
                  <c:v>17</c:v>
                </c:pt>
                <c:pt idx="108">
                  <c:v>7</c:v>
                </c:pt>
                <c:pt idx="109">
                  <c:v>15.5</c:v>
                </c:pt>
                <c:pt idx="110">
                  <c:v>14</c:v>
                </c:pt>
                <c:pt idx="111">
                  <c:v>19</c:v>
                </c:pt>
                <c:pt idx="112">
                  <c:v>20</c:v>
                </c:pt>
                <c:pt idx="113">
                  <c:v>23.5</c:v>
                </c:pt>
                <c:pt idx="114">
                  <c:v>27</c:v>
                </c:pt>
                <c:pt idx="115">
                  <c:v>27.5</c:v>
                </c:pt>
                <c:pt idx="116">
                  <c:v>48</c:v>
                </c:pt>
                <c:pt idx="117">
                  <c:v>20</c:v>
                </c:pt>
                <c:pt idx="118">
                  <c:v>13.5</c:v>
                </c:pt>
                <c:pt idx="119">
                  <c:v>13</c:v>
                </c:pt>
                <c:pt idx="120">
                  <c:v>9</c:v>
                </c:pt>
                <c:pt idx="121">
                  <c:v>14</c:v>
                </c:pt>
                <c:pt idx="122">
                  <c:v>13</c:v>
                </c:pt>
                <c:pt idx="123">
                  <c:v>11.5</c:v>
                </c:pt>
                <c:pt idx="124">
                  <c:v>11.5</c:v>
                </c:pt>
                <c:pt idx="125">
                  <c:v>11.5</c:v>
                </c:pt>
                <c:pt idx="126">
                  <c:v>27</c:v>
                </c:pt>
                <c:pt idx="127">
                  <c:v>17</c:v>
                </c:pt>
                <c:pt idx="128">
                  <c:v>26</c:v>
                </c:pt>
                <c:pt idx="129">
                  <c:v>18</c:v>
                </c:pt>
                <c:pt idx="130">
                  <c:v>18</c:v>
                </c:pt>
                <c:pt idx="131">
                  <c:v>14</c:v>
                </c:pt>
                <c:pt idx="132">
                  <c:v>18</c:v>
                </c:pt>
                <c:pt idx="133">
                  <c:v>6.5</c:v>
                </c:pt>
                <c:pt idx="134">
                  <c:v>12</c:v>
                </c:pt>
                <c:pt idx="135">
                  <c:v>15.5</c:v>
                </c:pt>
                <c:pt idx="136">
                  <c:v>15.5</c:v>
                </c:pt>
                <c:pt idx="137">
                  <c:v>23</c:v>
                </c:pt>
                <c:pt idx="138">
                  <c:v>21</c:v>
                </c:pt>
                <c:pt idx="139">
                  <c:v>19</c:v>
                </c:pt>
                <c:pt idx="140">
                  <c:v>21</c:v>
                </c:pt>
                <c:pt idx="141">
                  <c:v>16</c:v>
                </c:pt>
                <c:pt idx="142">
                  <c:v>26.5</c:v>
                </c:pt>
                <c:pt idx="143">
                  <c:v>39.5</c:v>
                </c:pt>
                <c:pt idx="144">
                  <c:v>34</c:v>
                </c:pt>
                <c:pt idx="145">
                  <c:v>31.5</c:v>
                </c:pt>
                <c:pt idx="146">
                  <c:v>33</c:v>
                </c:pt>
                <c:pt idx="147">
                  <c:v>34</c:v>
                </c:pt>
                <c:pt idx="148">
                  <c:v>28.5</c:v>
                </c:pt>
                <c:pt idx="149">
                  <c:v>37</c:v>
                </c:pt>
                <c:pt idx="150">
                  <c:v>15.5</c:v>
                </c:pt>
                <c:pt idx="151">
                  <c:v>16.5</c:v>
                </c:pt>
                <c:pt idx="152">
                  <c:v>15.5</c:v>
                </c:pt>
                <c:pt idx="153">
                  <c:v>17.5</c:v>
                </c:pt>
                <c:pt idx="154">
                  <c:v>16</c:v>
                </c:pt>
                <c:pt idx="155">
                  <c:v>11</c:v>
                </c:pt>
                <c:pt idx="156">
                  <c:v>11</c:v>
                </c:pt>
                <c:pt idx="157">
                  <c:v>14</c:v>
                </c:pt>
                <c:pt idx="158">
                  <c:v>17</c:v>
                </c:pt>
                <c:pt idx="159">
                  <c:v>17.5</c:v>
                </c:pt>
                <c:pt idx="160">
                  <c:v>16</c:v>
                </c:pt>
                <c:pt idx="161">
                  <c:v>13</c:v>
                </c:pt>
                <c:pt idx="162">
                  <c:v>22</c:v>
                </c:pt>
                <c:pt idx="163">
                  <c:v>13.5</c:v>
                </c:pt>
                <c:pt idx="164">
                  <c:v>19.5</c:v>
                </c:pt>
              </c:numCache>
            </c:numRef>
          </c:yVal>
        </c:ser>
        <c:ser>
          <c:idx val="1"/>
          <c:order val="1"/>
          <c:tx>
            <c:v>2012 Site 5</c:v>
          </c:tx>
          <c:spPr>
            <a:ln w="28575">
              <a:noFill/>
            </a:ln>
          </c:spPr>
          <c:xVal>
            <c:numRef>
              <c:f>'Height vs % shrub Cover'!$N$218:$N$418</c:f>
              <c:numCache>
                <c:formatCode>General</c:formatCode>
                <c:ptCount val="161"/>
                <c:pt idx="0">
                  <c:v>20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3</c:v>
                </c:pt>
                <c:pt idx="6">
                  <c:v>20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20</c:v>
                </c:pt>
                <c:pt idx="17">
                  <c:v>50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15</c:v>
                </c:pt>
                <c:pt idx="28">
                  <c:v>10</c:v>
                </c:pt>
                <c:pt idx="29">
                  <c:v>2</c:v>
                </c:pt>
                <c:pt idx="30">
                  <c:v>10</c:v>
                </c:pt>
                <c:pt idx="31">
                  <c:v>3</c:v>
                </c:pt>
                <c:pt idx="32">
                  <c:v>0</c:v>
                </c:pt>
                <c:pt idx="33">
                  <c:v>10</c:v>
                </c:pt>
                <c:pt idx="34">
                  <c:v>5</c:v>
                </c:pt>
                <c:pt idx="35">
                  <c:v>1</c:v>
                </c:pt>
                <c:pt idx="36">
                  <c:v>15</c:v>
                </c:pt>
                <c:pt idx="37">
                  <c:v>10</c:v>
                </c:pt>
                <c:pt idx="38">
                  <c:v>5</c:v>
                </c:pt>
                <c:pt idx="39">
                  <c:v>20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2</c:v>
                </c:pt>
                <c:pt idx="44">
                  <c:v>20</c:v>
                </c:pt>
                <c:pt idx="45">
                  <c:v>0</c:v>
                </c:pt>
                <c:pt idx="46">
                  <c:v>10</c:v>
                </c:pt>
                <c:pt idx="47">
                  <c:v>0</c:v>
                </c:pt>
                <c:pt idx="48">
                  <c:v>5</c:v>
                </c:pt>
                <c:pt idx="49">
                  <c:v>1</c:v>
                </c:pt>
                <c:pt idx="50">
                  <c:v>0</c:v>
                </c:pt>
                <c:pt idx="51">
                  <c:v>15</c:v>
                </c:pt>
                <c:pt idx="52">
                  <c:v>0</c:v>
                </c:pt>
                <c:pt idx="53">
                  <c:v>1</c:v>
                </c:pt>
                <c:pt idx="54">
                  <c:v>5</c:v>
                </c:pt>
                <c:pt idx="55">
                  <c:v>20</c:v>
                </c:pt>
                <c:pt idx="56">
                  <c:v>10</c:v>
                </c:pt>
                <c:pt idx="57">
                  <c:v>0</c:v>
                </c:pt>
                <c:pt idx="58">
                  <c:v>15</c:v>
                </c:pt>
                <c:pt idx="59">
                  <c:v>0</c:v>
                </c:pt>
                <c:pt idx="60">
                  <c:v>25</c:v>
                </c:pt>
                <c:pt idx="61">
                  <c:v>15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2</c:v>
                </c:pt>
                <c:pt idx="69">
                  <c:v>10</c:v>
                </c:pt>
                <c:pt idx="70">
                  <c:v>30</c:v>
                </c:pt>
                <c:pt idx="71">
                  <c:v>10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5</c:v>
                </c:pt>
                <c:pt idx="79">
                  <c:v>40</c:v>
                </c:pt>
                <c:pt idx="80">
                  <c:v>5</c:v>
                </c:pt>
                <c:pt idx="81">
                  <c:v>5</c:v>
                </c:pt>
                <c:pt idx="82">
                  <c:v>2</c:v>
                </c:pt>
                <c:pt idx="83">
                  <c:v>5</c:v>
                </c:pt>
                <c:pt idx="84">
                  <c:v>5</c:v>
                </c:pt>
                <c:pt idx="85">
                  <c:v>20</c:v>
                </c:pt>
                <c:pt idx="86">
                  <c:v>0</c:v>
                </c:pt>
                <c:pt idx="87">
                  <c:v>5</c:v>
                </c:pt>
                <c:pt idx="88">
                  <c:v>10</c:v>
                </c:pt>
                <c:pt idx="89">
                  <c:v>0</c:v>
                </c:pt>
                <c:pt idx="90">
                  <c:v>20</c:v>
                </c:pt>
                <c:pt idx="91">
                  <c:v>0</c:v>
                </c:pt>
                <c:pt idx="92">
                  <c:v>5</c:v>
                </c:pt>
                <c:pt idx="93">
                  <c:v>20</c:v>
                </c:pt>
                <c:pt idx="94">
                  <c:v>0</c:v>
                </c:pt>
                <c:pt idx="95">
                  <c:v>20</c:v>
                </c:pt>
                <c:pt idx="96">
                  <c:v>30</c:v>
                </c:pt>
                <c:pt idx="97">
                  <c:v>20</c:v>
                </c:pt>
                <c:pt idx="98">
                  <c:v>0</c:v>
                </c:pt>
                <c:pt idx="99">
                  <c:v>1</c:v>
                </c:pt>
                <c:pt idx="100">
                  <c:v>5</c:v>
                </c:pt>
                <c:pt idx="101">
                  <c:v>15</c:v>
                </c:pt>
                <c:pt idx="102">
                  <c:v>50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5</c:v>
                </c:pt>
                <c:pt idx="107">
                  <c:v>5</c:v>
                </c:pt>
                <c:pt idx="108">
                  <c:v>20</c:v>
                </c:pt>
                <c:pt idx="109">
                  <c:v>0</c:v>
                </c:pt>
                <c:pt idx="110">
                  <c:v>2</c:v>
                </c:pt>
                <c:pt idx="111">
                  <c:v>15</c:v>
                </c:pt>
                <c:pt idx="112">
                  <c:v>1</c:v>
                </c:pt>
                <c:pt idx="113">
                  <c:v>20</c:v>
                </c:pt>
                <c:pt idx="114">
                  <c:v>10</c:v>
                </c:pt>
                <c:pt idx="115">
                  <c:v>10</c:v>
                </c:pt>
                <c:pt idx="116">
                  <c:v>0</c:v>
                </c:pt>
                <c:pt idx="117">
                  <c:v>20</c:v>
                </c:pt>
                <c:pt idx="118">
                  <c:v>5</c:v>
                </c:pt>
                <c:pt idx="119">
                  <c:v>5</c:v>
                </c:pt>
                <c:pt idx="120">
                  <c:v>0</c:v>
                </c:pt>
                <c:pt idx="121">
                  <c:v>10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10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60</c:v>
                </c:pt>
                <c:pt idx="137">
                  <c:v>5</c:v>
                </c:pt>
                <c:pt idx="138">
                  <c:v>25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15</c:v>
                </c:pt>
                <c:pt idx="144">
                  <c:v>2</c:v>
                </c:pt>
                <c:pt idx="145">
                  <c:v>2</c:v>
                </c:pt>
                <c:pt idx="146">
                  <c:v>5</c:v>
                </c:pt>
                <c:pt idx="147">
                  <c:v>20</c:v>
                </c:pt>
                <c:pt idx="148">
                  <c:v>5</c:v>
                </c:pt>
                <c:pt idx="149">
                  <c:v>0</c:v>
                </c:pt>
                <c:pt idx="150">
                  <c:v>10</c:v>
                </c:pt>
                <c:pt idx="151">
                  <c:v>30</c:v>
                </c:pt>
                <c:pt idx="152">
                  <c:v>25</c:v>
                </c:pt>
                <c:pt idx="153">
                  <c:v>2</c:v>
                </c:pt>
                <c:pt idx="154">
                  <c:v>5</c:v>
                </c:pt>
                <c:pt idx="155">
                  <c:v>10</c:v>
                </c:pt>
                <c:pt idx="156">
                  <c:v>3</c:v>
                </c:pt>
                <c:pt idx="157">
                  <c:v>10</c:v>
                </c:pt>
                <c:pt idx="158">
                  <c:v>5</c:v>
                </c:pt>
                <c:pt idx="159">
                  <c:v>2</c:v>
                </c:pt>
                <c:pt idx="160">
                  <c:v>10</c:v>
                </c:pt>
              </c:numCache>
            </c:numRef>
          </c:xVal>
          <c:yVal>
            <c:numRef>
              <c:f>'Height vs % shrub Cover'!$H$218:$H$418</c:f>
              <c:numCache>
                <c:formatCode>General</c:formatCode>
                <c:ptCount val="161"/>
                <c:pt idx="0">
                  <c:v>20.5</c:v>
                </c:pt>
                <c:pt idx="1">
                  <c:v>23.5</c:v>
                </c:pt>
                <c:pt idx="2">
                  <c:v>18</c:v>
                </c:pt>
                <c:pt idx="3">
                  <c:v>29</c:v>
                </c:pt>
                <c:pt idx="4">
                  <c:v>16</c:v>
                </c:pt>
                <c:pt idx="5">
                  <c:v>25.5</c:v>
                </c:pt>
                <c:pt idx="6">
                  <c:v>17.5</c:v>
                </c:pt>
                <c:pt idx="7">
                  <c:v>9</c:v>
                </c:pt>
                <c:pt idx="8">
                  <c:v>20.5</c:v>
                </c:pt>
                <c:pt idx="9">
                  <c:v>14</c:v>
                </c:pt>
                <c:pt idx="10">
                  <c:v>14.5</c:v>
                </c:pt>
                <c:pt idx="11">
                  <c:v>9</c:v>
                </c:pt>
                <c:pt idx="12">
                  <c:v>17</c:v>
                </c:pt>
                <c:pt idx="13">
                  <c:v>17</c:v>
                </c:pt>
                <c:pt idx="14">
                  <c:v>25</c:v>
                </c:pt>
                <c:pt idx="15">
                  <c:v>49</c:v>
                </c:pt>
                <c:pt idx="16">
                  <c:v>33</c:v>
                </c:pt>
                <c:pt idx="17">
                  <c:v>24</c:v>
                </c:pt>
                <c:pt idx="18">
                  <c:v>33.5</c:v>
                </c:pt>
                <c:pt idx="19">
                  <c:v>34</c:v>
                </c:pt>
                <c:pt idx="20">
                  <c:v>44</c:v>
                </c:pt>
                <c:pt idx="21">
                  <c:v>54</c:v>
                </c:pt>
                <c:pt idx="22">
                  <c:v>21</c:v>
                </c:pt>
                <c:pt idx="23">
                  <c:v>16.5</c:v>
                </c:pt>
                <c:pt idx="24">
                  <c:v>10</c:v>
                </c:pt>
                <c:pt idx="25">
                  <c:v>12</c:v>
                </c:pt>
                <c:pt idx="26">
                  <c:v>11</c:v>
                </c:pt>
                <c:pt idx="27">
                  <c:v>21</c:v>
                </c:pt>
                <c:pt idx="28">
                  <c:v>23</c:v>
                </c:pt>
                <c:pt idx="29">
                  <c:v>30.5</c:v>
                </c:pt>
                <c:pt idx="30">
                  <c:v>25.5</c:v>
                </c:pt>
                <c:pt idx="31">
                  <c:v>23.5</c:v>
                </c:pt>
                <c:pt idx="32">
                  <c:v>24</c:v>
                </c:pt>
                <c:pt idx="33">
                  <c:v>9</c:v>
                </c:pt>
                <c:pt idx="34">
                  <c:v>15</c:v>
                </c:pt>
                <c:pt idx="35">
                  <c:v>9</c:v>
                </c:pt>
                <c:pt idx="36">
                  <c:v>36.5</c:v>
                </c:pt>
                <c:pt idx="37">
                  <c:v>19</c:v>
                </c:pt>
                <c:pt idx="38">
                  <c:v>14</c:v>
                </c:pt>
                <c:pt idx="39">
                  <c:v>36.5</c:v>
                </c:pt>
                <c:pt idx="40">
                  <c:v>18.5</c:v>
                </c:pt>
                <c:pt idx="41">
                  <c:v>48</c:v>
                </c:pt>
                <c:pt idx="42">
                  <c:v>18</c:v>
                </c:pt>
                <c:pt idx="43">
                  <c:v>65</c:v>
                </c:pt>
                <c:pt idx="44">
                  <c:v>17.5</c:v>
                </c:pt>
                <c:pt idx="45">
                  <c:v>32.5</c:v>
                </c:pt>
                <c:pt idx="46">
                  <c:v>13</c:v>
                </c:pt>
                <c:pt idx="47">
                  <c:v>14</c:v>
                </c:pt>
                <c:pt idx="48">
                  <c:v>17.5</c:v>
                </c:pt>
                <c:pt idx="49">
                  <c:v>17</c:v>
                </c:pt>
                <c:pt idx="50">
                  <c:v>19</c:v>
                </c:pt>
                <c:pt idx="51">
                  <c:v>20</c:v>
                </c:pt>
                <c:pt idx="52">
                  <c:v>22.5</c:v>
                </c:pt>
                <c:pt idx="53">
                  <c:v>17</c:v>
                </c:pt>
                <c:pt idx="54">
                  <c:v>27</c:v>
                </c:pt>
                <c:pt idx="55">
                  <c:v>19.5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49</c:v>
                </c:pt>
                <c:pt idx="60">
                  <c:v>18</c:v>
                </c:pt>
                <c:pt idx="61">
                  <c:v>6</c:v>
                </c:pt>
                <c:pt idx="62">
                  <c:v>29</c:v>
                </c:pt>
                <c:pt idx="63">
                  <c:v>22</c:v>
                </c:pt>
                <c:pt idx="64">
                  <c:v>22</c:v>
                </c:pt>
                <c:pt idx="65">
                  <c:v>25</c:v>
                </c:pt>
                <c:pt idx="66">
                  <c:v>20</c:v>
                </c:pt>
                <c:pt idx="67">
                  <c:v>36</c:v>
                </c:pt>
                <c:pt idx="68">
                  <c:v>33</c:v>
                </c:pt>
                <c:pt idx="69">
                  <c:v>21</c:v>
                </c:pt>
                <c:pt idx="70">
                  <c:v>33</c:v>
                </c:pt>
                <c:pt idx="71">
                  <c:v>19.5</c:v>
                </c:pt>
                <c:pt idx="72">
                  <c:v>31</c:v>
                </c:pt>
                <c:pt idx="73">
                  <c:v>18</c:v>
                </c:pt>
                <c:pt idx="74">
                  <c:v>40</c:v>
                </c:pt>
                <c:pt idx="75">
                  <c:v>38</c:v>
                </c:pt>
                <c:pt idx="76">
                  <c:v>20</c:v>
                </c:pt>
                <c:pt idx="77">
                  <c:v>31</c:v>
                </c:pt>
                <c:pt idx="78">
                  <c:v>18</c:v>
                </c:pt>
                <c:pt idx="79">
                  <c:v>19</c:v>
                </c:pt>
                <c:pt idx="80">
                  <c:v>26</c:v>
                </c:pt>
                <c:pt idx="81">
                  <c:v>16</c:v>
                </c:pt>
                <c:pt idx="82">
                  <c:v>10.5</c:v>
                </c:pt>
                <c:pt idx="83">
                  <c:v>19</c:v>
                </c:pt>
                <c:pt idx="84">
                  <c:v>50</c:v>
                </c:pt>
                <c:pt idx="85">
                  <c:v>21</c:v>
                </c:pt>
                <c:pt idx="86">
                  <c:v>25.5</c:v>
                </c:pt>
                <c:pt idx="87">
                  <c:v>13</c:v>
                </c:pt>
                <c:pt idx="88">
                  <c:v>35.5</c:v>
                </c:pt>
                <c:pt idx="89">
                  <c:v>21.5</c:v>
                </c:pt>
                <c:pt idx="90">
                  <c:v>33</c:v>
                </c:pt>
                <c:pt idx="91">
                  <c:v>21.5</c:v>
                </c:pt>
                <c:pt idx="92">
                  <c:v>22</c:v>
                </c:pt>
                <c:pt idx="93">
                  <c:v>17</c:v>
                </c:pt>
                <c:pt idx="94">
                  <c:v>13</c:v>
                </c:pt>
                <c:pt idx="95">
                  <c:v>17</c:v>
                </c:pt>
                <c:pt idx="96">
                  <c:v>29</c:v>
                </c:pt>
                <c:pt idx="97">
                  <c:v>37</c:v>
                </c:pt>
                <c:pt idx="98">
                  <c:v>24.5</c:v>
                </c:pt>
                <c:pt idx="99">
                  <c:v>54</c:v>
                </c:pt>
                <c:pt idx="100">
                  <c:v>13</c:v>
                </c:pt>
                <c:pt idx="101">
                  <c:v>37</c:v>
                </c:pt>
                <c:pt idx="102">
                  <c:v>19.5</c:v>
                </c:pt>
                <c:pt idx="103">
                  <c:v>19</c:v>
                </c:pt>
                <c:pt idx="104">
                  <c:v>33</c:v>
                </c:pt>
                <c:pt idx="105">
                  <c:v>19.5</c:v>
                </c:pt>
                <c:pt idx="106">
                  <c:v>14.5</c:v>
                </c:pt>
                <c:pt idx="107">
                  <c:v>23.5</c:v>
                </c:pt>
                <c:pt idx="108">
                  <c:v>34</c:v>
                </c:pt>
                <c:pt idx="109">
                  <c:v>13</c:v>
                </c:pt>
                <c:pt idx="110">
                  <c:v>33</c:v>
                </c:pt>
                <c:pt idx="111">
                  <c:v>21.5</c:v>
                </c:pt>
                <c:pt idx="112">
                  <c:v>21</c:v>
                </c:pt>
                <c:pt idx="113">
                  <c:v>31</c:v>
                </c:pt>
                <c:pt idx="114">
                  <c:v>29.5</c:v>
                </c:pt>
                <c:pt idx="115">
                  <c:v>13</c:v>
                </c:pt>
                <c:pt idx="116">
                  <c:v>59</c:v>
                </c:pt>
                <c:pt idx="117">
                  <c:v>41</c:v>
                </c:pt>
                <c:pt idx="118">
                  <c:v>32</c:v>
                </c:pt>
                <c:pt idx="119">
                  <c:v>50.5</c:v>
                </c:pt>
                <c:pt idx="120">
                  <c:v>41</c:v>
                </c:pt>
                <c:pt idx="121">
                  <c:v>30.5</c:v>
                </c:pt>
                <c:pt idx="122">
                  <c:v>15.5</c:v>
                </c:pt>
                <c:pt idx="123">
                  <c:v>10.5</c:v>
                </c:pt>
                <c:pt idx="124">
                  <c:v>19.5</c:v>
                </c:pt>
                <c:pt idx="125">
                  <c:v>27</c:v>
                </c:pt>
                <c:pt idx="126">
                  <c:v>12.5</c:v>
                </c:pt>
                <c:pt idx="127">
                  <c:v>11.5</c:v>
                </c:pt>
                <c:pt idx="128">
                  <c:v>22</c:v>
                </c:pt>
                <c:pt idx="129">
                  <c:v>29</c:v>
                </c:pt>
                <c:pt idx="130">
                  <c:v>25</c:v>
                </c:pt>
                <c:pt idx="131">
                  <c:v>17</c:v>
                </c:pt>
                <c:pt idx="132">
                  <c:v>9</c:v>
                </c:pt>
                <c:pt idx="133">
                  <c:v>26</c:v>
                </c:pt>
                <c:pt idx="134">
                  <c:v>14.5</c:v>
                </c:pt>
                <c:pt idx="135">
                  <c:v>38</c:v>
                </c:pt>
                <c:pt idx="136">
                  <c:v>35.5</c:v>
                </c:pt>
                <c:pt idx="137">
                  <c:v>16</c:v>
                </c:pt>
                <c:pt idx="138">
                  <c:v>18.5</c:v>
                </c:pt>
                <c:pt idx="139">
                  <c:v>20</c:v>
                </c:pt>
                <c:pt idx="140">
                  <c:v>46</c:v>
                </c:pt>
                <c:pt idx="141">
                  <c:v>50</c:v>
                </c:pt>
                <c:pt idx="142">
                  <c:v>9</c:v>
                </c:pt>
                <c:pt idx="143">
                  <c:v>13</c:v>
                </c:pt>
                <c:pt idx="144">
                  <c:v>24</c:v>
                </c:pt>
                <c:pt idx="145">
                  <c:v>11.5</c:v>
                </c:pt>
                <c:pt idx="146">
                  <c:v>9</c:v>
                </c:pt>
                <c:pt idx="147">
                  <c:v>10.5</c:v>
                </c:pt>
                <c:pt idx="148">
                  <c:v>20</c:v>
                </c:pt>
                <c:pt idx="149">
                  <c:v>30.5</c:v>
                </c:pt>
                <c:pt idx="150">
                  <c:v>26</c:v>
                </c:pt>
                <c:pt idx="151">
                  <c:v>40</c:v>
                </c:pt>
                <c:pt idx="152">
                  <c:v>19</c:v>
                </c:pt>
                <c:pt idx="153">
                  <c:v>7</c:v>
                </c:pt>
                <c:pt idx="154">
                  <c:v>9</c:v>
                </c:pt>
                <c:pt idx="155">
                  <c:v>7.5</c:v>
                </c:pt>
                <c:pt idx="156">
                  <c:v>8.5</c:v>
                </c:pt>
                <c:pt idx="157">
                  <c:v>9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</c:numCache>
            </c:numRef>
          </c:yVal>
        </c:ser>
        <c:axId val="96761344"/>
        <c:axId val="96763264"/>
      </c:scatterChart>
      <c:valAx>
        <c:axId val="9676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Shrub Cover</a:t>
                </a:r>
              </a:p>
            </c:rich>
          </c:tx>
        </c:title>
        <c:numFmt formatCode="General" sourceLinked="1"/>
        <c:majorTickMark val="none"/>
        <c:tickLblPos val="nextTo"/>
        <c:crossAx val="96763264"/>
        <c:crosses val="autoZero"/>
        <c:crossBetween val="midCat"/>
      </c:valAx>
      <c:valAx>
        <c:axId val="96763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</c:title>
        <c:numFmt formatCode="General" sourceLinked="1"/>
        <c:majorTickMark val="none"/>
        <c:tickLblPos val="nextTo"/>
        <c:crossAx val="96761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Height vs</a:t>
            </a:r>
            <a:r>
              <a:rPr lang="en-US" baseline="0"/>
              <a:t> % shrub cover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2013 site 4</c:v>
          </c:tx>
          <c:spPr>
            <a:ln w="28575">
              <a:noFill/>
            </a:ln>
          </c:spPr>
          <c:xVal>
            <c:numRef>
              <c:f>'Height vs % shrub Cover'!$O$2:$O$217</c:f>
              <c:numCache>
                <c:formatCode>General</c:formatCode>
                <c:ptCount val="165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20</c:v>
                </c:pt>
                <c:pt idx="4">
                  <c:v>50</c:v>
                </c:pt>
                <c:pt idx="5">
                  <c:v>0</c:v>
                </c:pt>
                <c:pt idx="6">
                  <c:v>25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20</c:v>
                </c:pt>
                <c:pt idx="11">
                  <c:v>30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5</c:v>
                </c:pt>
                <c:pt idx="17">
                  <c:v>2</c:v>
                </c:pt>
                <c:pt idx="18">
                  <c:v>50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35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0</c:v>
                </c:pt>
                <c:pt idx="38">
                  <c:v>20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30</c:v>
                </c:pt>
                <c:pt idx="46">
                  <c:v>15</c:v>
                </c:pt>
                <c:pt idx="47">
                  <c:v>0</c:v>
                </c:pt>
                <c:pt idx="48">
                  <c:v>5</c:v>
                </c:pt>
                <c:pt idx="49">
                  <c:v>10</c:v>
                </c:pt>
                <c:pt idx="50">
                  <c:v>10</c:v>
                </c:pt>
                <c:pt idx="51">
                  <c:v>25</c:v>
                </c:pt>
                <c:pt idx="52">
                  <c:v>2</c:v>
                </c:pt>
                <c:pt idx="53">
                  <c:v>30</c:v>
                </c:pt>
                <c:pt idx="54">
                  <c:v>1</c:v>
                </c:pt>
                <c:pt idx="55">
                  <c:v>5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20</c:v>
                </c:pt>
                <c:pt idx="64">
                  <c:v>5</c:v>
                </c:pt>
                <c:pt idx="65">
                  <c:v>15</c:v>
                </c:pt>
                <c:pt idx="66">
                  <c:v>5</c:v>
                </c:pt>
                <c:pt idx="67">
                  <c:v>3</c:v>
                </c:pt>
                <c:pt idx="68">
                  <c:v>2</c:v>
                </c:pt>
                <c:pt idx="69">
                  <c:v>15</c:v>
                </c:pt>
                <c:pt idx="70">
                  <c:v>20</c:v>
                </c:pt>
                <c:pt idx="71">
                  <c:v>5</c:v>
                </c:pt>
                <c:pt idx="72">
                  <c:v>25</c:v>
                </c:pt>
                <c:pt idx="73">
                  <c:v>5</c:v>
                </c:pt>
                <c:pt idx="74">
                  <c:v>0</c:v>
                </c:pt>
                <c:pt idx="75">
                  <c:v>3</c:v>
                </c:pt>
                <c:pt idx="76">
                  <c:v>12</c:v>
                </c:pt>
                <c:pt idx="77">
                  <c:v>15</c:v>
                </c:pt>
                <c:pt idx="78">
                  <c:v>9</c:v>
                </c:pt>
                <c:pt idx="79">
                  <c:v>40</c:v>
                </c:pt>
                <c:pt idx="80">
                  <c:v>20</c:v>
                </c:pt>
                <c:pt idx="81">
                  <c:v>0</c:v>
                </c:pt>
                <c:pt idx="82">
                  <c:v>20</c:v>
                </c:pt>
                <c:pt idx="83">
                  <c:v>0</c:v>
                </c:pt>
                <c:pt idx="84">
                  <c:v>0</c:v>
                </c:pt>
                <c:pt idx="85">
                  <c:v>30</c:v>
                </c:pt>
                <c:pt idx="86">
                  <c:v>8</c:v>
                </c:pt>
                <c:pt idx="87">
                  <c:v>15</c:v>
                </c:pt>
                <c:pt idx="88">
                  <c:v>25</c:v>
                </c:pt>
                <c:pt idx="89">
                  <c:v>0</c:v>
                </c:pt>
                <c:pt idx="90">
                  <c:v>20</c:v>
                </c:pt>
                <c:pt idx="91">
                  <c:v>0</c:v>
                </c:pt>
                <c:pt idx="92">
                  <c:v>25</c:v>
                </c:pt>
                <c:pt idx="93">
                  <c:v>5</c:v>
                </c:pt>
                <c:pt idx="94">
                  <c:v>0</c:v>
                </c:pt>
                <c:pt idx="95">
                  <c:v>1</c:v>
                </c:pt>
                <c:pt idx="96">
                  <c:v>10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8</c:v>
                </c:pt>
                <c:pt idx="102">
                  <c:v>10</c:v>
                </c:pt>
                <c:pt idx="103">
                  <c:v>50</c:v>
                </c:pt>
                <c:pt idx="104">
                  <c:v>9</c:v>
                </c:pt>
                <c:pt idx="105">
                  <c:v>5</c:v>
                </c:pt>
                <c:pt idx="106">
                  <c:v>40</c:v>
                </c:pt>
                <c:pt idx="107">
                  <c:v>30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5</c:v>
                </c:pt>
                <c:pt idx="112">
                  <c:v>5</c:v>
                </c:pt>
                <c:pt idx="113">
                  <c:v>12</c:v>
                </c:pt>
                <c:pt idx="114">
                  <c:v>20</c:v>
                </c:pt>
                <c:pt idx="115">
                  <c:v>7</c:v>
                </c:pt>
                <c:pt idx="116">
                  <c:v>8</c:v>
                </c:pt>
                <c:pt idx="117">
                  <c:v>20</c:v>
                </c:pt>
                <c:pt idx="118">
                  <c:v>5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5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8</c:v>
                </c:pt>
                <c:pt idx="127">
                  <c:v>30</c:v>
                </c:pt>
                <c:pt idx="128">
                  <c:v>10</c:v>
                </c:pt>
                <c:pt idx="129">
                  <c:v>12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0</c:v>
                </c:pt>
                <c:pt idx="138">
                  <c:v>50</c:v>
                </c:pt>
                <c:pt idx="139">
                  <c:v>25</c:v>
                </c:pt>
                <c:pt idx="140">
                  <c:v>10</c:v>
                </c:pt>
                <c:pt idx="141">
                  <c:v>8</c:v>
                </c:pt>
                <c:pt idx="142">
                  <c:v>45</c:v>
                </c:pt>
                <c:pt idx="143">
                  <c:v>0</c:v>
                </c:pt>
                <c:pt idx="144">
                  <c:v>10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8</c:v>
                </c:pt>
                <c:pt idx="149">
                  <c:v>1</c:v>
                </c:pt>
                <c:pt idx="150">
                  <c:v>2</c:v>
                </c:pt>
                <c:pt idx="151">
                  <c:v>15</c:v>
                </c:pt>
                <c:pt idx="152">
                  <c:v>0</c:v>
                </c:pt>
                <c:pt idx="153">
                  <c:v>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5</c:v>
                </c:pt>
                <c:pt idx="159">
                  <c:v>15</c:v>
                </c:pt>
                <c:pt idx="160">
                  <c:v>8</c:v>
                </c:pt>
                <c:pt idx="161">
                  <c:v>10</c:v>
                </c:pt>
                <c:pt idx="162">
                  <c:v>0</c:v>
                </c:pt>
                <c:pt idx="163">
                  <c:v>10</c:v>
                </c:pt>
                <c:pt idx="164">
                  <c:v>5</c:v>
                </c:pt>
              </c:numCache>
            </c:numRef>
          </c:xVal>
          <c:yVal>
            <c:numRef>
              <c:f>'Height vs % shrub Cover'!$I$2:$I$217</c:f>
              <c:numCache>
                <c:formatCode>General</c:formatCode>
                <c:ptCount val="165"/>
                <c:pt idx="0">
                  <c:v>4.5</c:v>
                </c:pt>
                <c:pt idx="1">
                  <c:v>6.5</c:v>
                </c:pt>
                <c:pt idx="2">
                  <c:v>3.5</c:v>
                </c:pt>
                <c:pt idx="3">
                  <c:v>32.5</c:v>
                </c:pt>
                <c:pt idx="4">
                  <c:v>15</c:v>
                </c:pt>
                <c:pt idx="5">
                  <c:v>21.5</c:v>
                </c:pt>
                <c:pt idx="6">
                  <c:v>18.5</c:v>
                </c:pt>
                <c:pt idx="7">
                  <c:v>10.5</c:v>
                </c:pt>
                <c:pt idx="8">
                  <c:v>11.5</c:v>
                </c:pt>
                <c:pt idx="9">
                  <c:v>10</c:v>
                </c:pt>
                <c:pt idx="10">
                  <c:v>9.5</c:v>
                </c:pt>
                <c:pt idx="11">
                  <c:v>17</c:v>
                </c:pt>
                <c:pt idx="12">
                  <c:v>32</c:v>
                </c:pt>
                <c:pt idx="13">
                  <c:v>36.5</c:v>
                </c:pt>
                <c:pt idx="14">
                  <c:v>25</c:v>
                </c:pt>
                <c:pt idx="15">
                  <c:v>25</c:v>
                </c:pt>
                <c:pt idx="16">
                  <c:v>16.5</c:v>
                </c:pt>
                <c:pt idx="17">
                  <c:v>36.5</c:v>
                </c:pt>
                <c:pt idx="18">
                  <c:v>32</c:v>
                </c:pt>
                <c:pt idx="19">
                  <c:v>26.5</c:v>
                </c:pt>
                <c:pt idx="20">
                  <c:v>28.5</c:v>
                </c:pt>
                <c:pt idx="21">
                  <c:v>34.5</c:v>
                </c:pt>
                <c:pt idx="22">
                  <c:v>45.5</c:v>
                </c:pt>
                <c:pt idx="23">
                  <c:v>18.5</c:v>
                </c:pt>
                <c:pt idx="24">
                  <c:v>38</c:v>
                </c:pt>
                <c:pt idx="26">
                  <c:v>77</c:v>
                </c:pt>
                <c:pt idx="27">
                  <c:v>54</c:v>
                </c:pt>
                <c:pt idx="28">
                  <c:v>5.5</c:v>
                </c:pt>
                <c:pt idx="29">
                  <c:v>32</c:v>
                </c:pt>
                <c:pt idx="30">
                  <c:v>21.5</c:v>
                </c:pt>
                <c:pt idx="32">
                  <c:v>17</c:v>
                </c:pt>
                <c:pt idx="33">
                  <c:v>25.5</c:v>
                </c:pt>
                <c:pt idx="35">
                  <c:v>41</c:v>
                </c:pt>
                <c:pt idx="36">
                  <c:v>44.5</c:v>
                </c:pt>
                <c:pt idx="37">
                  <c:v>16.5</c:v>
                </c:pt>
                <c:pt idx="38">
                  <c:v>23.5</c:v>
                </c:pt>
                <c:pt idx="39">
                  <c:v>26.5</c:v>
                </c:pt>
                <c:pt idx="40">
                  <c:v>26</c:v>
                </c:pt>
                <c:pt idx="41">
                  <c:v>14.5</c:v>
                </c:pt>
                <c:pt idx="42">
                  <c:v>18.5</c:v>
                </c:pt>
                <c:pt idx="43">
                  <c:v>10.5</c:v>
                </c:pt>
                <c:pt idx="44">
                  <c:v>15</c:v>
                </c:pt>
                <c:pt idx="45">
                  <c:v>7</c:v>
                </c:pt>
                <c:pt idx="46">
                  <c:v>48.5</c:v>
                </c:pt>
                <c:pt idx="47">
                  <c:v>53</c:v>
                </c:pt>
                <c:pt idx="48">
                  <c:v>10</c:v>
                </c:pt>
                <c:pt idx="49">
                  <c:v>7.5</c:v>
                </c:pt>
                <c:pt idx="50">
                  <c:v>12</c:v>
                </c:pt>
                <c:pt idx="51">
                  <c:v>24</c:v>
                </c:pt>
                <c:pt idx="52">
                  <c:v>24.5</c:v>
                </c:pt>
                <c:pt idx="53">
                  <c:v>23</c:v>
                </c:pt>
                <c:pt idx="54">
                  <c:v>19.5</c:v>
                </c:pt>
                <c:pt idx="55">
                  <c:v>12.5</c:v>
                </c:pt>
                <c:pt idx="56">
                  <c:v>19.5</c:v>
                </c:pt>
                <c:pt idx="57">
                  <c:v>20.5</c:v>
                </c:pt>
                <c:pt idx="58">
                  <c:v>4</c:v>
                </c:pt>
                <c:pt idx="59">
                  <c:v>21.5</c:v>
                </c:pt>
                <c:pt idx="60">
                  <c:v>14.5</c:v>
                </c:pt>
                <c:pt idx="61">
                  <c:v>7</c:v>
                </c:pt>
                <c:pt idx="62">
                  <c:v>12</c:v>
                </c:pt>
                <c:pt idx="63">
                  <c:v>22</c:v>
                </c:pt>
                <c:pt idx="64">
                  <c:v>20.5</c:v>
                </c:pt>
                <c:pt idx="65">
                  <c:v>23.5</c:v>
                </c:pt>
                <c:pt idx="66">
                  <c:v>21.5</c:v>
                </c:pt>
                <c:pt idx="67">
                  <c:v>11.5</c:v>
                </c:pt>
                <c:pt idx="68">
                  <c:v>25</c:v>
                </c:pt>
                <c:pt idx="69">
                  <c:v>25</c:v>
                </c:pt>
                <c:pt idx="70">
                  <c:v>45.5</c:v>
                </c:pt>
                <c:pt idx="71">
                  <c:v>65.5</c:v>
                </c:pt>
                <c:pt idx="72">
                  <c:v>34.5</c:v>
                </c:pt>
                <c:pt idx="73">
                  <c:v>13</c:v>
                </c:pt>
                <c:pt idx="74">
                  <c:v>43</c:v>
                </c:pt>
                <c:pt idx="75">
                  <c:v>26.5</c:v>
                </c:pt>
                <c:pt idx="76">
                  <c:v>7.5</c:v>
                </c:pt>
                <c:pt idx="77">
                  <c:v>12.5</c:v>
                </c:pt>
                <c:pt idx="78">
                  <c:v>11</c:v>
                </c:pt>
                <c:pt idx="79">
                  <c:v>38</c:v>
                </c:pt>
                <c:pt idx="80">
                  <c:v>32</c:v>
                </c:pt>
                <c:pt idx="81">
                  <c:v>19</c:v>
                </c:pt>
                <c:pt idx="82">
                  <c:v>65.5</c:v>
                </c:pt>
                <c:pt idx="83">
                  <c:v>47</c:v>
                </c:pt>
                <c:pt idx="84">
                  <c:v>65</c:v>
                </c:pt>
                <c:pt idx="85">
                  <c:v>14</c:v>
                </c:pt>
                <c:pt idx="86">
                  <c:v>16.5</c:v>
                </c:pt>
                <c:pt idx="87">
                  <c:v>11</c:v>
                </c:pt>
                <c:pt idx="88">
                  <c:v>21.5</c:v>
                </c:pt>
                <c:pt idx="89">
                  <c:v>12.5</c:v>
                </c:pt>
                <c:pt idx="90">
                  <c:v>51</c:v>
                </c:pt>
                <c:pt idx="91">
                  <c:v>37</c:v>
                </c:pt>
                <c:pt idx="92">
                  <c:v>53.5</c:v>
                </c:pt>
                <c:pt idx="93">
                  <c:v>15</c:v>
                </c:pt>
                <c:pt idx="94">
                  <c:v>13</c:v>
                </c:pt>
                <c:pt idx="95">
                  <c:v>22</c:v>
                </c:pt>
                <c:pt idx="96">
                  <c:v>10</c:v>
                </c:pt>
                <c:pt idx="97">
                  <c:v>16</c:v>
                </c:pt>
                <c:pt idx="98">
                  <c:v>26</c:v>
                </c:pt>
                <c:pt idx="99">
                  <c:v>23</c:v>
                </c:pt>
                <c:pt idx="100">
                  <c:v>32</c:v>
                </c:pt>
                <c:pt idx="101">
                  <c:v>14</c:v>
                </c:pt>
                <c:pt idx="102">
                  <c:v>27</c:v>
                </c:pt>
                <c:pt idx="103">
                  <c:v>14</c:v>
                </c:pt>
                <c:pt idx="104">
                  <c:v>17</c:v>
                </c:pt>
                <c:pt idx="105">
                  <c:v>20</c:v>
                </c:pt>
                <c:pt idx="106">
                  <c:v>19</c:v>
                </c:pt>
                <c:pt idx="107">
                  <c:v>17</c:v>
                </c:pt>
                <c:pt idx="108">
                  <c:v>25</c:v>
                </c:pt>
                <c:pt idx="109">
                  <c:v>18</c:v>
                </c:pt>
                <c:pt idx="110">
                  <c:v>9</c:v>
                </c:pt>
                <c:pt idx="111">
                  <c:v>17</c:v>
                </c:pt>
                <c:pt idx="112">
                  <c:v>25.5</c:v>
                </c:pt>
                <c:pt idx="113">
                  <c:v>27.5</c:v>
                </c:pt>
                <c:pt idx="114">
                  <c:v>30</c:v>
                </c:pt>
                <c:pt idx="115">
                  <c:v>31</c:v>
                </c:pt>
                <c:pt idx="116">
                  <c:v>56</c:v>
                </c:pt>
                <c:pt idx="117">
                  <c:v>22</c:v>
                </c:pt>
                <c:pt idx="118">
                  <c:v>13</c:v>
                </c:pt>
                <c:pt idx="119">
                  <c:v>12</c:v>
                </c:pt>
                <c:pt idx="120">
                  <c:v>7.5</c:v>
                </c:pt>
                <c:pt idx="121">
                  <c:v>14</c:v>
                </c:pt>
                <c:pt idx="122">
                  <c:v>13</c:v>
                </c:pt>
                <c:pt idx="123">
                  <c:v>11.5</c:v>
                </c:pt>
                <c:pt idx="124">
                  <c:v>14.5</c:v>
                </c:pt>
                <c:pt idx="126">
                  <c:v>23</c:v>
                </c:pt>
                <c:pt idx="127">
                  <c:v>11</c:v>
                </c:pt>
                <c:pt idx="128">
                  <c:v>33</c:v>
                </c:pt>
                <c:pt idx="129">
                  <c:v>20.5</c:v>
                </c:pt>
                <c:pt idx="130">
                  <c:v>19</c:v>
                </c:pt>
                <c:pt idx="131">
                  <c:v>14</c:v>
                </c:pt>
                <c:pt idx="132">
                  <c:v>19</c:v>
                </c:pt>
                <c:pt idx="133">
                  <c:v>5</c:v>
                </c:pt>
                <c:pt idx="134">
                  <c:v>11</c:v>
                </c:pt>
                <c:pt idx="135">
                  <c:v>20</c:v>
                </c:pt>
                <c:pt idx="136">
                  <c:v>15</c:v>
                </c:pt>
                <c:pt idx="137">
                  <c:v>25</c:v>
                </c:pt>
                <c:pt idx="138">
                  <c:v>21.5</c:v>
                </c:pt>
                <c:pt idx="139">
                  <c:v>21</c:v>
                </c:pt>
                <c:pt idx="140">
                  <c:v>25</c:v>
                </c:pt>
                <c:pt idx="141">
                  <c:v>17</c:v>
                </c:pt>
                <c:pt idx="142">
                  <c:v>36</c:v>
                </c:pt>
                <c:pt idx="143">
                  <c:v>50</c:v>
                </c:pt>
                <c:pt idx="144">
                  <c:v>31</c:v>
                </c:pt>
                <c:pt idx="145">
                  <c:v>44</c:v>
                </c:pt>
                <c:pt idx="146">
                  <c:v>46</c:v>
                </c:pt>
                <c:pt idx="147">
                  <c:v>48.5</c:v>
                </c:pt>
                <c:pt idx="148">
                  <c:v>33</c:v>
                </c:pt>
                <c:pt idx="149">
                  <c:v>43</c:v>
                </c:pt>
                <c:pt idx="150">
                  <c:v>17.5</c:v>
                </c:pt>
                <c:pt idx="151">
                  <c:v>17.5</c:v>
                </c:pt>
                <c:pt idx="152">
                  <c:v>16</c:v>
                </c:pt>
                <c:pt idx="153">
                  <c:v>17</c:v>
                </c:pt>
                <c:pt idx="154">
                  <c:v>8</c:v>
                </c:pt>
                <c:pt idx="155">
                  <c:v>17.5</c:v>
                </c:pt>
                <c:pt idx="156">
                  <c:v>10</c:v>
                </c:pt>
                <c:pt idx="157">
                  <c:v>12.5</c:v>
                </c:pt>
                <c:pt idx="158">
                  <c:v>17.5</c:v>
                </c:pt>
                <c:pt idx="159">
                  <c:v>16</c:v>
                </c:pt>
                <c:pt idx="160">
                  <c:v>16</c:v>
                </c:pt>
                <c:pt idx="161">
                  <c:v>13</c:v>
                </c:pt>
                <c:pt idx="162">
                  <c:v>24.5</c:v>
                </c:pt>
                <c:pt idx="163">
                  <c:v>14.5</c:v>
                </c:pt>
                <c:pt idx="164">
                  <c:v>5.5</c:v>
                </c:pt>
              </c:numCache>
            </c:numRef>
          </c:yVal>
        </c:ser>
        <c:ser>
          <c:idx val="1"/>
          <c:order val="1"/>
          <c:tx>
            <c:v>2013 Site 5</c:v>
          </c:tx>
          <c:spPr>
            <a:ln w="28575">
              <a:noFill/>
            </a:ln>
          </c:spPr>
          <c:xVal>
            <c:numRef>
              <c:f>'Height vs % shrub Cover'!$O$218:$O$418</c:f>
              <c:numCache>
                <c:formatCode>General</c:formatCode>
                <c:ptCount val="161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20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25</c:v>
                </c:pt>
                <c:pt idx="17">
                  <c:v>50</c:v>
                </c:pt>
                <c:pt idx="18">
                  <c:v>25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20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0</c:v>
                </c:pt>
                <c:pt idx="35">
                  <c:v>15</c:v>
                </c:pt>
                <c:pt idx="36">
                  <c:v>2</c:v>
                </c:pt>
                <c:pt idx="37">
                  <c:v>10</c:v>
                </c:pt>
                <c:pt idx="38">
                  <c:v>0</c:v>
                </c:pt>
                <c:pt idx="39">
                  <c:v>40</c:v>
                </c:pt>
                <c:pt idx="40">
                  <c:v>5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50</c:v>
                </c:pt>
                <c:pt idx="45">
                  <c:v>0</c:v>
                </c:pt>
                <c:pt idx="46">
                  <c:v>70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0</c:v>
                </c:pt>
                <c:pt idx="51">
                  <c:v>1</c:v>
                </c:pt>
                <c:pt idx="52">
                  <c:v>15</c:v>
                </c:pt>
                <c:pt idx="53">
                  <c:v>20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15</c:v>
                </c:pt>
                <c:pt idx="59">
                  <c:v>10</c:v>
                </c:pt>
                <c:pt idx="60">
                  <c:v>25</c:v>
                </c:pt>
                <c:pt idx="61">
                  <c:v>5</c:v>
                </c:pt>
                <c:pt idx="62">
                  <c:v>0</c:v>
                </c:pt>
                <c:pt idx="63">
                  <c:v>5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10</c:v>
                </c:pt>
                <c:pt idx="71">
                  <c:v>2</c:v>
                </c:pt>
                <c:pt idx="72">
                  <c:v>15</c:v>
                </c:pt>
                <c:pt idx="73">
                  <c:v>1</c:v>
                </c:pt>
                <c:pt idx="74">
                  <c:v>15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30</c:v>
                </c:pt>
                <c:pt idx="80">
                  <c:v>25</c:v>
                </c:pt>
                <c:pt idx="81">
                  <c:v>25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20</c:v>
                </c:pt>
                <c:pt idx="86">
                  <c:v>1</c:v>
                </c:pt>
                <c:pt idx="87">
                  <c:v>10</c:v>
                </c:pt>
                <c:pt idx="88">
                  <c:v>0</c:v>
                </c:pt>
                <c:pt idx="89">
                  <c:v>20</c:v>
                </c:pt>
                <c:pt idx="90">
                  <c:v>0</c:v>
                </c:pt>
                <c:pt idx="91">
                  <c:v>2</c:v>
                </c:pt>
                <c:pt idx="92">
                  <c:v>15</c:v>
                </c:pt>
                <c:pt idx="93">
                  <c:v>0</c:v>
                </c:pt>
                <c:pt idx="94">
                  <c:v>45</c:v>
                </c:pt>
                <c:pt idx="95">
                  <c:v>5</c:v>
                </c:pt>
                <c:pt idx="96">
                  <c:v>30</c:v>
                </c:pt>
                <c:pt idx="97">
                  <c:v>1</c:v>
                </c:pt>
                <c:pt idx="98">
                  <c:v>5</c:v>
                </c:pt>
                <c:pt idx="99">
                  <c:v>15</c:v>
                </c:pt>
                <c:pt idx="100">
                  <c:v>30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2</c:v>
                </c:pt>
                <c:pt idx="105">
                  <c:v>40</c:v>
                </c:pt>
                <c:pt idx="106">
                  <c:v>0</c:v>
                </c:pt>
                <c:pt idx="107">
                  <c:v>45</c:v>
                </c:pt>
                <c:pt idx="108">
                  <c:v>45</c:v>
                </c:pt>
                <c:pt idx="109">
                  <c:v>0</c:v>
                </c:pt>
                <c:pt idx="110">
                  <c:v>5</c:v>
                </c:pt>
                <c:pt idx="111">
                  <c:v>5</c:v>
                </c:pt>
                <c:pt idx="112">
                  <c:v>0</c:v>
                </c:pt>
                <c:pt idx="113">
                  <c:v>10</c:v>
                </c:pt>
                <c:pt idx="114">
                  <c:v>15</c:v>
                </c:pt>
                <c:pt idx="115">
                  <c:v>15</c:v>
                </c:pt>
                <c:pt idx="116">
                  <c:v>0</c:v>
                </c:pt>
                <c:pt idx="117">
                  <c:v>25</c:v>
                </c:pt>
                <c:pt idx="118">
                  <c:v>0</c:v>
                </c:pt>
                <c:pt idx="119">
                  <c:v>5</c:v>
                </c:pt>
                <c:pt idx="120">
                  <c:v>10</c:v>
                </c:pt>
                <c:pt idx="121">
                  <c:v>10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2</c:v>
                </c:pt>
                <c:pt idx="127">
                  <c:v>20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</c:v>
                </c:pt>
                <c:pt idx="134">
                  <c:v>10</c:v>
                </c:pt>
                <c:pt idx="135">
                  <c:v>5</c:v>
                </c:pt>
                <c:pt idx="136">
                  <c:v>55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15</c:v>
                </c:pt>
                <c:pt idx="144">
                  <c:v>5</c:v>
                </c:pt>
                <c:pt idx="145">
                  <c:v>0</c:v>
                </c:pt>
                <c:pt idx="146">
                  <c:v>5</c:v>
                </c:pt>
                <c:pt idx="147">
                  <c:v>25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40</c:v>
                </c:pt>
                <c:pt idx="152">
                  <c:v>25</c:v>
                </c:pt>
                <c:pt idx="153">
                  <c:v>0</c:v>
                </c:pt>
                <c:pt idx="154">
                  <c:v>1</c:v>
                </c:pt>
                <c:pt idx="155">
                  <c:v>5</c:v>
                </c:pt>
                <c:pt idx="156">
                  <c:v>1</c:v>
                </c:pt>
                <c:pt idx="157">
                  <c:v>15</c:v>
                </c:pt>
                <c:pt idx="158">
                  <c:v>30</c:v>
                </c:pt>
                <c:pt idx="159">
                  <c:v>15</c:v>
                </c:pt>
                <c:pt idx="160">
                  <c:v>20</c:v>
                </c:pt>
              </c:numCache>
            </c:numRef>
          </c:xVal>
          <c:yVal>
            <c:numRef>
              <c:f>'Height vs % shrub Cover'!$H$218:$H$418</c:f>
              <c:numCache>
                <c:formatCode>General</c:formatCode>
                <c:ptCount val="161"/>
                <c:pt idx="0">
                  <c:v>20.5</c:v>
                </c:pt>
                <c:pt idx="1">
                  <c:v>23.5</c:v>
                </c:pt>
                <c:pt idx="2">
                  <c:v>18</c:v>
                </c:pt>
                <c:pt idx="3">
                  <c:v>29</c:v>
                </c:pt>
                <c:pt idx="4">
                  <c:v>16</c:v>
                </c:pt>
                <c:pt idx="5">
                  <c:v>25.5</c:v>
                </c:pt>
                <c:pt idx="6">
                  <c:v>17.5</c:v>
                </c:pt>
                <c:pt idx="7">
                  <c:v>9</c:v>
                </c:pt>
                <c:pt idx="8">
                  <c:v>20.5</c:v>
                </c:pt>
                <c:pt idx="9">
                  <c:v>14</c:v>
                </c:pt>
                <c:pt idx="10">
                  <c:v>14.5</c:v>
                </c:pt>
                <c:pt idx="11">
                  <c:v>9</c:v>
                </c:pt>
                <c:pt idx="12">
                  <c:v>17</c:v>
                </c:pt>
                <c:pt idx="13">
                  <c:v>17</c:v>
                </c:pt>
                <c:pt idx="14">
                  <c:v>25</c:v>
                </c:pt>
                <c:pt idx="15">
                  <c:v>49</c:v>
                </c:pt>
                <c:pt idx="16">
                  <c:v>33</c:v>
                </c:pt>
                <c:pt idx="17">
                  <c:v>24</c:v>
                </c:pt>
                <c:pt idx="18">
                  <c:v>33.5</c:v>
                </c:pt>
                <c:pt idx="19">
                  <c:v>34</c:v>
                </c:pt>
                <c:pt idx="20">
                  <c:v>44</c:v>
                </c:pt>
                <c:pt idx="21">
                  <c:v>54</c:v>
                </c:pt>
                <c:pt idx="22">
                  <c:v>21</c:v>
                </c:pt>
                <c:pt idx="23">
                  <c:v>16.5</c:v>
                </c:pt>
                <c:pt idx="24">
                  <c:v>10</c:v>
                </c:pt>
                <c:pt idx="25">
                  <c:v>12</c:v>
                </c:pt>
                <c:pt idx="26">
                  <c:v>11</c:v>
                </c:pt>
                <c:pt idx="27">
                  <c:v>21</c:v>
                </c:pt>
                <c:pt idx="28">
                  <c:v>23</c:v>
                </c:pt>
                <c:pt idx="29">
                  <c:v>30.5</c:v>
                </c:pt>
                <c:pt idx="30">
                  <c:v>25.5</c:v>
                </c:pt>
                <c:pt idx="31">
                  <c:v>23.5</c:v>
                </c:pt>
                <c:pt idx="32">
                  <c:v>24</c:v>
                </c:pt>
                <c:pt idx="33">
                  <c:v>9</c:v>
                </c:pt>
                <c:pt idx="34">
                  <c:v>15</c:v>
                </c:pt>
                <c:pt idx="35">
                  <c:v>9</c:v>
                </c:pt>
                <c:pt idx="36">
                  <c:v>36.5</c:v>
                </c:pt>
                <c:pt idx="37">
                  <c:v>19</c:v>
                </c:pt>
                <c:pt idx="38">
                  <c:v>14</c:v>
                </c:pt>
                <c:pt idx="39">
                  <c:v>36.5</c:v>
                </c:pt>
                <c:pt idx="40">
                  <c:v>18.5</c:v>
                </c:pt>
                <c:pt idx="41">
                  <c:v>48</c:v>
                </c:pt>
                <c:pt idx="42">
                  <c:v>18</c:v>
                </c:pt>
                <c:pt idx="43">
                  <c:v>65</c:v>
                </c:pt>
                <c:pt idx="44">
                  <c:v>17.5</c:v>
                </c:pt>
                <c:pt idx="45">
                  <c:v>32.5</c:v>
                </c:pt>
                <c:pt idx="46">
                  <c:v>13</c:v>
                </c:pt>
                <c:pt idx="47">
                  <c:v>14</c:v>
                </c:pt>
                <c:pt idx="48">
                  <c:v>17.5</c:v>
                </c:pt>
                <c:pt idx="49">
                  <c:v>17</c:v>
                </c:pt>
                <c:pt idx="50">
                  <c:v>19</c:v>
                </c:pt>
                <c:pt idx="51">
                  <c:v>20</c:v>
                </c:pt>
                <c:pt idx="52">
                  <c:v>22.5</c:v>
                </c:pt>
                <c:pt idx="53">
                  <c:v>17</c:v>
                </c:pt>
                <c:pt idx="54">
                  <c:v>27</c:v>
                </c:pt>
                <c:pt idx="55">
                  <c:v>19.5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49</c:v>
                </c:pt>
                <c:pt idx="60">
                  <c:v>18</c:v>
                </c:pt>
                <c:pt idx="61">
                  <c:v>6</c:v>
                </c:pt>
                <c:pt idx="62">
                  <c:v>29</c:v>
                </c:pt>
                <c:pt idx="63">
                  <c:v>22</c:v>
                </c:pt>
                <c:pt idx="64">
                  <c:v>22</c:v>
                </c:pt>
                <c:pt idx="65">
                  <c:v>25</c:v>
                </c:pt>
                <c:pt idx="66">
                  <c:v>20</c:v>
                </c:pt>
                <c:pt idx="67">
                  <c:v>36</c:v>
                </c:pt>
                <c:pt idx="68">
                  <c:v>33</c:v>
                </c:pt>
                <c:pt idx="69">
                  <c:v>21</c:v>
                </c:pt>
                <c:pt idx="70">
                  <c:v>33</c:v>
                </c:pt>
                <c:pt idx="71">
                  <c:v>19.5</c:v>
                </c:pt>
                <c:pt idx="72">
                  <c:v>31</c:v>
                </c:pt>
                <c:pt idx="73">
                  <c:v>18</c:v>
                </c:pt>
                <c:pt idx="74">
                  <c:v>40</c:v>
                </c:pt>
                <c:pt idx="75">
                  <c:v>38</c:v>
                </c:pt>
                <c:pt idx="76">
                  <c:v>20</c:v>
                </c:pt>
                <c:pt idx="77">
                  <c:v>31</c:v>
                </c:pt>
                <c:pt idx="78">
                  <c:v>18</c:v>
                </c:pt>
                <c:pt idx="79">
                  <c:v>19</c:v>
                </c:pt>
                <c:pt idx="80">
                  <c:v>26</c:v>
                </c:pt>
                <c:pt idx="81">
                  <c:v>16</c:v>
                </c:pt>
                <c:pt idx="82">
                  <c:v>10.5</c:v>
                </c:pt>
                <c:pt idx="83">
                  <c:v>19</c:v>
                </c:pt>
                <c:pt idx="84">
                  <c:v>50</c:v>
                </c:pt>
                <c:pt idx="85">
                  <c:v>21</c:v>
                </c:pt>
                <c:pt idx="86">
                  <c:v>25.5</c:v>
                </c:pt>
                <c:pt idx="87">
                  <c:v>13</c:v>
                </c:pt>
                <c:pt idx="88">
                  <c:v>35.5</c:v>
                </c:pt>
                <c:pt idx="89">
                  <c:v>21.5</c:v>
                </c:pt>
                <c:pt idx="90">
                  <c:v>33</c:v>
                </c:pt>
                <c:pt idx="91">
                  <c:v>21.5</c:v>
                </c:pt>
                <c:pt idx="92">
                  <c:v>22</c:v>
                </c:pt>
                <c:pt idx="93">
                  <c:v>17</c:v>
                </c:pt>
                <c:pt idx="94">
                  <c:v>13</c:v>
                </c:pt>
                <c:pt idx="95">
                  <c:v>17</c:v>
                </c:pt>
                <c:pt idx="96">
                  <c:v>29</c:v>
                </c:pt>
                <c:pt idx="97">
                  <c:v>37</c:v>
                </c:pt>
                <c:pt idx="98">
                  <c:v>24.5</c:v>
                </c:pt>
                <c:pt idx="99">
                  <c:v>54</c:v>
                </c:pt>
                <c:pt idx="100">
                  <c:v>13</c:v>
                </c:pt>
                <c:pt idx="101">
                  <c:v>37</c:v>
                </c:pt>
                <c:pt idx="102">
                  <c:v>19.5</c:v>
                </c:pt>
                <c:pt idx="103">
                  <c:v>19</c:v>
                </c:pt>
                <c:pt idx="104">
                  <c:v>33</c:v>
                </c:pt>
                <c:pt idx="105">
                  <c:v>19.5</c:v>
                </c:pt>
                <c:pt idx="106">
                  <c:v>14.5</c:v>
                </c:pt>
                <c:pt idx="107">
                  <c:v>23.5</c:v>
                </c:pt>
                <c:pt idx="108">
                  <c:v>34</c:v>
                </c:pt>
                <c:pt idx="109">
                  <c:v>13</c:v>
                </c:pt>
                <c:pt idx="110">
                  <c:v>33</c:v>
                </c:pt>
                <c:pt idx="111">
                  <c:v>21.5</c:v>
                </c:pt>
                <c:pt idx="112">
                  <c:v>21</c:v>
                </c:pt>
                <c:pt idx="113">
                  <c:v>31</c:v>
                </c:pt>
                <c:pt idx="114">
                  <c:v>29.5</c:v>
                </c:pt>
                <c:pt idx="115">
                  <c:v>13</c:v>
                </c:pt>
                <c:pt idx="116">
                  <c:v>59</c:v>
                </c:pt>
                <c:pt idx="117">
                  <c:v>41</c:v>
                </c:pt>
                <c:pt idx="118">
                  <c:v>32</c:v>
                </c:pt>
                <c:pt idx="119">
                  <c:v>50.5</c:v>
                </c:pt>
                <c:pt idx="120">
                  <c:v>41</c:v>
                </c:pt>
                <c:pt idx="121">
                  <c:v>30.5</c:v>
                </c:pt>
                <c:pt idx="122">
                  <c:v>15.5</c:v>
                </c:pt>
                <c:pt idx="123">
                  <c:v>10.5</c:v>
                </c:pt>
                <c:pt idx="124">
                  <c:v>19.5</c:v>
                </c:pt>
                <c:pt idx="125">
                  <c:v>27</c:v>
                </c:pt>
                <c:pt idx="126">
                  <c:v>12.5</c:v>
                </c:pt>
                <c:pt idx="127">
                  <c:v>11.5</c:v>
                </c:pt>
                <c:pt idx="128">
                  <c:v>22</c:v>
                </c:pt>
                <c:pt idx="129">
                  <c:v>29</c:v>
                </c:pt>
                <c:pt idx="130">
                  <c:v>25</c:v>
                </c:pt>
                <c:pt idx="131">
                  <c:v>17</c:v>
                </c:pt>
                <c:pt idx="132">
                  <c:v>9</c:v>
                </c:pt>
                <c:pt idx="133">
                  <c:v>26</c:v>
                </c:pt>
                <c:pt idx="134">
                  <c:v>14.5</c:v>
                </c:pt>
                <c:pt idx="135">
                  <c:v>38</c:v>
                </c:pt>
                <c:pt idx="136">
                  <c:v>35.5</c:v>
                </c:pt>
                <c:pt idx="137">
                  <c:v>16</c:v>
                </c:pt>
                <c:pt idx="138">
                  <c:v>18.5</c:v>
                </c:pt>
                <c:pt idx="139">
                  <c:v>20</c:v>
                </c:pt>
                <c:pt idx="140">
                  <c:v>46</c:v>
                </c:pt>
                <c:pt idx="141">
                  <c:v>50</c:v>
                </c:pt>
                <c:pt idx="142">
                  <c:v>9</c:v>
                </c:pt>
                <c:pt idx="143">
                  <c:v>13</c:v>
                </c:pt>
                <c:pt idx="144">
                  <c:v>24</c:v>
                </c:pt>
                <c:pt idx="145">
                  <c:v>11.5</c:v>
                </c:pt>
                <c:pt idx="146">
                  <c:v>9</c:v>
                </c:pt>
                <c:pt idx="147">
                  <c:v>10.5</c:v>
                </c:pt>
                <c:pt idx="148">
                  <c:v>20</c:v>
                </c:pt>
                <c:pt idx="149">
                  <c:v>30.5</c:v>
                </c:pt>
                <c:pt idx="150">
                  <c:v>26</c:v>
                </c:pt>
                <c:pt idx="151">
                  <c:v>40</c:v>
                </c:pt>
                <c:pt idx="152">
                  <c:v>19</c:v>
                </c:pt>
                <c:pt idx="153">
                  <c:v>7</c:v>
                </c:pt>
                <c:pt idx="154">
                  <c:v>9</c:v>
                </c:pt>
                <c:pt idx="155">
                  <c:v>7.5</c:v>
                </c:pt>
                <c:pt idx="156">
                  <c:v>8.5</c:v>
                </c:pt>
                <c:pt idx="157">
                  <c:v>9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</c:numCache>
            </c:numRef>
          </c:yVal>
        </c:ser>
        <c:axId val="96878976"/>
        <c:axId val="96880896"/>
      </c:scatterChart>
      <c:valAx>
        <c:axId val="96878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Shrub Cover</a:t>
                </a:r>
              </a:p>
            </c:rich>
          </c:tx>
        </c:title>
        <c:numFmt formatCode="General" sourceLinked="1"/>
        <c:majorTickMark val="none"/>
        <c:tickLblPos val="nextTo"/>
        <c:crossAx val="96880896"/>
        <c:crosses val="autoZero"/>
        <c:crossBetween val="midCat"/>
      </c:valAx>
      <c:valAx>
        <c:axId val="96880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</c:title>
        <c:numFmt formatCode="General" sourceLinked="1"/>
        <c:majorTickMark val="none"/>
        <c:tickLblPos val="nextTo"/>
        <c:crossAx val="968789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Height vs</a:t>
            </a:r>
            <a:r>
              <a:rPr lang="en-US" baseline="0"/>
              <a:t> % shrub cover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2014 site 4</c:v>
          </c:tx>
          <c:spPr>
            <a:ln w="28575">
              <a:noFill/>
            </a:ln>
          </c:spPr>
          <c:xVal>
            <c:numRef>
              <c:f>'Height vs % shrub Cover'!$P$2:$P$217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65</c:v>
                </c:pt>
                <c:pt idx="5">
                  <c:v>8</c:v>
                </c:pt>
                <c:pt idx="6">
                  <c:v>0</c:v>
                </c:pt>
                <c:pt idx="7">
                  <c:v>5</c:v>
                </c:pt>
                <c:pt idx="8">
                  <c:v>35</c:v>
                </c:pt>
                <c:pt idx="9">
                  <c:v>20</c:v>
                </c:pt>
                <c:pt idx="10">
                  <c:v>15</c:v>
                </c:pt>
                <c:pt idx="11">
                  <c:v>25</c:v>
                </c:pt>
                <c:pt idx="12">
                  <c:v>35</c:v>
                </c:pt>
                <c:pt idx="13">
                  <c:v>20</c:v>
                </c:pt>
                <c:pt idx="14">
                  <c:v>15</c:v>
                </c:pt>
                <c:pt idx="15">
                  <c:v>25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35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20</c:v>
                </c:pt>
                <c:pt idx="27">
                  <c:v>7</c:v>
                </c:pt>
                <c:pt idx="28">
                  <c:v>0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35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12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40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10</c:v>
                </c:pt>
                <c:pt idx="47">
                  <c:v>20</c:v>
                </c:pt>
                <c:pt idx="48">
                  <c:v>0</c:v>
                </c:pt>
                <c:pt idx="49">
                  <c:v>0</c:v>
                </c:pt>
                <c:pt idx="50">
                  <c:v>20</c:v>
                </c:pt>
                <c:pt idx="51">
                  <c:v>50</c:v>
                </c:pt>
                <c:pt idx="52">
                  <c:v>3</c:v>
                </c:pt>
                <c:pt idx="53">
                  <c:v>40</c:v>
                </c:pt>
                <c:pt idx="54">
                  <c:v>0</c:v>
                </c:pt>
                <c:pt idx="55">
                  <c:v>18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3</c:v>
                </c:pt>
                <c:pt idx="62">
                  <c:v>1</c:v>
                </c:pt>
                <c:pt idx="63">
                  <c:v>22</c:v>
                </c:pt>
                <c:pt idx="64">
                  <c:v>20</c:v>
                </c:pt>
                <c:pt idx="65">
                  <c:v>12</c:v>
                </c:pt>
                <c:pt idx="66">
                  <c:v>7</c:v>
                </c:pt>
                <c:pt idx="67">
                  <c:v>18</c:v>
                </c:pt>
                <c:pt idx="68">
                  <c:v>15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7</c:v>
                </c:pt>
                <c:pt idx="76">
                  <c:v>0</c:v>
                </c:pt>
                <c:pt idx="77">
                  <c:v>30</c:v>
                </c:pt>
                <c:pt idx="78">
                  <c:v>15</c:v>
                </c:pt>
                <c:pt idx="79">
                  <c:v>35</c:v>
                </c:pt>
                <c:pt idx="80">
                  <c:v>25</c:v>
                </c:pt>
                <c:pt idx="81">
                  <c:v>5</c:v>
                </c:pt>
                <c:pt idx="82">
                  <c:v>60</c:v>
                </c:pt>
                <c:pt idx="83">
                  <c:v>20</c:v>
                </c:pt>
                <c:pt idx="84">
                  <c:v>35</c:v>
                </c:pt>
                <c:pt idx="85">
                  <c:v>40</c:v>
                </c:pt>
                <c:pt idx="86">
                  <c:v>0</c:v>
                </c:pt>
                <c:pt idx="87">
                  <c:v>0</c:v>
                </c:pt>
                <c:pt idx="88">
                  <c:v>30</c:v>
                </c:pt>
                <c:pt idx="89">
                  <c:v>5</c:v>
                </c:pt>
                <c:pt idx="90">
                  <c:v>1</c:v>
                </c:pt>
                <c:pt idx="91">
                  <c:v>0</c:v>
                </c:pt>
                <c:pt idx="92">
                  <c:v>45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3</c:v>
                </c:pt>
                <c:pt idx="100">
                  <c:v>20</c:v>
                </c:pt>
                <c:pt idx="101">
                  <c:v>10</c:v>
                </c:pt>
                <c:pt idx="102">
                  <c:v>12</c:v>
                </c:pt>
                <c:pt idx="103">
                  <c:v>0</c:v>
                </c:pt>
                <c:pt idx="104">
                  <c:v>10</c:v>
                </c:pt>
                <c:pt idx="105">
                  <c:v>15</c:v>
                </c:pt>
                <c:pt idx="106">
                  <c:v>40</c:v>
                </c:pt>
                <c:pt idx="107">
                  <c:v>20</c:v>
                </c:pt>
                <c:pt idx="108">
                  <c:v>5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6</c:v>
                </c:pt>
                <c:pt idx="113">
                  <c:v>30</c:v>
                </c:pt>
                <c:pt idx="114">
                  <c:v>10</c:v>
                </c:pt>
                <c:pt idx="115">
                  <c:v>20</c:v>
                </c:pt>
                <c:pt idx="116">
                  <c:v>8</c:v>
                </c:pt>
                <c:pt idx="117">
                  <c:v>25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10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15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1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0</c:v>
                </c:pt>
                <c:pt idx="135">
                  <c:v>15</c:v>
                </c:pt>
                <c:pt idx="136">
                  <c:v>0</c:v>
                </c:pt>
                <c:pt idx="137">
                  <c:v>5</c:v>
                </c:pt>
                <c:pt idx="138">
                  <c:v>25</c:v>
                </c:pt>
                <c:pt idx="139">
                  <c:v>25</c:v>
                </c:pt>
                <c:pt idx="140">
                  <c:v>20</c:v>
                </c:pt>
                <c:pt idx="141">
                  <c:v>10</c:v>
                </c:pt>
                <c:pt idx="142">
                  <c:v>22</c:v>
                </c:pt>
                <c:pt idx="143">
                  <c:v>10</c:v>
                </c:pt>
                <c:pt idx="144">
                  <c:v>20</c:v>
                </c:pt>
                <c:pt idx="145">
                  <c:v>5</c:v>
                </c:pt>
                <c:pt idx="146">
                  <c:v>2</c:v>
                </c:pt>
                <c:pt idx="147">
                  <c:v>0</c:v>
                </c:pt>
                <c:pt idx="148">
                  <c:v>30</c:v>
                </c:pt>
                <c:pt idx="149">
                  <c:v>15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3</c:v>
                </c:pt>
              </c:numCache>
            </c:numRef>
          </c:xVal>
          <c:yVal>
            <c:numRef>
              <c:f>'Height vs % shrub Cover'!$J$2:$J$217</c:f>
              <c:numCache>
                <c:formatCode>General</c:formatCode>
                <c:ptCount val="165"/>
                <c:pt idx="3">
                  <c:v>37</c:v>
                </c:pt>
                <c:pt idx="4">
                  <c:v>16</c:v>
                </c:pt>
                <c:pt idx="5">
                  <c:v>25</c:v>
                </c:pt>
                <c:pt idx="7">
                  <c:v>12</c:v>
                </c:pt>
                <c:pt idx="8">
                  <c:v>14</c:v>
                </c:pt>
                <c:pt idx="9">
                  <c:v>10</c:v>
                </c:pt>
                <c:pt idx="10">
                  <c:v>12</c:v>
                </c:pt>
                <c:pt idx="11">
                  <c:v>20</c:v>
                </c:pt>
                <c:pt idx="12">
                  <c:v>35</c:v>
                </c:pt>
                <c:pt idx="13">
                  <c:v>41</c:v>
                </c:pt>
                <c:pt idx="14">
                  <c:v>29</c:v>
                </c:pt>
                <c:pt idx="15">
                  <c:v>20</c:v>
                </c:pt>
                <c:pt idx="16">
                  <c:v>18</c:v>
                </c:pt>
                <c:pt idx="17">
                  <c:v>51</c:v>
                </c:pt>
                <c:pt idx="18">
                  <c:v>44</c:v>
                </c:pt>
                <c:pt idx="20">
                  <c:v>36</c:v>
                </c:pt>
                <c:pt idx="21">
                  <c:v>44</c:v>
                </c:pt>
                <c:pt idx="22">
                  <c:v>52</c:v>
                </c:pt>
                <c:pt idx="23">
                  <c:v>19</c:v>
                </c:pt>
                <c:pt idx="24">
                  <c:v>45</c:v>
                </c:pt>
                <c:pt idx="26">
                  <c:v>99</c:v>
                </c:pt>
                <c:pt idx="27">
                  <c:v>74</c:v>
                </c:pt>
                <c:pt idx="29">
                  <c:v>38</c:v>
                </c:pt>
                <c:pt idx="30">
                  <c:v>23</c:v>
                </c:pt>
                <c:pt idx="32">
                  <c:v>19</c:v>
                </c:pt>
                <c:pt idx="33">
                  <c:v>31</c:v>
                </c:pt>
                <c:pt idx="36">
                  <c:v>50</c:v>
                </c:pt>
                <c:pt idx="37">
                  <c:v>20</c:v>
                </c:pt>
                <c:pt idx="38">
                  <c:v>27</c:v>
                </c:pt>
                <c:pt idx="40">
                  <c:v>36</c:v>
                </c:pt>
                <c:pt idx="42">
                  <c:v>23</c:v>
                </c:pt>
                <c:pt idx="43">
                  <c:v>22</c:v>
                </c:pt>
                <c:pt idx="44">
                  <c:v>16</c:v>
                </c:pt>
                <c:pt idx="46">
                  <c:v>48</c:v>
                </c:pt>
                <c:pt idx="47">
                  <c:v>30</c:v>
                </c:pt>
                <c:pt idx="50">
                  <c:v>12</c:v>
                </c:pt>
                <c:pt idx="51">
                  <c:v>29</c:v>
                </c:pt>
                <c:pt idx="52">
                  <c:v>36</c:v>
                </c:pt>
                <c:pt idx="53">
                  <c:v>28</c:v>
                </c:pt>
                <c:pt idx="54">
                  <c:v>26</c:v>
                </c:pt>
                <c:pt idx="55">
                  <c:v>20</c:v>
                </c:pt>
                <c:pt idx="56">
                  <c:v>23</c:v>
                </c:pt>
                <c:pt idx="57">
                  <c:v>25</c:v>
                </c:pt>
                <c:pt idx="59">
                  <c:v>21</c:v>
                </c:pt>
                <c:pt idx="60">
                  <c:v>17</c:v>
                </c:pt>
                <c:pt idx="61">
                  <c:v>7</c:v>
                </c:pt>
                <c:pt idx="62">
                  <c:v>13</c:v>
                </c:pt>
                <c:pt idx="63">
                  <c:v>23</c:v>
                </c:pt>
                <c:pt idx="64">
                  <c:v>24</c:v>
                </c:pt>
                <c:pt idx="65">
                  <c:v>29</c:v>
                </c:pt>
                <c:pt idx="66">
                  <c:v>26</c:v>
                </c:pt>
                <c:pt idx="67">
                  <c:v>15</c:v>
                </c:pt>
                <c:pt idx="68">
                  <c:v>28</c:v>
                </c:pt>
                <c:pt idx="69">
                  <c:v>30</c:v>
                </c:pt>
                <c:pt idx="70">
                  <c:v>58</c:v>
                </c:pt>
                <c:pt idx="71">
                  <c:v>83</c:v>
                </c:pt>
                <c:pt idx="72">
                  <c:v>36</c:v>
                </c:pt>
                <c:pt idx="74">
                  <c:v>46</c:v>
                </c:pt>
                <c:pt idx="75">
                  <c:v>30</c:v>
                </c:pt>
                <c:pt idx="77">
                  <c:v>14</c:v>
                </c:pt>
                <c:pt idx="78">
                  <c:v>13</c:v>
                </c:pt>
                <c:pt idx="79">
                  <c:v>47</c:v>
                </c:pt>
                <c:pt idx="80">
                  <c:v>43</c:v>
                </c:pt>
                <c:pt idx="81">
                  <c:v>23</c:v>
                </c:pt>
                <c:pt idx="82">
                  <c:v>72</c:v>
                </c:pt>
                <c:pt idx="83">
                  <c:v>58</c:v>
                </c:pt>
                <c:pt idx="84">
                  <c:v>72</c:v>
                </c:pt>
                <c:pt idx="85">
                  <c:v>12</c:v>
                </c:pt>
                <c:pt idx="88">
                  <c:v>26</c:v>
                </c:pt>
                <c:pt idx="89">
                  <c:v>21</c:v>
                </c:pt>
                <c:pt idx="90">
                  <c:v>45</c:v>
                </c:pt>
                <c:pt idx="91">
                  <c:v>53</c:v>
                </c:pt>
                <c:pt idx="92">
                  <c:v>61</c:v>
                </c:pt>
                <c:pt idx="94">
                  <c:v>17</c:v>
                </c:pt>
                <c:pt idx="97">
                  <c:v>19</c:v>
                </c:pt>
                <c:pt idx="99">
                  <c:v>20</c:v>
                </c:pt>
                <c:pt idx="100">
                  <c:v>37</c:v>
                </c:pt>
                <c:pt idx="101">
                  <c:v>17</c:v>
                </c:pt>
                <c:pt idx="102">
                  <c:v>29</c:v>
                </c:pt>
                <c:pt idx="104">
                  <c:v>22</c:v>
                </c:pt>
                <c:pt idx="105">
                  <c:v>24</c:v>
                </c:pt>
                <c:pt idx="106">
                  <c:v>24</c:v>
                </c:pt>
                <c:pt idx="107">
                  <c:v>18</c:v>
                </c:pt>
                <c:pt idx="108">
                  <c:v>28</c:v>
                </c:pt>
                <c:pt idx="109">
                  <c:v>20</c:v>
                </c:pt>
                <c:pt idx="110">
                  <c:v>11</c:v>
                </c:pt>
                <c:pt idx="111">
                  <c:v>18</c:v>
                </c:pt>
                <c:pt idx="112">
                  <c:v>32</c:v>
                </c:pt>
                <c:pt idx="113">
                  <c:v>31</c:v>
                </c:pt>
                <c:pt idx="114">
                  <c:v>29</c:v>
                </c:pt>
                <c:pt idx="115">
                  <c:v>34</c:v>
                </c:pt>
                <c:pt idx="116">
                  <c:v>58</c:v>
                </c:pt>
                <c:pt idx="117">
                  <c:v>26</c:v>
                </c:pt>
                <c:pt idx="118">
                  <c:v>14</c:v>
                </c:pt>
                <c:pt idx="119">
                  <c:v>10</c:v>
                </c:pt>
                <c:pt idx="121">
                  <c:v>20</c:v>
                </c:pt>
                <c:pt idx="122">
                  <c:v>15</c:v>
                </c:pt>
                <c:pt idx="123">
                  <c:v>12</c:v>
                </c:pt>
                <c:pt idx="124">
                  <c:v>18</c:v>
                </c:pt>
                <c:pt idx="126">
                  <c:v>32</c:v>
                </c:pt>
                <c:pt idx="128">
                  <c:v>48</c:v>
                </c:pt>
                <c:pt idx="129">
                  <c:v>22</c:v>
                </c:pt>
                <c:pt idx="130">
                  <c:v>26</c:v>
                </c:pt>
                <c:pt idx="131">
                  <c:v>17</c:v>
                </c:pt>
                <c:pt idx="132">
                  <c:v>23</c:v>
                </c:pt>
                <c:pt idx="135">
                  <c:v>22</c:v>
                </c:pt>
                <c:pt idx="137">
                  <c:v>29</c:v>
                </c:pt>
                <c:pt idx="138">
                  <c:v>22</c:v>
                </c:pt>
                <c:pt idx="139">
                  <c:v>26</c:v>
                </c:pt>
                <c:pt idx="140">
                  <c:v>29</c:v>
                </c:pt>
                <c:pt idx="141">
                  <c:v>22</c:v>
                </c:pt>
                <c:pt idx="142">
                  <c:v>51</c:v>
                </c:pt>
                <c:pt idx="143">
                  <c:v>60</c:v>
                </c:pt>
                <c:pt idx="144">
                  <c:v>52</c:v>
                </c:pt>
                <c:pt idx="145">
                  <c:v>53</c:v>
                </c:pt>
                <c:pt idx="146">
                  <c:v>56</c:v>
                </c:pt>
                <c:pt idx="147">
                  <c:v>60</c:v>
                </c:pt>
                <c:pt idx="148">
                  <c:v>40</c:v>
                </c:pt>
                <c:pt idx="149">
                  <c:v>49</c:v>
                </c:pt>
                <c:pt idx="150">
                  <c:v>21</c:v>
                </c:pt>
                <c:pt idx="162">
                  <c:v>25</c:v>
                </c:pt>
                <c:pt idx="163">
                  <c:v>14.5</c:v>
                </c:pt>
                <c:pt idx="164">
                  <c:v>20</c:v>
                </c:pt>
              </c:numCache>
            </c:numRef>
          </c:yVal>
        </c:ser>
        <c:ser>
          <c:idx val="1"/>
          <c:order val="1"/>
          <c:tx>
            <c:v>2014 Site 5</c:v>
          </c:tx>
          <c:spPr>
            <a:ln w="28575">
              <a:noFill/>
            </a:ln>
          </c:spPr>
          <c:xVal>
            <c:numRef>
              <c:f>'Height vs % shrub Cover'!$P$218:$P$418</c:f>
              <c:numCache>
                <c:formatCode>General</c:formatCode>
                <c:ptCount val="161"/>
                <c:pt idx="0">
                  <c:v>22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45</c:v>
                </c:pt>
                <c:pt idx="17">
                  <c:v>50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22</c:v>
                </c:pt>
                <c:pt idx="28">
                  <c:v>0</c:v>
                </c:pt>
                <c:pt idx="29">
                  <c:v>7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10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10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0</c:v>
                </c:pt>
                <c:pt idx="74">
                  <c:v>10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15</c:v>
                </c:pt>
                <c:pt idx="91">
                  <c:v>0</c:v>
                </c:pt>
                <c:pt idx="92">
                  <c:v>10</c:v>
                </c:pt>
                <c:pt idx="93">
                  <c:v>0</c:v>
                </c:pt>
                <c:pt idx="94">
                  <c:v>0</c:v>
                </c:pt>
                <c:pt idx="95">
                  <c:v>30</c:v>
                </c:pt>
                <c:pt idx="96">
                  <c:v>2</c:v>
                </c:pt>
                <c:pt idx="97">
                  <c:v>55</c:v>
                </c:pt>
                <c:pt idx="98">
                  <c:v>1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25</c:v>
                </c:pt>
                <c:pt idx="109">
                  <c:v>0</c:v>
                </c:pt>
                <c:pt idx="110">
                  <c:v>15</c:v>
                </c:pt>
                <c:pt idx="111">
                  <c:v>0</c:v>
                </c:pt>
                <c:pt idx="112">
                  <c:v>0</c:v>
                </c:pt>
                <c:pt idx="113">
                  <c:v>10</c:v>
                </c:pt>
                <c:pt idx="114">
                  <c:v>15</c:v>
                </c:pt>
                <c:pt idx="115">
                  <c:v>2</c:v>
                </c:pt>
                <c:pt idx="116">
                  <c:v>0</c:v>
                </c:pt>
                <c:pt idx="117">
                  <c:v>15</c:v>
                </c:pt>
                <c:pt idx="118">
                  <c:v>0</c:v>
                </c:pt>
                <c:pt idx="119">
                  <c:v>15</c:v>
                </c:pt>
                <c:pt idx="120">
                  <c:v>10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25</c:v>
                </c:pt>
                <c:pt idx="136">
                  <c:v>0</c:v>
                </c:pt>
                <c:pt idx="137">
                  <c:v>0</c:v>
                </c:pt>
                <c:pt idx="138">
                  <c:v>20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40</c:v>
                </c:pt>
                <c:pt idx="144">
                  <c:v>0</c:v>
                </c:pt>
                <c:pt idx="145">
                  <c:v>5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30</c:v>
                </c:pt>
                <c:pt idx="151">
                  <c:v>60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15</c:v>
                </c:pt>
                <c:pt idx="158">
                  <c:v>10</c:v>
                </c:pt>
                <c:pt idx="159">
                  <c:v>0</c:v>
                </c:pt>
                <c:pt idx="160">
                  <c:v>25</c:v>
                </c:pt>
              </c:numCache>
            </c:numRef>
          </c:xVal>
          <c:yVal>
            <c:numRef>
              <c:f>'Height vs % shrub Cover'!$J$218:$J$418</c:f>
              <c:numCache>
                <c:formatCode>General</c:formatCode>
                <c:ptCount val="161"/>
                <c:pt idx="0">
                  <c:v>16.5</c:v>
                </c:pt>
                <c:pt idx="1">
                  <c:v>19</c:v>
                </c:pt>
                <c:pt idx="2">
                  <c:v>7</c:v>
                </c:pt>
                <c:pt idx="3">
                  <c:v>14.5</c:v>
                </c:pt>
                <c:pt idx="4">
                  <c:v>10</c:v>
                </c:pt>
                <c:pt idx="5">
                  <c:v>6</c:v>
                </c:pt>
                <c:pt idx="12">
                  <c:v>12</c:v>
                </c:pt>
                <c:pt idx="14">
                  <c:v>13</c:v>
                </c:pt>
                <c:pt idx="15">
                  <c:v>68</c:v>
                </c:pt>
                <c:pt idx="16">
                  <c:v>33</c:v>
                </c:pt>
                <c:pt idx="17">
                  <c:v>33</c:v>
                </c:pt>
                <c:pt idx="18">
                  <c:v>39</c:v>
                </c:pt>
                <c:pt idx="19">
                  <c:v>34</c:v>
                </c:pt>
                <c:pt idx="20">
                  <c:v>24</c:v>
                </c:pt>
                <c:pt idx="21">
                  <c:v>56</c:v>
                </c:pt>
                <c:pt idx="27">
                  <c:v>14</c:v>
                </c:pt>
                <c:pt idx="29">
                  <c:v>11</c:v>
                </c:pt>
                <c:pt idx="31">
                  <c:v>23</c:v>
                </c:pt>
                <c:pt idx="36">
                  <c:v>27</c:v>
                </c:pt>
                <c:pt idx="37">
                  <c:v>24</c:v>
                </c:pt>
                <c:pt idx="39">
                  <c:v>40</c:v>
                </c:pt>
                <c:pt idx="41">
                  <c:v>44</c:v>
                </c:pt>
                <c:pt idx="42">
                  <c:v>22</c:v>
                </c:pt>
                <c:pt idx="43">
                  <c:v>58</c:v>
                </c:pt>
                <c:pt idx="45">
                  <c:v>36</c:v>
                </c:pt>
                <c:pt idx="47">
                  <c:v>9</c:v>
                </c:pt>
                <c:pt idx="49">
                  <c:v>6</c:v>
                </c:pt>
                <c:pt idx="52">
                  <c:v>9</c:v>
                </c:pt>
                <c:pt idx="55">
                  <c:v>6</c:v>
                </c:pt>
                <c:pt idx="56">
                  <c:v>10</c:v>
                </c:pt>
                <c:pt idx="58">
                  <c:v>9</c:v>
                </c:pt>
                <c:pt idx="59">
                  <c:v>13</c:v>
                </c:pt>
                <c:pt idx="62">
                  <c:v>22</c:v>
                </c:pt>
                <c:pt idx="68">
                  <c:v>28</c:v>
                </c:pt>
                <c:pt idx="69">
                  <c:v>12</c:v>
                </c:pt>
                <c:pt idx="72">
                  <c:v>15</c:v>
                </c:pt>
                <c:pt idx="74">
                  <c:v>36</c:v>
                </c:pt>
                <c:pt idx="76">
                  <c:v>19.5</c:v>
                </c:pt>
                <c:pt idx="80">
                  <c:v>37</c:v>
                </c:pt>
                <c:pt idx="81">
                  <c:v>4</c:v>
                </c:pt>
                <c:pt idx="84">
                  <c:v>15</c:v>
                </c:pt>
                <c:pt idx="85">
                  <c:v>18</c:v>
                </c:pt>
                <c:pt idx="89">
                  <c:v>10</c:v>
                </c:pt>
                <c:pt idx="90">
                  <c:v>10</c:v>
                </c:pt>
                <c:pt idx="91">
                  <c:v>12</c:v>
                </c:pt>
                <c:pt idx="92">
                  <c:v>18</c:v>
                </c:pt>
                <c:pt idx="94">
                  <c:v>16</c:v>
                </c:pt>
                <c:pt idx="95">
                  <c:v>2</c:v>
                </c:pt>
                <c:pt idx="96">
                  <c:v>43</c:v>
                </c:pt>
                <c:pt idx="97">
                  <c:v>39</c:v>
                </c:pt>
                <c:pt idx="98">
                  <c:v>18</c:v>
                </c:pt>
                <c:pt idx="99">
                  <c:v>47</c:v>
                </c:pt>
                <c:pt idx="104">
                  <c:v>30</c:v>
                </c:pt>
                <c:pt idx="105">
                  <c:v>18</c:v>
                </c:pt>
                <c:pt idx="108">
                  <c:v>50</c:v>
                </c:pt>
                <c:pt idx="110">
                  <c:v>17</c:v>
                </c:pt>
                <c:pt idx="113">
                  <c:v>24</c:v>
                </c:pt>
                <c:pt idx="114">
                  <c:v>40</c:v>
                </c:pt>
                <c:pt idx="115">
                  <c:v>6</c:v>
                </c:pt>
                <c:pt idx="116">
                  <c:v>40</c:v>
                </c:pt>
                <c:pt idx="117">
                  <c:v>56</c:v>
                </c:pt>
                <c:pt idx="118">
                  <c:v>39</c:v>
                </c:pt>
                <c:pt idx="119">
                  <c:v>51</c:v>
                </c:pt>
                <c:pt idx="120">
                  <c:v>32</c:v>
                </c:pt>
                <c:pt idx="122">
                  <c:v>16</c:v>
                </c:pt>
                <c:pt idx="124">
                  <c:v>20</c:v>
                </c:pt>
                <c:pt idx="125">
                  <c:v>15</c:v>
                </c:pt>
                <c:pt idx="129">
                  <c:v>26</c:v>
                </c:pt>
                <c:pt idx="130">
                  <c:v>4</c:v>
                </c:pt>
                <c:pt idx="135">
                  <c:v>22</c:v>
                </c:pt>
                <c:pt idx="138">
                  <c:v>4</c:v>
                </c:pt>
                <c:pt idx="139">
                  <c:v>14</c:v>
                </c:pt>
                <c:pt idx="141">
                  <c:v>34</c:v>
                </c:pt>
                <c:pt idx="143">
                  <c:v>1</c:v>
                </c:pt>
                <c:pt idx="145">
                  <c:v>10</c:v>
                </c:pt>
                <c:pt idx="148">
                  <c:v>1</c:v>
                </c:pt>
                <c:pt idx="150">
                  <c:v>12</c:v>
                </c:pt>
                <c:pt idx="151">
                  <c:v>50</c:v>
                </c:pt>
                <c:pt idx="152">
                  <c:v>10</c:v>
                </c:pt>
                <c:pt idx="157">
                  <c:v>2</c:v>
                </c:pt>
                <c:pt idx="158">
                  <c:v>1</c:v>
                </c:pt>
                <c:pt idx="160">
                  <c:v>4</c:v>
                </c:pt>
              </c:numCache>
            </c:numRef>
          </c:yVal>
        </c:ser>
        <c:axId val="96902144"/>
        <c:axId val="96920704"/>
      </c:scatterChart>
      <c:valAx>
        <c:axId val="9690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Shrub Cover</a:t>
                </a:r>
              </a:p>
            </c:rich>
          </c:tx>
        </c:title>
        <c:numFmt formatCode="General" sourceLinked="1"/>
        <c:majorTickMark val="none"/>
        <c:tickLblPos val="nextTo"/>
        <c:crossAx val="96920704"/>
        <c:crosses val="autoZero"/>
        <c:crossBetween val="midCat"/>
      </c:valAx>
      <c:valAx>
        <c:axId val="96920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</c:title>
        <c:numFmt formatCode="General" sourceLinked="1"/>
        <c:majorTickMark val="none"/>
        <c:tickLblPos val="nextTo"/>
        <c:crossAx val="969021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Height vs</a:t>
            </a:r>
            <a:r>
              <a:rPr lang="en-US" baseline="0"/>
              <a:t> % shrub cover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2015 site 4</c:v>
          </c:tx>
          <c:spPr>
            <a:ln w="28575">
              <a:noFill/>
            </a:ln>
          </c:spPr>
          <c:xVal>
            <c:numRef>
              <c:f>'Height vs % shrub Cover'!$Q$2:$Q$217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35</c:v>
                </c:pt>
                <c:pt idx="4">
                  <c:v>70</c:v>
                </c:pt>
                <c:pt idx="5">
                  <c:v>5</c:v>
                </c:pt>
                <c:pt idx="6">
                  <c:v>65</c:v>
                </c:pt>
                <c:pt idx="7">
                  <c:v>5</c:v>
                </c:pt>
                <c:pt idx="8">
                  <c:v>50</c:v>
                </c:pt>
                <c:pt idx="9">
                  <c:v>35</c:v>
                </c:pt>
                <c:pt idx="10">
                  <c:v>10</c:v>
                </c:pt>
                <c:pt idx="11">
                  <c:v>50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70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25</c:v>
                </c:pt>
                <c:pt idx="20">
                  <c:v>30</c:v>
                </c:pt>
                <c:pt idx="21">
                  <c:v>20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50</c:v>
                </c:pt>
                <c:pt idx="27">
                  <c:v>10</c:v>
                </c:pt>
                <c:pt idx="28">
                  <c:v>5</c:v>
                </c:pt>
                <c:pt idx="29">
                  <c:v>25</c:v>
                </c:pt>
                <c:pt idx="30">
                  <c:v>0</c:v>
                </c:pt>
                <c:pt idx="31">
                  <c:v>0</c:v>
                </c:pt>
                <c:pt idx="32">
                  <c:v>15</c:v>
                </c:pt>
                <c:pt idx="33">
                  <c:v>15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35</c:v>
                </c:pt>
                <c:pt idx="39">
                  <c:v>30</c:v>
                </c:pt>
                <c:pt idx="40">
                  <c:v>2</c:v>
                </c:pt>
                <c:pt idx="41">
                  <c:v>0</c:v>
                </c:pt>
                <c:pt idx="42">
                  <c:v>50</c:v>
                </c:pt>
                <c:pt idx="43">
                  <c:v>10</c:v>
                </c:pt>
                <c:pt idx="44">
                  <c:v>10</c:v>
                </c:pt>
                <c:pt idx="45">
                  <c:v>50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</c:v>
                </c:pt>
                <c:pt idx="51">
                  <c:v>80</c:v>
                </c:pt>
                <c:pt idx="52">
                  <c:v>15</c:v>
                </c:pt>
                <c:pt idx="53">
                  <c:v>60</c:v>
                </c:pt>
                <c:pt idx="54">
                  <c:v>5</c:v>
                </c:pt>
                <c:pt idx="55">
                  <c:v>25</c:v>
                </c:pt>
                <c:pt idx="56">
                  <c:v>20</c:v>
                </c:pt>
                <c:pt idx="57">
                  <c:v>0</c:v>
                </c:pt>
                <c:pt idx="58">
                  <c:v>30</c:v>
                </c:pt>
                <c:pt idx="59">
                  <c:v>5</c:v>
                </c:pt>
                <c:pt idx="60">
                  <c:v>40</c:v>
                </c:pt>
                <c:pt idx="61">
                  <c:v>10</c:v>
                </c:pt>
                <c:pt idx="62">
                  <c:v>10</c:v>
                </c:pt>
                <c:pt idx="63">
                  <c:v>30</c:v>
                </c:pt>
                <c:pt idx="64">
                  <c:v>20</c:v>
                </c:pt>
                <c:pt idx="65">
                  <c:v>10</c:v>
                </c:pt>
                <c:pt idx="66">
                  <c:v>20</c:v>
                </c:pt>
                <c:pt idx="67">
                  <c:v>30</c:v>
                </c:pt>
                <c:pt idx="68">
                  <c:v>15</c:v>
                </c:pt>
                <c:pt idx="69">
                  <c:v>5</c:v>
                </c:pt>
                <c:pt idx="70">
                  <c:v>10</c:v>
                </c:pt>
                <c:pt idx="71">
                  <c:v>5</c:v>
                </c:pt>
                <c:pt idx="72">
                  <c:v>45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15</c:v>
                </c:pt>
                <c:pt idx="78">
                  <c:v>1</c:v>
                </c:pt>
                <c:pt idx="79">
                  <c:v>15</c:v>
                </c:pt>
                <c:pt idx="80">
                  <c:v>35</c:v>
                </c:pt>
                <c:pt idx="81">
                  <c:v>5</c:v>
                </c:pt>
                <c:pt idx="82">
                  <c:v>30</c:v>
                </c:pt>
                <c:pt idx="83">
                  <c:v>35</c:v>
                </c:pt>
                <c:pt idx="84">
                  <c:v>20</c:v>
                </c:pt>
                <c:pt idx="85">
                  <c:v>30</c:v>
                </c:pt>
                <c:pt idx="86">
                  <c:v>0</c:v>
                </c:pt>
                <c:pt idx="87">
                  <c:v>0</c:v>
                </c:pt>
                <c:pt idx="88">
                  <c:v>20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50</c:v>
                </c:pt>
                <c:pt idx="93">
                  <c:v>0</c:v>
                </c:pt>
                <c:pt idx="94">
                  <c:v>15</c:v>
                </c:pt>
                <c:pt idx="95">
                  <c:v>0</c:v>
                </c:pt>
                <c:pt idx="96">
                  <c:v>0</c:v>
                </c:pt>
                <c:pt idx="97">
                  <c:v>15</c:v>
                </c:pt>
                <c:pt idx="98">
                  <c:v>0</c:v>
                </c:pt>
                <c:pt idx="99">
                  <c:v>0</c:v>
                </c:pt>
                <c:pt idx="100">
                  <c:v>18</c:v>
                </c:pt>
                <c:pt idx="101">
                  <c:v>25</c:v>
                </c:pt>
                <c:pt idx="102">
                  <c:v>40</c:v>
                </c:pt>
                <c:pt idx="103">
                  <c:v>0</c:v>
                </c:pt>
                <c:pt idx="104">
                  <c:v>15</c:v>
                </c:pt>
                <c:pt idx="105">
                  <c:v>35</c:v>
                </c:pt>
                <c:pt idx="106">
                  <c:v>0</c:v>
                </c:pt>
                <c:pt idx="107">
                  <c:v>75</c:v>
                </c:pt>
                <c:pt idx="108">
                  <c:v>0</c:v>
                </c:pt>
                <c:pt idx="109">
                  <c:v>3</c:v>
                </c:pt>
                <c:pt idx="110">
                  <c:v>15</c:v>
                </c:pt>
                <c:pt idx="111">
                  <c:v>10</c:v>
                </c:pt>
                <c:pt idx="112">
                  <c:v>0</c:v>
                </c:pt>
                <c:pt idx="113">
                  <c:v>1</c:v>
                </c:pt>
                <c:pt idx="114">
                  <c:v>20</c:v>
                </c:pt>
                <c:pt idx="115">
                  <c:v>3</c:v>
                </c:pt>
                <c:pt idx="116">
                  <c:v>15</c:v>
                </c:pt>
                <c:pt idx="117">
                  <c:v>12</c:v>
                </c:pt>
                <c:pt idx="118">
                  <c:v>5</c:v>
                </c:pt>
                <c:pt idx="119">
                  <c:v>18</c:v>
                </c:pt>
                <c:pt idx="120">
                  <c:v>15</c:v>
                </c:pt>
                <c:pt idx="121">
                  <c:v>0</c:v>
                </c:pt>
                <c:pt idx="122">
                  <c:v>25</c:v>
                </c:pt>
                <c:pt idx="123">
                  <c:v>5</c:v>
                </c:pt>
                <c:pt idx="124">
                  <c:v>12</c:v>
                </c:pt>
                <c:pt idx="125">
                  <c:v>0</c:v>
                </c:pt>
                <c:pt idx="126">
                  <c:v>30</c:v>
                </c:pt>
                <c:pt idx="127">
                  <c:v>2</c:v>
                </c:pt>
                <c:pt idx="128">
                  <c:v>3</c:v>
                </c:pt>
                <c:pt idx="129">
                  <c:v>7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15</c:v>
                </c:pt>
                <c:pt idx="134">
                  <c:v>2</c:v>
                </c:pt>
                <c:pt idx="135">
                  <c:v>20</c:v>
                </c:pt>
                <c:pt idx="136">
                  <c:v>0</c:v>
                </c:pt>
                <c:pt idx="137">
                  <c:v>15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10</c:v>
                </c:pt>
                <c:pt idx="142">
                  <c:v>15</c:v>
                </c:pt>
                <c:pt idx="143">
                  <c:v>40</c:v>
                </c:pt>
                <c:pt idx="144">
                  <c:v>0</c:v>
                </c:pt>
                <c:pt idx="145">
                  <c:v>0</c:v>
                </c:pt>
                <c:pt idx="146">
                  <c:v>12</c:v>
                </c:pt>
                <c:pt idx="147">
                  <c:v>0</c:v>
                </c:pt>
                <c:pt idx="148">
                  <c:v>35</c:v>
                </c:pt>
                <c:pt idx="149">
                  <c:v>35</c:v>
                </c:pt>
                <c:pt idx="150">
                  <c:v>0</c:v>
                </c:pt>
                <c:pt idx="151">
                  <c:v>15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35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4</c:v>
                </c:pt>
              </c:numCache>
            </c:numRef>
          </c:xVal>
          <c:yVal>
            <c:numRef>
              <c:f>'Height vs % shrub Cover'!$K$2:$K$217</c:f>
              <c:numCache>
                <c:formatCode>General</c:formatCode>
                <c:ptCount val="165"/>
                <c:pt idx="3">
                  <c:v>54.5</c:v>
                </c:pt>
                <c:pt idx="4">
                  <c:v>28</c:v>
                </c:pt>
                <c:pt idx="5">
                  <c:v>38.5</c:v>
                </c:pt>
                <c:pt idx="6">
                  <c:v>16.5</c:v>
                </c:pt>
                <c:pt idx="7">
                  <c:v>18</c:v>
                </c:pt>
                <c:pt idx="8">
                  <c:v>17.5</c:v>
                </c:pt>
                <c:pt idx="9">
                  <c:v>13</c:v>
                </c:pt>
                <c:pt idx="10">
                  <c:v>17.5</c:v>
                </c:pt>
                <c:pt idx="11">
                  <c:v>16</c:v>
                </c:pt>
                <c:pt idx="12">
                  <c:v>47</c:v>
                </c:pt>
                <c:pt idx="13">
                  <c:v>51</c:v>
                </c:pt>
                <c:pt idx="14">
                  <c:v>40</c:v>
                </c:pt>
                <c:pt idx="15">
                  <c:v>23</c:v>
                </c:pt>
                <c:pt idx="16">
                  <c:v>22.5</c:v>
                </c:pt>
                <c:pt idx="17">
                  <c:v>74</c:v>
                </c:pt>
                <c:pt idx="18">
                  <c:v>57</c:v>
                </c:pt>
                <c:pt idx="19">
                  <c:v>23.5</c:v>
                </c:pt>
                <c:pt idx="20">
                  <c:v>54.5</c:v>
                </c:pt>
                <c:pt idx="21">
                  <c:v>66</c:v>
                </c:pt>
                <c:pt idx="22">
                  <c:v>65.5</c:v>
                </c:pt>
                <c:pt idx="23">
                  <c:v>29</c:v>
                </c:pt>
                <c:pt idx="24">
                  <c:v>58</c:v>
                </c:pt>
                <c:pt idx="26">
                  <c:v>119.5</c:v>
                </c:pt>
                <c:pt idx="27">
                  <c:v>74</c:v>
                </c:pt>
                <c:pt idx="29">
                  <c:v>55</c:v>
                </c:pt>
                <c:pt idx="30">
                  <c:v>32</c:v>
                </c:pt>
                <c:pt idx="32">
                  <c:v>28.5</c:v>
                </c:pt>
                <c:pt idx="33">
                  <c:v>42</c:v>
                </c:pt>
                <c:pt idx="36">
                  <c:v>64.5</c:v>
                </c:pt>
                <c:pt idx="37">
                  <c:v>31.5</c:v>
                </c:pt>
                <c:pt idx="38">
                  <c:v>39</c:v>
                </c:pt>
                <c:pt idx="39">
                  <c:v>25</c:v>
                </c:pt>
                <c:pt idx="40">
                  <c:v>56.5</c:v>
                </c:pt>
                <c:pt idx="41">
                  <c:v>13</c:v>
                </c:pt>
                <c:pt idx="42">
                  <c:v>30.5</c:v>
                </c:pt>
                <c:pt idx="43">
                  <c:v>28.5</c:v>
                </c:pt>
                <c:pt idx="44">
                  <c:v>19.5</c:v>
                </c:pt>
                <c:pt idx="45">
                  <c:v>4</c:v>
                </c:pt>
                <c:pt idx="46">
                  <c:v>55</c:v>
                </c:pt>
                <c:pt idx="47">
                  <c:v>63.5</c:v>
                </c:pt>
                <c:pt idx="48">
                  <c:v>7</c:v>
                </c:pt>
                <c:pt idx="50">
                  <c:v>17.5</c:v>
                </c:pt>
                <c:pt idx="51">
                  <c:v>38</c:v>
                </c:pt>
                <c:pt idx="52">
                  <c:v>39.5</c:v>
                </c:pt>
                <c:pt idx="53">
                  <c:v>42</c:v>
                </c:pt>
                <c:pt idx="54">
                  <c:v>34.5</c:v>
                </c:pt>
                <c:pt idx="55">
                  <c:v>29.5</c:v>
                </c:pt>
                <c:pt idx="56">
                  <c:v>22</c:v>
                </c:pt>
                <c:pt idx="57">
                  <c:v>39</c:v>
                </c:pt>
                <c:pt idx="58">
                  <c:v>5</c:v>
                </c:pt>
                <c:pt idx="59">
                  <c:v>20</c:v>
                </c:pt>
                <c:pt idx="60">
                  <c:v>26</c:v>
                </c:pt>
                <c:pt idx="61">
                  <c:v>10</c:v>
                </c:pt>
                <c:pt idx="62">
                  <c:v>15.5</c:v>
                </c:pt>
                <c:pt idx="63">
                  <c:v>32</c:v>
                </c:pt>
                <c:pt idx="64">
                  <c:v>36</c:v>
                </c:pt>
                <c:pt idx="65">
                  <c:v>37</c:v>
                </c:pt>
                <c:pt idx="66">
                  <c:v>34</c:v>
                </c:pt>
                <c:pt idx="67">
                  <c:v>30.5</c:v>
                </c:pt>
                <c:pt idx="68">
                  <c:v>41.5</c:v>
                </c:pt>
                <c:pt idx="69">
                  <c:v>44.5</c:v>
                </c:pt>
                <c:pt idx="70">
                  <c:v>76.5</c:v>
                </c:pt>
                <c:pt idx="71">
                  <c:v>106.5</c:v>
                </c:pt>
                <c:pt idx="72">
                  <c:v>44.5</c:v>
                </c:pt>
                <c:pt idx="74">
                  <c:v>68.5</c:v>
                </c:pt>
                <c:pt idx="75">
                  <c:v>47.5</c:v>
                </c:pt>
                <c:pt idx="77">
                  <c:v>15</c:v>
                </c:pt>
                <c:pt idx="78">
                  <c:v>15</c:v>
                </c:pt>
                <c:pt idx="79">
                  <c:v>73</c:v>
                </c:pt>
                <c:pt idx="80">
                  <c:v>53</c:v>
                </c:pt>
                <c:pt idx="81">
                  <c:v>35</c:v>
                </c:pt>
                <c:pt idx="82">
                  <c:v>86</c:v>
                </c:pt>
                <c:pt idx="83">
                  <c:v>65</c:v>
                </c:pt>
                <c:pt idx="84">
                  <c:v>75</c:v>
                </c:pt>
                <c:pt idx="85">
                  <c:v>13</c:v>
                </c:pt>
                <c:pt idx="86">
                  <c:v>17</c:v>
                </c:pt>
                <c:pt idx="88">
                  <c:v>37</c:v>
                </c:pt>
                <c:pt idx="89">
                  <c:v>34</c:v>
                </c:pt>
                <c:pt idx="90">
                  <c:v>76</c:v>
                </c:pt>
                <c:pt idx="91">
                  <c:v>72</c:v>
                </c:pt>
                <c:pt idx="92">
                  <c:v>68</c:v>
                </c:pt>
                <c:pt idx="93">
                  <c:v>11</c:v>
                </c:pt>
                <c:pt idx="94">
                  <c:v>15</c:v>
                </c:pt>
                <c:pt idx="97">
                  <c:v>19</c:v>
                </c:pt>
                <c:pt idx="100">
                  <c:v>55</c:v>
                </c:pt>
                <c:pt idx="101">
                  <c:v>24</c:v>
                </c:pt>
                <c:pt idx="102">
                  <c:v>44</c:v>
                </c:pt>
                <c:pt idx="104">
                  <c:v>33</c:v>
                </c:pt>
                <c:pt idx="105">
                  <c:v>32</c:v>
                </c:pt>
                <c:pt idx="106">
                  <c:v>42</c:v>
                </c:pt>
                <c:pt idx="107">
                  <c:v>22</c:v>
                </c:pt>
                <c:pt idx="108">
                  <c:v>29</c:v>
                </c:pt>
                <c:pt idx="109">
                  <c:v>19</c:v>
                </c:pt>
                <c:pt idx="110">
                  <c:v>15</c:v>
                </c:pt>
                <c:pt idx="111">
                  <c:v>14</c:v>
                </c:pt>
                <c:pt idx="112">
                  <c:v>39</c:v>
                </c:pt>
                <c:pt idx="113">
                  <c:v>38</c:v>
                </c:pt>
                <c:pt idx="114">
                  <c:v>29</c:v>
                </c:pt>
                <c:pt idx="115">
                  <c:v>37</c:v>
                </c:pt>
                <c:pt idx="116">
                  <c:v>59</c:v>
                </c:pt>
                <c:pt idx="117">
                  <c:v>36</c:v>
                </c:pt>
                <c:pt idx="118">
                  <c:v>17</c:v>
                </c:pt>
                <c:pt idx="119">
                  <c:v>12</c:v>
                </c:pt>
                <c:pt idx="120">
                  <c:v>7.5</c:v>
                </c:pt>
                <c:pt idx="121">
                  <c:v>20</c:v>
                </c:pt>
                <c:pt idx="122">
                  <c:v>17</c:v>
                </c:pt>
                <c:pt idx="123">
                  <c:v>11</c:v>
                </c:pt>
                <c:pt idx="124">
                  <c:v>20</c:v>
                </c:pt>
                <c:pt idx="125">
                  <c:v>0</c:v>
                </c:pt>
                <c:pt idx="126">
                  <c:v>59</c:v>
                </c:pt>
                <c:pt idx="127">
                  <c:v>12</c:v>
                </c:pt>
                <c:pt idx="128">
                  <c:v>70</c:v>
                </c:pt>
                <c:pt idx="129">
                  <c:v>25</c:v>
                </c:pt>
                <c:pt idx="130">
                  <c:v>43</c:v>
                </c:pt>
                <c:pt idx="131">
                  <c:v>14</c:v>
                </c:pt>
                <c:pt idx="132">
                  <c:v>29</c:v>
                </c:pt>
                <c:pt idx="133">
                  <c:v>4</c:v>
                </c:pt>
                <c:pt idx="134">
                  <c:v>11</c:v>
                </c:pt>
                <c:pt idx="135">
                  <c:v>28</c:v>
                </c:pt>
                <c:pt idx="136">
                  <c:v>0</c:v>
                </c:pt>
                <c:pt idx="137">
                  <c:v>40.5</c:v>
                </c:pt>
                <c:pt idx="138">
                  <c:v>22.5</c:v>
                </c:pt>
                <c:pt idx="139">
                  <c:v>36</c:v>
                </c:pt>
                <c:pt idx="140">
                  <c:v>35</c:v>
                </c:pt>
                <c:pt idx="141">
                  <c:v>33</c:v>
                </c:pt>
                <c:pt idx="142">
                  <c:v>68.5</c:v>
                </c:pt>
                <c:pt idx="143">
                  <c:v>74</c:v>
                </c:pt>
                <c:pt idx="144">
                  <c:v>71.5</c:v>
                </c:pt>
                <c:pt idx="145">
                  <c:v>76</c:v>
                </c:pt>
                <c:pt idx="146">
                  <c:v>70</c:v>
                </c:pt>
                <c:pt idx="147">
                  <c:v>64</c:v>
                </c:pt>
                <c:pt idx="148">
                  <c:v>65</c:v>
                </c:pt>
                <c:pt idx="149">
                  <c:v>66</c:v>
                </c:pt>
                <c:pt idx="150">
                  <c:v>21.5</c:v>
                </c:pt>
                <c:pt idx="151">
                  <c:v>14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9</c:v>
                </c:pt>
                <c:pt idx="157">
                  <c:v>9</c:v>
                </c:pt>
                <c:pt idx="158">
                  <c:v>11</c:v>
                </c:pt>
                <c:pt idx="159">
                  <c:v>17</c:v>
                </c:pt>
                <c:pt idx="161">
                  <c:v>0</c:v>
                </c:pt>
                <c:pt idx="162">
                  <c:v>32</c:v>
                </c:pt>
                <c:pt idx="163">
                  <c:v>15.5</c:v>
                </c:pt>
                <c:pt idx="164">
                  <c:v>20.5</c:v>
                </c:pt>
              </c:numCache>
            </c:numRef>
          </c:yVal>
        </c:ser>
        <c:ser>
          <c:idx val="1"/>
          <c:order val="1"/>
          <c:tx>
            <c:v>2015 Site 5</c:v>
          </c:tx>
          <c:spPr>
            <a:ln w="28575">
              <a:noFill/>
            </a:ln>
          </c:spPr>
          <c:xVal>
            <c:numRef>
              <c:f>'Height vs % shrub Cover'!$Q$218:$Q$418</c:f>
              <c:numCache>
                <c:formatCode>General</c:formatCode>
                <c:ptCount val="161"/>
                <c:pt idx="0">
                  <c:v>35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50</c:v>
                </c:pt>
                <c:pt idx="17">
                  <c:v>45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35</c:v>
                </c:pt>
                <c:pt idx="38">
                  <c:v>0</c:v>
                </c:pt>
                <c:pt idx="39">
                  <c:v>25</c:v>
                </c:pt>
                <c:pt idx="40">
                  <c:v>0</c:v>
                </c:pt>
                <c:pt idx="41">
                  <c:v>0</c:v>
                </c:pt>
                <c:pt idx="42">
                  <c:v>15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</c:v>
                </c:pt>
                <c:pt idx="56">
                  <c:v>0</c:v>
                </c:pt>
                <c:pt idx="57">
                  <c:v>0</c:v>
                </c:pt>
                <c:pt idx="58">
                  <c:v>20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25</c:v>
                </c:pt>
                <c:pt idx="75">
                  <c:v>0</c:v>
                </c:pt>
                <c:pt idx="76">
                  <c:v>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10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35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25</c:v>
                </c:pt>
                <c:pt idx="91">
                  <c:v>5</c:v>
                </c:pt>
                <c:pt idx="92">
                  <c:v>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40</c:v>
                </c:pt>
                <c:pt idx="98">
                  <c:v>12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45</c:v>
                </c:pt>
                <c:pt idx="109">
                  <c:v>0</c:v>
                </c:pt>
                <c:pt idx="110">
                  <c:v>10</c:v>
                </c:pt>
                <c:pt idx="111">
                  <c:v>0</c:v>
                </c:pt>
                <c:pt idx="112">
                  <c:v>0</c:v>
                </c:pt>
                <c:pt idx="113">
                  <c:v>18</c:v>
                </c:pt>
                <c:pt idx="114">
                  <c:v>8</c:v>
                </c:pt>
                <c:pt idx="115">
                  <c:v>2</c:v>
                </c:pt>
                <c:pt idx="116">
                  <c:v>0</c:v>
                </c:pt>
                <c:pt idx="117">
                  <c:v>15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10</c:v>
                </c:pt>
                <c:pt idx="151">
                  <c:v>60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30</c:v>
                </c:pt>
                <c:pt idx="159">
                  <c:v>0</c:v>
                </c:pt>
                <c:pt idx="160">
                  <c:v>5</c:v>
                </c:pt>
              </c:numCache>
            </c:numRef>
          </c:xVal>
          <c:yVal>
            <c:numRef>
              <c:f>'Height vs % shrub Cover'!$K$218:$K$418</c:f>
              <c:numCache>
                <c:formatCode>General</c:formatCode>
                <c:ptCount val="161"/>
                <c:pt idx="0">
                  <c:v>20</c:v>
                </c:pt>
                <c:pt idx="1">
                  <c:v>22</c:v>
                </c:pt>
                <c:pt idx="2">
                  <c:v>17.5</c:v>
                </c:pt>
                <c:pt idx="3">
                  <c:v>22</c:v>
                </c:pt>
                <c:pt idx="4">
                  <c:v>30</c:v>
                </c:pt>
                <c:pt idx="12">
                  <c:v>17</c:v>
                </c:pt>
                <c:pt idx="15">
                  <c:v>93</c:v>
                </c:pt>
                <c:pt idx="16">
                  <c:v>51</c:v>
                </c:pt>
                <c:pt idx="17">
                  <c:v>52</c:v>
                </c:pt>
                <c:pt idx="18">
                  <c:v>60</c:v>
                </c:pt>
                <c:pt idx="19">
                  <c:v>57</c:v>
                </c:pt>
                <c:pt idx="20">
                  <c:v>57</c:v>
                </c:pt>
                <c:pt idx="21">
                  <c:v>72</c:v>
                </c:pt>
                <c:pt idx="27">
                  <c:v>15</c:v>
                </c:pt>
                <c:pt idx="29">
                  <c:v>23</c:v>
                </c:pt>
                <c:pt idx="31">
                  <c:v>23.5</c:v>
                </c:pt>
                <c:pt idx="32">
                  <c:v>18</c:v>
                </c:pt>
                <c:pt idx="36">
                  <c:v>50</c:v>
                </c:pt>
                <c:pt idx="37">
                  <c:v>33</c:v>
                </c:pt>
                <c:pt idx="39">
                  <c:v>65</c:v>
                </c:pt>
                <c:pt idx="41">
                  <c:v>69</c:v>
                </c:pt>
                <c:pt idx="42">
                  <c:v>26.5</c:v>
                </c:pt>
                <c:pt idx="43">
                  <c:v>78</c:v>
                </c:pt>
                <c:pt idx="45">
                  <c:v>39</c:v>
                </c:pt>
                <c:pt idx="47">
                  <c:v>18</c:v>
                </c:pt>
                <c:pt idx="49">
                  <c:v>17</c:v>
                </c:pt>
                <c:pt idx="55">
                  <c:v>14</c:v>
                </c:pt>
                <c:pt idx="58">
                  <c:v>13</c:v>
                </c:pt>
                <c:pt idx="59">
                  <c:v>13</c:v>
                </c:pt>
                <c:pt idx="62">
                  <c:v>20</c:v>
                </c:pt>
                <c:pt idx="68">
                  <c:v>41</c:v>
                </c:pt>
                <c:pt idx="74">
                  <c:v>43</c:v>
                </c:pt>
                <c:pt idx="76">
                  <c:v>22</c:v>
                </c:pt>
                <c:pt idx="80">
                  <c:v>47</c:v>
                </c:pt>
                <c:pt idx="81">
                  <c:v>6</c:v>
                </c:pt>
                <c:pt idx="84">
                  <c:v>35.5</c:v>
                </c:pt>
                <c:pt idx="85">
                  <c:v>28</c:v>
                </c:pt>
                <c:pt idx="89">
                  <c:v>20.5</c:v>
                </c:pt>
                <c:pt idx="90">
                  <c:v>22</c:v>
                </c:pt>
                <c:pt idx="91">
                  <c:v>13</c:v>
                </c:pt>
                <c:pt idx="92">
                  <c:v>34</c:v>
                </c:pt>
                <c:pt idx="94">
                  <c:v>21</c:v>
                </c:pt>
                <c:pt idx="96">
                  <c:v>57</c:v>
                </c:pt>
                <c:pt idx="97">
                  <c:v>57</c:v>
                </c:pt>
                <c:pt idx="98">
                  <c:v>18</c:v>
                </c:pt>
                <c:pt idx="99">
                  <c:v>50</c:v>
                </c:pt>
                <c:pt idx="104">
                  <c:v>32</c:v>
                </c:pt>
                <c:pt idx="105">
                  <c:v>17</c:v>
                </c:pt>
                <c:pt idx="108">
                  <c:v>65</c:v>
                </c:pt>
                <c:pt idx="110">
                  <c:v>16.5</c:v>
                </c:pt>
                <c:pt idx="113">
                  <c:v>39</c:v>
                </c:pt>
                <c:pt idx="114">
                  <c:v>59.5</c:v>
                </c:pt>
                <c:pt idx="115">
                  <c:v>15</c:v>
                </c:pt>
                <c:pt idx="116">
                  <c:v>60</c:v>
                </c:pt>
                <c:pt idx="117">
                  <c:v>70</c:v>
                </c:pt>
                <c:pt idx="118">
                  <c:v>49</c:v>
                </c:pt>
                <c:pt idx="119">
                  <c:v>71</c:v>
                </c:pt>
                <c:pt idx="120">
                  <c:v>31</c:v>
                </c:pt>
                <c:pt idx="122">
                  <c:v>15</c:v>
                </c:pt>
                <c:pt idx="125">
                  <c:v>23</c:v>
                </c:pt>
                <c:pt idx="135">
                  <c:v>32</c:v>
                </c:pt>
                <c:pt idx="139">
                  <c:v>15</c:v>
                </c:pt>
                <c:pt idx="141">
                  <c:v>45</c:v>
                </c:pt>
                <c:pt idx="143">
                  <c:v>0</c:v>
                </c:pt>
                <c:pt idx="150">
                  <c:v>11</c:v>
                </c:pt>
                <c:pt idx="151">
                  <c:v>89</c:v>
                </c:pt>
                <c:pt idx="158">
                  <c:v>4</c:v>
                </c:pt>
                <c:pt idx="160">
                  <c:v>4</c:v>
                </c:pt>
              </c:numCache>
            </c:numRef>
          </c:yVal>
        </c:ser>
        <c:axId val="96634752"/>
        <c:axId val="96653312"/>
      </c:scatterChart>
      <c:valAx>
        <c:axId val="96634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Shrub Cover</a:t>
                </a:r>
              </a:p>
            </c:rich>
          </c:tx>
        </c:title>
        <c:numFmt formatCode="General" sourceLinked="1"/>
        <c:majorTickMark val="none"/>
        <c:tickLblPos val="nextTo"/>
        <c:crossAx val="96653312"/>
        <c:crosses val="autoZero"/>
        <c:crossBetween val="midCat"/>
      </c:valAx>
      <c:valAx>
        <c:axId val="96653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</c:title>
        <c:numFmt formatCode="General" sourceLinked="1"/>
        <c:majorTickMark val="none"/>
        <c:tickLblPos val="nextTo"/>
        <c:crossAx val="966347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Height vs</a:t>
            </a:r>
            <a:r>
              <a:rPr lang="en-US" baseline="0"/>
              <a:t> % shrub cover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2016 site 4</c:v>
          </c:tx>
          <c:spPr>
            <a:ln w="28575">
              <a:noFill/>
            </a:ln>
          </c:spPr>
          <c:xVal>
            <c:numRef>
              <c:f>'Height vs % shrub Cover'!$R$2:$R$217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85</c:v>
                </c:pt>
                <c:pt idx="5">
                  <c:v>10</c:v>
                </c:pt>
                <c:pt idx="6">
                  <c:v>0</c:v>
                </c:pt>
                <c:pt idx="7">
                  <c:v>8</c:v>
                </c:pt>
                <c:pt idx="8">
                  <c:v>20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30</c:v>
                </c:pt>
                <c:pt idx="13">
                  <c:v>20</c:v>
                </c:pt>
                <c:pt idx="14">
                  <c:v>45</c:v>
                </c:pt>
                <c:pt idx="15">
                  <c:v>0</c:v>
                </c:pt>
                <c:pt idx="16">
                  <c:v>0</c:v>
                </c:pt>
                <c:pt idx="17">
                  <c:v>25</c:v>
                </c:pt>
                <c:pt idx="18">
                  <c:v>5</c:v>
                </c:pt>
                <c:pt idx="19">
                  <c:v>0</c:v>
                </c:pt>
                <c:pt idx="20">
                  <c:v>35</c:v>
                </c:pt>
                <c:pt idx="21">
                  <c:v>45</c:v>
                </c:pt>
                <c:pt idx="22">
                  <c:v>3</c:v>
                </c:pt>
                <c:pt idx="23">
                  <c:v>2</c:v>
                </c:pt>
                <c:pt idx="24">
                  <c:v>10</c:v>
                </c:pt>
                <c:pt idx="25">
                  <c:v>0</c:v>
                </c:pt>
                <c:pt idx="26">
                  <c:v>30</c:v>
                </c:pt>
                <c:pt idx="27">
                  <c:v>8</c:v>
                </c:pt>
                <c:pt idx="28">
                  <c:v>0</c:v>
                </c:pt>
                <c:pt idx="29">
                  <c:v>45</c:v>
                </c:pt>
                <c:pt idx="30">
                  <c:v>0</c:v>
                </c:pt>
                <c:pt idx="31">
                  <c:v>0</c:v>
                </c:pt>
                <c:pt idx="32">
                  <c:v>50</c:v>
                </c:pt>
                <c:pt idx="33">
                  <c:v>15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2</c:v>
                </c:pt>
                <c:pt idx="38">
                  <c:v>35</c:v>
                </c:pt>
                <c:pt idx="39">
                  <c:v>0</c:v>
                </c:pt>
                <c:pt idx="40">
                  <c:v>10</c:v>
                </c:pt>
                <c:pt idx="41">
                  <c:v>0</c:v>
                </c:pt>
                <c:pt idx="42">
                  <c:v>30</c:v>
                </c:pt>
                <c:pt idx="43">
                  <c:v>12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</c:v>
                </c:pt>
                <c:pt idx="51">
                  <c:v>80</c:v>
                </c:pt>
                <c:pt idx="52">
                  <c:v>70</c:v>
                </c:pt>
                <c:pt idx="53">
                  <c:v>75</c:v>
                </c:pt>
                <c:pt idx="54">
                  <c:v>8</c:v>
                </c:pt>
                <c:pt idx="55">
                  <c:v>80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15</c:v>
                </c:pt>
                <c:pt idx="62">
                  <c:v>15</c:v>
                </c:pt>
                <c:pt idx="63">
                  <c:v>30</c:v>
                </c:pt>
                <c:pt idx="64">
                  <c:v>10</c:v>
                </c:pt>
                <c:pt idx="65">
                  <c:v>20</c:v>
                </c:pt>
                <c:pt idx="66">
                  <c:v>40</c:v>
                </c:pt>
                <c:pt idx="67">
                  <c:v>20</c:v>
                </c:pt>
                <c:pt idx="68">
                  <c:v>30</c:v>
                </c:pt>
                <c:pt idx="69">
                  <c:v>15</c:v>
                </c:pt>
                <c:pt idx="70">
                  <c:v>20</c:v>
                </c:pt>
                <c:pt idx="71">
                  <c:v>45</c:v>
                </c:pt>
                <c:pt idx="72">
                  <c:v>20</c:v>
                </c:pt>
                <c:pt idx="73">
                  <c:v>0</c:v>
                </c:pt>
                <c:pt idx="74">
                  <c:v>0</c:v>
                </c:pt>
                <c:pt idx="75">
                  <c:v>15</c:v>
                </c:pt>
                <c:pt idx="76">
                  <c:v>0</c:v>
                </c:pt>
                <c:pt idx="77">
                  <c:v>40</c:v>
                </c:pt>
                <c:pt idx="78">
                  <c:v>20</c:v>
                </c:pt>
                <c:pt idx="79">
                  <c:v>30</c:v>
                </c:pt>
                <c:pt idx="80">
                  <c:v>40</c:v>
                </c:pt>
                <c:pt idx="81">
                  <c:v>10</c:v>
                </c:pt>
                <c:pt idx="82">
                  <c:v>50</c:v>
                </c:pt>
                <c:pt idx="83">
                  <c:v>20</c:v>
                </c:pt>
                <c:pt idx="84">
                  <c:v>10</c:v>
                </c:pt>
                <c:pt idx="85">
                  <c:v>70</c:v>
                </c:pt>
                <c:pt idx="86">
                  <c:v>0</c:v>
                </c:pt>
                <c:pt idx="87">
                  <c:v>0</c:v>
                </c:pt>
                <c:pt idx="88">
                  <c:v>80</c:v>
                </c:pt>
                <c:pt idx="89">
                  <c:v>10</c:v>
                </c:pt>
                <c:pt idx="90">
                  <c:v>5</c:v>
                </c:pt>
                <c:pt idx="91">
                  <c:v>5</c:v>
                </c:pt>
                <c:pt idx="92">
                  <c:v>15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10</c:v>
                </c:pt>
                <c:pt idx="102">
                  <c:v>35</c:v>
                </c:pt>
                <c:pt idx="103">
                  <c:v>0</c:v>
                </c:pt>
                <c:pt idx="104">
                  <c:v>50</c:v>
                </c:pt>
                <c:pt idx="105">
                  <c:v>20</c:v>
                </c:pt>
                <c:pt idx="106">
                  <c:v>2</c:v>
                </c:pt>
                <c:pt idx="107">
                  <c:v>15</c:v>
                </c:pt>
                <c:pt idx="108">
                  <c:v>2</c:v>
                </c:pt>
                <c:pt idx="109">
                  <c:v>20</c:v>
                </c:pt>
                <c:pt idx="110">
                  <c:v>5</c:v>
                </c:pt>
                <c:pt idx="111">
                  <c:v>5</c:v>
                </c:pt>
                <c:pt idx="112">
                  <c:v>10</c:v>
                </c:pt>
                <c:pt idx="113">
                  <c:v>40</c:v>
                </c:pt>
                <c:pt idx="114">
                  <c:v>20</c:v>
                </c:pt>
                <c:pt idx="115">
                  <c:v>20</c:v>
                </c:pt>
                <c:pt idx="116">
                  <c:v>65</c:v>
                </c:pt>
                <c:pt idx="117">
                  <c:v>30</c:v>
                </c:pt>
                <c:pt idx="118">
                  <c:v>20</c:v>
                </c:pt>
                <c:pt idx="119">
                  <c:v>25</c:v>
                </c:pt>
                <c:pt idx="120">
                  <c:v>0</c:v>
                </c:pt>
                <c:pt idx="121">
                  <c:v>0</c:v>
                </c:pt>
                <c:pt idx="122">
                  <c:v>30</c:v>
                </c:pt>
                <c:pt idx="123">
                  <c:v>45</c:v>
                </c:pt>
                <c:pt idx="124">
                  <c:v>60</c:v>
                </c:pt>
                <c:pt idx="125">
                  <c:v>0</c:v>
                </c:pt>
                <c:pt idx="126">
                  <c:v>25</c:v>
                </c:pt>
                <c:pt idx="127">
                  <c:v>0</c:v>
                </c:pt>
                <c:pt idx="128">
                  <c:v>15</c:v>
                </c:pt>
                <c:pt idx="129">
                  <c:v>30</c:v>
                </c:pt>
                <c:pt idx="130">
                  <c:v>2</c:v>
                </c:pt>
                <c:pt idx="131">
                  <c:v>5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15</c:v>
                </c:pt>
                <c:pt idx="136">
                  <c:v>0</c:v>
                </c:pt>
                <c:pt idx="137">
                  <c:v>10</c:v>
                </c:pt>
                <c:pt idx="138">
                  <c:v>56</c:v>
                </c:pt>
                <c:pt idx="139">
                  <c:v>0</c:v>
                </c:pt>
                <c:pt idx="140">
                  <c:v>0</c:v>
                </c:pt>
                <c:pt idx="141">
                  <c:v>10</c:v>
                </c:pt>
                <c:pt idx="142">
                  <c:v>25</c:v>
                </c:pt>
                <c:pt idx="143">
                  <c:v>25</c:v>
                </c:pt>
                <c:pt idx="144">
                  <c:v>0</c:v>
                </c:pt>
                <c:pt idx="145">
                  <c:v>0</c:v>
                </c:pt>
                <c:pt idx="146">
                  <c:v>20</c:v>
                </c:pt>
                <c:pt idx="147">
                  <c:v>0</c:v>
                </c:pt>
                <c:pt idx="148">
                  <c:v>50</c:v>
                </c:pt>
                <c:pt idx="149">
                  <c:v>50</c:v>
                </c:pt>
                <c:pt idx="150">
                  <c:v>10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2</c:v>
                </c:pt>
                <c:pt idx="164">
                  <c:v>5</c:v>
                </c:pt>
              </c:numCache>
            </c:numRef>
          </c:xVal>
          <c:yVal>
            <c:numRef>
              <c:f>'Height vs % shrub Cover'!$L$2:$L$217</c:f>
              <c:numCache>
                <c:formatCode>General</c:formatCode>
                <c:ptCount val="165"/>
                <c:pt idx="3">
                  <c:v>56</c:v>
                </c:pt>
                <c:pt idx="4">
                  <c:v>51</c:v>
                </c:pt>
                <c:pt idx="5">
                  <c:v>57</c:v>
                </c:pt>
                <c:pt idx="7">
                  <c:v>21</c:v>
                </c:pt>
                <c:pt idx="8">
                  <c:v>24.5</c:v>
                </c:pt>
                <c:pt idx="9">
                  <c:v>15</c:v>
                </c:pt>
                <c:pt idx="10">
                  <c:v>27</c:v>
                </c:pt>
                <c:pt idx="11">
                  <c:v>15</c:v>
                </c:pt>
                <c:pt idx="12">
                  <c:v>62</c:v>
                </c:pt>
                <c:pt idx="13">
                  <c:v>74</c:v>
                </c:pt>
                <c:pt idx="14">
                  <c:v>39</c:v>
                </c:pt>
                <c:pt idx="15">
                  <c:v>22</c:v>
                </c:pt>
                <c:pt idx="16">
                  <c:v>30</c:v>
                </c:pt>
                <c:pt idx="17">
                  <c:v>96</c:v>
                </c:pt>
                <c:pt idx="18">
                  <c:v>84</c:v>
                </c:pt>
                <c:pt idx="20">
                  <c:v>66</c:v>
                </c:pt>
                <c:pt idx="21">
                  <c:v>82</c:v>
                </c:pt>
                <c:pt idx="22">
                  <c:v>71</c:v>
                </c:pt>
                <c:pt idx="23">
                  <c:v>35</c:v>
                </c:pt>
                <c:pt idx="24">
                  <c:v>67.5</c:v>
                </c:pt>
                <c:pt idx="26">
                  <c:v>147</c:v>
                </c:pt>
                <c:pt idx="27">
                  <c:v>98</c:v>
                </c:pt>
                <c:pt idx="29">
                  <c:v>68</c:v>
                </c:pt>
                <c:pt idx="30">
                  <c:v>35</c:v>
                </c:pt>
                <c:pt idx="32">
                  <c:v>31</c:v>
                </c:pt>
                <c:pt idx="33">
                  <c:v>49</c:v>
                </c:pt>
                <c:pt idx="36">
                  <c:v>69</c:v>
                </c:pt>
                <c:pt idx="37">
                  <c:v>45</c:v>
                </c:pt>
                <c:pt idx="38">
                  <c:v>48</c:v>
                </c:pt>
                <c:pt idx="40">
                  <c:v>64.5</c:v>
                </c:pt>
                <c:pt idx="42">
                  <c:v>44</c:v>
                </c:pt>
                <c:pt idx="43">
                  <c:v>34</c:v>
                </c:pt>
                <c:pt idx="44">
                  <c:v>23.5</c:v>
                </c:pt>
                <c:pt idx="46">
                  <c:v>62</c:v>
                </c:pt>
                <c:pt idx="47">
                  <c:v>70</c:v>
                </c:pt>
                <c:pt idx="48">
                  <c:v>9</c:v>
                </c:pt>
                <c:pt idx="50">
                  <c:v>22</c:v>
                </c:pt>
                <c:pt idx="51">
                  <c:v>51</c:v>
                </c:pt>
                <c:pt idx="52">
                  <c:v>54</c:v>
                </c:pt>
                <c:pt idx="53">
                  <c:v>58</c:v>
                </c:pt>
                <c:pt idx="54">
                  <c:v>44</c:v>
                </c:pt>
                <c:pt idx="55">
                  <c:v>39</c:v>
                </c:pt>
                <c:pt idx="56">
                  <c:v>21</c:v>
                </c:pt>
                <c:pt idx="57">
                  <c:v>43</c:v>
                </c:pt>
                <c:pt idx="60">
                  <c:v>33</c:v>
                </c:pt>
                <c:pt idx="61">
                  <c:v>11.5</c:v>
                </c:pt>
                <c:pt idx="62">
                  <c:v>16</c:v>
                </c:pt>
                <c:pt idx="63">
                  <c:v>41</c:v>
                </c:pt>
                <c:pt idx="64">
                  <c:v>53</c:v>
                </c:pt>
                <c:pt idx="65">
                  <c:v>48</c:v>
                </c:pt>
                <c:pt idx="66">
                  <c:v>41</c:v>
                </c:pt>
                <c:pt idx="67">
                  <c:v>33</c:v>
                </c:pt>
                <c:pt idx="68">
                  <c:v>50</c:v>
                </c:pt>
                <c:pt idx="69">
                  <c:v>48</c:v>
                </c:pt>
                <c:pt idx="70">
                  <c:v>92</c:v>
                </c:pt>
                <c:pt idx="71">
                  <c:v>170.5</c:v>
                </c:pt>
                <c:pt idx="72">
                  <c:v>49</c:v>
                </c:pt>
                <c:pt idx="74">
                  <c:v>76</c:v>
                </c:pt>
                <c:pt idx="75">
                  <c:v>53.5</c:v>
                </c:pt>
                <c:pt idx="77">
                  <c:v>18</c:v>
                </c:pt>
                <c:pt idx="78">
                  <c:v>15</c:v>
                </c:pt>
                <c:pt idx="79">
                  <c:v>82</c:v>
                </c:pt>
                <c:pt idx="80">
                  <c:v>62</c:v>
                </c:pt>
                <c:pt idx="81">
                  <c:v>59</c:v>
                </c:pt>
                <c:pt idx="82">
                  <c:v>87</c:v>
                </c:pt>
                <c:pt idx="83">
                  <c:v>85</c:v>
                </c:pt>
                <c:pt idx="84">
                  <c:v>91</c:v>
                </c:pt>
                <c:pt idx="85">
                  <c:v>12</c:v>
                </c:pt>
                <c:pt idx="88">
                  <c:v>42</c:v>
                </c:pt>
                <c:pt idx="89">
                  <c:v>46</c:v>
                </c:pt>
                <c:pt idx="90">
                  <c:v>91</c:v>
                </c:pt>
                <c:pt idx="91">
                  <c:v>86</c:v>
                </c:pt>
                <c:pt idx="92">
                  <c:v>87</c:v>
                </c:pt>
                <c:pt idx="97">
                  <c:v>23</c:v>
                </c:pt>
                <c:pt idx="100">
                  <c:v>59</c:v>
                </c:pt>
                <c:pt idx="101">
                  <c:v>28</c:v>
                </c:pt>
                <c:pt idx="102">
                  <c:v>57</c:v>
                </c:pt>
                <c:pt idx="104">
                  <c:v>43</c:v>
                </c:pt>
                <c:pt idx="105">
                  <c:v>52</c:v>
                </c:pt>
                <c:pt idx="106">
                  <c:v>55</c:v>
                </c:pt>
                <c:pt idx="107">
                  <c:v>22</c:v>
                </c:pt>
                <c:pt idx="108">
                  <c:v>31</c:v>
                </c:pt>
                <c:pt idx="109">
                  <c:v>17</c:v>
                </c:pt>
                <c:pt idx="110">
                  <c:v>18</c:v>
                </c:pt>
                <c:pt idx="111">
                  <c:v>8</c:v>
                </c:pt>
                <c:pt idx="112">
                  <c:v>45</c:v>
                </c:pt>
                <c:pt idx="113">
                  <c:v>50</c:v>
                </c:pt>
                <c:pt idx="114">
                  <c:v>39</c:v>
                </c:pt>
                <c:pt idx="115">
                  <c:v>39</c:v>
                </c:pt>
                <c:pt idx="116">
                  <c:v>54</c:v>
                </c:pt>
                <c:pt idx="117">
                  <c:v>52</c:v>
                </c:pt>
                <c:pt idx="118">
                  <c:v>22</c:v>
                </c:pt>
                <c:pt idx="119">
                  <c:v>13</c:v>
                </c:pt>
                <c:pt idx="121">
                  <c:v>25</c:v>
                </c:pt>
                <c:pt idx="122">
                  <c:v>16</c:v>
                </c:pt>
                <c:pt idx="123">
                  <c:v>10</c:v>
                </c:pt>
                <c:pt idx="124">
                  <c:v>18</c:v>
                </c:pt>
                <c:pt idx="126">
                  <c:v>61</c:v>
                </c:pt>
                <c:pt idx="128">
                  <c:v>83</c:v>
                </c:pt>
                <c:pt idx="129">
                  <c:v>31</c:v>
                </c:pt>
                <c:pt idx="130">
                  <c:v>64</c:v>
                </c:pt>
                <c:pt idx="131">
                  <c:v>14</c:v>
                </c:pt>
                <c:pt idx="132">
                  <c:v>37</c:v>
                </c:pt>
                <c:pt idx="135">
                  <c:v>40</c:v>
                </c:pt>
                <c:pt idx="137">
                  <c:v>56</c:v>
                </c:pt>
                <c:pt idx="138">
                  <c:v>17</c:v>
                </c:pt>
                <c:pt idx="139">
                  <c:v>45</c:v>
                </c:pt>
                <c:pt idx="140">
                  <c:v>44</c:v>
                </c:pt>
                <c:pt idx="141">
                  <c:v>51</c:v>
                </c:pt>
                <c:pt idx="142">
                  <c:v>89</c:v>
                </c:pt>
                <c:pt idx="143">
                  <c:v>91</c:v>
                </c:pt>
                <c:pt idx="144">
                  <c:v>87</c:v>
                </c:pt>
                <c:pt idx="145">
                  <c:v>94</c:v>
                </c:pt>
                <c:pt idx="146">
                  <c:v>75</c:v>
                </c:pt>
                <c:pt idx="147">
                  <c:v>71</c:v>
                </c:pt>
                <c:pt idx="148">
                  <c:v>92</c:v>
                </c:pt>
                <c:pt idx="149">
                  <c:v>79</c:v>
                </c:pt>
                <c:pt idx="150">
                  <c:v>22</c:v>
                </c:pt>
                <c:pt idx="162">
                  <c:v>35</c:v>
                </c:pt>
                <c:pt idx="163">
                  <c:v>16</c:v>
                </c:pt>
                <c:pt idx="164">
                  <c:v>25</c:v>
                </c:pt>
              </c:numCache>
            </c:numRef>
          </c:yVal>
        </c:ser>
        <c:ser>
          <c:idx val="1"/>
          <c:order val="1"/>
          <c:tx>
            <c:v>2016 Site 5</c:v>
          </c:tx>
          <c:spPr>
            <a:ln w="28575">
              <a:noFill/>
            </a:ln>
          </c:spPr>
          <c:xVal>
            <c:numRef>
              <c:f>'Height vs % shrub Cover'!$R$218:$R$418</c:f>
              <c:numCache>
                <c:formatCode>General</c:formatCode>
                <c:ptCount val="161"/>
                <c:pt idx="0">
                  <c:v>25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55</c:v>
                </c:pt>
                <c:pt idx="17">
                  <c:v>85</c:v>
                </c:pt>
                <c:pt idx="18">
                  <c:v>30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40</c:v>
                </c:pt>
                <c:pt idx="37">
                  <c:v>50</c:v>
                </c:pt>
                <c:pt idx="38">
                  <c:v>0</c:v>
                </c:pt>
                <c:pt idx="39">
                  <c:v>65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12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35</c:v>
                </c:pt>
                <c:pt idx="56">
                  <c:v>0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18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</c:v>
                </c:pt>
                <c:pt idx="81">
                  <c:v>50</c:v>
                </c:pt>
                <c:pt idx="82">
                  <c:v>0</c:v>
                </c:pt>
                <c:pt idx="83">
                  <c:v>0</c:v>
                </c:pt>
                <c:pt idx="84">
                  <c:v>20</c:v>
                </c:pt>
                <c:pt idx="85">
                  <c:v>60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15</c:v>
                </c:pt>
                <c:pt idx="91">
                  <c:v>2</c:v>
                </c:pt>
                <c:pt idx="92">
                  <c:v>15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55</c:v>
                </c:pt>
                <c:pt idx="98">
                  <c:v>0</c:v>
                </c:pt>
                <c:pt idx="99">
                  <c:v>15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15</c:v>
                </c:pt>
                <c:pt idx="106">
                  <c:v>0</c:v>
                </c:pt>
                <c:pt idx="107">
                  <c:v>0</c:v>
                </c:pt>
                <c:pt idx="108">
                  <c:v>30</c:v>
                </c:pt>
                <c:pt idx="109">
                  <c:v>0</c:v>
                </c:pt>
                <c:pt idx="110">
                  <c:v>40</c:v>
                </c:pt>
                <c:pt idx="111">
                  <c:v>0</c:v>
                </c:pt>
                <c:pt idx="112">
                  <c:v>0</c:v>
                </c:pt>
                <c:pt idx="113">
                  <c:v>15</c:v>
                </c:pt>
                <c:pt idx="114">
                  <c:v>20</c:v>
                </c:pt>
                <c:pt idx="115">
                  <c:v>5</c:v>
                </c:pt>
                <c:pt idx="116">
                  <c:v>2</c:v>
                </c:pt>
                <c:pt idx="117">
                  <c:v>30</c:v>
                </c:pt>
                <c:pt idx="118">
                  <c:v>0</c:v>
                </c:pt>
                <c:pt idx="119">
                  <c:v>0</c:v>
                </c:pt>
                <c:pt idx="120">
                  <c:v>10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0</c:v>
                </c:pt>
                <c:pt idx="125">
                  <c:v>20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20</c:v>
                </c:pt>
                <c:pt idx="151">
                  <c:v>90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0</c:v>
                </c:pt>
                <c:pt idx="160">
                  <c:v>15</c:v>
                </c:pt>
              </c:numCache>
            </c:numRef>
          </c:xVal>
          <c:yVal>
            <c:numRef>
              <c:f>'Height vs % shrub Cover'!$L$218:$L$418</c:f>
              <c:numCache>
                <c:formatCode>General</c:formatCode>
                <c:ptCount val="161"/>
                <c:pt idx="0">
                  <c:v>28</c:v>
                </c:pt>
                <c:pt idx="2">
                  <c:v>32</c:v>
                </c:pt>
                <c:pt idx="3">
                  <c:v>31</c:v>
                </c:pt>
                <c:pt idx="4">
                  <c:v>43.5</c:v>
                </c:pt>
                <c:pt idx="12">
                  <c:v>16.5</c:v>
                </c:pt>
                <c:pt idx="15">
                  <c:v>109.5</c:v>
                </c:pt>
                <c:pt idx="16">
                  <c:v>73</c:v>
                </c:pt>
                <c:pt idx="17">
                  <c:v>62</c:v>
                </c:pt>
                <c:pt idx="18">
                  <c:v>90</c:v>
                </c:pt>
                <c:pt idx="19">
                  <c:v>83.5</c:v>
                </c:pt>
                <c:pt idx="20">
                  <c:v>85</c:v>
                </c:pt>
                <c:pt idx="21">
                  <c:v>82</c:v>
                </c:pt>
                <c:pt idx="29">
                  <c:v>33</c:v>
                </c:pt>
                <c:pt idx="31">
                  <c:v>23</c:v>
                </c:pt>
                <c:pt idx="36">
                  <c:v>64.5</c:v>
                </c:pt>
                <c:pt idx="37">
                  <c:v>41</c:v>
                </c:pt>
                <c:pt idx="39">
                  <c:v>90</c:v>
                </c:pt>
                <c:pt idx="41">
                  <c:v>90.5</c:v>
                </c:pt>
                <c:pt idx="42">
                  <c:v>30.5</c:v>
                </c:pt>
                <c:pt idx="43">
                  <c:v>94.5</c:v>
                </c:pt>
                <c:pt idx="45">
                  <c:v>32.5</c:v>
                </c:pt>
                <c:pt idx="47">
                  <c:v>25</c:v>
                </c:pt>
                <c:pt idx="49">
                  <c:v>19</c:v>
                </c:pt>
                <c:pt idx="55">
                  <c:v>19.5</c:v>
                </c:pt>
                <c:pt idx="58">
                  <c:v>16.5</c:v>
                </c:pt>
                <c:pt idx="59">
                  <c:v>17.5</c:v>
                </c:pt>
                <c:pt idx="62">
                  <c:v>17.5</c:v>
                </c:pt>
                <c:pt idx="68">
                  <c:v>57.5</c:v>
                </c:pt>
                <c:pt idx="74">
                  <c:v>45</c:v>
                </c:pt>
                <c:pt idx="76">
                  <c:v>24.5</c:v>
                </c:pt>
                <c:pt idx="80">
                  <c:v>50</c:v>
                </c:pt>
                <c:pt idx="81">
                  <c:v>4</c:v>
                </c:pt>
                <c:pt idx="84">
                  <c:v>59</c:v>
                </c:pt>
                <c:pt idx="85">
                  <c:v>32</c:v>
                </c:pt>
                <c:pt idx="89">
                  <c:v>10</c:v>
                </c:pt>
                <c:pt idx="90">
                  <c:v>40</c:v>
                </c:pt>
                <c:pt idx="91">
                  <c:v>12</c:v>
                </c:pt>
                <c:pt idx="92">
                  <c:v>48</c:v>
                </c:pt>
                <c:pt idx="94">
                  <c:v>26</c:v>
                </c:pt>
                <c:pt idx="96">
                  <c:v>70</c:v>
                </c:pt>
                <c:pt idx="97">
                  <c:v>56</c:v>
                </c:pt>
                <c:pt idx="99">
                  <c:v>60</c:v>
                </c:pt>
                <c:pt idx="104">
                  <c:v>35</c:v>
                </c:pt>
                <c:pt idx="105">
                  <c:v>20</c:v>
                </c:pt>
                <c:pt idx="108">
                  <c:v>75</c:v>
                </c:pt>
                <c:pt idx="110">
                  <c:v>16</c:v>
                </c:pt>
                <c:pt idx="113">
                  <c:v>45</c:v>
                </c:pt>
                <c:pt idx="114">
                  <c:v>75</c:v>
                </c:pt>
                <c:pt idx="115">
                  <c:v>16</c:v>
                </c:pt>
                <c:pt idx="116">
                  <c:v>70</c:v>
                </c:pt>
                <c:pt idx="117">
                  <c:v>80</c:v>
                </c:pt>
                <c:pt idx="118">
                  <c:v>64</c:v>
                </c:pt>
                <c:pt idx="119">
                  <c:v>90</c:v>
                </c:pt>
                <c:pt idx="120">
                  <c:v>48</c:v>
                </c:pt>
                <c:pt idx="122">
                  <c:v>15</c:v>
                </c:pt>
                <c:pt idx="125">
                  <c:v>16</c:v>
                </c:pt>
                <c:pt idx="135">
                  <c:v>44</c:v>
                </c:pt>
                <c:pt idx="139">
                  <c:v>22</c:v>
                </c:pt>
                <c:pt idx="141">
                  <c:v>55</c:v>
                </c:pt>
                <c:pt idx="150">
                  <c:v>8</c:v>
                </c:pt>
                <c:pt idx="151">
                  <c:v>105</c:v>
                </c:pt>
                <c:pt idx="158">
                  <c:v>3</c:v>
                </c:pt>
                <c:pt idx="160">
                  <c:v>3</c:v>
                </c:pt>
              </c:numCache>
            </c:numRef>
          </c:yVal>
        </c:ser>
        <c:axId val="97059584"/>
        <c:axId val="97061504"/>
      </c:scatterChart>
      <c:valAx>
        <c:axId val="97059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Shrub Cover</a:t>
                </a:r>
              </a:p>
            </c:rich>
          </c:tx>
        </c:title>
        <c:numFmt formatCode="General" sourceLinked="1"/>
        <c:majorTickMark val="none"/>
        <c:tickLblPos val="nextTo"/>
        <c:crossAx val="97061504"/>
        <c:crosses val="autoZero"/>
        <c:crossBetween val="midCat"/>
      </c:valAx>
      <c:valAx>
        <c:axId val="97061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</c:title>
        <c:numFmt formatCode="General" sourceLinked="1"/>
        <c:majorTickMark val="none"/>
        <c:tickLblPos val="nextTo"/>
        <c:crossAx val="970595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≥ Good</a:t>
            </a:r>
          </a:p>
        </c:rich>
      </c:tx>
      <c:layout>
        <c:manualLayout>
          <c:xMode val="edge"/>
          <c:yMode val="edge"/>
          <c:x val="0.3891248906386735"/>
          <c:y val="2.7777777777778092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'Survival by health'!$A$20:$B$20</c:f>
              <c:strCache>
                <c:ptCount val="1"/>
                <c:pt idx="0">
                  <c:v>2x ≥ Good</c:v>
                </c:pt>
              </c:strCache>
            </c:strRef>
          </c:tx>
          <c:marker>
            <c:symbol val="none"/>
          </c:marker>
          <c:cat>
            <c:strRef>
              <c:f>'Survival by health'!$D$19:$F$19</c:f>
              <c:strCache>
                <c:ptCount val="3"/>
                <c:pt idx="0">
                  <c:v>July 11</c:v>
                </c:pt>
                <c:pt idx="1">
                  <c:v>Oct 11</c:v>
                </c:pt>
                <c:pt idx="2">
                  <c:v>July 12</c:v>
                </c:pt>
              </c:strCache>
            </c:strRef>
          </c:cat>
          <c:val>
            <c:numRef>
              <c:f>'Survival by health'!$D$20:$F$20</c:f>
              <c:numCache>
                <c:formatCode>General</c:formatCode>
                <c:ptCount val="3"/>
                <c:pt idx="0">
                  <c:v>1</c:v>
                </c:pt>
                <c:pt idx="1">
                  <c:v>0.91588784999999995</c:v>
                </c:pt>
                <c:pt idx="2">
                  <c:v>0.89719625999999997</c:v>
                </c:pt>
              </c:numCache>
            </c:numRef>
          </c:val>
        </c:ser>
        <c:ser>
          <c:idx val="1"/>
          <c:order val="1"/>
          <c:tx>
            <c:strRef>
              <c:f>'Survival by health'!$A$21:$B$21</c:f>
              <c:strCache>
                <c:ptCount val="1"/>
                <c:pt idx="0">
                  <c:v>4x ≥ Good</c:v>
                </c:pt>
              </c:strCache>
            </c:strRef>
          </c:tx>
          <c:marker>
            <c:symbol val="none"/>
          </c:marker>
          <c:cat>
            <c:strRef>
              <c:f>'Survival by health'!$D$19:$F$19</c:f>
              <c:strCache>
                <c:ptCount val="3"/>
                <c:pt idx="0">
                  <c:v>July 11</c:v>
                </c:pt>
                <c:pt idx="1">
                  <c:v>Oct 11</c:v>
                </c:pt>
                <c:pt idx="2">
                  <c:v>July 12</c:v>
                </c:pt>
              </c:strCache>
            </c:strRef>
          </c:cat>
          <c:val>
            <c:numRef>
              <c:f>'Survival by health'!$D$21:$F$21</c:f>
              <c:numCache>
                <c:formatCode>General</c:formatCode>
                <c:ptCount val="3"/>
                <c:pt idx="0">
                  <c:v>1</c:v>
                </c:pt>
                <c:pt idx="1">
                  <c:v>0.95762712000000005</c:v>
                </c:pt>
                <c:pt idx="2">
                  <c:v>0.91525424</c:v>
                </c:pt>
              </c:numCache>
            </c:numRef>
          </c:val>
        </c:ser>
        <c:marker val="1"/>
        <c:axId val="59048320"/>
        <c:axId val="59049856"/>
      </c:lineChart>
      <c:catAx>
        <c:axId val="59048320"/>
        <c:scaling>
          <c:orientation val="minMax"/>
        </c:scaling>
        <c:axPos val="b"/>
        <c:majorTickMark val="none"/>
        <c:tickLblPos val="nextTo"/>
        <c:crossAx val="59049856"/>
        <c:crosses val="autoZero"/>
        <c:auto val="1"/>
        <c:lblAlgn val="ctr"/>
        <c:lblOffset val="100"/>
      </c:catAx>
      <c:valAx>
        <c:axId val="59049856"/>
        <c:scaling>
          <c:orientation val="minMax"/>
          <c:max val="1"/>
          <c:min val="0.75000000000000322"/>
        </c:scaling>
        <c:axPos val="l"/>
        <c:majorGridlines/>
        <c:title/>
        <c:numFmt formatCode="General" sourceLinked="1"/>
        <c:majorTickMark val="none"/>
        <c:tickLblPos val="nextTo"/>
        <c:crossAx val="59048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Height vs</a:t>
            </a:r>
            <a:r>
              <a:rPr lang="en-US" baseline="0"/>
              <a:t> % shrub cover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2017 site 4</c:v>
          </c:tx>
          <c:spPr>
            <a:ln w="28575">
              <a:noFill/>
            </a:ln>
          </c:spPr>
          <c:xVal>
            <c:numRef>
              <c:f>'Height vs % shrub Cover'!$S$2:$S$217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30</c:v>
                </c:pt>
                <c:pt idx="18">
                  <c:v>10</c:v>
                </c:pt>
                <c:pt idx="19">
                  <c:v>0</c:v>
                </c:pt>
                <c:pt idx="20">
                  <c:v>25</c:v>
                </c:pt>
                <c:pt idx="21">
                  <c:v>12</c:v>
                </c:pt>
                <c:pt idx="22">
                  <c:v>5</c:v>
                </c:pt>
                <c:pt idx="23">
                  <c:v>10</c:v>
                </c:pt>
                <c:pt idx="24">
                  <c:v>15</c:v>
                </c:pt>
                <c:pt idx="25">
                  <c:v>0</c:v>
                </c:pt>
                <c:pt idx="26">
                  <c:v>25</c:v>
                </c:pt>
                <c:pt idx="27">
                  <c:v>10</c:v>
                </c:pt>
                <c:pt idx="28">
                  <c:v>0</c:v>
                </c:pt>
                <c:pt idx="29">
                  <c:v>25</c:v>
                </c:pt>
                <c:pt idx="30">
                  <c:v>0</c:v>
                </c:pt>
                <c:pt idx="31">
                  <c:v>0</c:v>
                </c:pt>
                <c:pt idx="32">
                  <c:v>60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10</c:v>
                </c:pt>
                <c:pt idx="43">
                  <c:v>15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15</c:v>
                </c:pt>
                <c:pt idx="51">
                  <c:v>40</c:v>
                </c:pt>
                <c:pt idx="52">
                  <c:v>7</c:v>
                </c:pt>
                <c:pt idx="53">
                  <c:v>50</c:v>
                </c:pt>
                <c:pt idx="54">
                  <c:v>2</c:v>
                </c:pt>
                <c:pt idx="55">
                  <c:v>25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80</c:v>
                </c:pt>
                <c:pt idx="61">
                  <c:v>3</c:v>
                </c:pt>
                <c:pt idx="62">
                  <c:v>15</c:v>
                </c:pt>
                <c:pt idx="63">
                  <c:v>60</c:v>
                </c:pt>
                <c:pt idx="64">
                  <c:v>2</c:v>
                </c:pt>
                <c:pt idx="65">
                  <c:v>25</c:v>
                </c:pt>
                <c:pt idx="66">
                  <c:v>10</c:v>
                </c:pt>
                <c:pt idx="67">
                  <c:v>7</c:v>
                </c:pt>
                <c:pt idx="68">
                  <c:v>40</c:v>
                </c:pt>
                <c:pt idx="69">
                  <c:v>8</c:v>
                </c:pt>
                <c:pt idx="70">
                  <c:v>2</c:v>
                </c:pt>
                <c:pt idx="71">
                  <c:v>10</c:v>
                </c:pt>
                <c:pt idx="72">
                  <c:v>20</c:v>
                </c:pt>
                <c:pt idx="73">
                  <c:v>0</c:v>
                </c:pt>
                <c:pt idx="74">
                  <c:v>0</c:v>
                </c:pt>
                <c:pt idx="75">
                  <c:v>30</c:v>
                </c:pt>
                <c:pt idx="76">
                  <c:v>0</c:v>
                </c:pt>
                <c:pt idx="77">
                  <c:v>15</c:v>
                </c:pt>
                <c:pt idx="78">
                  <c:v>25</c:v>
                </c:pt>
                <c:pt idx="79">
                  <c:v>25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35</c:v>
                </c:pt>
                <c:pt idx="89">
                  <c:v>5</c:v>
                </c:pt>
                <c:pt idx="90">
                  <c:v>0</c:v>
                </c:pt>
                <c:pt idx="91">
                  <c:v>17</c:v>
                </c:pt>
                <c:pt idx="92">
                  <c:v>60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45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6</c:v>
                </c:pt>
                <c:pt idx="102">
                  <c:v>33</c:v>
                </c:pt>
                <c:pt idx="103">
                  <c:v>0</c:v>
                </c:pt>
                <c:pt idx="104">
                  <c:v>30</c:v>
                </c:pt>
                <c:pt idx="105">
                  <c:v>30</c:v>
                </c:pt>
                <c:pt idx="106">
                  <c:v>2</c:v>
                </c:pt>
                <c:pt idx="107">
                  <c:v>40</c:v>
                </c:pt>
                <c:pt idx="108">
                  <c:v>0</c:v>
                </c:pt>
                <c:pt idx="109">
                  <c:v>5</c:v>
                </c:pt>
                <c:pt idx="110">
                  <c:v>5</c:v>
                </c:pt>
                <c:pt idx="111">
                  <c:v>0</c:v>
                </c:pt>
                <c:pt idx="112">
                  <c:v>15</c:v>
                </c:pt>
                <c:pt idx="113">
                  <c:v>3</c:v>
                </c:pt>
                <c:pt idx="114">
                  <c:v>40</c:v>
                </c:pt>
                <c:pt idx="115">
                  <c:v>4</c:v>
                </c:pt>
                <c:pt idx="116">
                  <c:v>25</c:v>
                </c:pt>
                <c:pt idx="117">
                  <c:v>30</c:v>
                </c:pt>
                <c:pt idx="118">
                  <c:v>6</c:v>
                </c:pt>
                <c:pt idx="119">
                  <c:v>9</c:v>
                </c:pt>
                <c:pt idx="120">
                  <c:v>0</c:v>
                </c:pt>
                <c:pt idx="121">
                  <c:v>0</c:v>
                </c:pt>
                <c:pt idx="122">
                  <c:v>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1</c:v>
                </c:pt>
                <c:pt idx="129">
                  <c:v>17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18</c:v>
                </c:pt>
                <c:pt idx="136">
                  <c:v>0</c:v>
                </c:pt>
                <c:pt idx="137">
                  <c:v>40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20</c:v>
                </c:pt>
                <c:pt idx="142">
                  <c:v>13</c:v>
                </c:pt>
                <c:pt idx="143">
                  <c:v>30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4</c:v>
                </c:pt>
                <c:pt idx="148">
                  <c:v>40</c:v>
                </c:pt>
                <c:pt idx="149">
                  <c:v>20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10</c:v>
                </c:pt>
                <c:pt idx="164">
                  <c:v>10</c:v>
                </c:pt>
              </c:numCache>
            </c:numRef>
          </c:xVal>
          <c:yVal>
            <c:numRef>
              <c:f>'Height vs % shrub Cover'!$M$2:$M$217</c:f>
              <c:numCache>
                <c:formatCode>General</c:formatCode>
                <c:ptCount val="165"/>
                <c:pt idx="3">
                  <c:v>78</c:v>
                </c:pt>
                <c:pt idx="4">
                  <c:v>64</c:v>
                </c:pt>
                <c:pt idx="5">
                  <c:v>86</c:v>
                </c:pt>
                <c:pt idx="7">
                  <c:v>36</c:v>
                </c:pt>
                <c:pt idx="8">
                  <c:v>38</c:v>
                </c:pt>
                <c:pt idx="9">
                  <c:v>19</c:v>
                </c:pt>
                <c:pt idx="10">
                  <c:v>28</c:v>
                </c:pt>
                <c:pt idx="12">
                  <c:v>75.5</c:v>
                </c:pt>
                <c:pt idx="13">
                  <c:v>105</c:v>
                </c:pt>
                <c:pt idx="15">
                  <c:v>22</c:v>
                </c:pt>
                <c:pt idx="16">
                  <c:v>52</c:v>
                </c:pt>
                <c:pt idx="17">
                  <c:v>135</c:v>
                </c:pt>
                <c:pt idx="18">
                  <c:v>120</c:v>
                </c:pt>
                <c:pt idx="20">
                  <c:v>85</c:v>
                </c:pt>
                <c:pt idx="21">
                  <c:v>105</c:v>
                </c:pt>
                <c:pt idx="22">
                  <c:v>90</c:v>
                </c:pt>
                <c:pt idx="23">
                  <c:v>62</c:v>
                </c:pt>
                <c:pt idx="24">
                  <c:v>96</c:v>
                </c:pt>
                <c:pt idx="26">
                  <c:v>189</c:v>
                </c:pt>
                <c:pt idx="27">
                  <c:v>160</c:v>
                </c:pt>
                <c:pt idx="29">
                  <c:v>95</c:v>
                </c:pt>
                <c:pt idx="30">
                  <c:v>38</c:v>
                </c:pt>
                <c:pt idx="32">
                  <c:v>44</c:v>
                </c:pt>
                <c:pt idx="33">
                  <c:v>72</c:v>
                </c:pt>
                <c:pt idx="36">
                  <c:v>98</c:v>
                </c:pt>
                <c:pt idx="37">
                  <c:v>71</c:v>
                </c:pt>
                <c:pt idx="38">
                  <c:v>42</c:v>
                </c:pt>
                <c:pt idx="40">
                  <c:v>90.5</c:v>
                </c:pt>
                <c:pt idx="42">
                  <c:v>69</c:v>
                </c:pt>
                <c:pt idx="43">
                  <c:v>53</c:v>
                </c:pt>
                <c:pt idx="44">
                  <c:v>32</c:v>
                </c:pt>
                <c:pt idx="47">
                  <c:v>95.5</c:v>
                </c:pt>
                <c:pt idx="50">
                  <c:v>31</c:v>
                </c:pt>
                <c:pt idx="51">
                  <c:v>83</c:v>
                </c:pt>
                <c:pt idx="52">
                  <c:v>70.5</c:v>
                </c:pt>
                <c:pt idx="53">
                  <c:v>87</c:v>
                </c:pt>
                <c:pt idx="54">
                  <c:v>57</c:v>
                </c:pt>
                <c:pt idx="55">
                  <c:v>47</c:v>
                </c:pt>
                <c:pt idx="57">
                  <c:v>66.5</c:v>
                </c:pt>
                <c:pt idx="60">
                  <c:v>59</c:v>
                </c:pt>
                <c:pt idx="61">
                  <c:v>92.5</c:v>
                </c:pt>
                <c:pt idx="62">
                  <c:v>21</c:v>
                </c:pt>
                <c:pt idx="63">
                  <c:v>56</c:v>
                </c:pt>
                <c:pt idx="64">
                  <c:v>81</c:v>
                </c:pt>
                <c:pt idx="65">
                  <c:v>67.5</c:v>
                </c:pt>
                <c:pt idx="66">
                  <c:v>61.5</c:v>
                </c:pt>
                <c:pt idx="67">
                  <c:v>47</c:v>
                </c:pt>
                <c:pt idx="68">
                  <c:v>81</c:v>
                </c:pt>
                <c:pt idx="69">
                  <c:v>79</c:v>
                </c:pt>
                <c:pt idx="70">
                  <c:v>122.5</c:v>
                </c:pt>
                <c:pt idx="71">
                  <c:v>148</c:v>
                </c:pt>
                <c:pt idx="72">
                  <c:v>67</c:v>
                </c:pt>
                <c:pt idx="74">
                  <c:v>124</c:v>
                </c:pt>
                <c:pt idx="75">
                  <c:v>80</c:v>
                </c:pt>
                <c:pt idx="77">
                  <c:v>28</c:v>
                </c:pt>
                <c:pt idx="78">
                  <c:v>23</c:v>
                </c:pt>
                <c:pt idx="79">
                  <c:v>118</c:v>
                </c:pt>
                <c:pt idx="80">
                  <c:v>86</c:v>
                </c:pt>
                <c:pt idx="81">
                  <c:v>77.5</c:v>
                </c:pt>
                <c:pt idx="82">
                  <c:v>120.5</c:v>
                </c:pt>
                <c:pt idx="83">
                  <c:v>114.5</c:v>
                </c:pt>
                <c:pt idx="84">
                  <c:v>123</c:v>
                </c:pt>
                <c:pt idx="88">
                  <c:v>60</c:v>
                </c:pt>
                <c:pt idx="89">
                  <c:v>71.5</c:v>
                </c:pt>
                <c:pt idx="90">
                  <c:v>123</c:v>
                </c:pt>
                <c:pt idx="91">
                  <c:v>125</c:v>
                </c:pt>
                <c:pt idx="92">
                  <c:v>94</c:v>
                </c:pt>
                <c:pt idx="97">
                  <c:v>25</c:v>
                </c:pt>
                <c:pt idx="100">
                  <c:v>86</c:v>
                </c:pt>
                <c:pt idx="101">
                  <c:v>46.5</c:v>
                </c:pt>
                <c:pt idx="102">
                  <c:v>79.5</c:v>
                </c:pt>
                <c:pt idx="104">
                  <c:v>58</c:v>
                </c:pt>
                <c:pt idx="105">
                  <c:v>76</c:v>
                </c:pt>
                <c:pt idx="106">
                  <c:v>82</c:v>
                </c:pt>
                <c:pt idx="107">
                  <c:v>33.5</c:v>
                </c:pt>
                <c:pt idx="108">
                  <c:v>35</c:v>
                </c:pt>
                <c:pt idx="109">
                  <c:v>21</c:v>
                </c:pt>
                <c:pt idx="110">
                  <c:v>26</c:v>
                </c:pt>
                <c:pt idx="112">
                  <c:v>51</c:v>
                </c:pt>
                <c:pt idx="113">
                  <c:v>37</c:v>
                </c:pt>
                <c:pt idx="114">
                  <c:v>57</c:v>
                </c:pt>
                <c:pt idx="115">
                  <c:v>65.5</c:v>
                </c:pt>
                <c:pt idx="116">
                  <c:v>72</c:v>
                </c:pt>
                <c:pt idx="117">
                  <c:v>69.5</c:v>
                </c:pt>
                <c:pt idx="118">
                  <c:v>30.5</c:v>
                </c:pt>
                <c:pt idx="119">
                  <c:v>13</c:v>
                </c:pt>
                <c:pt idx="121">
                  <c:v>42.5</c:v>
                </c:pt>
                <c:pt idx="122">
                  <c:v>15</c:v>
                </c:pt>
                <c:pt idx="126">
                  <c:v>81</c:v>
                </c:pt>
                <c:pt idx="128">
                  <c:v>107</c:v>
                </c:pt>
                <c:pt idx="129">
                  <c:v>55</c:v>
                </c:pt>
                <c:pt idx="130">
                  <c:v>97.5</c:v>
                </c:pt>
                <c:pt idx="131">
                  <c:v>13</c:v>
                </c:pt>
                <c:pt idx="132">
                  <c:v>46</c:v>
                </c:pt>
                <c:pt idx="135">
                  <c:v>51.5</c:v>
                </c:pt>
                <c:pt idx="137">
                  <c:v>79</c:v>
                </c:pt>
                <c:pt idx="139">
                  <c:v>68</c:v>
                </c:pt>
                <c:pt idx="140">
                  <c:v>70</c:v>
                </c:pt>
                <c:pt idx="141">
                  <c:v>79</c:v>
                </c:pt>
                <c:pt idx="142">
                  <c:v>113</c:v>
                </c:pt>
                <c:pt idx="143">
                  <c:v>122</c:v>
                </c:pt>
                <c:pt idx="144">
                  <c:v>106.5</c:v>
                </c:pt>
                <c:pt idx="145">
                  <c:v>144</c:v>
                </c:pt>
                <c:pt idx="147">
                  <c:v>101.5</c:v>
                </c:pt>
                <c:pt idx="148">
                  <c:v>116</c:v>
                </c:pt>
                <c:pt idx="149">
                  <c:v>95</c:v>
                </c:pt>
                <c:pt idx="150">
                  <c:v>32</c:v>
                </c:pt>
                <c:pt idx="162">
                  <c:v>54</c:v>
                </c:pt>
                <c:pt idx="163">
                  <c:v>20</c:v>
                </c:pt>
                <c:pt idx="164">
                  <c:v>29.5</c:v>
                </c:pt>
              </c:numCache>
            </c:numRef>
          </c:yVal>
        </c:ser>
        <c:ser>
          <c:idx val="1"/>
          <c:order val="1"/>
          <c:tx>
            <c:v>2017 Site 5</c:v>
          </c:tx>
          <c:spPr>
            <a:ln w="28575">
              <a:noFill/>
            </a:ln>
          </c:spPr>
          <c:xVal>
            <c:numRef>
              <c:f>'Height vs % shrub Cover'!$S$218:$S$418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  <c:pt idx="16">
                  <c:v>40</c:v>
                </c:pt>
                <c:pt idx="17">
                  <c:v>75</c:v>
                </c:pt>
                <c:pt idx="18">
                  <c:v>35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50</c:v>
                </c:pt>
                <c:pt idx="37">
                  <c:v>75</c:v>
                </c:pt>
                <c:pt idx="38">
                  <c:v>0</c:v>
                </c:pt>
                <c:pt idx="39">
                  <c:v>25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30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</c:v>
                </c:pt>
                <c:pt idx="56">
                  <c:v>0</c:v>
                </c:pt>
                <c:pt idx="57">
                  <c:v>0</c:v>
                </c:pt>
                <c:pt idx="58">
                  <c:v>35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10</c:v>
                </c:pt>
                <c:pt idx="75">
                  <c:v>0</c:v>
                </c:pt>
                <c:pt idx="76">
                  <c:v>25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25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25</c:v>
                </c:pt>
                <c:pt idx="90">
                  <c:v>65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45</c:v>
                </c:pt>
                <c:pt idx="98">
                  <c:v>0</c:v>
                </c:pt>
                <c:pt idx="99">
                  <c:v>45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65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35</c:v>
                </c:pt>
                <c:pt idx="115">
                  <c:v>40</c:v>
                </c:pt>
                <c:pt idx="116">
                  <c:v>1</c:v>
                </c:pt>
                <c:pt idx="117">
                  <c:v>8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15</c:v>
                </c:pt>
                <c:pt idx="151">
                  <c:v>25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'Height vs % shrub Cover'!$M$218:$M$418</c:f>
              <c:numCache>
                <c:formatCode>General</c:formatCode>
                <c:ptCount val="161"/>
                <c:pt idx="0">
                  <c:v>7</c:v>
                </c:pt>
                <c:pt idx="2">
                  <c:v>44</c:v>
                </c:pt>
                <c:pt idx="3">
                  <c:v>48</c:v>
                </c:pt>
                <c:pt idx="4">
                  <c:v>64</c:v>
                </c:pt>
                <c:pt idx="12">
                  <c:v>34</c:v>
                </c:pt>
                <c:pt idx="15">
                  <c:v>132</c:v>
                </c:pt>
                <c:pt idx="16">
                  <c:v>80</c:v>
                </c:pt>
                <c:pt idx="17">
                  <c:v>87</c:v>
                </c:pt>
                <c:pt idx="18">
                  <c:v>91</c:v>
                </c:pt>
                <c:pt idx="19">
                  <c:v>126</c:v>
                </c:pt>
                <c:pt idx="20">
                  <c:v>119</c:v>
                </c:pt>
                <c:pt idx="21">
                  <c:v>114</c:v>
                </c:pt>
                <c:pt idx="29">
                  <c:v>43</c:v>
                </c:pt>
                <c:pt idx="36">
                  <c:v>75</c:v>
                </c:pt>
                <c:pt idx="37">
                  <c:v>66</c:v>
                </c:pt>
                <c:pt idx="39">
                  <c:v>115</c:v>
                </c:pt>
                <c:pt idx="41">
                  <c:v>99</c:v>
                </c:pt>
                <c:pt idx="42">
                  <c:v>55</c:v>
                </c:pt>
                <c:pt idx="43">
                  <c:v>137</c:v>
                </c:pt>
                <c:pt idx="47">
                  <c:v>37</c:v>
                </c:pt>
                <c:pt idx="49">
                  <c:v>27</c:v>
                </c:pt>
                <c:pt idx="55">
                  <c:v>36</c:v>
                </c:pt>
                <c:pt idx="58">
                  <c:v>28</c:v>
                </c:pt>
                <c:pt idx="68">
                  <c:v>74</c:v>
                </c:pt>
                <c:pt idx="74">
                  <c:v>81</c:v>
                </c:pt>
                <c:pt idx="76">
                  <c:v>33</c:v>
                </c:pt>
                <c:pt idx="80">
                  <c:v>70</c:v>
                </c:pt>
                <c:pt idx="81">
                  <c:v>5</c:v>
                </c:pt>
                <c:pt idx="84">
                  <c:v>82</c:v>
                </c:pt>
                <c:pt idx="85">
                  <c:v>48</c:v>
                </c:pt>
                <c:pt idx="89">
                  <c:v>40</c:v>
                </c:pt>
                <c:pt idx="90">
                  <c:v>60</c:v>
                </c:pt>
                <c:pt idx="91">
                  <c:v>31</c:v>
                </c:pt>
                <c:pt idx="92">
                  <c:v>68</c:v>
                </c:pt>
                <c:pt idx="94">
                  <c:v>40</c:v>
                </c:pt>
                <c:pt idx="96">
                  <c:v>96</c:v>
                </c:pt>
                <c:pt idx="97">
                  <c:v>96</c:v>
                </c:pt>
                <c:pt idx="99">
                  <c:v>84</c:v>
                </c:pt>
                <c:pt idx="104">
                  <c:v>39</c:v>
                </c:pt>
                <c:pt idx="105">
                  <c:v>24</c:v>
                </c:pt>
                <c:pt idx="108">
                  <c:v>95</c:v>
                </c:pt>
                <c:pt idx="113">
                  <c:v>60</c:v>
                </c:pt>
                <c:pt idx="114">
                  <c:v>96</c:v>
                </c:pt>
                <c:pt idx="115">
                  <c:v>15</c:v>
                </c:pt>
                <c:pt idx="116">
                  <c:v>103</c:v>
                </c:pt>
                <c:pt idx="117">
                  <c:v>107</c:v>
                </c:pt>
                <c:pt idx="118">
                  <c:v>90</c:v>
                </c:pt>
                <c:pt idx="119">
                  <c:v>113</c:v>
                </c:pt>
                <c:pt idx="120">
                  <c:v>76</c:v>
                </c:pt>
                <c:pt idx="125">
                  <c:v>17</c:v>
                </c:pt>
                <c:pt idx="135">
                  <c:v>72</c:v>
                </c:pt>
                <c:pt idx="139">
                  <c:v>48</c:v>
                </c:pt>
                <c:pt idx="141">
                  <c:v>75</c:v>
                </c:pt>
                <c:pt idx="150">
                  <c:v>11</c:v>
                </c:pt>
                <c:pt idx="151">
                  <c:v>124</c:v>
                </c:pt>
                <c:pt idx="158">
                  <c:v>3</c:v>
                </c:pt>
                <c:pt idx="160">
                  <c:v>3.5</c:v>
                </c:pt>
              </c:numCache>
            </c:numRef>
          </c:yVal>
        </c:ser>
        <c:axId val="97107328"/>
        <c:axId val="97117696"/>
      </c:scatterChart>
      <c:valAx>
        <c:axId val="9710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Shrub Cover</a:t>
                </a:r>
              </a:p>
            </c:rich>
          </c:tx>
        </c:title>
        <c:numFmt formatCode="General" sourceLinked="1"/>
        <c:majorTickMark val="none"/>
        <c:tickLblPos val="nextTo"/>
        <c:crossAx val="97117696"/>
        <c:crosses val="autoZero"/>
        <c:crossBetween val="midCat"/>
      </c:valAx>
      <c:valAx>
        <c:axId val="97117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</c:title>
        <c:numFmt formatCode="General" sourceLinked="1"/>
        <c:majorTickMark val="none"/>
        <c:tickLblPos val="nextTo"/>
        <c:crossAx val="97107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≥ Great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'Survival by health'!$A$27:$B$27</c:f>
              <c:strCache>
                <c:ptCount val="1"/>
                <c:pt idx="0">
                  <c:v>2x Great</c:v>
                </c:pt>
              </c:strCache>
            </c:strRef>
          </c:tx>
          <c:marker>
            <c:symbol val="none"/>
          </c:marker>
          <c:cat>
            <c:strRef>
              <c:f>'Survival by health'!$D$26:$F$26</c:f>
              <c:strCache>
                <c:ptCount val="3"/>
                <c:pt idx="0">
                  <c:v>July 11</c:v>
                </c:pt>
                <c:pt idx="1">
                  <c:v>Oct 11</c:v>
                </c:pt>
                <c:pt idx="2">
                  <c:v>July 12</c:v>
                </c:pt>
              </c:strCache>
            </c:strRef>
          </c:cat>
          <c:val>
            <c:numRef>
              <c:f>'Survival by health'!$D$27:$F$27</c:f>
              <c:numCache>
                <c:formatCode>General</c:formatCode>
                <c:ptCount val="3"/>
                <c:pt idx="0">
                  <c:v>1</c:v>
                </c:pt>
                <c:pt idx="1">
                  <c:v>0.91304348000000002</c:v>
                </c:pt>
                <c:pt idx="2">
                  <c:v>0.91304348000000002</c:v>
                </c:pt>
              </c:numCache>
            </c:numRef>
          </c:val>
        </c:ser>
        <c:ser>
          <c:idx val="1"/>
          <c:order val="1"/>
          <c:tx>
            <c:strRef>
              <c:f>'Survival by health'!$A$28:$B$28</c:f>
              <c:strCache>
                <c:ptCount val="1"/>
                <c:pt idx="0">
                  <c:v>4x Great</c:v>
                </c:pt>
              </c:strCache>
            </c:strRef>
          </c:tx>
          <c:marker>
            <c:symbol val="none"/>
          </c:marker>
          <c:cat>
            <c:strRef>
              <c:f>'Survival by health'!$D$26:$F$26</c:f>
              <c:strCache>
                <c:ptCount val="3"/>
                <c:pt idx="0">
                  <c:v>July 11</c:v>
                </c:pt>
                <c:pt idx="1">
                  <c:v>Oct 11</c:v>
                </c:pt>
                <c:pt idx="2">
                  <c:v>July 12</c:v>
                </c:pt>
              </c:strCache>
            </c:strRef>
          </c:cat>
          <c:val>
            <c:numRef>
              <c:f>'Survival by health'!$D$28:$F$28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59087488"/>
        <c:axId val="59097472"/>
      </c:lineChart>
      <c:catAx>
        <c:axId val="59087488"/>
        <c:scaling>
          <c:orientation val="minMax"/>
        </c:scaling>
        <c:axPos val="b"/>
        <c:majorTickMark val="none"/>
        <c:tickLblPos val="nextTo"/>
        <c:crossAx val="59097472"/>
        <c:crosses val="autoZero"/>
        <c:auto val="1"/>
        <c:lblAlgn val="ctr"/>
        <c:lblOffset val="100"/>
      </c:catAx>
      <c:valAx>
        <c:axId val="59097472"/>
        <c:scaling>
          <c:orientation val="minMax"/>
          <c:max val="1"/>
          <c:min val="0.75000000000000322"/>
        </c:scaling>
        <c:axPos val="l"/>
        <c:majorGridlines/>
        <c:title/>
        <c:numFmt formatCode="General" sourceLinked="1"/>
        <c:majorTickMark val="none"/>
        <c:tickLblPos val="nextTo"/>
        <c:crossAx val="59087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Survival By Initial Health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'Survival by health'!$A$34:$B$34</c:f>
              <c:strCache>
                <c:ptCount val="1"/>
                <c:pt idx="0">
                  <c:v>Great 4x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'Survival by health'!$C$33:$H$33</c:f>
              <c:numCache>
                <c:formatCode>mmm\-yy</c:formatCode>
                <c:ptCount val="6"/>
                <c:pt idx="1">
                  <c:v>40725</c:v>
                </c:pt>
                <c:pt idx="2">
                  <c:v>40817</c:v>
                </c:pt>
                <c:pt idx="3">
                  <c:v>41091</c:v>
                </c:pt>
                <c:pt idx="4">
                  <c:v>41487</c:v>
                </c:pt>
                <c:pt idx="5">
                  <c:v>41548</c:v>
                </c:pt>
              </c:numCache>
            </c:numRef>
          </c:cat>
          <c:val>
            <c:numRef>
              <c:f>'Survival by health'!$C$34:$H$34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'Survival by health'!$A$35:$B$35</c:f>
              <c:strCache>
                <c:ptCount val="1"/>
                <c:pt idx="0">
                  <c:v>Great 2x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'Survival by health'!$C$33:$H$33</c:f>
              <c:numCache>
                <c:formatCode>mmm\-yy</c:formatCode>
                <c:ptCount val="6"/>
                <c:pt idx="1">
                  <c:v>40725</c:v>
                </c:pt>
                <c:pt idx="2">
                  <c:v>40817</c:v>
                </c:pt>
                <c:pt idx="3">
                  <c:v>41091</c:v>
                </c:pt>
                <c:pt idx="4">
                  <c:v>41487</c:v>
                </c:pt>
                <c:pt idx="5">
                  <c:v>41548</c:v>
                </c:pt>
              </c:numCache>
            </c:numRef>
          </c:cat>
          <c:val>
            <c:numRef>
              <c:f>'Survival by health'!$C$35:$H$35</c:f>
              <c:numCache>
                <c:formatCode>General</c:formatCode>
                <c:ptCount val="6"/>
                <c:pt idx="1">
                  <c:v>1</c:v>
                </c:pt>
                <c:pt idx="2">
                  <c:v>0.91304348000000002</c:v>
                </c:pt>
                <c:pt idx="3">
                  <c:v>0.91304348000000002</c:v>
                </c:pt>
                <c:pt idx="4">
                  <c:v>0.72727272727272729</c:v>
                </c:pt>
                <c:pt idx="5">
                  <c:v>0.72727272727272729</c:v>
                </c:pt>
              </c:numCache>
            </c:numRef>
          </c:val>
        </c:ser>
        <c:ser>
          <c:idx val="2"/>
          <c:order val="2"/>
          <c:tx>
            <c:strRef>
              <c:f>'Survival by health'!$A$36:$B$36</c:f>
              <c:strCache>
                <c:ptCount val="1"/>
                <c:pt idx="0">
                  <c:v>Good 4x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'Survival by health'!$C$33:$H$33</c:f>
              <c:numCache>
                <c:formatCode>mmm\-yy</c:formatCode>
                <c:ptCount val="6"/>
                <c:pt idx="1">
                  <c:v>40725</c:v>
                </c:pt>
                <c:pt idx="2">
                  <c:v>40817</c:v>
                </c:pt>
                <c:pt idx="3">
                  <c:v>41091</c:v>
                </c:pt>
                <c:pt idx="4">
                  <c:v>41487</c:v>
                </c:pt>
                <c:pt idx="5">
                  <c:v>41548</c:v>
                </c:pt>
              </c:numCache>
            </c:numRef>
          </c:cat>
          <c:val>
            <c:numRef>
              <c:f>'Survival by health'!$C$36:$H$36</c:f>
              <c:numCache>
                <c:formatCode>General</c:formatCode>
                <c:ptCount val="6"/>
                <c:pt idx="1">
                  <c:v>1</c:v>
                </c:pt>
                <c:pt idx="2">
                  <c:v>0.93506493999999996</c:v>
                </c:pt>
                <c:pt idx="3">
                  <c:v>0.87012986999999997</c:v>
                </c:pt>
                <c:pt idx="4">
                  <c:v>0.63559322033898302</c:v>
                </c:pt>
                <c:pt idx="5">
                  <c:v>0.59322033898305082</c:v>
                </c:pt>
              </c:numCache>
            </c:numRef>
          </c:val>
        </c:ser>
        <c:ser>
          <c:idx val="3"/>
          <c:order val="3"/>
          <c:tx>
            <c:strRef>
              <c:f>'Survival by health'!$A$37:$B$37</c:f>
              <c:strCache>
                <c:ptCount val="1"/>
                <c:pt idx="0">
                  <c:v>Good 2x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'Survival by health'!$C$33:$H$33</c:f>
              <c:numCache>
                <c:formatCode>mmm\-yy</c:formatCode>
                <c:ptCount val="6"/>
                <c:pt idx="1">
                  <c:v>40725</c:v>
                </c:pt>
                <c:pt idx="2">
                  <c:v>40817</c:v>
                </c:pt>
                <c:pt idx="3">
                  <c:v>41091</c:v>
                </c:pt>
                <c:pt idx="4">
                  <c:v>41487</c:v>
                </c:pt>
                <c:pt idx="5">
                  <c:v>41548</c:v>
                </c:pt>
              </c:numCache>
            </c:numRef>
          </c:cat>
          <c:val>
            <c:numRef>
              <c:f>'Survival by health'!$C$37:$H$37</c:f>
              <c:numCache>
                <c:formatCode>General</c:formatCode>
                <c:ptCount val="6"/>
                <c:pt idx="1">
                  <c:v>1</c:v>
                </c:pt>
                <c:pt idx="2">
                  <c:v>0.91666667000000002</c:v>
                </c:pt>
                <c:pt idx="3">
                  <c:v>0.89285714000000005</c:v>
                </c:pt>
                <c:pt idx="4">
                  <c:v>0.6132075471698113</c:v>
                </c:pt>
                <c:pt idx="5">
                  <c:v>0.6132075471698113</c:v>
                </c:pt>
              </c:numCache>
            </c:numRef>
          </c:val>
        </c:ser>
        <c:ser>
          <c:idx val="4"/>
          <c:order val="4"/>
          <c:tx>
            <c:strRef>
              <c:f>'Survival by health'!$A$38:$B$38</c:f>
              <c:strCache>
                <c:ptCount val="1"/>
                <c:pt idx="0">
                  <c:v>OK 4x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'Survival by health'!$C$33:$H$33</c:f>
              <c:numCache>
                <c:formatCode>mmm\-yy</c:formatCode>
                <c:ptCount val="6"/>
                <c:pt idx="1">
                  <c:v>40725</c:v>
                </c:pt>
                <c:pt idx="2">
                  <c:v>40817</c:v>
                </c:pt>
                <c:pt idx="3">
                  <c:v>41091</c:v>
                </c:pt>
                <c:pt idx="4">
                  <c:v>41487</c:v>
                </c:pt>
                <c:pt idx="5">
                  <c:v>41548</c:v>
                </c:pt>
              </c:numCache>
            </c:numRef>
          </c:cat>
          <c:val>
            <c:numRef>
              <c:f>'Survival by health'!$C$38:$H$38</c:f>
              <c:numCache>
                <c:formatCode>General</c:formatCode>
                <c:ptCount val="6"/>
                <c:pt idx="1">
                  <c:v>1</c:v>
                </c:pt>
                <c:pt idx="2">
                  <c:v>0.83333332999999998</c:v>
                </c:pt>
                <c:pt idx="3">
                  <c:v>0.83333332999999998</c:v>
                </c:pt>
                <c:pt idx="4">
                  <c:v>0.60240963855421692</c:v>
                </c:pt>
                <c:pt idx="5">
                  <c:v>0.56024096385542166</c:v>
                </c:pt>
              </c:numCache>
            </c:numRef>
          </c:val>
        </c:ser>
        <c:ser>
          <c:idx val="5"/>
          <c:order val="5"/>
          <c:tx>
            <c:strRef>
              <c:f>'Survival by health'!$A$39:$B$39</c:f>
              <c:strCache>
                <c:ptCount val="1"/>
                <c:pt idx="0">
                  <c:v>OK 2x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'Survival by health'!$C$33:$H$33</c:f>
              <c:numCache>
                <c:formatCode>mmm\-yy</c:formatCode>
                <c:ptCount val="6"/>
                <c:pt idx="1">
                  <c:v>40725</c:v>
                </c:pt>
                <c:pt idx="2">
                  <c:v>40817</c:v>
                </c:pt>
                <c:pt idx="3">
                  <c:v>41091</c:v>
                </c:pt>
                <c:pt idx="4">
                  <c:v>41487</c:v>
                </c:pt>
                <c:pt idx="5">
                  <c:v>41548</c:v>
                </c:pt>
              </c:numCache>
            </c:numRef>
          </c:cat>
          <c:val>
            <c:numRef>
              <c:f>'Survival by health'!$C$39:$H$39</c:f>
              <c:numCache>
                <c:formatCode>General</c:formatCode>
                <c:ptCount val="6"/>
                <c:pt idx="1">
                  <c:v>1</c:v>
                </c:pt>
                <c:pt idx="2">
                  <c:v>0.86274510000000004</c:v>
                </c:pt>
                <c:pt idx="3">
                  <c:v>0.86274510000000004</c:v>
                </c:pt>
                <c:pt idx="4">
                  <c:v>0.59235668789808915</c:v>
                </c:pt>
                <c:pt idx="5">
                  <c:v>0.57324840764331209</c:v>
                </c:pt>
              </c:numCache>
            </c:numRef>
          </c:val>
        </c:ser>
        <c:ser>
          <c:idx val="6"/>
          <c:order val="6"/>
          <c:tx>
            <c:strRef>
              <c:f>'Survival by health'!$A$40:$B$40</c:f>
              <c:strCache>
                <c:ptCount val="1"/>
                <c:pt idx="0">
                  <c:v>Poor 4x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'Survival by health'!$C$33:$H$33</c:f>
              <c:numCache>
                <c:formatCode>mmm\-yy</c:formatCode>
                <c:ptCount val="6"/>
                <c:pt idx="1">
                  <c:v>40725</c:v>
                </c:pt>
                <c:pt idx="2">
                  <c:v>40817</c:v>
                </c:pt>
                <c:pt idx="3">
                  <c:v>41091</c:v>
                </c:pt>
                <c:pt idx="4">
                  <c:v>41487</c:v>
                </c:pt>
                <c:pt idx="5">
                  <c:v>41548</c:v>
                </c:pt>
              </c:numCache>
            </c:numRef>
          </c:cat>
          <c:val>
            <c:numRef>
              <c:f>'Survival by health'!$C$40:$H$40</c:f>
              <c:numCache>
                <c:formatCode>General</c:formatCode>
                <c:ptCount val="6"/>
                <c:pt idx="1">
                  <c:v>1</c:v>
                </c:pt>
                <c:pt idx="2">
                  <c:v>0.81818181999999995</c:v>
                </c:pt>
                <c:pt idx="3">
                  <c:v>0.81818181999999995</c:v>
                </c:pt>
                <c:pt idx="4">
                  <c:v>0.59322033898305082</c:v>
                </c:pt>
                <c:pt idx="5">
                  <c:v>0.5536723163841808</c:v>
                </c:pt>
              </c:numCache>
            </c:numRef>
          </c:val>
        </c:ser>
        <c:ser>
          <c:idx val="7"/>
          <c:order val="7"/>
          <c:tx>
            <c:strRef>
              <c:f>'Survival by health'!$A$41:$B$41</c:f>
              <c:strCache>
                <c:ptCount val="1"/>
                <c:pt idx="0">
                  <c:v>Poor 2x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'Survival by health'!$C$33:$H$33</c:f>
              <c:numCache>
                <c:formatCode>mmm\-yy</c:formatCode>
                <c:ptCount val="6"/>
                <c:pt idx="1">
                  <c:v>40725</c:v>
                </c:pt>
                <c:pt idx="2">
                  <c:v>40817</c:v>
                </c:pt>
                <c:pt idx="3">
                  <c:v>41091</c:v>
                </c:pt>
                <c:pt idx="4">
                  <c:v>41487</c:v>
                </c:pt>
                <c:pt idx="5">
                  <c:v>41548</c:v>
                </c:pt>
              </c:numCache>
            </c:numRef>
          </c:cat>
          <c:val>
            <c:numRef>
              <c:f>'Survival by health'!$C$41:$H$41</c:f>
              <c:numCache>
                <c:formatCode>General</c:formatCode>
                <c:ptCount val="6"/>
                <c:pt idx="1">
                  <c:v>1</c:v>
                </c:pt>
                <c:pt idx="2">
                  <c:v>0.8</c:v>
                </c:pt>
                <c:pt idx="3">
                  <c:v>0.75</c:v>
                </c:pt>
                <c:pt idx="4">
                  <c:v>0.55932203389830504</c:v>
                </c:pt>
                <c:pt idx="5">
                  <c:v>0.53672316384180796</c:v>
                </c:pt>
              </c:numCache>
            </c:numRef>
          </c:val>
        </c:ser>
        <c:marker val="1"/>
        <c:axId val="76588928"/>
        <c:axId val="76590464"/>
      </c:lineChart>
      <c:catAx>
        <c:axId val="76588928"/>
        <c:scaling>
          <c:orientation val="minMax"/>
        </c:scaling>
        <c:axPos val="b"/>
        <c:numFmt formatCode="General" sourceLinked="1"/>
        <c:majorTickMark val="none"/>
        <c:tickLblPos val="nextTo"/>
        <c:crossAx val="76590464"/>
        <c:crosses val="autoZero"/>
        <c:lblAlgn val="ctr"/>
        <c:lblOffset val="100"/>
        <c:tickLblSkip val="1"/>
      </c:catAx>
      <c:valAx>
        <c:axId val="76590464"/>
        <c:scaling>
          <c:orientation val="minMax"/>
          <c:max val="1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</a:t>
                </a:r>
                <a:r>
                  <a:rPr lang="en-US" baseline="0"/>
                  <a:t> Surviving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E-2"/>
              <c:y val="0.41951658710463363"/>
            </c:manualLayout>
          </c:layout>
        </c:title>
        <c:numFmt formatCode="General" sourceLinked="1"/>
        <c:majorTickMark val="none"/>
        <c:tickLblPos val="nextTo"/>
        <c:crossAx val="76588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Survival By Initial Health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'Survival by health'!$Z$43:$AA$43</c:f>
              <c:strCache>
                <c:ptCount val="1"/>
                <c:pt idx="0">
                  <c:v>Good Site 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'Survival by health'!$AB$42:$AH$42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health'!$AB$43:$AH$43</c:f>
              <c:numCache>
                <c:formatCode>General</c:formatCode>
                <c:ptCount val="7"/>
                <c:pt idx="0">
                  <c:v>1</c:v>
                </c:pt>
                <c:pt idx="1">
                  <c:v>0.91176470588235292</c:v>
                </c:pt>
                <c:pt idx="2">
                  <c:v>0.76470588235294112</c:v>
                </c:pt>
                <c:pt idx="3">
                  <c:v>0.70588235294117652</c:v>
                </c:pt>
                <c:pt idx="4">
                  <c:v>0.86764705882352944</c:v>
                </c:pt>
                <c:pt idx="5">
                  <c:v>0.67647058823529416</c:v>
                </c:pt>
                <c:pt idx="6">
                  <c:v>0.6029411764705882</c:v>
                </c:pt>
              </c:numCache>
            </c:numRef>
          </c:val>
        </c:ser>
        <c:ser>
          <c:idx val="1"/>
          <c:order val="1"/>
          <c:tx>
            <c:strRef>
              <c:f>'Survival by health'!$Z$44:$AA$44</c:f>
              <c:strCache>
                <c:ptCount val="1"/>
                <c:pt idx="0">
                  <c:v>Great Site 4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'Survival by health'!$AB$42:$AH$42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health'!$AB$44:$AH$44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'Survival by health'!$Z$45:$AA$45</c:f>
              <c:strCache>
                <c:ptCount val="1"/>
                <c:pt idx="0">
                  <c:v>OK Site 4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'Survival by health'!$AB$42:$AH$42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health'!$AB$45:$AH$45</c:f>
              <c:numCache>
                <c:formatCode>General</c:formatCode>
                <c:ptCount val="7"/>
                <c:pt idx="0">
                  <c:v>1</c:v>
                </c:pt>
                <c:pt idx="1">
                  <c:v>0.88311688311688308</c:v>
                </c:pt>
                <c:pt idx="2">
                  <c:v>0.66233766233766234</c:v>
                </c:pt>
                <c:pt idx="3">
                  <c:v>0.5714285714285714</c:v>
                </c:pt>
                <c:pt idx="4">
                  <c:v>0.76623376623376627</c:v>
                </c:pt>
                <c:pt idx="5">
                  <c:v>0.58441558441558439</c:v>
                </c:pt>
                <c:pt idx="6">
                  <c:v>0.53246753246753242</c:v>
                </c:pt>
              </c:numCache>
            </c:numRef>
          </c:val>
        </c:ser>
        <c:ser>
          <c:idx val="3"/>
          <c:order val="3"/>
          <c:tx>
            <c:strRef>
              <c:f>'Survival by health'!$Z$46:$AA$46</c:f>
              <c:strCache>
                <c:ptCount val="1"/>
                <c:pt idx="0">
                  <c:v>Poor Site 4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'Survival by health'!$AB$42:$AH$42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health'!$AB$46:$AH$46</c:f>
              <c:numCache>
                <c:formatCode>General</c:formatCode>
                <c:ptCount val="7"/>
                <c:pt idx="0">
                  <c:v>1</c:v>
                </c:pt>
                <c:pt idx="1">
                  <c:v>0.86956521739130432</c:v>
                </c:pt>
                <c:pt idx="2">
                  <c:v>0.47826086956521741</c:v>
                </c:pt>
                <c:pt idx="3">
                  <c:v>0.47826086956521741</c:v>
                </c:pt>
                <c:pt idx="4">
                  <c:v>0.52173913043478259</c:v>
                </c:pt>
                <c:pt idx="5">
                  <c:v>0.43478260869565216</c:v>
                </c:pt>
                <c:pt idx="6">
                  <c:v>0.47826086956521741</c:v>
                </c:pt>
              </c:numCache>
            </c:numRef>
          </c:val>
        </c:ser>
        <c:ser>
          <c:idx val="4"/>
          <c:order val="4"/>
          <c:tx>
            <c:strRef>
              <c:f>'Survival by health'!$Z$47:$AA$47</c:f>
              <c:strCache>
                <c:ptCount val="1"/>
                <c:pt idx="0">
                  <c:v>Good Site 5</c:v>
                </c:pt>
              </c:strCache>
            </c:strRef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'Survival by health'!$AB$42:$AH$42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health'!$AB$47:$AH$47</c:f>
              <c:numCache>
                <c:formatCode>General</c:formatCode>
                <c:ptCount val="7"/>
                <c:pt idx="0">
                  <c:v>1</c:v>
                </c:pt>
                <c:pt idx="1">
                  <c:v>0.86734693877551017</c:v>
                </c:pt>
                <c:pt idx="2">
                  <c:v>0.41836734693877553</c:v>
                </c:pt>
                <c:pt idx="3">
                  <c:v>0.25510204081632654</c:v>
                </c:pt>
                <c:pt idx="4">
                  <c:v>0.30612244897959184</c:v>
                </c:pt>
                <c:pt idx="5">
                  <c:v>0.22448979591836735</c:v>
                </c:pt>
                <c:pt idx="6">
                  <c:v>0.20408163265306123</c:v>
                </c:pt>
              </c:numCache>
            </c:numRef>
          </c:val>
        </c:ser>
        <c:ser>
          <c:idx val="5"/>
          <c:order val="5"/>
          <c:tx>
            <c:strRef>
              <c:f>'Survival by health'!$Z$48:$AA$48</c:f>
              <c:strCache>
                <c:ptCount val="1"/>
                <c:pt idx="0">
                  <c:v>Great Site 5</c:v>
                </c:pt>
              </c:strCache>
            </c:strRef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strRef>
              <c:f>'Survival by health'!$AB$42:$AH$42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health'!$AB$48:$AH$48</c:f>
              <c:numCache>
                <c:formatCode>General</c:formatCode>
                <c:ptCount val="7"/>
                <c:pt idx="0">
                  <c:v>1</c:v>
                </c:pt>
                <c:pt idx="1">
                  <c:v>0.95833333333333337</c:v>
                </c:pt>
                <c:pt idx="2">
                  <c:v>0.70833333333333337</c:v>
                </c:pt>
                <c:pt idx="3">
                  <c:v>0.60416666666666663</c:v>
                </c:pt>
                <c:pt idx="4">
                  <c:v>0.64583333333333337</c:v>
                </c:pt>
                <c:pt idx="5">
                  <c:v>0.54166666666666663</c:v>
                </c:pt>
                <c:pt idx="6">
                  <c:v>0.54166666666666663</c:v>
                </c:pt>
              </c:numCache>
            </c:numRef>
          </c:val>
        </c:ser>
        <c:ser>
          <c:idx val="6"/>
          <c:order val="6"/>
          <c:tx>
            <c:strRef>
              <c:f>'Survival by health'!$Z$49:$AA$49</c:f>
              <c:strCache>
                <c:ptCount val="1"/>
                <c:pt idx="0">
                  <c:v>OK Site 5</c:v>
                </c:pt>
              </c:strCache>
            </c:strRef>
          </c:tx>
          <c:spPr>
            <a:ln>
              <a:solidFill>
                <a:schemeClr val="accent3"/>
              </a:solidFill>
              <a:prstDash val="lgDash"/>
            </a:ln>
          </c:spPr>
          <c:marker>
            <c:symbol val="none"/>
          </c:marker>
          <c:cat>
            <c:strRef>
              <c:f>'Survival by health'!$AB$42:$AH$42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health'!$AB$49:$AH$49</c:f>
              <c:numCache>
                <c:formatCode>General</c:formatCode>
                <c:ptCount val="7"/>
                <c:pt idx="0">
                  <c:v>1</c:v>
                </c:pt>
                <c:pt idx="1">
                  <c:v>0.80645161290322576</c:v>
                </c:pt>
                <c:pt idx="2">
                  <c:v>0.19354838709677419</c:v>
                </c:pt>
                <c:pt idx="3">
                  <c:v>0.16129032258064516</c:v>
                </c:pt>
                <c:pt idx="4">
                  <c:v>0.16129032258064516</c:v>
                </c:pt>
                <c:pt idx="5">
                  <c:v>0.12903225806451613</c:v>
                </c:pt>
                <c:pt idx="6">
                  <c:v>0.12903225806451613</c:v>
                </c:pt>
              </c:numCache>
            </c:numRef>
          </c:val>
        </c:ser>
        <c:ser>
          <c:idx val="7"/>
          <c:order val="7"/>
          <c:tx>
            <c:strRef>
              <c:f>'Survival by health'!$Z$50:$AA$50</c:f>
              <c:strCache>
                <c:ptCount val="1"/>
                <c:pt idx="0">
                  <c:v>Poor Site 5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cat>
            <c:strRef>
              <c:f>'Survival by health'!$AB$42:$AH$42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health'!$AB$50:$AH$50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</c:ser>
        <c:marker val="1"/>
        <c:axId val="59171968"/>
        <c:axId val="59173504"/>
      </c:lineChart>
      <c:catAx>
        <c:axId val="59171968"/>
        <c:scaling>
          <c:orientation val="minMax"/>
        </c:scaling>
        <c:axPos val="b"/>
        <c:majorTickMark val="none"/>
        <c:tickLblPos val="nextTo"/>
        <c:crossAx val="59173504"/>
        <c:crosses val="autoZero"/>
        <c:auto val="1"/>
        <c:lblAlgn val="ctr"/>
        <c:lblOffset val="100"/>
      </c:catAx>
      <c:valAx>
        <c:axId val="5917350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Surviving</a:t>
                </a:r>
              </a:p>
            </c:rich>
          </c:tx>
        </c:title>
        <c:numFmt formatCode="General" sourceLinked="1"/>
        <c:majorTickMark val="none"/>
        <c:tickLblPos val="nextTo"/>
        <c:crossAx val="59171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Survival By Initial Health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'Survival by health'!$A$96:$B$96</c:f>
              <c:strCache>
                <c:ptCount val="1"/>
                <c:pt idx="0">
                  <c:v>Great 2x</c:v>
                </c:pt>
              </c:strCache>
            </c:strRef>
          </c:tx>
          <c:spPr>
            <a:ln>
              <a:solidFill>
                <a:schemeClr val="accent2"/>
              </a:solidFill>
              <a:prstDash val="lgDash"/>
            </a:ln>
          </c:spPr>
          <c:marker>
            <c:symbol val="none"/>
          </c:marker>
          <c:cat>
            <c:strRef>
              <c:f>'Survival by health'!$C$95:$I$95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health'!$C$96:$I$96</c:f>
              <c:numCache>
                <c:formatCode>General</c:formatCode>
                <c:ptCount val="7"/>
                <c:pt idx="0">
                  <c:v>1</c:v>
                </c:pt>
                <c:pt idx="1">
                  <c:v>0.90909090909090906</c:v>
                </c:pt>
                <c:pt idx="2">
                  <c:v>0.72727272727272729</c:v>
                </c:pt>
                <c:pt idx="3">
                  <c:v>0.68181818181818177</c:v>
                </c:pt>
                <c:pt idx="4">
                  <c:v>0.68181818181818177</c:v>
                </c:pt>
                <c:pt idx="5">
                  <c:v>0.63636363636363635</c:v>
                </c:pt>
                <c:pt idx="6">
                  <c:v>0.63636363636363635</c:v>
                </c:pt>
              </c:numCache>
            </c:numRef>
          </c:val>
        </c:ser>
        <c:ser>
          <c:idx val="1"/>
          <c:order val="1"/>
          <c:tx>
            <c:strRef>
              <c:f>'Survival by health'!$A$97:$B$97</c:f>
              <c:strCache>
                <c:ptCount val="1"/>
                <c:pt idx="0">
                  <c:v>Great 4x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'Survival by health'!$C$95:$I$95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health'!$C$97:$I$97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0.7</c:v>
                </c:pt>
                <c:pt idx="4">
                  <c:v>0.7</c:v>
                </c:pt>
                <c:pt idx="5">
                  <c:v>0.65</c:v>
                </c:pt>
                <c:pt idx="6">
                  <c:v>0.65</c:v>
                </c:pt>
              </c:numCache>
            </c:numRef>
          </c:val>
        </c:ser>
        <c:ser>
          <c:idx val="2"/>
          <c:order val="2"/>
          <c:tx>
            <c:strRef>
              <c:f>'Survival by health'!$A$98:$B$98</c:f>
              <c:strCache>
                <c:ptCount val="1"/>
                <c:pt idx="0">
                  <c:v>Good 2x</c:v>
                </c:pt>
              </c:strCache>
            </c:strRef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'Survival by health'!$C$95:$I$95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health'!$C$98:$I$98</c:f>
              <c:numCache>
                <c:formatCode>General</c:formatCode>
                <c:ptCount val="7"/>
                <c:pt idx="0">
                  <c:v>1</c:v>
                </c:pt>
                <c:pt idx="1">
                  <c:v>0.8928571428571429</c:v>
                </c:pt>
                <c:pt idx="2">
                  <c:v>0.58333333333333337</c:v>
                </c:pt>
                <c:pt idx="3">
                  <c:v>0.4642857142857143</c:v>
                </c:pt>
                <c:pt idx="4">
                  <c:v>0.4642857142857143</c:v>
                </c:pt>
                <c:pt idx="5">
                  <c:v>0.42857142857142855</c:v>
                </c:pt>
                <c:pt idx="6">
                  <c:v>0.38095238095238093</c:v>
                </c:pt>
              </c:numCache>
            </c:numRef>
          </c:val>
        </c:ser>
        <c:ser>
          <c:idx val="3"/>
          <c:order val="3"/>
          <c:tx>
            <c:strRef>
              <c:f>'Survival by health'!$A$99:$B$99</c:f>
              <c:strCache>
                <c:ptCount val="1"/>
                <c:pt idx="0">
                  <c:v>Good 4x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'Survival by health'!$C$95:$I$95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health'!$C$99:$I$99</c:f>
              <c:numCache>
                <c:formatCode>General</c:formatCode>
                <c:ptCount val="7"/>
                <c:pt idx="0">
                  <c:v>1</c:v>
                </c:pt>
                <c:pt idx="1">
                  <c:v>0.87179487179487181</c:v>
                </c:pt>
                <c:pt idx="2">
                  <c:v>0.55128205128205132</c:v>
                </c:pt>
                <c:pt idx="3">
                  <c:v>0.4358974358974359</c:v>
                </c:pt>
                <c:pt idx="4">
                  <c:v>0.4358974358974359</c:v>
                </c:pt>
                <c:pt idx="5">
                  <c:v>0.41025641025641024</c:v>
                </c:pt>
                <c:pt idx="6">
                  <c:v>0.37179487179487181</c:v>
                </c:pt>
              </c:numCache>
            </c:numRef>
          </c:val>
        </c:ser>
        <c:ser>
          <c:idx val="4"/>
          <c:order val="4"/>
          <c:tx>
            <c:strRef>
              <c:f>'Survival by health'!$A$100:$B$100</c:f>
              <c:strCache>
                <c:ptCount val="1"/>
                <c:pt idx="0">
                  <c:v>OK 2x</c:v>
                </c:pt>
              </c:strCache>
            </c:strRef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strRef>
              <c:f>'Survival by health'!$C$95:$I$95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health'!$C$100:$I$100</c:f>
              <c:numCache>
                <c:formatCode>General</c:formatCode>
                <c:ptCount val="7"/>
                <c:pt idx="0">
                  <c:v>1</c:v>
                </c:pt>
                <c:pt idx="1">
                  <c:v>0.86274509803921573</c:v>
                </c:pt>
                <c:pt idx="2">
                  <c:v>0.5490196078431373</c:v>
                </c:pt>
                <c:pt idx="3">
                  <c:v>0.52941176470588236</c:v>
                </c:pt>
                <c:pt idx="4">
                  <c:v>0.52941176470588236</c:v>
                </c:pt>
                <c:pt idx="5">
                  <c:v>0.50980392156862742</c:v>
                </c:pt>
                <c:pt idx="6">
                  <c:v>0.50980392156862742</c:v>
                </c:pt>
              </c:numCache>
            </c:numRef>
          </c:val>
        </c:ser>
        <c:ser>
          <c:idx val="5"/>
          <c:order val="5"/>
          <c:tx>
            <c:strRef>
              <c:f>'Survival by health'!$A$101:$B$101</c:f>
              <c:strCache>
                <c:ptCount val="1"/>
                <c:pt idx="0">
                  <c:v>OK 4x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'Survival by health'!$C$95:$I$95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health'!$C$101:$I$101</c:f>
              <c:numCache>
                <c:formatCode>General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0.52083333333333337</c:v>
                </c:pt>
                <c:pt idx="3">
                  <c:v>0.4375</c:v>
                </c:pt>
                <c:pt idx="4">
                  <c:v>0.4375</c:v>
                </c:pt>
                <c:pt idx="5">
                  <c:v>0.4375</c:v>
                </c:pt>
                <c:pt idx="6">
                  <c:v>0.35416666666666669</c:v>
                </c:pt>
              </c:numCache>
            </c:numRef>
          </c:val>
        </c:ser>
        <c:ser>
          <c:idx val="6"/>
          <c:order val="6"/>
          <c:tx>
            <c:strRef>
              <c:f>'Survival by health'!$A$102:$B$102</c:f>
              <c:strCache>
                <c:ptCount val="1"/>
                <c:pt idx="0">
                  <c:v>Poor 2x</c:v>
                </c:pt>
              </c:strCache>
            </c:strRef>
          </c:tx>
          <c:spPr>
            <a:ln>
              <a:solidFill>
                <a:schemeClr val="accent3"/>
              </a:solidFill>
              <a:prstDash val="lgDash"/>
            </a:ln>
          </c:spPr>
          <c:marker>
            <c:symbol val="none"/>
          </c:marker>
          <c:cat>
            <c:strRef>
              <c:f>'Survival by health'!$C$95:$I$95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health'!$C$102:$I$102</c:f>
              <c:numCache>
                <c:formatCode>General</c:formatCode>
                <c:ptCount val="7"/>
                <c:pt idx="0">
                  <c:v>1</c:v>
                </c:pt>
                <c:pt idx="1">
                  <c:v>0.75</c:v>
                </c:pt>
                <c:pt idx="2">
                  <c:v>0.3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</c:numCache>
            </c:numRef>
          </c:val>
        </c:ser>
        <c:ser>
          <c:idx val="7"/>
          <c:order val="7"/>
          <c:tx>
            <c:strRef>
              <c:f>'Survival by health'!$A$103:$B$103</c:f>
              <c:strCache>
                <c:ptCount val="1"/>
                <c:pt idx="0">
                  <c:v>Poor 4x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'Survival by health'!$C$95:$I$95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health'!$C$103:$I$103</c:f>
              <c:numCache>
                <c:formatCode>General</c:formatCode>
                <c:ptCount val="7"/>
                <c:pt idx="0">
                  <c:v>1</c:v>
                </c:pt>
                <c:pt idx="1">
                  <c:v>0.81818181818181823</c:v>
                </c:pt>
                <c:pt idx="2">
                  <c:v>0.54545454545454541</c:v>
                </c:pt>
                <c:pt idx="3">
                  <c:v>0.54545454545454541</c:v>
                </c:pt>
                <c:pt idx="4">
                  <c:v>0.54545454545454541</c:v>
                </c:pt>
                <c:pt idx="5">
                  <c:v>0.54545454545454541</c:v>
                </c:pt>
                <c:pt idx="6">
                  <c:v>0.45454545454545453</c:v>
                </c:pt>
              </c:numCache>
            </c:numRef>
          </c:val>
        </c:ser>
        <c:marker val="1"/>
        <c:axId val="76722944"/>
        <c:axId val="76724480"/>
      </c:lineChart>
      <c:catAx>
        <c:axId val="76722944"/>
        <c:scaling>
          <c:orientation val="minMax"/>
        </c:scaling>
        <c:axPos val="b"/>
        <c:majorTickMark val="none"/>
        <c:tickLblPos val="nextTo"/>
        <c:crossAx val="76724480"/>
        <c:crosses val="autoZero"/>
        <c:auto val="1"/>
        <c:lblAlgn val="ctr"/>
        <c:lblOffset val="100"/>
      </c:catAx>
      <c:valAx>
        <c:axId val="7672448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Proportion Surviving</a:t>
                </a:r>
              </a:p>
            </c:rich>
          </c:tx>
        </c:title>
        <c:numFmt formatCode="General" sourceLinked="1"/>
        <c:majorTickMark val="none"/>
        <c:tickLblPos val="nextTo"/>
        <c:crossAx val="76722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2X</a:t>
            </a:r>
            <a:r>
              <a:rPr lang="en-US" baseline="0"/>
              <a:t> </a:t>
            </a:r>
            <a:r>
              <a:rPr lang="en-US" sz="1800" b="1" i="0" baseline="0"/>
              <a:t>Survival By Initial Health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'Survival by health'!$W$101:$X$101</c:f>
              <c:strCache>
                <c:ptCount val="1"/>
                <c:pt idx="0">
                  <c:v>Site 4 Good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'Survival by health'!$Y$100:$AE$100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health'!$Y$101:$AE$101</c:f>
              <c:numCache>
                <c:formatCode>General</c:formatCode>
                <c:ptCount val="7"/>
                <c:pt idx="0">
                  <c:v>1</c:v>
                </c:pt>
                <c:pt idx="1">
                  <c:v>0.90909090909090906</c:v>
                </c:pt>
                <c:pt idx="2">
                  <c:v>0.81818181818181823</c:v>
                </c:pt>
                <c:pt idx="3">
                  <c:v>0.78787878787878785</c:v>
                </c:pt>
                <c:pt idx="4">
                  <c:v>0.90909090909090906</c:v>
                </c:pt>
                <c:pt idx="5">
                  <c:v>0.72727272727272729</c:v>
                </c:pt>
                <c:pt idx="6">
                  <c:v>0.63636363636363635</c:v>
                </c:pt>
              </c:numCache>
            </c:numRef>
          </c:val>
        </c:ser>
        <c:ser>
          <c:idx val="1"/>
          <c:order val="1"/>
          <c:tx>
            <c:strRef>
              <c:f>'Survival by health'!$W$102:$X$102</c:f>
              <c:strCache>
                <c:ptCount val="1"/>
                <c:pt idx="0">
                  <c:v>Site 4 Great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'Survival by health'!$Y$100:$AE$100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health'!$Y$102:$AE$102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'Survival by health'!$W$103:$X$103</c:f>
              <c:strCache>
                <c:ptCount val="1"/>
                <c:pt idx="0">
                  <c:v>Site 4 OK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'Survival by health'!$Y$100:$AE$100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health'!$Y$103:$AE$103</c:f>
              <c:numCache>
                <c:formatCode>General</c:formatCode>
                <c:ptCount val="7"/>
                <c:pt idx="0">
                  <c:v>1</c:v>
                </c:pt>
                <c:pt idx="1">
                  <c:v>0.90625</c:v>
                </c:pt>
                <c:pt idx="2">
                  <c:v>0.75</c:v>
                </c:pt>
                <c:pt idx="3">
                  <c:v>0.71875</c:v>
                </c:pt>
                <c:pt idx="4">
                  <c:v>0.8125</c:v>
                </c:pt>
                <c:pt idx="5">
                  <c:v>0.6875</c:v>
                </c:pt>
                <c:pt idx="6">
                  <c:v>0.6875</c:v>
                </c:pt>
              </c:numCache>
            </c:numRef>
          </c:val>
        </c:ser>
        <c:ser>
          <c:idx val="3"/>
          <c:order val="3"/>
          <c:tx>
            <c:strRef>
              <c:f>'Survival by health'!$W$104:$X$104</c:f>
              <c:strCache>
                <c:ptCount val="1"/>
                <c:pt idx="0">
                  <c:v>Site 4 Poor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'Survival by health'!$Y$100:$AE$100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health'!$Y$104:$AE$104</c:f>
              <c:numCache>
                <c:formatCode>General</c:formatCode>
                <c:ptCount val="7"/>
                <c:pt idx="0">
                  <c:v>1</c:v>
                </c:pt>
                <c:pt idx="1">
                  <c:v>0.8571428571428571</c:v>
                </c:pt>
                <c:pt idx="2">
                  <c:v>0.35714285714285715</c:v>
                </c:pt>
                <c:pt idx="3">
                  <c:v>0.35714285714285715</c:v>
                </c:pt>
                <c:pt idx="4">
                  <c:v>0.42857142857142855</c:v>
                </c:pt>
                <c:pt idx="5">
                  <c:v>0.2857142857142857</c:v>
                </c:pt>
                <c:pt idx="6">
                  <c:v>0.35714285714285715</c:v>
                </c:pt>
              </c:numCache>
            </c:numRef>
          </c:val>
        </c:ser>
        <c:ser>
          <c:idx val="4"/>
          <c:order val="4"/>
          <c:tx>
            <c:strRef>
              <c:f>'Survival by health'!$W$105:$X$105</c:f>
              <c:strCache>
                <c:ptCount val="1"/>
                <c:pt idx="0">
                  <c:v>Site 5 Good</c:v>
                </c:pt>
              </c:strCache>
            </c:strRef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numRef>
              <c:f>'Survival by health'!$Y$100:$AE$100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health'!$Y$105:$AE$105</c:f>
              <c:numCache>
                <c:formatCode>General</c:formatCode>
                <c:ptCount val="7"/>
                <c:pt idx="0">
                  <c:v>1</c:v>
                </c:pt>
                <c:pt idx="1">
                  <c:v>0.88235294117647056</c:v>
                </c:pt>
                <c:pt idx="2">
                  <c:v>0.43137254901960786</c:v>
                </c:pt>
                <c:pt idx="3">
                  <c:v>0.25490196078431371</c:v>
                </c:pt>
                <c:pt idx="4">
                  <c:v>0.33333333333333331</c:v>
                </c:pt>
                <c:pt idx="5">
                  <c:v>0.23529411764705882</c:v>
                </c:pt>
                <c:pt idx="6">
                  <c:v>0.21568627450980393</c:v>
                </c:pt>
              </c:numCache>
            </c:numRef>
          </c:val>
        </c:ser>
        <c:ser>
          <c:idx val="5"/>
          <c:order val="5"/>
          <c:tx>
            <c:strRef>
              <c:f>'Survival by health'!$W$106:$X$106</c:f>
              <c:strCache>
                <c:ptCount val="1"/>
                <c:pt idx="0">
                  <c:v>Site 5 Great</c:v>
                </c:pt>
              </c:strCache>
            </c:strRef>
          </c:tx>
          <c:spPr>
            <a:ln>
              <a:solidFill>
                <a:srgbClr val="C0504D"/>
              </a:solidFill>
              <a:prstDash val="lgDash"/>
            </a:ln>
          </c:spPr>
          <c:marker>
            <c:symbol val="none"/>
          </c:marker>
          <c:cat>
            <c:numRef>
              <c:f>'Survival by health'!$Y$100:$AE$100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health'!$Y$106:$AE$106</c:f>
              <c:numCache>
                <c:formatCode>General</c:formatCode>
                <c:ptCount val="7"/>
                <c:pt idx="0">
                  <c:v>1</c:v>
                </c:pt>
                <c:pt idx="1">
                  <c:v>0.88888888888888884</c:v>
                </c:pt>
                <c:pt idx="2">
                  <c:v>0.66666666666666663</c:v>
                </c:pt>
                <c:pt idx="3">
                  <c:v>0.61111111111111116</c:v>
                </c:pt>
                <c:pt idx="4">
                  <c:v>0.66666666666666663</c:v>
                </c:pt>
                <c:pt idx="5">
                  <c:v>0.55555555555555558</c:v>
                </c:pt>
                <c:pt idx="6">
                  <c:v>0.55555555555555558</c:v>
                </c:pt>
              </c:numCache>
            </c:numRef>
          </c:val>
        </c:ser>
        <c:ser>
          <c:idx val="6"/>
          <c:order val="6"/>
          <c:tx>
            <c:strRef>
              <c:f>'Survival by health'!$W$107:$X$107</c:f>
              <c:strCache>
                <c:ptCount val="1"/>
                <c:pt idx="0">
                  <c:v>Site 5 OK</c:v>
                </c:pt>
              </c:strCache>
            </c:strRef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'Survival by health'!$Y$100:$AE$100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health'!$Y$107:$AE$107</c:f>
              <c:numCache>
                <c:formatCode>General</c:formatCode>
                <c:ptCount val="7"/>
                <c:pt idx="0">
                  <c:v>1</c:v>
                </c:pt>
                <c:pt idx="1">
                  <c:v>0.78947368421052633</c:v>
                </c:pt>
                <c:pt idx="2">
                  <c:v>0.21052631578947367</c:v>
                </c:pt>
                <c:pt idx="3">
                  <c:v>0.21052631578947367</c:v>
                </c:pt>
                <c:pt idx="4">
                  <c:v>0.21052631578947367</c:v>
                </c:pt>
                <c:pt idx="5">
                  <c:v>0.21052631578947367</c:v>
                </c:pt>
                <c:pt idx="6">
                  <c:v>0.21052631578947367</c:v>
                </c:pt>
              </c:numCache>
            </c:numRef>
          </c:val>
        </c:ser>
        <c:ser>
          <c:idx val="7"/>
          <c:order val="7"/>
          <c:tx>
            <c:strRef>
              <c:f>'Survival by health'!$W$108:$X$108</c:f>
              <c:strCache>
                <c:ptCount val="1"/>
                <c:pt idx="0">
                  <c:v>Site 5 Poor</c:v>
                </c:pt>
              </c:strCache>
            </c:strRef>
          </c:tx>
          <c:spPr>
            <a:ln>
              <a:solidFill>
                <a:srgbClr val="9BBB59"/>
              </a:solidFill>
              <a:prstDash val="dashDot"/>
            </a:ln>
          </c:spPr>
          <c:marker>
            <c:symbol val="none"/>
          </c:marker>
          <c:cat>
            <c:numRef>
              <c:f>'Survival by health'!$Y$100:$AE$100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health'!$Y$108:$AE$108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76799360"/>
        <c:axId val="76813440"/>
      </c:lineChart>
      <c:catAx>
        <c:axId val="76799360"/>
        <c:scaling>
          <c:orientation val="minMax"/>
        </c:scaling>
        <c:axPos val="b"/>
        <c:numFmt formatCode="General" sourceLinked="1"/>
        <c:majorTickMark val="none"/>
        <c:tickLblPos val="nextTo"/>
        <c:crossAx val="76813440"/>
        <c:crosses val="autoZero"/>
        <c:auto val="1"/>
        <c:lblAlgn val="ctr"/>
        <c:lblOffset val="100"/>
      </c:catAx>
      <c:valAx>
        <c:axId val="7681344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Proportion Surviving</a:t>
                </a:r>
                <a:endParaRPr lang="en-US" sz="1000"/>
              </a:p>
            </c:rich>
          </c:tx>
        </c:title>
        <c:numFmt formatCode="General" sourceLinked="1"/>
        <c:majorTickMark val="none"/>
        <c:tickLblPos val="nextTo"/>
        <c:crossAx val="76799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17" Type="http://schemas.openxmlformats.org/officeDocument/2006/relationships/chart" Target="../charts/chart32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242887</xdr:colOff>
      <xdr:row>3</xdr:row>
      <xdr:rowOff>123825</xdr:rowOff>
    </xdr:from>
    <xdr:to>
      <xdr:col>19</xdr:col>
      <xdr:colOff>547687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307182</xdr:colOff>
      <xdr:row>0</xdr:row>
      <xdr:rowOff>88106</xdr:rowOff>
    </xdr:from>
    <xdr:to>
      <xdr:col>29</xdr:col>
      <xdr:colOff>64294</xdr:colOff>
      <xdr:row>14</xdr:row>
      <xdr:rowOff>164306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76200</xdr:colOff>
      <xdr:row>0</xdr:row>
      <xdr:rowOff>80962</xdr:rowOff>
    </xdr:from>
    <xdr:to>
      <xdr:col>37</xdr:col>
      <xdr:colOff>47625</xdr:colOff>
      <xdr:row>14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316708</xdr:colOff>
      <xdr:row>14</xdr:row>
      <xdr:rowOff>150018</xdr:rowOff>
    </xdr:from>
    <xdr:to>
      <xdr:col>29</xdr:col>
      <xdr:colOff>73820</xdr:colOff>
      <xdr:row>29</xdr:row>
      <xdr:rowOff>35718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78582</xdr:colOff>
      <xdr:row>14</xdr:row>
      <xdr:rowOff>152400</xdr:rowOff>
    </xdr:from>
    <xdr:to>
      <xdr:col>37</xdr:col>
      <xdr:colOff>50007</xdr:colOff>
      <xdr:row>29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571500</xdr:colOff>
      <xdr:row>44</xdr:row>
      <xdr:rowOff>47625</xdr:rowOff>
    </xdr:from>
    <xdr:to>
      <xdr:col>20</xdr:col>
      <xdr:colOff>762000</xdr:colOff>
      <xdr:row>70</xdr:row>
      <xdr:rowOff>35718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369093</xdr:colOff>
      <xdr:row>55</xdr:row>
      <xdr:rowOff>35717</xdr:rowOff>
    </xdr:from>
    <xdr:to>
      <xdr:col>34</xdr:col>
      <xdr:colOff>107156</xdr:colOff>
      <xdr:row>73</xdr:row>
      <xdr:rowOff>107155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11905</xdr:colOff>
      <xdr:row>73</xdr:row>
      <xdr:rowOff>23812</xdr:rowOff>
    </xdr:from>
    <xdr:to>
      <xdr:col>20</xdr:col>
      <xdr:colOff>654843</xdr:colOff>
      <xdr:row>90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309563</xdr:colOff>
      <xdr:row>96</xdr:row>
      <xdr:rowOff>11906</xdr:rowOff>
    </xdr:from>
    <xdr:to>
      <xdr:col>21</xdr:col>
      <xdr:colOff>297657</xdr:colOff>
      <xdr:row>110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392905</xdr:colOff>
      <xdr:row>111</xdr:row>
      <xdr:rowOff>47624</xdr:rowOff>
    </xdr:from>
    <xdr:to>
      <xdr:col>21</xdr:col>
      <xdr:colOff>380999</xdr:colOff>
      <xdr:row>125</xdr:row>
      <xdr:rowOff>119061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142875</xdr:colOff>
      <xdr:row>94</xdr:row>
      <xdr:rowOff>166687</xdr:rowOff>
    </xdr:from>
    <xdr:to>
      <xdr:col>50</xdr:col>
      <xdr:colOff>523874</xdr:colOff>
      <xdr:row>109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130969</xdr:colOff>
      <xdr:row>110</xdr:row>
      <xdr:rowOff>35718</xdr:rowOff>
    </xdr:from>
    <xdr:to>
      <xdr:col>50</xdr:col>
      <xdr:colOff>452438</xdr:colOff>
      <xdr:row>124</xdr:row>
      <xdr:rowOff>107155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495301</xdr:colOff>
      <xdr:row>13</xdr:row>
      <xdr:rowOff>171450</xdr:rowOff>
    </xdr:from>
    <xdr:to>
      <xdr:col>11</xdr:col>
      <xdr:colOff>108007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14</xdr:row>
      <xdr:rowOff>9525</xdr:rowOff>
    </xdr:from>
    <xdr:to>
      <xdr:col>16</xdr:col>
      <xdr:colOff>28575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0</xdr:rowOff>
    </xdr:from>
    <xdr:to>
      <xdr:col>9</xdr:col>
      <xdr:colOff>361950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25</xdr:row>
      <xdr:rowOff>104774</xdr:rowOff>
    </xdr:from>
    <xdr:to>
      <xdr:col>15</xdr:col>
      <xdr:colOff>571500</xdr:colOff>
      <xdr:row>40</xdr:row>
      <xdr:rowOff>57149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26</xdr:row>
      <xdr:rowOff>9525</xdr:rowOff>
    </xdr:from>
    <xdr:to>
      <xdr:col>23</xdr:col>
      <xdr:colOff>238125</xdr:colOff>
      <xdr:row>40</xdr:row>
      <xdr:rowOff>123825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41</xdr:row>
      <xdr:rowOff>57150</xdr:rowOff>
    </xdr:from>
    <xdr:to>
      <xdr:col>15</xdr:col>
      <xdr:colOff>590550</xdr:colOff>
      <xdr:row>55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114300</xdr:colOff>
      <xdr:row>41</xdr:row>
      <xdr:rowOff>95250</xdr:rowOff>
    </xdr:from>
    <xdr:to>
      <xdr:col>23</xdr:col>
      <xdr:colOff>257175</xdr:colOff>
      <xdr:row>55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17369</xdr:colOff>
      <xdr:row>9</xdr:row>
      <xdr:rowOff>41461</xdr:rowOff>
    </xdr:from>
    <xdr:to>
      <xdr:col>23</xdr:col>
      <xdr:colOff>322169</xdr:colOff>
      <xdr:row>23</xdr:row>
      <xdr:rowOff>117661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133350</xdr:colOff>
      <xdr:row>26</xdr:row>
      <xdr:rowOff>66675</xdr:rowOff>
    </xdr:from>
    <xdr:to>
      <xdr:col>31</xdr:col>
      <xdr:colOff>438150</xdr:colOff>
      <xdr:row>40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266700</xdr:colOff>
      <xdr:row>20</xdr:row>
      <xdr:rowOff>35298</xdr:rowOff>
    </xdr:from>
    <xdr:to>
      <xdr:col>40</xdr:col>
      <xdr:colOff>571500</xdr:colOff>
      <xdr:row>34</xdr:row>
      <xdr:rowOff>111498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428625</xdr:colOff>
      <xdr:row>18</xdr:row>
      <xdr:rowOff>0</xdr:rowOff>
    </xdr:from>
    <xdr:to>
      <xdr:col>56</xdr:col>
      <xdr:colOff>123825</xdr:colOff>
      <xdr:row>32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0</xdr:colOff>
      <xdr:row>18</xdr:row>
      <xdr:rowOff>9525</xdr:rowOff>
    </xdr:from>
    <xdr:to>
      <xdr:col>48</xdr:col>
      <xdr:colOff>304800</xdr:colOff>
      <xdr:row>32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152400</xdr:colOff>
      <xdr:row>1</xdr:row>
      <xdr:rowOff>57150</xdr:rowOff>
    </xdr:from>
    <xdr:to>
      <xdr:col>48</xdr:col>
      <xdr:colOff>457200</xdr:colOff>
      <xdr:row>15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152400</xdr:colOff>
      <xdr:row>1</xdr:row>
      <xdr:rowOff>76200</xdr:rowOff>
    </xdr:from>
    <xdr:to>
      <xdr:col>56</xdr:col>
      <xdr:colOff>457200</xdr:colOff>
      <xdr:row>15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649942</xdr:colOff>
      <xdr:row>56</xdr:row>
      <xdr:rowOff>112058</xdr:rowOff>
    </xdr:from>
    <xdr:to>
      <xdr:col>16</xdr:col>
      <xdr:colOff>123265</xdr:colOff>
      <xdr:row>70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123264</xdr:colOff>
      <xdr:row>55</xdr:row>
      <xdr:rowOff>156883</xdr:rowOff>
    </xdr:from>
    <xdr:to>
      <xdr:col>24</xdr:col>
      <xdr:colOff>459442</xdr:colOff>
      <xdr:row>69</xdr:row>
      <xdr:rowOff>89647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481852</xdr:colOff>
      <xdr:row>71</xdr:row>
      <xdr:rowOff>67234</xdr:rowOff>
    </xdr:from>
    <xdr:to>
      <xdr:col>24</xdr:col>
      <xdr:colOff>212912</xdr:colOff>
      <xdr:row>85</xdr:row>
      <xdr:rowOff>145676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661147</xdr:colOff>
      <xdr:row>71</xdr:row>
      <xdr:rowOff>100852</xdr:rowOff>
    </xdr:from>
    <xdr:to>
      <xdr:col>16</xdr:col>
      <xdr:colOff>134470</xdr:colOff>
      <xdr:row>85</xdr:row>
      <xdr:rowOff>179294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123265</xdr:colOff>
      <xdr:row>36</xdr:row>
      <xdr:rowOff>168089</xdr:rowOff>
    </xdr:from>
    <xdr:to>
      <xdr:col>40</xdr:col>
      <xdr:colOff>459441</xdr:colOff>
      <xdr:row>51</xdr:row>
      <xdr:rowOff>56030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235324</xdr:colOff>
      <xdr:row>8</xdr:row>
      <xdr:rowOff>179294</xdr:rowOff>
    </xdr:from>
    <xdr:to>
      <xdr:col>40</xdr:col>
      <xdr:colOff>571500</xdr:colOff>
      <xdr:row>23</xdr:row>
      <xdr:rowOff>67235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523875</xdr:colOff>
      <xdr:row>1</xdr:row>
      <xdr:rowOff>76200</xdr:rowOff>
    </xdr:from>
    <xdr:to>
      <xdr:col>23</xdr:col>
      <xdr:colOff>523875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333375</xdr:colOff>
      <xdr:row>13</xdr:row>
      <xdr:rowOff>0</xdr:rowOff>
    </xdr:from>
    <xdr:to>
      <xdr:col>32</xdr:col>
      <xdr:colOff>28575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0</xdr:row>
      <xdr:rowOff>57150</xdr:rowOff>
    </xdr:from>
    <xdr:to>
      <xdr:col>28</xdr:col>
      <xdr:colOff>123825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447675</xdr:colOff>
      <xdr:row>19</xdr:row>
      <xdr:rowOff>66675</xdr:rowOff>
    </xdr:from>
    <xdr:to>
      <xdr:col>28</xdr:col>
      <xdr:colOff>142875</xdr:colOff>
      <xdr:row>37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457200</xdr:colOff>
      <xdr:row>38</xdr:row>
      <xdr:rowOff>19050</xdr:rowOff>
    </xdr:from>
    <xdr:to>
      <xdr:col>28</xdr:col>
      <xdr:colOff>152400</xdr:colOff>
      <xdr:row>59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381000</xdr:colOff>
      <xdr:row>0</xdr:row>
      <xdr:rowOff>76200</xdr:rowOff>
    </xdr:from>
    <xdr:to>
      <xdr:col>36</xdr:col>
      <xdr:colOff>76200</xdr:colOff>
      <xdr:row>19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409575</xdr:colOff>
      <xdr:row>19</xdr:row>
      <xdr:rowOff>123825</xdr:rowOff>
    </xdr:from>
    <xdr:to>
      <xdr:col>36</xdr:col>
      <xdr:colOff>104775</xdr:colOff>
      <xdr:row>38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39</xdr:row>
      <xdr:rowOff>0</xdr:rowOff>
    </xdr:from>
    <xdr:to>
      <xdr:col>36</xdr:col>
      <xdr:colOff>304800</xdr:colOff>
      <xdr:row>60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hase%20I%20-%20summary%20and%20analysi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fang" refreshedDate="43181.510479976852" createdVersion="3" refreshedVersion="3" minRefreshableVersion="3" recordCount="167">
  <cacheSource type="worksheet">
    <worksheetSource ref="A1:M168" sheet="Sheet1" r:id="rId2"/>
  </cacheSource>
  <cacheFields count="13">
    <cacheField name="Site" numFmtId="0">
      <sharedItems containsSemiMixedTypes="0" containsString="0" containsNumber="1" containsInteger="1" minValue="4" maxValue="5" count="2">
        <n v="4"/>
        <n v="5"/>
      </sharedItems>
    </cacheField>
    <cacheField name="Water trt" numFmtId="0">
      <sharedItems count="3">
        <s v="2x"/>
        <s v="4x"/>
        <s v="4xtra"/>
      </sharedItems>
    </cacheField>
    <cacheField name="No." numFmtId="0">
      <sharedItems containsSemiMixedTypes="0" containsString="0" containsNumber="1" containsInteger="1" minValue="1" maxValue="116"/>
    </cacheField>
    <cacheField name="Germ trt" numFmtId="0">
      <sharedItems/>
    </cacheField>
    <cacheField name="Slope" numFmtId="0">
      <sharedItems containsSemiMixedTypes="0" containsString="0" containsNumber="1" containsInteger="1" minValue="1" maxValue="5"/>
    </cacheField>
    <cacheField name="Jan 2011Hght (cm)" numFmtId="0">
      <sharedItems containsSemiMixedTypes="0" containsString="0" containsNumber="1" minValue="2" maxValue="12"/>
    </cacheField>
    <cacheField name="July 2011Hght (cm)" numFmtId="0">
      <sharedItems containsSemiMixedTypes="0" containsString="0" containsNumber="1" minValue="3.5" maxValue="31.5" count="38">
        <n v="12"/>
        <n v="10"/>
        <n v="5"/>
        <n v="8"/>
        <n v="6"/>
        <n v="18"/>
        <n v="14"/>
        <n v="10.5"/>
        <n v="12.5"/>
        <n v="13"/>
        <n v="17"/>
        <n v="7.5"/>
        <n v="9"/>
        <n v="16.5"/>
        <n v="11.5"/>
        <n v="11"/>
        <n v="9.5"/>
        <n v="23.5"/>
        <n v="13.5"/>
        <n v="15"/>
        <n v="8.5"/>
        <n v="19.5"/>
        <n v="20.5"/>
        <n v="20"/>
        <n v="14.5"/>
        <n v="21"/>
        <n v="25"/>
        <n v="17.5"/>
        <n v="19"/>
        <n v="22"/>
        <n v="16"/>
        <n v="3.5"/>
        <n v="7"/>
        <n v="15.5"/>
        <n v="24"/>
        <n v="23"/>
        <n v="31.5"/>
        <n v="4"/>
      </sharedItems>
    </cacheField>
    <cacheField name="July 2012Hght (cm)" numFmtId="0">
      <sharedItems containsSemiMixedTypes="0" containsString="0" containsNumber="1" minValue="5" maxValue="65"/>
    </cacheField>
    <cacheField name="July 2013Hght (cm)" numFmtId="0">
      <sharedItems containsSemiMixedTypes="0" containsString="0" containsNumber="1" minValue="1" maxValue="77"/>
    </cacheField>
    <cacheField name="July 2014Hght (cm)" numFmtId="0">
      <sharedItems containsSemiMixedTypes="0" containsString="0" containsNumber="1" minValue="1" maxValue="99"/>
    </cacheField>
    <cacheField name="July 2015Hght (cm)" numFmtId="0">
      <sharedItems containsSemiMixedTypes="0" containsString="0" containsNumber="1" minValue="4" maxValue="119.5"/>
    </cacheField>
    <cacheField name="July 2016Hght (cm)" numFmtId="0">
      <sharedItems containsSemiMixedTypes="0" containsString="0" containsNumber="1" minValue="3" maxValue="170.5" count="93">
        <n v="56"/>
        <n v="51"/>
        <n v="57"/>
        <n v="21"/>
        <n v="24.5"/>
        <n v="15"/>
        <n v="27"/>
        <n v="62"/>
        <n v="74"/>
        <n v="22"/>
        <n v="30"/>
        <n v="96"/>
        <n v="84"/>
        <n v="66"/>
        <n v="82"/>
        <n v="71"/>
        <n v="35"/>
        <n v="67.5"/>
        <n v="147"/>
        <n v="98"/>
        <n v="68"/>
        <n v="31"/>
        <n v="49"/>
        <n v="69"/>
        <n v="45"/>
        <n v="48"/>
        <n v="64.5"/>
        <n v="44"/>
        <n v="34"/>
        <n v="23.5"/>
        <n v="70"/>
        <n v="54"/>
        <n v="58"/>
        <n v="39"/>
        <n v="43"/>
        <n v="33"/>
        <n v="11.5"/>
        <n v="16"/>
        <n v="41"/>
        <n v="53"/>
        <n v="50"/>
        <n v="92"/>
        <n v="170.5"/>
        <n v="76"/>
        <n v="53.5"/>
        <n v="18"/>
        <n v="59"/>
        <n v="87"/>
        <n v="85"/>
        <n v="91"/>
        <n v="42"/>
        <n v="46"/>
        <n v="86"/>
        <n v="23"/>
        <n v="28"/>
        <n v="52"/>
        <n v="55"/>
        <n v="17"/>
        <n v="13"/>
        <n v="25"/>
        <n v="61"/>
        <n v="83"/>
        <n v="64"/>
        <n v="14"/>
        <n v="37"/>
        <n v="40"/>
        <n v="89"/>
        <n v="94"/>
        <n v="79"/>
        <n v="32"/>
        <n v="43.5"/>
        <n v="16.5"/>
        <n v="109.5"/>
        <n v="73"/>
        <n v="90"/>
        <n v="83.5"/>
        <n v="90.5"/>
        <n v="30.5"/>
        <n v="94.5"/>
        <n v="19"/>
        <n v="19.5"/>
        <n v="57.5"/>
        <n v="4"/>
        <n v="10"/>
        <n v="12"/>
        <n v="26"/>
        <n v="60"/>
        <n v="20"/>
        <n v="75"/>
        <n v="80"/>
        <n v="8"/>
        <n v="105"/>
        <n v="3"/>
      </sharedItems>
    </cacheField>
    <cacheField name="July 2017Hght (cm)" numFmtId="0">
      <sharedItems containsSemiMixedTypes="0" containsString="0" containsNumber="1" minValue="3" maxValue="189" count="120">
        <n v="78"/>
        <n v="64"/>
        <n v="86"/>
        <n v="36"/>
        <n v="38"/>
        <n v="19"/>
        <n v="28"/>
        <n v="75.5"/>
        <n v="105"/>
        <n v="22"/>
        <n v="52"/>
        <n v="135"/>
        <n v="120"/>
        <n v="85"/>
        <n v="90"/>
        <n v="62"/>
        <n v="96"/>
        <n v="189"/>
        <n v="160"/>
        <n v="95"/>
        <n v="44"/>
        <n v="72"/>
        <n v="98"/>
        <n v="71"/>
        <n v="42"/>
        <n v="90.5"/>
        <n v="69"/>
        <n v="53"/>
        <n v="32"/>
        <n v="95.5"/>
        <n v="31"/>
        <n v="83"/>
        <n v="70.5"/>
        <n v="87"/>
        <n v="57"/>
        <n v="47"/>
        <n v="66.5"/>
        <n v="59"/>
        <n v="92.5"/>
        <n v="21"/>
        <n v="56"/>
        <n v="81"/>
        <n v="67.5"/>
        <n v="61.5"/>
        <n v="79"/>
        <n v="122.5"/>
        <n v="148"/>
        <n v="67"/>
        <n v="124"/>
        <n v="80"/>
        <n v="23"/>
        <n v="118"/>
        <n v="77.5"/>
        <n v="120.5"/>
        <n v="114.5"/>
        <n v="123"/>
        <n v="60"/>
        <n v="71.5"/>
        <n v="125"/>
        <n v="94"/>
        <n v="25"/>
        <n v="46.5"/>
        <n v="79.5"/>
        <n v="58"/>
        <n v="76"/>
        <n v="82"/>
        <n v="33.5"/>
        <n v="35"/>
        <n v="26"/>
        <n v="51"/>
        <n v="37"/>
        <n v="65.5"/>
        <n v="69.5"/>
        <n v="30.5"/>
        <n v="13"/>
        <n v="42.5"/>
        <n v="15"/>
        <n v="107"/>
        <n v="55"/>
        <n v="97.5"/>
        <n v="46"/>
        <n v="51.5"/>
        <n v="68"/>
        <n v="70"/>
        <n v="113"/>
        <n v="122"/>
        <n v="106.5"/>
        <n v="144"/>
        <n v="101.5"/>
        <n v="116"/>
        <n v="54"/>
        <n v="20"/>
        <n v="29.5"/>
        <n v="7"/>
        <n v="48"/>
        <n v="34"/>
        <n v="132"/>
        <n v="91"/>
        <n v="126"/>
        <n v="119"/>
        <n v="114"/>
        <n v="43"/>
        <n v="75"/>
        <n v="66"/>
        <n v="115"/>
        <n v="99"/>
        <n v="137"/>
        <n v="27"/>
        <n v="74"/>
        <n v="33"/>
        <n v="5"/>
        <n v="40"/>
        <n v="84"/>
        <n v="39"/>
        <n v="24"/>
        <n v="103"/>
        <n v="17"/>
        <n v="11"/>
        <n v="3"/>
        <n v="3.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fang" refreshedDate="43182.707763194441" createdVersion="3" refreshedVersion="3" minRefreshableVersion="3" recordCount="417">
  <cacheSource type="worksheet">
    <worksheetSource ref="A1:BD418" sheet="2011-2017"/>
  </cacheSource>
  <cacheFields count="57">
    <cacheField name="Site" numFmtId="0">
      <sharedItems containsSemiMixedTypes="0" containsString="0" containsNumber="1" containsInteger="1" minValue="4" maxValue="5" count="2">
        <n v="4"/>
        <n v="5"/>
      </sharedItems>
    </cacheField>
    <cacheField name="Water trt" numFmtId="0">
      <sharedItems count="3">
        <s v="2x"/>
        <s v="4x"/>
        <s v="4xtra"/>
      </sharedItems>
    </cacheField>
    <cacheField name="No." numFmtId="0">
      <sharedItems containsSemiMixedTypes="0" containsString="0" containsNumber="1" minValue="1" maxValue="116"/>
    </cacheField>
    <cacheField name="Germ trt" numFmtId="0">
      <sharedItems/>
    </cacheField>
    <cacheField name="Slope" numFmtId="0">
      <sharedItems containsString="0" containsBlank="1" containsNumber="1" containsInteger="1" minValue="0" maxValue="5"/>
    </cacheField>
    <cacheField name="Jan 2011Hght (cm)" numFmtId="0">
      <sharedItems containsSemiMixedTypes="0" containsString="0" containsNumber="1" minValue="1" maxValue="12"/>
    </cacheField>
    <cacheField name="July 2011Hght (cm)" numFmtId="0">
      <sharedItems containsString="0" containsBlank="1" containsNumber="1" minValue="0" maxValue="31.5" count="50">
        <n v="6"/>
        <n v="8"/>
        <n v="2"/>
        <n v="12"/>
        <n v="10"/>
        <n v="11"/>
        <n v="0"/>
        <n v="5"/>
        <n v="18"/>
        <n v="14"/>
        <n v="10.5"/>
        <n v="12.5"/>
        <n v="13"/>
        <n v="17"/>
        <n v="7.5"/>
        <n v="8.5"/>
        <n v="9"/>
        <n v="24.5"/>
        <n v="16.5"/>
        <n v="16"/>
        <n v="11.5"/>
        <n v="9.5"/>
        <n v="5.5"/>
        <n v="23.5"/>
        <n v="13.5"/>
        <n v="3"/>
        <n v="15"/>
        <n v="19.5"/>
        <n v="20.5"/>
        <n v="15.5"/>
        <n v="20"/>
        <n v="14.5"/>
        <n v="4.5"/>
        <n v="21"/>
        <n v="25"/>
        <n v="23"/>
        <n v="17.5"/>
        <n v="6.5"/>
        <n v="19"/>
        <n v="22"/>
        <n v="3.5"/>
        <n v="7"/>
        <n v="4"/>
        <n v="18.5"/>
        <n v="24"/>
        <n v="26"/>
        <m/>
        <n v="27"/>
        <n v="22.5"/>
        <n v="31.5"/>
      </sharedItems>
    </cacheField>
    <cacheField name="July 2012Hght (cm)" numFmtId="0">
      <sharedItems containsString="0" containsBlank="1" containsNumber="1" minValue="5" maxValue="65" count="83">
        <n v="5"/>
        <n v="9"/>
        <m/>
        <n v="27.5"/>
        <n v="12"/>
        <n v="19"/>
        <n v="18.5"/>
        <n v="9.5"/>
        <n v="10"/>
        <n v="11"/>
        <n v="8.5"/>
        <n v="16"/>
        <n v="27"/>
        <n v="33.5"/>
        <n v="18"/>
        <n v="24"/>
        <n v="15.5"/>
        <n v="26"/>
        <n v="22.5"/>
        <n v="29"/>
        <n v="42"/>
        <n v="17"/>
        <n v="28"/>
        <n v="7"/>
        <n v="57"/>
        <n v="38.5"/>
        <n v="17.5"/>
        <n v="15"/>
        <n v="13"/>
        <n v="37"/>
        <n v="30.5"/>
        <n v="21"/>
        <n v="14"/>
        <n v="6.5"/>
        <n v="37.5"/>
        <n v="8"/>
        <n v="20"/>
        <n v="14.5"/>
        <n v="20.5"/>
        <n v="19.5"/>
        <n v="41"/>
        <n v="51"/>
        <n v="25"/>
        <n v="36"/>
        <n v="22"/>
        <n v="11.5"/>
        <n v="35"/>
        <n v="55"/>
        <n v="42.5"/>
        <n v="23.5"/>
        <n v="48"/>
        <n v="13.5"/>
        <n v="23"/>
        <n v="26.5"/>
        <n v="39.5"/>
        <n v="34"/>
        <n v="31.5"/>
        <n v="33"/>
        <n v="28.5"/>
        <n v="16.5"/>
        <n v="25.5"/>
        <n v="49"/>
        <n v="44"/>
        <n v="54"/>
        <n v="36.5"/>
        <n v="65"/>
        <n v="32.5"/>
        <n v="6"/>
        <n v="31"/>
        <n v="40"/>
        <n v="38"/>
        <n v="10.5"/>
        <n v="50"/>
        <n v="35.5"/>
        <n v="21.5"/>
        <n v="24.5"/>
        <n v="29.5"/>
        <n v="59"/>
        <n v="32"/>
        <n v="50.5"/>
        <n v="12.5"/>
        <n v="46"/>
        <n v="7.5"/>
      </sharedItems>
    </cacheField>
    <cacheField name="July 2013Hght (cm)" numFmtId="0">
      <sharedItems containsString="0" containsBlank="1" containsNumber="1" minValue="0.5" maxValue="77"/>
    </cacheField>
    <cacheField name="July 2014Hght (cm)" numFmtId="0">
      <sharedItems containsString="0" containsBlank="1" containsNumber="1" minValue="1" maxValue="99"/>
    </cacheField>
    <cacheField name="July 2015Hght (cm)" numFmtId="0">
      <sharedItems containsString="0" containsBlank="1" containsNumber="1" minValue="0" maxValue="119.5"/>
    </cacheField>
    <cacheField name="July 2016Hght (cm)" numFmtId="0">
      <sharedItems containsString="0" containsBlank="1" containsNumber="1" minValue="3" maxValue="170.5"/>
    </cacheField>
    <cacheField name="July 2017Hght (cm)" numFmtId="0">
      <sharedItems containsString="0" containsBlank="1" containsNumber="1" minValue="3" maxValue="189"/>
    </cacheField>
    <cacheField name="Growth 2013-2014" numFmtId="0">
      <sharedItems containsSemiMixedTypes="0" containsString="0" containsNumber="1" minValue="-41" maxValue="22"/>
    </cacheField>
    <cacheField name="Growth 2014-2015" numFmtId="0">
      <sharedItems containsSemiMixedTypes="0" containsString="0" containsNumber="1" minValue="-26" maxValue="39"/>
    </cacheField>
    <cacheField name="Growth 2015-2016" numFmtId="0">
      <sharedItems containsSemiMixedTypes="0" containsString="0" containsNumber="1" minValue="-25" maxValue="64"/>
    </cacheField>
    <cacheField name="Growth 2016-2017" numFmtId="0">
      <sharedItems containsSemiMixedTypes="0" containsString="0" containsNumber="1" minValue="-75" maxValue="81"/>
    </cacheField>
    <cacheField name="July 2013 Width (cm)" numFmtId="0">
      <sharedItems containsString="0" containsBlank="1" containsNumber="1" minValue="0.5" maxValue="50"/>
    </cacheField>
    <cacheField name="July 2013 Cylinder cm3)" numFmtId="165">
      <sharedItems containsString="0" containsBlank="1" containsNumber="1" minValue="9.8125000000000004E-2" maxValue="37541.840000000004"/>
    </cacheField>
    <cacheField name="July 2014 Width (cm)" numFmtId="0">
      <sharedItems containsBlank="1" containsMixedTypes="1" containsNumber="1" minValue="1" maxValue="22"/>
    </cacheField>
    <cacheField name="July 2014 Cylinder cm3)" numFmtId="0">
      <sharedItems containsString="0" containsBlank="1" containsNumber="1" minValue="0.78500000000000003" maxValue="37614.06"/>
    </cacheField>
    <cacheField name="July 2015 Width1 (cm)" numFmtId="0">
      <sharedItems containsString="0" containsBlank="1" containsNumber="1" minValue="1" maxValue="48"/>
    </cacheField>
    <cacheField name="July 2015 Width2 (cm)" numFmtId="0">
      <sharedItems containsString="0" containsBlank="1" containsNumber="1" minValue="1" maxValue="38"/>
    </cacheField>
    <cacheField name="July2015 Avg Width (cm)" numFmtId="0">
      <sharedItems containsString="0" containsBlank="1" containsNumber="1" minValue="1" maxValue="40"/>
    </cacheField>
    <cacheField name="July 2015 Cylinder cm3)" numFmtId="0">
      <sharedItems containsString="0" containsBlank="1" containsNumber="1" minValue="15.700000000000001" maxValue="508637.61000000004"/>
    </cacheField>
    <cacheField name="July 2016 Width1 (cm)" numFmtId="0">
      <sharedItems containsString="0" containsBlank="1" containsNumber="1" minValue="1" maxValue="72"/>
    </cacheField>
    <cacheField name="July 2016 Width2 (cm)" numFmtId="0">
      <sharedItems containsString="0" containsBlank="1" containsNumber="1" minValue="1" maxValue="46"/>
    </cacheField>
    <cacheField name="July2016 Avg Width (cm)" numFmtId="0">
      <sharedItems containsString="0" containsBlank="1" containsNumber="1" minValue="1" maxValue="48.75"/>
    </cacheField>
    <cacheField name="July 2016 Cylinder cm3)" numFmtId="0">
      <sharedItems containsString="0" containsBlank="1" containsNumber="1" minValue="58.875" maxValue="1084124.25"/>
    </cacheField>
    <cacheField name="July 2017 Width1 (cm)" numFmtId="0">
      <sharedItems containsString="0" containsBlank="1" containsNumber="1" minValue="1" maxValue="83"/>
    </cacheField>
    <cacheField name="July 2017 Width2 (cm)" numFmtId="0">
      <sharedItems containsString="0" containsBlank="1" containsNumber="1" minValue="1" maxValue="64"/>
    </cacheField>
    <cacheField name="July2017 Avg Width (cm)" numFmtId="0">
      <sharedItems containsString="0" containsBlank="1" containsNumber="1" minValue="1" maxValue="72"/>
    </cacheField>
    <cacheField name="July 2017 Cylinder cm3)" numFmtId="0">
      <sharedItems containsString="0" containsBlank="1" containsNumber="1" minValue="15.700000000000001" maxValue="2585111.7600000002"/>
    </cacheField>
    <cacheField name="July 2011 Health" numFmtId="0">
      <sharedItems count="6">
        <s v="Poor"/>
        <s v="OK"/>
        <s v="Good"/>
        <s v="Missing"/>
        <s v="Dead"/>
        <s v="Great"/>
      </sharedItems>
    </cacheField>
    <cacheField name="July 2011 Survival" numFmtId="0">
      <sharedItems containsSemiMixedTypes="0" containsString="0" containsNumber="1" containsInteger="1" minValue="0" maxValue="1" count="2">
        <n v="1"/>
        <n v="0"/>
      </sharedItems>
    </cacheField>
    <cacheField name="Health October 2011" numFmtId="0">
      <sharedItems/>
    </cacheField>
    <cacheField name=" July 2012 Health" numFmtId="0">
      <sharedItems count="6">
        <s v="Poor"/>
        <s v="Dead"/>
        <s v="Great"/>
        <s v="Good"/>
        <s v="OK"/>
        <s v="Gone"/>
      </sharedItems>
    </cacheField>
    <cacheField name=" July 2012 Survival" numFmtId="0">
      <sharedItems containsSemiMixedTypes="0" containsString="0" containsNumber="1" containsInteger="1" minValue="0" maxValue="1" count="2">
        <n v="1"/>
        <n v="0"/>
      </sharedItems>
    </cacheField>
    <cacheField name="Aug 2013 Health" numFmtId="0">
      <sharedItems/>
    </cacheField>
    <cacheField name="Aug 2013 Survival" numFmtId="0">
      <sharedItems containsSemiMixedTypes="0" containsString="0" containsNumber="1" containsInteger="1" minValue="0" maxValue="1"/>
    </cacheField>
    <cacheField name="Oct 2013 Health" numFmtId="0">
      <sharedItems containsBlank="1"/>
    </cacheField>
    <cacheField name="July 2014 Health" numFmtId="0">
      <sharedItems/>
    </cacheField>
    <cacheField name="July 2014 Survival" numFmtId="0">
      <sharedItems containsSemiMixedTypes="0" containsString="0" containsNumber="1" containsInteger="1" minValue="0" maxValue="1"/>
    </cacheField>
    <cacheField name="July 2015 Health" numFmtId="0">
      <sharedItems/>
    </cacheField>
    <cacheField name="July 2015 Survival" numFmtId="0">
      <sharedItems containsSemiMixedTypes="0" containsString="0" containsNumber="1" containsInteger="1" minValue="0" maxValue="1"/>
    </cacheField>
    <cacheField name="July 2016 Health" numFmtId="0">
      <sharedItems/>
    </cacheField>
    <cacheField name="July 2016 Survival" numFmtId="0">
      <sharedItems containsSemiMixedTypes="0" containsString="0" containsNumber="1" containsInteger="1" minValue="0" maxValue="1"/>
    </cacheField>
    <cacheField name="July 2017 Health" numFmtId="0">
      <sharedItems/>
    </cacheField>
    <cacheField name="July 2017 Survival" numFmtId="0">
      <sharedItems containsSemiMixedTypes="0" containsString="0" containsNumber="1" containsInteger="1" minValue="0" maxValue="1"/>
    </cacheField>
    <cacheField name="Aug 2012 Shrub cover" numFmtId="0">
      <sharedItems containsSemiMixedTypes="0" containsString="0" containsNumber="1" containsInteger="1" minValue="0" maxValue="80"/>
    </cacheField>
    <cacheField name="Aug 2013 Shrub cover" numFmtId="0">
      <sharedItems containsSemiMixedTypes="0" containsString="0" containsNumber="1" containsInteger="1" minValue="0" maxValue="70"/>
    </cacheField>
    <cacheField name="July 2014 Shrub cover" numFmtId="0">
      <sharedItems containsSemiMixedTypes="0" containsString="0" containsNumber="1" containsInteger="1" minValue="0" maxValue="65"/>
    </cacheField>
    <cacheField name="July 2015 Shrub cover" numFmtId="0">
      <sharedItems containsSemiMixedTypes="0" containsString="0" containsNumber="1" containsInteger="1" minValue="0" maxValue="80"/>
    </cacheField>
    <cacheField name="July 2016 Shrub cover" numFmtId="0">
      <sharedItems containsSemiMixedTypes="0" containsString="0" containsNumber="1" containsInteger="1" minValue="0" maxValue="90"/>
    </cacheField>
    <cacheField name="July 2017 Shrub cover" numFmtId="0">
      <sharedItems containsSemiMixedTypes="0" containsString="0" containsNumber="1" containsInteger="1" minValue="0" maxValue="80"/>
    </cacheField>
    <cacheField name="Clipped?" numFmtId="0">
      <sharedItems containsNonDate="0" containsString="0" containsBlank="1"/>
    </cacheField>
    <cacheField name="Comment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x v="0"/>
    <n v="6"/>
    <s v="?"/>
    <n v="2"/>
    <n v="7"/>
    <x v="0"/>
    <n v="27.5"/>
    <n v="32.5"/>
    <n v="37"/>
    <n v="54.5"/>
    <x v="0"/>
    <x v="0"/>
  </r>
  <r>
    <x v="0"/>
    <x v="0"/>
    <n v="7"/>
    <s v="?"/>
    <n v="1"/>
    <n v="8"/>
    <x v="1"/>
    <n v="12"/>
    <n v="15"/>
    <n v="16"/>
    <n v="28"/>
    <x v="1"/>
    <x v="1"/>
  </r>
  <r>
    <x v="0"/>
    <x v="0"/>
    <n v="8"/>
    <s v="?"/>
    <n v="2"/>
    <n v="8"/>
    <x v="0"/>
    <n v="19"/>
    <n v="21.5"/>
    <n v="25"/>
    <n v="38.5"/>
    <x v="2"/>
    <x v="2"/>
  </r>
  <r>
    <x v="0"/>
    <x v="0"/>
    <n v="11"/>
    <s v="RCS"/>
    <n v="1"/>
    <n v="6"/>
    <x v="2"/>
    <n v="9.5"/>
    <n v="10.5"/>
    <n v="12"/>
    <n v="18"/>
    <x v="3"/>
    <x v="3"/>
  </r>
  <r>
    <x v="0"/>
    <x v="0"/>
    <n v="12"/>
    <s v="RCS"/>
    <n v="3"/>
    <n v="5.5"/>
    <x v="3"/>
    <n v="10"/>
    <n v="11.5"/>
    <n v="14"/>
    <n v="17.5"/>
    <x v="4"/>
    <x v="4"/>
  </r>
  <r>
    <x v="0"/>
    <x v="0"/>
    <n v="13"/>
    <s v="RCS"/>
    <n v="3"/>
    <n v="7.5"/>
    <x v="1"/>
    <n v="11"/>
    <n v="10"/>
    <n v="10"/>
    <n v="13"/>
    <x v="5"/>
    <x v="5"/>
  </r>
  <r>
    <x v="0"/>
    <x v="0"/>
    <n v="16"/>
    <s v="RCS"/>
    <n v="2"/>
    <n v="5.5"/>
    <x v="4"/>
    <n v="8.5"/>
    <n v="9.5"/>
    <n v="12"/>
    <n v="17.5"/>
    <x v="6"/>
    <x v="6"/>
  </r>
  <r>
    <x v="0"/>
    <x v="0"/>
    <n v="19"/>
    <s v="RCS"/>
    <n v="1"/>
    <n v="6.5"/>
    <x v="0"/>
    <n v="27"/>
    <n v="32"/>
    <n v="35"/>
    <n v="47"/>
    <x v="7"/>
    <x v="7"/>
  </r>
  <r>
    <x v="0"/>
    <x v="0"/>
    <n v="20"/>
    <s v="GC"/>
    <n v="1"/>
    <n v="10"/>
    <x v="5"/>
    <n v="33.5"/>
    <n v="36.5"/>
    <n v="41"/>
    <n v="51"/>
    <x v="8"/>
    <x v="8"/>
  </r>
  <r>
    <x v="0"/>
    <x v="0"/>
    <n v="22"/>
    <s v="?"/>
    <n v="2"/>
    <n v="7.5"/>
    <x v="6"/>
    <n v="24"/>
    <n v="25"/>
    <n v="20"/>
    <n v="23"/>
    <x v="9"/>
    <x v="9"/>
  </r>
  <r>
    <x v="0"/>
    <x v="0"/>
    <n v="24"/>
    <s v="GC"/>
    <n v="2"/>
    <n v="8"/>
    <x v="0"/>
    <n v="15.5"/>
    <n v="16.5"/>
    <n v="18"/>
    <n v="22.5"/>
    <x v="10"/>
    <x v="10"/>
  </r>
  <r>
    <x v="0"/>
    <x v="0"/>
    <n v="25"/>
    <s v="GC"/>
    <n v="2"/>
    <n v="7"/>
    <x v="7"/>
    <n v="27.5"/>
    <n v="36.5"/>
    <n v="51"/>
    <n v="74"/>
    <x v="11"/>
    <x v="11"/>
  </r>
  <r>
    <x v="0"/>
    <x v="0"/>
    <n v="26"/>
    <s v="GC"/>
    <n v="2"/>
    <n v="9"/>
    <x v="8"/>
    <n v="27.5"/>
    <n v="32"/>
    <n v="44"/>
    <n v="57"/>
    <x v="12"/>
    <x v="12"/>
  </r>
  <r>
    <x v="0"/>
    <x v="0"/>
    <n v="29"/>
    <s v="GC"/>
    <n v="2"/>
    <n v="7.5"/>
    <x v="9"/>
    <n v="22.5"/>
    <n v="28.5"/>
    <n v="36"/>
    <n v="54.5"/>
    <x v="13"/>
    <x v="13"/>
  </r>
  <r>
    <x v="0"/>
    <x v="0"/>
    <n v="30"/>
    <s v="GC"/>
    <n v="2"/>
    <n v="8.5"/>
    <x v="9"/>
    <n v="29"/>
    <n v="34.5"/>
    <n v="44"/>
    <n v="66"/>
    <x v="14"/>
    <x v="8"/>
  </r>
  <r>
    <x v="0"/>
    <x v="0"/>
    <n v="31"/>
    <s v="GC"/>
    <n v="1"/>
    <n v="7"/>
    <x v="10"/>
    <n v="42"/>
    <n v="45.5"/>
    <n v="52"/>
    <n v="65.5"/>
    <x v="15"/>
    <x v="14"/>
  </r>
  <r>
    <x v="0"/>
    <x v="0"/>
    <n v="34"/>
    <s v="RCS"/>
    <n v="2"/>
    <n v="10"/>
    <x v="0"/>
    <n v="17"/>
    <n v="18.5"/>
    <n v="19"/>
    <n v="29"/>
    <x v="16"/>
    <x v="15"/>
  </r>
  <r>
    <x v="0"/>
    <x v="0"/>
    <n v="35"/>
    <s v="GC"/>
    <n v="2"/>
    <n v="4.5"/>
    <x v="11"/>
    <n v="28"/>
    <n v="38"/>
    <n v="45"/>
    <n v="58"/>
    <x v="17"/>
    <x v="16"/>
  </r>
  <r>
    <x v="0"/>
    <x v="0"/>
    <n v="37"/>
    <s v="RCS"/>
    <n v="2"/>
    <n v="9"/>
    <x v="5"/>
    <n v="57"/>
    <n v="77"/>
    <n v="99"/>
    <n v="119.5"/>
    <x v="18"/>
    <x v="17"/>
  </r>
  <r>
    <x v="0"/>
    <x v="0"/>
    <n v="38"/>
    <s v="RCS"/>
    <n v="1"/>
    <n v="9"/>
    <x v="6"/>
    <n v="38.5"/>
    <n v="54"/>
    <n v="74"/>
    <n v="74"/>
    <x v="19"/>
    <x v="18"/>
  </r>
  <r>
    <x v="0"/>
    <x v="0"/>
    <n v="41"/>
    <s v="GC"/>
    <n v="3"/>
    <n v="10"/>
    <x v="0"/>
    <n v="24"/>
    <n v="32"/>
    <n v="38"/>
    <n v="55"/>
    <x v="20"/>
    <x v="19"/>
  </r>
  <r>
    <x v="0"/>
    <x v="0"/>
    <n v="43"/>
    <s v="GC"/>
    <n v="5"/>
    <n v="7"/>
    <x v="8"/>
    <n v="17.5"/>
    <n v="21.5"/>
    <n v="23"/>
    <n v="32"/>
    <x v="16"/>
    <x v="4"/>
  </r>
  <r>
    <x v="0"/>
    <x v="0"/>
    <n v="45"/>
    <s v="GC"/>
    <n v="2"/>
    <n v="6"/>
    <x v="12"/>
    <n v="15"/>
    <n v="17"/>
    <n v="19"/>
    <n v="28.5"/>
    <x v="21"/>
    <x v="20"/>
  </r>
  <r>
    <x v="0"/>
    <x v="0"/>
    <n v="47"/>
    <s v="RCS"/>
    <n v="3"/>
    <n v="8"/>
    <x v="1"/>
    <n v="17.5"/>
    <n v="25.5"/>
    <n v="31"/>
    <n v="42"/>
    <x v="22"/>
    <x v="21"/>
  </r>
  <r>
    <x v="0"/>
    <x v="0"/>
    <n v="51"/>
    <s v="RCS"/>
    <n v="2"/>
    <n v="7"/>
    <x v="13"/>
    <n v="37"/>
    <n v="44.5"/>
    <n v="50"/>
    <n v="64.5"/>
    <x v="23"/>
    <x v="22"/>
  </r>
  <r>
    <x v="0"/>
    <x v="0"/>
    <n v="54"/>
    <s v="RCS"/>
    <n v="2"/>
    <n v="9"/>
    <x v="14"/>
    <n v="15.5"/>
    <n v="16.5"/>
    <n v="20"/>
    <n v="31.5"/>
    <x v="24"/>
    <x v="23"/>
  </r>
  <r>
    <x v="0"/>
    <x v="0"/>
    <n v="55"/>
    <s v="GC"/>
    <n v="1"/>
    <n v="5"/>
    <x v="15"/>
    <n v="18.5"/>
    <n v="23.5"/>
    <n v="27"/>
    <n v="39"/>
    <x v="25"/>
    <x v="24"/>
  </r>
  <r>
    <x v="0"/>
    <x v="0"/>
    <n v="58"/>
    <s v="RCS"/>
    <n v="1"/>
    <n v="5"/>
    <x v="16"/>
    <n v="21"/>
    <n v="26"/>
    <n v="36"/>
    <n v="56.5"/>
    <x v="26"/>
    <x v="25"/>
  </r>
  <r>
    <x v="0"/>
    <x v="0"/>
    <n v="60"/>
    <s v="GC"/>
    <n v="2"/>
    <n v="9"/>
    <x v="0"/>
    <n v="15.5"/>
    <n v="18.5"/>
    <n v="23"/>
    <n v="30.5"/>
    <x v="27"/>
    <x v="26"/>
  </r>
  <r>
    <x v="0"/>
    <x v="0"/>
    <n v="61"/>
    <s v="RCS"/>
    <n v="2"/>
    <n v="9"/>
    <x v="5"/>
    <n v="17.5"/>
    <n v="10.5"/>
    <n v="22"/>
    <n v="28.5"/>
    <x v="28"/>
    <x v="27"/>
  </r>
  <r>
    <x v="0"/>
    <x v="0"/>
    <n v="62"/>
    <s v="RCS"/>
    <n v="2"/>
    <n v="7"/>
    <x v="1"/>
    <n v="14"/>
    <n v="15"/>
    <n v="16"/>
    <n v="19.5"/>
    <x v="29"/>
    <x v="28"/>
  </r>
  <r>
    <x v="0"/>
    <x v="0"/>
    <n v="67"/>
    <s v="GC"/>
    <n v="2"/>
    <n v="12"/>
    <x v="17"/>
    <n v="37.5"/>
    <n v="53"/>
    <n v="30"/>
    <n v="63.5"/>
    <x v="30"/>
    <x v="29"/>
  </r>
  <r>
    <x v="0"/>
    <x v="0"/>
    <n v="70"/>
    <s v="RCS"/>
    <n v="2"/>
    <n v="5"/>
    <x v="16"/>
    <n v="10"/>
    <n v="12"/>
    <n v="12"/>
    <n v="17.5"/>
    <x v="9"/>
    <x v="30"/>
  </r>
  <r>
    <x v="0"/>
    <x v="0"/>
    <n v="71"/>
    <s v="GC"/>
    <n v="2"/>
    <n v="6"/>
    <x v="18"/>
    <n v="20"/>
    <n v="24"/>
    <n v="29"/>
    <n v="38"/>
    <x v="1"/>
    <x v="31"/>
  </r>
  <r>
    <x v="0"/>
    <x v="0"/>
    <n v="72"/>
    <s v="GC"/>
    <n v="1"/>
    <n v="8"/>
    <x v="9"/>
    <n v="21"/>
    <n v="24.5"/>
    <n v="36"/>
    <n v="39.5"/>
    <x v="31"/>
    <x v="32"/>
  </r>
  <r>
    <x v="0"/>
    <x v="0"/>
    <n v="73"/>
    <s v="GC"/>
    <n v="2"/>
    <n v="3"/>
    <x v="3"/>
    <n v="18.5"/>
    <n v="23"/>
    <n v="28"/>
    <n v="42"/>
    <x v="32"/>
    <x v="33"/>
  </r>
  <r>
    <x v="0"/>
    <x v="0"/>
    <n v="74"/>
    <s v="GC"/>
    <n v="2"/>
    <n v="6"/>
    <x v="3"/>
    <n v="16"/>
    <n v="19.5"/>
    <n v="26"/>
    <n v="34.5"/>
    <x v="27"/>
    <x v="34"/>
  </r>
  <r>
    <x v="0"/>
    <x v="0"/>
    <n v="75"/>
    <s v="GC"/>
    <n v="1"/>
    <n v="3"/>
    <x v="4"/>
    <n v="14.5"/>
    <n v="12.5"/>
    <n v="20"/>
    <n v="29.5"/>
    <x v="33"/>
    <x v="35"/>
  </r>
  <r>
    <x v="0"/>
    <x v="0"/>
    <n v="77"/>
    <s v="RCS"/>
    <n v="1"/>
    <n v="6"/>
    <x v="1"/>
    <n v="17"/>
    <n v="20.5"/>
    <n v="25"/>
    <n v="39"/>
    <x v="34"/>
    <x v="36"/>
  </r>
  <r>
    <x v="0"/>
    <x v="0"/>
    <n v="80"/>
    <s v="GC"/>
    <n v="2"/>
    <n v="9"/>
    <x v="6"/>
    <n v="14"/>
    <n v="14.5"/>
    <n v="17"/>
    <n v="26"/>
    <x v="35"/>
    <x v="37"/>
  </r>
  <r>
    <x v="0"/>
    <x v="0"/>
    <n v="81"/>
    <s v="RCS"/>
    <n v="2"/>
    <n v="6"/>
    <x v="2"/>
    <n v="7"/>
    <n v="7"/>
    <n v="7"/>
    <n v="10"/>
    <x v="36"/>
    <x v="38"/>
  </r>
  <r>
    <x v="0"/>
    <x v="0"/>
    <n v="82"/>
    <s v="RCS"/>
    <n v="2"/>
    <n v="5"/>
    <x v="3"/>
    <n v="9.5"/>
    <n v="12"/>
    <n v="13"/>
    <n v="15.5"/>
    <x v="37"/>
    <x v="39"/>
  </r>
  <r>
    <x v="0"/>
    <x v="0"/>
    <n v="84"/>
    <s v="GC"/>
    <n v="2"/>
    <n v="8"/>
    <x v="9"/>
    <n v="19.5"/>
    <n v="22"/>
    <n v="23"/>
    <n v="32"/>
    <x v="38"/>
    <x v="40"/>
  </r>
  <r>
    <x v="0"/>
    <x v="0"/>
    <n v="85"/>
    <s v="GC"/>
    <n v="2"/>
    <n v="7"/>
    <x v="14"/>
    <n v="18"/>
    <n v="20.5"/>
    <n v="24"/>
    <n v="36"/>
    <x v="39"/>
    <x v="41"/>
  </r>
  <r>
    <x v="0"/>
    <x v="0"/>
    <n v="86"/>
    <s v="GC"/>
    <n v="2"/>
    <n v="8"/>
    <x v="10"/>
    <n v="22.5"/>
    <n v="23.5"/>
    <n v="29"/>
    <n v="37"/>
    <x v="25"/>
    <x v="42"/>
  </r>
  <r>
    <x v="0"/>
    <x v="0"/>
    <n v="87"/>
    <s v="GC"/>
    <n v="2"/>
    <n v="9"/>
    <x v="19"/>
    <n v="18"/>
    <n v="21.5"/>
    <n v="26"/>
    <n v="34"/>
    <x v="38"/>
    <x v="43"/>
  </r>
  <r>
    <x v="0"/>
    <x v="0"/>
    <n v="88"/>
    <s v="R"/>
    <n v="1"/>
    <n v="6"/>
    <x v="20"/>
    <n v="9"/>
    <n v="11.5"/>
    <n v="15"/>
    <n v="30.5"/>
    <x v="35"/>
    <x v="35"/>
  </r>
  <r>
    <x v="0"/>
    <x v="0"/>
    <n v="89"/>
    <s v="GC"/>
    <n v="2"/>
    <n v="10"/>
    <x v="19"/>
    <n v="20"/>
    <n v="25"/>
    <n v="28"/>
    <n v="41.5"/>
    <x v="40"/>
    <x v="41"/>
  </r>
  <r>
    <x v="0"/>
    <x v="0"/>
    <n v="91"/>
    <s v="GC"/>
    <n v="2"/>
    <n v="10.5"/>
    <x v="6"/>
    <n v="21"/>
    <n v="25"/>
    <n v="30"/>
    <n v="44.5"/>
    <x v="25"/>
    <x v="44"/>
  </r>
  <r>
    <x v="0"/>
    <x v="0"/>
    <n v="92"/>
    <s v="GC"/>
    <n v="2"/>
    <n v="6"/>
    <x v="19"/>
    <n v="41"/>
    <n v="45.5"/>
    <n v="58"/>
    <n v="76.5"/>
    <x v="41"/>
    <x v="45"/>
  </r>
  <r>
    <x v="0"/>
    <x v="0"/>
    <n v="93"/>
    <s v="GC"/>
    <n v="2"/>
    <n v="8"/>
    <x v="10"/>
    <n v="51"/>
    <n v="65.5"/>
    <n v="83"/>
    <n v="106.5"/>
    <x v="42"/>
    <x v="46"/>
  </r>
  <r>
    <x v="0"/>
    <x v="0"/>
    <n v="94"/>
    <s v="R"/>
    <n v="4"/>
    <n v="8"/>
    <x v="13"/>
    <n v="25"/>
    <n v="34.5"/>
    <n v="36"/>
    <n v="44.5"/>
    <x v="22"/>
    <x v="47"/>
  </r>
  <r>
    <x v="0"/>
    <x v="0"/>
    <n v="97"/>
    <s v="GC"/>
    <n v="1"/>
    <n v="8"/>
    <x v="21"/>
    <n v="36"/>
    <n v="43"/>
    <n v="46"/>
    <n v="68.5"/>
    <x v="43"/>
    <x v="48"/>
  </r>
  <r>
    <x v="0"/>
    <x v="0"/>
    <n v="98"/>
    <s v="R"/>
    <n v="1"/>
    <n v="6"/>
    <x v="9"/>
    <n v="22"/>
    <n v="26.5"/>
    <n v="30"/>
    <n v="47.5"/>
    <x v="44"/>
    <x v="49"/>
  </r>
  <r>
    <x v="0"/>
    <x v="1"/>
    <n v="2"/>
    <s v="GC"/>
    <n v="2"/>
    <n v="8"/>
    <x v="15"/>
    <n v="12"/>
    <n v="12.5"/>
    <n v="14"/>
    <n v="15"/>
    <x v="45"/>
    <x v="6"/>
  </r>
  <r>
    <x v="0"/>
    <x v="1"/>
    <n v="3"/>
    <s v="RCS"/>
    <n v="2"/>
    <n v="6"/>
    <x v="15"/>
    <n v="11.5"/>
    <n v="11"/>
    <n v="13"/>
    <n v="15"/>
    <x v="5"/>
    <x v="50"/>
  </r>
  <r>
    <x v="0"/>
    <x v="1"/>
    <n v="4"/>
    <s v="RCS"/>
    <n v="2"/>
    <n v="9"/>
    <x v="22"/>
    <n v="35"/>
    <n v="38"/>
    <n v="47"/>
    <n v="73"/>
    <x v="14"/>
    <x v="51"/>
  </r>
  <r>
    <x v="0"/>
    <x v="1"/>
    <n v="5"/>
    <s v="GC"/>
    <n v="1"/>
    <n v="8"/>
    <x v="19"/>
    <n v="15.5"/>
    <n v="32"/>
    <n v="43"/>
    <n v="53"/>
    <x v="7"/>
    <x v="2"/>
  </r>
  <r>
    <x v="0"/>
    <x v="1"/>
    <n v="6"/>
    <s v="GC"/>
    <n v="2"/>
    <n v="11"/>
    <x v="9"/>
    <n v="18"/>
    <n v="19"/>
    <n v="23"/>
    <n v="35"/>
    <x v="46"/>
    <x v="52"/>
  </r>
  <r>
    <x v="0"/>
    <x v="1"/>
    <n v="8"/>
    <s v="GC"/>
    <n v="1"/>
    <n v="9"/>
    <x v="23"/>
    <n v="55"/>
    <n v="65.5"/>
    <n v="72"/>
    <n v="86"/>
    <x v="47"/>
    <x v="53"/>
  </r>
  <r>
    <x v="0"/>
    <x v="1"/>
    <n v="9"/>
    <s v="GC"/>
    <n v="1"/>
    <n v="5"/>
    <x v="24"/>
    <n v="37"/>
    <n v="47"/>
    <n v="58"/>
    <n v="65"/>
    <x v="48"/>
    <x v="54"/>
  </r>
  <r>
    <x v="0"/>
    <x v="1"/>
    <n v="10"/>
    <s v="GC"/>
    <n v="2"/>
    <n v="9"/>
    <x v="5"/>
    <n v="57"/>
    <n v="65"/>
    <n v="72"/>
    <n v="75"/>
    <x v="49"/>
    <x v="55"/>
  </r>
  <r>
    <x v="0"/>
    <x v="1"/>
    <n v="14"/>
    <s v="GC"/>
    <n v="2"/>
    <n v="6"/>
    <x v="0"/>
    <n v="12"/>
    <n v="21.5"/>
    <n v="26"/>
    <n v="37"/>
    <x v="50"/>
    <x v="56"/>
  </r>
  <r>
    <x v="0"/>
    <x v="1"/>
    <n v="15"/>
    <s v="RCS"/>
    <n v="1"/>
    <n v="8"/>
    <x v="4"/>
    <n v="9"/>
    <n v="12.5"/>
    <n v="21"/>
    <n v="34"/>
    <x v="51"/>
    <x v="57"/>
  </r>
  <r>
    <x v="0"/>
    <x v="1"/>
    <n v="22"/>
    <s v="RCS"/>
    <n v="2"/>
    <n v="5"/>
    <x v="12"/>
    <n v="36"/>
    <n v="51"/>
    <n v="45"/>
    <n v="76"/>
    <x v="49"/>
    <x v="55"/>
  </r>
  <r>
    <x v="0"/>
    <x v="1"/>
    <n v="23"/>
    <s v="GC"/>
    <n v="1"/>
    <n v="9"/>
    <x v="25"/>
    <n v="28"/>
    <n v="37"/>
    <n v="53"/>
    <n v="72"/>
    <x v="52"/>
    <x v="58"/>
  </r>
  <r>
    <x v="0"/>
    <x v="1"/>
    <n v="24"/>
    <s v="GC"/>
    <n v="2"/>
    <n v="10"/>
    <x v="26"/>
    <n v="42.5"/>
    <n v="53.5"/>
    <n v="61"/>
    <n v="68"/>
    <x v="47"/>
    <x v="59"/>
  </r>
  <r>
    <x v="0"/>
    <x v="1"/>
    <n v="32"/>
    <s v="GC"/>
    <n v="2"/>
    <n v="9"/>
    <x v="19"/>
    <n v="15"/>
    <n v="16"/>
    <n v="19"/>
    <n v="19"/>
    <x v="53"/>
    <x v="60"/>
  </r>
  <r>
    <x v="0"/>
    <x v="1"/>
    <n v="35"/>
    <s v="GC"/>
    <n v="1"/>
    <n v="10"/>
    <x v="13"/>
    <n v="30.5"/>
    <n v="32"/>
    <n v="37"/>
    <n v="55"/>
    <x v="46"/>
    <x v="2"/>
  </r>
  <r>
    <x v="0"/>
    <x v="1"/>
    <n v="36"/>
    <s v="?"/>
    <n v="2"/>
    <n v="6"/>
    <x v="16"/>
    <n v="12"/>
    <n v="14"/>
    <n v="17"/>
    <n v="24"/>
    <x v="54"/>
    <x v="61"/>
  </r>
  <r>
    <x v="0"/>
    <x v="1"/>
    <n v="37"/>
    <s v="RCS"/>
    <n v="2"/>
    <n v="7"/>
    <x v="19"/>
    <n v="24"/>
    <n v="27"/>
    <n v="29"/>
    <n v="44"/>
    <x v="2"/>
    <x v="62"/>
  </r>
  <r>
    <x v="0"/>
    <x v="1"/>
    <n v="40"/>
    <s v="RCS"/>
    <n v="1"/>
    <n v="7"/>
    <x v="8"/>
    <n v="15.5"/>
    <n v="17"/>
    <n v="22"/>
    <n v="33"/>
    <x v="34"/>
    <x v="63"/>
  </r>
  <r>
    <x v="0"/>
    <x v="1"/>
    <n v="41"/>
    <s v="GC"/>
    <n v="2"/>
    <n v="9"/>
    <x v="15"/>
    <n v="18"/>
    <n v="20"/>
    <n v="24"/>
    <n v="32"/>
    <x v="55"/>
    <x v="64"/>
  </r>
  <r>
    <x v="0"/>
    <x v="1"/>
    <n v="42"/>
    <s v="GC"/>
    <n v="2"/>
    <n v="7"/>
    <x v="16"/>
    <n v="14.5"/>
    <n v="19"/>
    <n v="24"/>
    <n v="42"/>
    <x v="56"/>
    <x v="65"/>
  </r>
  <r>
    <x v="0"/>
    <x v="1"/>
    <n v="43"/>
    <s v="GC"/>
    <n v="2"/>
    <n v="6"/>
    <x v="8"/>
    <n v="17"/>
    <n v="17"/>
    <n v="18"/>
    <n v="22"/>
    <x v="9"/>
    <x v="66"/>
  </r>
  <r>
    <x v="0"/>
    <x v="1"/>
    <n v="45"/>
    <s v="GC"/>
    <n v="3"/>
    <n v="7.5"/>
    <x v="7"/>
    <n v="7"/>
    <n v="25"/>
    <n v="28"/>
    <n v="29"/>
    <x v="21"/>
    <x v="67"/>
  </r>
  <r>
    <x v="0"/>
    <x v="1"/>
    <n v="46"/>
    <s v="RB"/>
    <n v="3"/>
    <n v="7.5"/>
    <x v="9"/>
    <n v="15.5"/>
    <n v="18"/>
    <n v="20"/>
    <n v="19"/>
    <x v="57"/>
    <x v="39"/>
  </r>
  <r>
    <x v="0"/>
    <x v="1"/>
    <n v="47"/>
    <s v="RB"/>
    <n v="3"/>
    <n v="5"/>
    <x v="1"/>
    <n v="14"/>
    <n v="9"/>
    <n v="11"/>
    <n v="15"/>
    <x v="45"/>
    <x v="68"/>
  </r>
  <r>
    <x v="0"/>
    <x v="1"/>
    <n v="49"/>
    <s v="RB"/>
    <n v="2"/>
    <n v="7"/>
    <x v="0"/>
    <n v="20"/>
    <n v="25.5"/>
    <n v="32"/>
    <n v="39"/>
    <x v="24"/>
    <x v="69"/>
  </r>
  <r>
    <x v="0"/>
    <x v="1"/>
    <n v="53"/>
    <s v="GC"/>
    <n v="2"/>
    <n v="6"/>
    <x v="24"/>
    <n v="23.5"/>
    <n v="27.5"/>
    <n v="31"/>
    <n v="38"/>
    <x v="40"/>
    <x v="70"/>
  </r>
  <r>
    <x v="0"/>
    <x v="1"/>
    <n v="55"/>
    <s v="GC"/>
    <n v="1"/>
    <n v="10"/>
    <x v="22"/>
    <n v="27"/>
    <n v="30"/>
    <n v="29"/>
    <n v="29"/>
    <x v="33"/>
    <x v="34"/>
  </r>
  <r>
    <x v="0"/>
    <x v="1"/>
    <n v="56"/>
    <s v="GC"/>
    <n v="1"/>
    <n v="11"/>
    <x v="10"/>
    <n v="27.5"/>
    <n v="31"/>
    <n v="34"/>
    <n v="37"/>
    <x v="33"/>
    <x v="71"/>
  </r>
  <r>
    <x v="0"/>
    <x v="1"/>
    <n v="57"/>
    <s v="GC"/>
    <n v="1"/>
    <n v="9"/>
    <x v="26"/>
    <n v="48"/>
    <n v="56"/>
    <n v="58"/>
    <n v="59"/>
    <x v="31"/>
    <x v="21"/>
  </r>
  <r>
    <x v="0"/>
    <x v="1"/>
    <n v="58"/>
    <s v="GC"/>
    <n v="1"/>
    <n v="8"/>
    <x v="14"/>
    <n v="20"/>
    <n v="22"/>
    <n v="26"/>
    <n v="36"/>
    <x v="55"/>
    <x v="72"/>
  </r>
  <r>
    <x v="0"/>
    <x v="1"/>
    <n v="59"/>
    <s v="GC"/>
    <n v="2"/>
    <n v="8.5"/>
    <x v="14"/>
    <n v="13.5"/>
    <n v="13"/>
    <n v="14"/>
    <n v="17"/>
    <x v="9"/>
    <x v="73"/>
  </r>
  <r>
    <x v="0"/>
    <x v="1"/>
    <n v="60"/>
    <s v="GC"/>
    <n v="3"/>
    <n v="10"/>
    <x v="0"/>
    <n v="13"/>
    <n v="12"/>
    <n v="10"/>
    <n v="12"/>
    <x v="58"/>
    <x v="74"/>
  </r>
  <r>
    <x v="0"/>
    <x v="1"/>
    <n v="62"/>
    <s v="GC"/>
    <n v="3"/>
    <n v="7"/>
    <x v="15"/>
    <n v="14"/>
    <n v="14"/>
    <n v="20"/>
    <n v="20"/>
    <x v="59"/>
    <x v="75"/>
  </r>
  <r>
    <x v="0"/>
    <x v="1"/>
    <n v="63"/>
    <s v="GC"/>
    <n v="2"/>
    <n v="7"/>
    <x v="15"/>
    <n v="13"/>
    <n v="13"/>
    <n v="15"/>
    <n v="17"/>
    <x v="37"/>
    <x v="76"/>
  </r>
  <r>
    <x v="0"/>
    <x v="1"/>
    <n v="69"/>
    <s v="GC"/>
    <n v="2"/>
    <n v="6"/>
    <x v="24"/>
    <n v="27"/>
    <n v="23"/>
    <n v="32"/>
    <n v="59"/>
    <x v="60"/>
    <x v="41"/>
  </r>
  <r>
    <x v="0"/>
    <x v="1"/>
    <n v="71"/>
    <s v="GC"/>
    <n v="2"/>
    <n v="6"/>
    <x v="7"/>
    <n v="26"/>
    <n v="33"/>
    <n v="48"/>
    <n v="70"/>
    <x v="61"/>
    <x v="77"/>
  </r>
  <r>
    <x v="0"/>
    <x v="1"/>
    <n v="72"/>
    <s v="GC"/>
    <n v="2"/>
    <n v="5.5"/>
    <x v="14"/>
    <n v="18"/>
    <n v="20.5"/>
    <n v="22"/>
    <n v="25"/>
    <x v="21"/>
    <x v="78"/>
  </r>
  <r>
    <x v="0"/>
    <x v="1"/>
    <n v="74"/>
    <s v="GC"/>
    <n v="2"/>
    <n v="10"/>
    <x v="24"/>
    <n v="18"/>
    <n v="19"/>
    <n v="26"/>
    <n v="43"/>
    <x v="62"/>
    <x v="79"/>
  </r>
  <r>
    <x v="0"/>
    <x v="1"/>
    <n v="75"/>
    <s v="GC"/>
    <n v="2"/>
    <n v="7"/>
    <x v="14"/>
    <n v="14"/>
    <n v="14"/>
    <n v="17"/>
    <n v="14"/>
    <x v="63"/>
    <x v="74"/>
  </r>
  <r>
    <x v="0"/>
    <x v="1"/>
    <n v="76"/>
    <s v="GC"/>
    <n v="2"/>
    <n v="8.5"/>
    <x v="0"/>
    <n v="18"/>
    <n v="19"/>
    <n v="23"/>
    <n v="29"/>
    <x v="64"/>
    <x v="80"/>
  </r>
  <r>
    <x v="0"/>
    <x v="1"/>
    <n v="81"/>
    <s v="GC"/>
    <n v="2"/>
    <n v="6.5"/>
    <x v="15"/>
    <n v="15.5"/>
    <n v="20"/>
    <n v="22"/>
    <n v="28"/>
    <x v="65"/>
    <x v="81"/>
  </r>
  <r>
    <x v="0"/>
    <x v="1"/>
    <n v="83"/>
    <s v="GC"/>
    <n v="1"/>
    <n v="10"/>
    <x v="5"/>
    <n v="23"/>
    <n v="25"/>
    <n v="29"/>
    <n v="40.5"/>
    <x v="0"/>
    <x v="44"/>
  </r>
  <r>
    <x v="0"/>
    <x v="1"/>
    <n v="87"/>
    <s v="GC"/>
    <n v="2"/>
    <n v="7"/>
    <x v="16"/>
    <n v="19"/>
    <n v="21"/>
    <n v="26"/>
    <n v="36"/>
    <x v="24"/>
    <x v="82"/>
  </r>
  <r>
    <x v="0"/>
    <x v="1"/>
    <n v="88"/>
    <s v="GC"/>
    <n v="2"/>
    <n v="8"/>
    <x v="15"/>
    <n v="21"/>
    <n v="25"/>
    <n v="29"/>
    <n v="35"/>
    <x v="27"/>
    <x v="83"/>
  </r>
  <r>
    <x v="0"/>
    <x v="1"/>
    <n v="89"/>
    <s v="GC"/>
    <n v="2"/>
    <n v="10"/>
    <x v="8"/>
    <n v="16"/>
    <n v="17"/>
    <n v="22"/>
    <n v="33"/>
    <x v="1"/>
    <x v="44"/>
  </r>
  <r>
    <x v="0"/>
    <x v="1"/>
    <n v="90"/>
    <s v="GC"/>
    <n v="2"/>
    <n v="8.5"/>
    <x v="27"/>
    <n v="26.5"/>
    <n v="36"/>
    <n v="51"/>
    <n v="68.5"/>
    <x v="66"/>
    <x v="84"/>
  </r>
  <r>
    <x v="0"/>
    <x v="1"/>
    <n v="92"/>
    <s v="GC"/>
    <n v="2"/>
    <n v="7"/>
    <x v="25"/>
    <n v="39.5"/>
    <n v="50"/>
    <n v="60"/>
    <n v="74"/>
    <x v="49"/>
    <x v="85"/>
  </r>
  <r>
    <x v="0"/>
    <x v="1"/>
    <n v="93"/>
    <s v="GC"/>
    <n v="2"/>
    <n v="7"/>
    <x v="5"/>
    <n v="34"/>
    <n v="31"/>
    <n v="52"/>
    <n v="71.5"/>
    <x v="47"/>
    <x v="86"/>
  </r>
  <r>
    <x v="0"/>
    <x v="1"/>
    <n v="94"/>
    <s v="GC"/>
    <n v="2"/>
    <n v="7"/>
    <x v="19"/>
    <n v="31.5"/>
    <n v="44"/>
    <n v="53"/>
    <n v="76"/>
    <x v="67"/>
    <x v="87"/>
  </r>
  <r>
    <x v="0"/>
    <x v="1"/>
    <n v="96"/>
    <s v="GC"/>
    <n v="2"/>
    <n v="8"/>
    <x v="28"/>
    <n v="34"/>
    <n v="48.5"/>
    <n v="60"/>
    <n v="64"/>
    <x v="15"/>
    <x v="88"/>
  </r>
  <r>
    <x v="0"/>
    <x v="1"/>
    <n v="97"/>
    <s v="GC"/>
    <n v="1"/>
    <n v="6.5"/>
    <x v="24"/>
    <n v="28.5"/>
    <n v="33"/>
    <n v="40"/>
    <n v="65"/>
    <x v="41"/>
    <x v="89"/>
  </r>
  <r>
    <x v="0"/>
    <x v="1"/>
    <n v="98"/>
    <s v="GC"/>
    <n v="1"/>
    <n v="9.5"/>
    <x v="29"/>
    <n v="37"/>
    <n v="43"/>
    <n v="49"/>
    <n v="66"/>
    <x v="68"/>
    <x v="19"/>
  </r>
  <r>
    <x v="0"/>
    <x v="1"/>
    <n v="99"/>
    <s v="GC"/>
    <n v="3"/>
    <n v="7.5"/>
    <x v="1"/>
    <n v="15.5"/>
    <n v="17.5"/>
    <n v="21"/>
    <n v="21.5"/>
    <x v="9"/>
    <x v="28"/>
  </r>
  <r>
    <x v="0"/>
    <x v="2"/>
    <n v="114"/>
    <s v="CO"/>
    <n v="2"/>
    <n v="8.5"/>
    <x v="5"/>
    <n v="22"/>
    <n v="24.5"/>
    <n v="25"/>
    <n v="32"/>
    <x v="16"/>
    <x v="90"/>
  </r>
  <r>
    <x v="0"/>
    <x v="2"/>
    <n v="115"/>
    <s v="CO"/>
    <n v="1"/>
    <n v="7.5"/>
    <x v="0"/>
    <n v="13.5"/>
    <n v="14.5"/>
    <n v="14.5"/>
    <n v="15.5"/>
    <x v="37"/>
    <x v="91"/>
  </r>
  <r>
    <x v="0"/>
    <x v="2"/>
    <n v="116"/>
    <s v="CO"/>
    <n v="2"/>
    <n v="9"/>
    <x v="30"/>
    <n v="19.5"/>
    <n v="5.5"/>
    <n v="20"/>
    <n v="20.5"/>
    <x v="59"/>
    <x v="92"/>
  </r>
  <r>
    <x v="1"/>
    <x v="0"/>
    <n v="1"/>
    <s v="RB"/>
    <n v="3"/>
    <n v="7"/>
    <x v="30"/>
    <n v="20.5"/>
    <n v="15"/>
    <n v="16.5"/>
    <n v="20"/>
    <x v="54"/>
    <x v="93"/>
  </r>
  <r>
    <x v="1"/>
    <x v="0"/>
    <n v="4"/>
    <s v="RB"/>
    <n v="2"/>
    <n v="6"/>
    <x v="31"/>
    <n v="18"/>
    <n v="4"/>
    <n v="7"/>
    <n v="17.5"/>
    <x v="69"/>
    <x v="20"/>
  </r>
  <r>
    <x v="1"/>
    <x v="0"/>
    <n v="5"/>
    <s v="RF"/>
    <n v="3"/>
    <n v="6.5"/>
    <x v="18"/>
    <n v="29"/>
    <n v="8"/>
    <n v="14.5"/>
    <n v="22"/>
    <x v="21"/>
    <x v="94"/>
  </r>
  <r>
    <x v="1"/>
    <x v="0"/>
    <n v="6"/>
    <s v="RB"/>
    <n v="2"/>
    <n v="7"/>
    <x v="15"/>
    <n v="16"/>
    <n v="5"/>
    <n v="10"/>
    <n v="30"/>
    <x v="70"/>
    <x v="1"/>
  </r>
  <r>
    <x v="1"/>
    <x v="0"/>
    <n v="16"/>
    <s v="GC2"/>
    <n v="3"/>
    <n v="7.5"/>
    <x v="0"/>
    <n v="17"/>
    <n v="8"/>
    <n v="12"/>
    <n v="17"/>
    <x v="71"/>
    <x v="95"/>
  </r>
  <r>
    <x v="1"/>
    <x v="0"/>
    <n v="19"/>
    <s v="GC2"/>
    <n v="1"/>
    <n v="6"/>
    <x v="25"/>
    <n v="49"/>
    <n v="61"/>
    <n v="68"/>
    <n v="93"/>
    <x v="72"/>
    <x v="96"/>
  </r>
  <r>
    <x v="1"/>
    <x v="0"/>
    <n v="20"/>
    <s v="GC2"/>
    <n v="1"/>
    <n v="6"/>
    <x v="5"/>
    <n v="33"/>
    <n v="27"/>
    <n v="33"/>
    <n v="51"/>
    <x v="73"/>
    <x v="49"/>
  </r>
  <r>
    <x v="1"/>
    <x v="0"/>
    <n v="21"/>
    <s v="GC2"/>
    <n v="2"/>
    <n v="5"/>
    <x v="9"/>
    <n v="24"/>
    <n v="20"/>
    <n v="33"/>
    <n v="52"/>
    <x v="7"/>
    <x v="33"/>
  </r>
  <r>
    <x v="1"/>
    <x v="0"/>
    <n v="22"/>
    <s v="RB"/>
    <n v="1"/>
    <n v="6"/>
    <x v="9"/>
    <n v="33.5"/>
    <n v="29"/>
    <n v="39"/>
    <n v="60"/>
    <x v="74"/>
    <x v="97"/>
  </r>
  <r>
    <x v="1"/>
    <x v="0"/>
    <n v="23"/>
    <s v="RB"/>
    <n v="2"/>
    <n v="5"/>
    <x v="32"/>
    <n v="34"/>
    <n v="27"/>
    <n v="34"/>
    <n v="57"/>
    <x v="75"/>
    <x v="98"/>
  </r>
  <r>
    <x v="1"/>
    <x v="0"/>
    <n v="24"/>
    <s v="RB"/>
    <n v="1"/>
    <n v="7"/>
    <x v="30"/>
    <n v="44"/>
    <n v="28"/>
    <n v="24"/>
    <n v="57"/>
    <x v="48"/>
    <x v="99"/>
  </r>
  <r>
    <x v="1"/>
    <x v="0"/>
    <n v="25"/>
    <s v="RB"/>
    <n v="1"/>
    <n v="7"/>
    <x v="29"/>
    <n v="54"/>
    <n v="40"/>
    <n v="56"/>
    <n v="72"/>
    <x v="14"/>
    <x v="100"/>
  </r>
  <r>
    <x v="1"/>
    <x v="0"/>
    <n v="40"/>
    <s v="RB"/>
    <n v="1"/>
    <n v="7"/>
    <x v="30"/>
    <n v="30.5"/>
    <n v="5"/>
    <n v="11"/>
    <n v="23"/>
    <x v="35"/>
    <x v="101"/>
  </r>
  <r>
    <x v="1"/>
    <x v="0"/>
    <n v="48"/>
    <s v="RB"/>
    <n v="2"/>
    <n v="7.5"/>
    <x v="13"/>
    <n v="36.5"/>
    <n v="18"/>
    <n v="27"/>
    <n v="50"/>
    <x v="26"/>
    <x v="102"/>
  </r>
  <r>
    <x v="1"/>
    <x v="0"/>
    <n v="49"/>
    <s v="RB"/>
    <n v="2"/>
    <n v="6"/>
    <x v="14"/>
    <n v="19"/>
    <n v="16"/>
    <n v="24"/>
    <n v="33"/>
    <x v="38"/>
    <x v="103"/>
  </r>
  <r>
    <x v="1"/>
    <x v="0"/>
    <n v="51"/>
    <s v="RB"/>
    <n v="3"/>
    <n v="6"/>
    <x v="33"/>
    <n v="36.5"/>
    <n v="33"/>
    <n v="40"/>
    <n v="65"/>
    <x v="74"/>
    <x v="104"/>
  </r>
  <r>
    <x v="1"/>
    <x v="0"/>
    <n v="58"/>
    <s v="CO"/>
    <n v="2"/>
    <n v="8"/>
    <x v="21"/>
    <n v="48"/>
    <n v="32"/>
    <n v="44"/>
    <n v="69"/>
    <x v="76"/>
    <x v="105"/>
  </r>
  <r>
    <x v="1"/>
    <x v="0"/>
    <n v="59"/>
    <s v="GC"/>
    <n v="3"/>
    <n v="5"/>
    <x v="19"/>
    <n v="18"/>
    <n v="21.5"/>
    <n v="22"/>
    <n v="26.5"/>
    <x v="77"/>
    <x v="78"/>
  </r>
  <r>
    <x v="1"/>
    <x v="0"/>
    <n v="60"/>
    <s v="RB"/>
    <n v="2"/>
    <n v="5"/>
    <x v="21"/>
    <n v="65"/>
    <n v="48"/>
    <n v="58"/>
    <n v="78"/>
    <x v="78"/>
    <x v="106"/>
  </r>
  <r>
    <x v="1"/>
    <x v="0"/>
    <n v="64"/>
    <s v="GC2"/>
    <n v="3"/>
    <n v="5"/>
    <x v="3"/>
    <n v="14"/>
    <n v="7"/>
    <n v="9"/>
    <n v="18"/>
    <x v="59"/>
    <x v="70"/>
  </r>
  <r>
    <x v="1"/>
    <x v="0"/>
    <n v="67"/>
    <s v="GC2"/>
    <n v="3"/>
    <n v="6"/>
    <x v="0"/>
    <n v="17"/>
    <n v="7"/>
    <n v="6"/>
    <n v="17"/>
    <x v="79"/>
    <x v="107"/>
  </r>
  <r>
    <x v="1"/>
    <x v="0"/>
    <n v="74"/>
    <s v="GC2"/>
    <n v="2"/>
    <n v="5.5"/>
    <x v="15"/>
    <n v="19.5"/>
    <n v="6"/>
    <n v="6"/>
    <n v="14"/>
    <x v="80"/>
    <x v="3"/>
  </r>
  <r>
    <x v="1"/>
    <x v="0"/>
    <n v="77"/>
    <s v="GC2"/>
    <n v="2"/>
    <n v="6"/>
    <x v="15"/>
    <n v="19"/>
    <n v="7"/>
    <n v="9"/>
    <n v="13"/>
    <x v="71"/>
    <x v="6"/>
  </r>
  <r>
    <x v="1"/>
    <x v="0"/>
    <n v="86"/>
    <s v="RB"/>
    <n v="2"/>
    <n v="10"/>
    <x v="27"/>
    <n v="33"/>
    <n v="21.5"/>
    <n v="28"/>
    <n v="41"/>
    <x v="81"/>
    <x v="108"/>
  </r>
  <r>
    <x v="1"/>
    <x v="0"/>
    <n v="92"/>
    <s v="CO"/>
    <n v="2"/>
    <n v="9"/>
    <x v="10"/>
    <n v="40"/>
    <n v="36"/>
    <n v="36"/>
    <n v="43"/>
    <x v="24"/>
    <x v="41"/>
  </r>
  <r>
    <x v="1"/>
    <x v="0"/>
    <n v="95"/>
    <s v="GC"/>
    <n v="2"/>
    <n v="7"/>
    <x v="30"/>
    <n v="20"/>
    <n v="16"/>
    <n v="19.5"/>
    <n v="22"/>
    <x v="4"/>
    <x v="109"/>
  </r>
  <r>
    <x v="1"/>
    <x v="1"/>
    <n v="2"/>
    <s v="GC2"/>
    <n v="3"/>
    <n v="3"/>
    <x v="1"/>
    <n v="26"/>
    <n v="37.5"/>
    <n v="37"/>
    <n v="47"/>
    <x v="40"/>
    <x v="83"/>
  </r>
  <r>
    <x v="1"/>
    <x v="1"/>
    <n v="3"/>
    <s v="GC2"/>
    <n v="4"/>
    <n v="4"/>
    <x v="0"/>
    <n v="16"/>
    <n v="7"/>
    <n v="4"/>
    <n v="6"/>
    <x v="82"/>
    <x v="110"/>
  </r>
  <r>
    <x v="1"/>
    <x v="1"/>
    <n v="6"/>
    <s v="RB"/>
    <n v="3"/>
    <n v="5"/>
    <x v="33"/>
    <n v="50"/>
    <n v="13"/>
    <n v="15"/>
    <n v="35.5"/>
    <x v="46"/>
    <x v="65"/>
  </r>
  <r>
    <x v="1"/>
    <x v="1"/>
    <n v="7"/>
    <s v="RB"/>
    <n v="2"/>
    <n v="5.5"/>
    <x v="15"/>
    <n v="21"/>
    <n v="12.5"/>
    <n v="18"/>
    <n v="28"/>
    <x v="69"/>
    <x v="94"/>
  </r>
  <r>
    <x v="1"/>
    <x v="1"/>
    <n v="12"/>
    <s v="GC2"/>
    <n v="2"/>
    <n v="4"/>
    <x v="1"/>
    <n v="21.5"/>
    <n v="7"/>
    <n v="10"/>
    <n v="20.5"/>
    <x v="83"/>
    <x v="111"/>
  </r>
  <r>
    <x v="1"/>
    <x v="1"/>
    <n v="13"/>
    <s v="GC2"/>
    <n v="3"/>
    <n v="3.5"/>
    <x v="30"/>
    <n v="33"/>
    <n v="11"/>
    <n v="10"/>
    <n v="22"/>
    <x v="65"/>
    <x v="56"/>
  </r>
  <r>
    <x v="1"/>
    <x v="1"/>
    <n v="14"/>
    <s v="GC2"/>
    <n v="3"/>
    <n v="5"/>
    <x v="30"/>
    <n v="21.5"/>
    <n v="15"/>
    <n v="12"/>
    <n v="13"/>
    <x v="84"/>
    <x v="30"/>
  </r>
  <r>
    <x v="1"/>
    <x v="1"/>
    <n v="15"/>
    <s v="GC2"/>
    <n v="3"/>
    <n v="4"/>
    <x v="9"/>
    <n v="22"/>
    <n v="20"/>
    <n v="18"/>
    <n v="34"/>
    <x v="25"/>
    <x v="82"/>
  </r>
  <r>
    <x v="1"/>
    <x v="1"/>
    <n v="17"/>
    <s v="GC2"/>
    <n v="3"/>
    <n v="4.5"/>
    <x v="4"/>
    <n v="13"/>
    <n v="1"/>
    <n v="16"/>
    <n v="21"/>
    <x v="85"/>
    <x v="111"/>
  </r>
  <r>
    <x v="1"/>
    <x v="1"/>
    <n v="19"/>
    <s v="RB"/>
    <n v="2"/>
    <n v="4"/>
    <x v="9"/>
    <n v="29"/>
    <n v="34.5"/>
    <n v="43"/>
    <n v="57"/>
    <x v="30"/>
    <x v="16"/>
  </r>
  <r>
    <x v="1"/>
    <x v="1"/>
    <n v="20"/>
    <s v="RB"/>
    <n v="2"/>
    <n v="5"/>
    <x v="6"/>
    <n v="37"/>
    <n v="32"/>
    <n v="39"/>
    <n v="57"/>
    <x v="0"/>
    <x v="16"/>
  </r>
  <r>
    <x v="1"/>
    <x v="1"/>
    <n v="22"/>
    <s v="RB"/>
    <n v="2"/>
    <n v="5.5"/>
    <x v="34"/>
    <n v="54"/>
    <n v="65"/>
    <n v="47"/>
    <n v="50"/>
    <x v="86"/>
    <x v="112"/>
  </r>
  <r>
    <x v="1"/>
    <x v="1"/>
    <n v="28"/>
    <s v="GC"/>
    <n v="4"/>
    <n v="9"/>
    <x v="25"/>
    <n v="33"/>
    <n v="32"/>
    <n v="30"/>
    <n v="32"/>
    <x v="16"/>
    <x v="113"/>
  </r>
  <r>
    <x v="1"/>
    <x v="1"/>
    <n v="29"/>
    <s v="GC"/>
    <n v="3"/>
    <n v="9"/>
    <x v="10"/>
    <n v="19.5"/>
    <n v="18"/>
    <n v="18"/>
    <n v="17"/>
    <x v="87"/>
    <x v="114"/>
  </r>
  <r>
    <x v="1"/>
    <x v="1"/>
    <n v="34"/>
    <s v="RB"/>
    <n v="1"/>
    <n v="5"/>
    <x v="22"/>
    <n v="34"/>
    <n v="39"/>
    <n v="50"/>
    <n v="65"/>
    <x v="88"/>
    <x v="19"/>
  </r>
  <r>
    <x v="1"/>
    <x v="1"/>
    <n v="46"/>
    <s v="GC2"/>
    <n v="3"/>
    <n v="3"/>
    <x v="6"/>
    <n v="31"/>
    <n v="28"/>
    <n v="24"/>
    <n v="39"/>
    <x v="24"/>
    <x v="56"/>
  </r>
  <r>
    <x v="1"/>
    <x v="1"/>
    <n v="47"/>
    <s v="RB"/>
    <n v="2"/>
    <n v="5.5"/>
    <x v="33"/>
    <n v="29.5"/>
    <n v="35"/>
    <n v="40"/>
    <n v="59.5"/>
    <x v="88"/>
    <x v="16"/>
  </r>
  <r>
    <x v="1"/>
    <x v="1"/>
    <n v="48"/>
    <s v="GC2"/>
    <n v="3"/>
    <n v="2"/>
    <x v="20"/>
    <n v="13"/>
    <n v="7"/>
    <n v="6"/>
    <n v="15"/>
    <x v="37"/>
    <x v="76"/>
  </r>
  <r>
    <x v="1"/>
    <x v="1"/>
    <n v="49"/>
    <s v="GC2"/>
    <n v="3"/>
    <n v="3.5"/>
    <x v="18"/>
    <n v="59"/>
    <n v="37.5"/>
    <n v="40"/>
    <n v="60"/>
    <x v="30"/>
    <x v="115"/>
  </r>
  <r>
    <x v="1"/>
    <x v="1"/>
    <n v="50"/>
    <s v="RB"/>
    <n v="4"/>
    <n v="6.5"/>
    <x v="35"/>
    <n v="41"/>
    <n v="52"/>
    <n v="56"/>
    <n v="70"/>
    <x v="89"/>
    <x v="77"/>
  </r>
  <r>
    <x v="1"/>
    <x v="1"/>
    <n v="52"/>
    <s v="RB"/>
    <n v="2"/>
    <n v="2.5"/>
    <x v="7"/>
    <n v="32"/>
    <n v="36"/>
    <n v="39"/>
    <n v="49"/>
    <x v="62"/>
    <x v="14"/>
  </r>
  <r>
    <x v="1"/>
    <x v="1"/>
    <n v="53"/>
    <s v="RB"/>
    <n v="2"/>
    <n v="6.5"/>
    <x v="29"/>
    <n v="50.5"/>
    <n v="51"/>
    <n v="51"/>
    <n v="71"/>
    <x v="74"/>
    <x v="84"/>
  </r>
  <r>
    <x v="1"/>
    <x v="1"/>
    <n v="54"/>
    <s v="RB"/>
    <n v="2"/>
    <n v="6"/>
    <x v="19"/>
    <n v="41"/>
    <n v="31"/>
    <n v="32"/>
    <n v="31"/>
    <x v="25"/>
    <x v="64"/>
  </r>
  <r>
    <x v="1"/>
    <x v="1"/>
    <n v="61"/>
    <s v="CO"/>
    <n v="2"/>
    <n v="7.5"/>
    <x v="5"/>
    <n v="27"/>
    <n v="27"/>
    <n v="15"/>
    <n v="23"/>
    <x v="37"/>
    <x v="116"/>
  </r>
  <r>
    <x v="1"/>
    <x v="1"/>
    <n v="74"/>
    <s v="GC2"/>
    <n v="2"/>
    <n v="6"/>
    <x v="36"/>
    <n v="38"/>
    <n v="48"/>
    <n v="22"/>
    <n v="32"/>
    <x v="27"/>
    <x v="21"/>
  </r>
  <r>
    <x v="1"/>
    <x v="1"/>
    <n v="78"/>
    <s v="RF"/>
    <n v="2"/>
    <n v="6"/>
    <x v="0"/>
    <n v="20"/>
    <n v="12.5"/>
    <n v="14"/>
    <n v="15"/>
    <x v="9"/>
    <x v="94"/>
  </r>
  <r>
    <x v="1"/>
    <x v="1"/>
    <n v="80"/>
    <s v="RF"/>
    <n v="2"/>
    <n v="7"/>
    <x v="22"/>
    <n v="50"/>
    <n v="29.5"/>
    <n v="34"/>
    <n v="45"/>
    <x v="56"/>
    <x v="102"/>
  </r>
  <r>
    <x v="1"/>
    <x v="1"/>
    <n v="90"/>
    <s v="GC2"/>
    <n v="2"/>
    <n v="5"/>
    <x v="6"/>
    <n v="26"/>
    <n v="11"/>
    <n v="12"/>
    <n v="11"/>
    <x v="90"/>
    <x v="117"/>
  </r>
  <r>
    <x v="1"/>
    <x v="1"/>
    <n v="91"/>
    <s v="GC2"/>
    <n v="4"/>
    <n v="3.5"/>
    <x v="32"/>
    <n v="40"/>
    <n v="57"/>
    <n v="50"/>
    <n v="89"/>
    <x v="91"/>
    <x v="48"/>
  </r>
  <r>
    <x v="1"/>
    <x v="1"/>
    <n v="98"/>
    <s v="GC2"/>
    <n v="2"/>
    <n v="3.5"/>
    <x v="37"/>
    <n v="5"/>
    <n v="1.5"/>
    <n v="1"/>
    <n v="4"/>
    <x v="92"/>
    <x v="118"/>
  </r>
  <r>
    <x v="1"/>
    <x v="1"/>
    <n v="100"/>
    <s v="GC2"/>
    <n v="2"/>
    <n v="3.5"/>
    <x v="2"/>
    <n v="7"/>
    <n v="5"/>
    <n v="4"/>
    <n v="4"/>
    <x v="92"/>
    <x v="1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7">
  <r>
    <x v="0"/>
    <x v="0"/>
    <n v="1"/>
    <s v="KCS"/>
    <n v="3"/>
    <n v="5"/>
    <x v="0"/>
    <x v="0"/>
    <n v="4.5"/>
    <m/>
    <m/>
    <m/>
    <m/>
    <n v="-4.5"/>
    <n v="0"/>
    <n v="0"/>
    <n v="0"/>
    <n v="1"/>
    <n v="3.5325000000000002"/>
    <m/>
    <m/>
    <m/>
    <m/>
    <m/>
    <m/>
    <m/>
    <m/>
    <m/>
    <m/>
    <m/>
    <m/>
    <m/>
    <m/>
    <x v="0"/>
    <x v="0"/>
    <s v="Poor"/>
    <x v="0"/>
    <x v="0"/>
    <s v="Dead"/>
    <n v="0"/>
    <s v="Dead"/>
    <s v="dead"/>
    <n v="0"/>
    <s v="Gone"/>
    <n v="0"/>
    <s v="Gone"/>
    <n v="0"/>
    <s v="Gone"/>
    <n v="0"/>
    <n v="10"/>
    <n v="5"/>
    <n v="0"/>
    <n v="0"/>
    <n v="0"/>
    <n v="0"/>
    <m/>
    <m/>
  </r>
  <r>
    <x v="0"/>
    <x v="0"/>
    <n v="2"/>
    <s v="RCS"/>
    <n v="3"/>
    <n v="7.5"/>
    <x v="1"/>
    <x v="1"/>
    <n v="6.5"/>
    <m/>
    <m/>
    <m/>
    <m/>
    <n v="-6.5"/>
    <n v="0"/>
    <n v="0"/>
    <n v="0"/>
    <n v="1"/>
    <n v="5.1025"/>
    <m/>
    <m/>
    <m/>
    <m/>
    <m/>
    <m/>
    <m/>
    <m/>
    <m/>
    <m/>
    <m/>
    <m/>
    <m/>
    <m/>
    <x v="0"/>
    <x v="0"/>
    <s v="Good"/>
    <x v="0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0"/>
    <x v="0"/>
    <n v="3"/>
    <s v="?"/>
    <n v="2"/>
    <n v="8"/>
    <x v="0"/>
    <x v="0"/>
    <n v="3.5"/>
    <m/>
    <m/>
    <m/>
    <m/>
    <n v="-3.5"/>
    <n v="0"/>
    <n v="0"/>
    <n v="0"/>
    <n v="1"/>
    <n v="2.7475000000000001"/>
    <m/>
    <m/>
    <m/>
    <m/>
    <m/>
    <m/>
    <m/>
    <m/>
    <m/>
    <m/>
    <m/>
    <m/>
    <m/>
    <m/>
    <x v="0"/>
    <x v="0"/>
    <s v="OK"/>
    <x v="0"/>
    <x v="0"/>
    <s v="Dead"/>
    <n v="0"/>
    <s v="Dead"/>
    <s v="dead"/>
    <n v="0"/>
    <s v="Gone"/>
    <n v="0"/>
    <s v="Gone"/>
    <n v="0"/>
    <s v="Gone"/>
    <n v="0"/>
    <n v="5"/>
    <n v="5"/>
    <n v="0"/>
    <n v="30"/>
    <n v="0"/>
    <n v="0"/>
    <m/>
    <m/>
  </r>
  <r>
    <x v="0"/>
    <x v="0"/>
    <n v="4"/>
    <s v="RCS"/>
    <n v="2"/>
    <n v="3.5"/>
    <x v="2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5"/>
    <s v="GC"/>
    <n v="1"/>
    <n v="6"/>
    <x v="1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6"/>
    <s v="?"/>
    <n v="2"/>
    <n v="7"/>
    <x v="3"/>
    <x v="3"/>
    <n v="32.5"/>
    <n v="37"/>
    <n v="54.5"/>
    <n v="56"/>
    <n v="78"/>
    <n v="4.5"/>
    <n v="17.5"/>
    <n v="1.5"/>
    <n v="22"/>
    <n v="7"/>
    <n v="1250.1125000000002"/>
    <n v="11"/>
    <n v="3514.4450000000002"/>
    <n v="16"/>
    <n v="15"/>
    <n v="15.5"/>
    <n v="41113.982499999998"/>
    <n v="19"/>
    <n v="15"/>
    <n v="17"/>
    <n v="50817.760000000002"/>
    <n v="26"/>
    <n v="23"/>
    <n v="24.5"/>
    <n v="147013.23000000001"/>
    <x v="2"/>
    <x v="0"/>
    <s v="Good"/>
    <x v="2"/>
    <x v="0"/>
    <s v="Good"/>
    <n v="1"/>
    <s v="Good"/>
    <s v="good"/>
    <n v="1"/>
    <s v="great"/>
    <n v="1"/>
    <s v="Great"/>
    <n v="1"/>
    <s v="Great"/>
    <n v="1"/>
    <n v="25"/>
    <n v="20"/>
    <n v="18"/>
    <n v="35"/>
    <n v="20"/>
    <n v="10"/>
    <m/>
    <m/>
  </r>
  <r>
    <x v="0"/>
    <x v="0"/>
    <n v="7"/>
    <s v="?"/>
    <n v="1"/>
    <n v="8"/>
    <x v="4"/>
    <x v="4"/>
    <n v="15"/>
    <n v="16"/>
    <n v="28"/>
    <n v="51"/>
    <n v="64"/>
    <n v="1"/>
    <n v="12"/>
    <n v="23"/>
    <n v="13"/>
    <n v="2.5"/>
    <n v="73.59375"/>
    <n v="5"/>
    <n v="314"/>
    <n v="9"/>
    <n v="8"/>
    <n v="8.5"/>
    <n v="6352.22"/>
    <n v="15"/>
    <n v="10"/>
    <n v="12.5"/>
    <n v="25021.875"/>
    <n v="23"/>
    <n v="12"/>
    <n v="17.5"/>
    <n v="61544"/>
    <x v="2"/>
    <x v="0"/>
    <s v="OK"/>
    <x v="3"/>
    <x v="0"/>
    <s v="Good"/>
    <n v="1"/>
    <s v="Good"/>
    <s v="ok"/>
    <n v="1"/>
    <s v="great"/>
    <n v="1"/>
    <s v="Great"/>
    <n v="1"/>
    <s v="Great"/>
    <n v="1"/>
    <n v="50"/>
    <n v="50"/>
    <n v="65"/>
    <n v="70"/>
    <n v="85"/>
    <n v="40"/>
    <m/>
    <m/>
  </r>
  <r>
    <x v="0"/>
    <x v="0"/>
    <n v="8"/>
    <s v="?"/>
    <n v="2"/>
    <n v="8"/>
    <x v="3"/>
    <x v="5"/>
    <n v="21.5"/>
    <n v="25"/>
    <n v="38.5"/>
    <n v="57"/>
    <n v="86"/>
    <n v="3.5"/>
    <n v="13.5"/>
    <n v="18.5"/>
    <n v="29"/>
    <n v="4.5"/>
    <n v="341.76937500000003"/>
    <n v="7"/>
    <n v="961.62500000000011"/>
    <n v="11"/>
    <n v="10"/>
    <n v="10.5"/>
    <n v="13328.122499999999"/>
    <n v="22"/>
    <n v="22"/>
    <n v="22"/>
    <n v="86626.319999999992"/>
    <n v="39"/>
    <n v="23"/>
    <n v="31"/>
    <n v="259508.44"/>
    <x v="1"/>
    <x v="0"/>
    <s v="OK"/>
    <x v="2"/>
    <x v="0"/>
    <s v="Good"/>
    <n v="1"/>
    <s v="Dead"/>
    <s v="good"/>
    <n v="1"/>
    <s v="great"/>
    <n v="1"/>
    <s v="Good"/>
    <n v="1"/>
    <s v="Good"/>
    <n v="1"/>
    <n v="0"/>
    <n v="0"/>
    <n v="8"/>
    <n v="5"/>
    <n v="10"/>
    <n v="1"/>
    <m/>
    <m/>
  </r>
  <r>
    <x v="0"/>
    <x v="0"/>
    <n v="9"/>
    <s v="RCS"/>
    <n v="1"/>
    <n v="7"/>
    <x v="5"/>
    <x v="6"/>
    <n v="18.5"/>
    <m/>
    <n v="16.5"/>
    <m/>
    <m/>
    <n v="-18.5"/>
    <n v="16.5"/>
    <n v="-16.5"/>
    <n v="0"/>
    <n v="5"/>
    <n v="363.0625"/>
    <m/>
    <m/>
    <n v="6"/>
    <n v="6"/>
    <n v="6"/>
    <n v="1865.16"/>
    <m/>
    <m/>
    <m/>
    <m/>
    <m/>
    <m/>
    <m/>
    <m/>
    <x v="2"/>
    <x v="0"/>
    <s v="OK"/>
    <x v="2"/>
    <x v="0"/>
    <s v="Dead"/>
    <n v="0"/>
    <s v="Dead"/>
    <s v="dead"/>
    <n v="0"/>
    <s v="poor"/>
    <n v="1"/>
    <s v="Gone"/>
    <n v="0"/>
    <s v="Removed?"/>
    <n v="0"/>
    <n v="45"/>
    <n v="25"/>
    <n v="0"/>
    <n v="65"/>
    <n v="0"/>
    <n v="0"/>
    <m/>
    <m/>
  </r>
  <r>
    <x v="0"/>
    <x v="0"/>
    <n v="10"/>
    <s v="RCS"/>
    <n v="1"/>
    <n v="7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2"/>
    <x v="0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11"/>
    <s v="RCS"/>
    <n v="1"/>
    <n v="6"/>
    <x v="7"/>
    <x v="7"/>
    <n v="10.5"/>
    <n v="12"/>
    <n v="18"/>
    <n v="21"/>
    <n v="36"/>
    <n v="1.5"/>
    <n v="6"/>
    <n v="3"/>
    <n v="15"/>
    <n v="3"/>
    <n v="74.182500000000005"/>
    <n v="4"/>
    <n v="150.72"/>
    <n v="8"/>
    <n v="6"/>
    <n v="7"/>
    <n v="2769.4800000000005"/>
    <n v="11"/>
    <n v="10"/>
    <n v="10.5"/>
    <n v="7269.8850000000002"/>
    <n v="15"/>
    <n v="12"/>
    <n v="13.5"/>
    <n v="20601.54"/>
    <x v="1"/>
    <x v="0"/>
    <s v="OK"/>
    <x v="3"/>
    <x v="0"/>
    <s v="OK"/>
    <n v="1"/>
    <s v="Poor"/>
    <s v="ok"/>
    <n v="1"/>
    <s v="ok"/>
    <n v="1"/>
    <s v="Ok"/>
    <n v="1"/>
    <s v="Good"/>
    <n v="1"/>
    <n v="5"/>
    <n v="15"/>
    <n v="5"/>
    <n v="5"/>
    <n v="8"/>
    <n v="2"/>
    <m/>
    <m/>
  </r>
  <r>
    <x v="0"/>
    <x v="0"/>
    <n v="12"/>
    <s v="RCS"/>
    <n v="3"/>
    <n v="5.5"/>
    <x v="1"/>
    <x v="8"/>
    <n v="11.5"/>
    <n v="14"/>
    <n v="17.5"/>
    <n v="24.5"/>
    <n v="38"/>
    <n v="2.5"/>
    <n v="3.5"/>
    <n v="7"/>
    <n v="13.5"/>
    <n v="3.5"/>
    <n v="110.58687500000001"/>
    <n v="4"/>
    <n v="175.84"/>
    <n v="7"/>
    <n v="6"/>
    <n v="6.5"/>
    <n v="2321.6374999999998"/>
    <n v="9"/>
    <n v="9"/>
    <n v="9"/>
    <n v="6231.33"/>
    <n v="12"/>
    <n v="9"/>
    <n v="10.5"/>
    <n v="13155.03"/>
    <x v="1"/>
    <x v="0"/>
    <s v="OK"/>
    <x v="4"/>
    <x v="0"/>
    <s v="OK"/>
    <n v="1"/>
    <s v="OK"/>
    <s v="ok"/>
    <n v="1"/>
    <s v="good"/>
    <n v="1"/>
    <s v="Good"/>
    <n v="1"/>
    <s v="Good"/>
    <n v="1"/>
    <n v="50"/>
    <n v="20"/>
    <n v="35"/>
    <n v="50"/>
    <n v="20"/>
    <n v="2"/>
    <m/>
    <m/>
  </r>
  <r>
    <x v="0"/>
    <x v="0"/>
    <n v="13"/>
    <s v="RCS"/>
    <n v="3"/>
    <n v="7.5"/>
    <x v="4"/>
    <x v="9"/>
    <n v="10"/>
    <n v="10"/>
    <n v="13"/>
    <n v="15"/>
    <n v="19"/>
    <n v="0"/>
    <n v="3"/>
    <n v="2"/>
    <n v="4"/>
    <n v="2.5"/>
    <n v="49.0625"/>
    <n v="3"/>
    <n v="70.650000000000006"/>
    <n v="3"/>
    <n v="3"/>
    <n v="3"/>
    <n v="367.38"/>
    <n v="4"/>
    <n v="4"/>
    <n v="4"/>
    <n v="753.6"/>
    <n v="8"/>
    <n v="5"/>
    <n v="6.5"/>
    <n v="2520.6349999999998"/>
    <x v="1"/>
    <x v="0"/>
    <s v="OK"/>
    <x v="4"/>
    <x v="0"/>
    <s v="Poor"/>
    <n v="1"/>
    <s v="Poor"/>
    <s v="poor"/>
    <n v="1"/>
    <s v="poor"/>
    <n v="1"/>
    <s v="Ok"/>
    <n v="1"/>
    <s v="Good"/>
    <n v="1"/>
    <n v="10"/>
    <n v="25"/>
    <n v="20"/>
    <n v="35"/>
    <n v="25"/>
    <n v="20"/>
    <m/>
    <m/>
  </r>
  <r>
    <x v="0"/>
    <x v="0"/>
    <n v="14"/>
    <s v="RCS"/>
    <n v="2"/>
    <n v="10"/>
    <x v="0"/>
    <x v="2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15"/>
    <s v="RCS"/>
    <n v="1"/>
    <n v="9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16"/>
    <s v="RCS"/>
    <n v="2"/>
    <n v="5.5"/>
    <x v="0"/>
    <x v="10"/>
    <n v="9.5"/>
    <n v="12"/>
    <n v="17.5"/>
    <n v="27"/>
    <n v="28"/>
    <n v="2.5"/>
    <n v="5.5"/>
    <n v="9.5"/>
    <n v="1"/>
    <n v="2"/>
    <n v="29.830000000000002"/>
    <n v="3"/>
    <n v="84.78"/>
    <n v="6"/>
    <n v="5"/>
    <n v="5.5"/>
    <n v="1662.2375"/>
    <m/>
    <m/>
    <m/>
    <m/>
    <n v="11"/>
    <n v="7"/>
    <n v="9"/>
    <n v="7121.52"/>
    <x v="0"/>
    <x v="0"/>
    <s v="OK"/>
    <x v="4"/>
    <x v="0"/>
    <s v="Poor"/>
    <n v="1"/>
    <s v="Poor"/>
    <s v="poor"/>
    <n v="1"/>
    <s v="poor"/>
    <n v="1"/>
    <s v="Dead"/>
    <n v="0"/>
    <s v="Poor"/>
    <n v="1"/>
    <n v="60"/>
    <n v="20"/>
    <n v="15"/>
    <n v="10"/>
    <n v="0"/>
    <n v="1"/>
    <m/>
    <m/>
  </r>
  <r>
    <x v="0"/>
    <x v="0"/>
    <n v="17"/>
    <s v="RCS"/>
    <n v="2"/>
    <n v="6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18"/>
    <s v="RCS"/>
    <n v="2"/>
    <n v="6"/>
    <x v="4"/>
    <x v="11"/>
    <n v="17"/>
    <n v="20"/>
    <n v="16"/>
    <n v="15"/>
    <m/>
    <n v="3"/>
    <n v="-4"/>
    <n v="-1"/>
    <n v="-15"/>
    <n v="3.5"/>
    <n v="163.47625000000002"/>
    <n v="5"/>
    <n v="392.5"/>
    <n v="5"/>
    <n v="5"/>
    <n v="5"/>
    <n v="1256"/>
    <m/>
    <m/>
    <m/>
    <m/>
    <m/>
    <m/>
    <m/>
    <m/>
    <x v="2"/>
    <x v="0"/>
    <s v="OK"/>
    <x v="3"/>
    <x v="0"/>
    <s v="OK"/>
    <n v="1"/>
    <s v="OK"/>
    <s v="poor"/>
    <n v="1"/>
    <s v="poor"/>
    <n v="1"/>
    <s v="Dead"/>
    <n v="0"/>
    <s v="dead"/>
    <n v="0"/>
    <n v="30"/>
    <n v="30"/>
    <n v="25"/>
    <n v="50"/>
    <n v="0"/>
    <n v="0"/>
    <m/>
    <m/>
  </r>
  <r>
    <x v="0"/>
    <x v="0"/>
    <n v="19"/>
    <s v="RCS"/>
    <n v="1"/>
    <n v="6.5"/>
    <x v="3"/>
    <x v="12"/>
    <n v="32"/>
    <n v="35"/>
    <n v="47"/>
    <n v="62"/>
    <n v="75.5"/>
    <n v="3"/>
    <n v="12"/>
    <n v="15"/>
    <n v="13.5"/>
    <n v="6"/>
    <n v="904.32"/>
    <n v="7.5"/>
    <n v="1545.46875"/>
    <n v="11"/>
    <n v="11"/>
    <n v="11"/>
    <n v="17857.18"/>
    <n v="15"/>
    <n v="14"/>
    <n v="14.5"/>
    <n v="40931.47"/>
    <n v="25"/>
    <n v="22"/>
    <n v="23.5"/>
    <n v="130921.9075"/>
    <x v="1"/>
    <x v="0"/>
    <s v="Good"/>
    <x v="2"/>
    <x v="0"/>
    <s v="Good"/>
    <n v="1"/>
    <s v="OK"/>
    <s v="ok"/>
    <n v="1"/>
    <s v="ok"/>
    <n v="1"/>
    <s v="Great"/>
    <n v="1"/>
    <s v="Great"/>
    <n v="1"/>
    <n v="15"/>
    <n v="10"/>
    <n v="35"/>
    <n v="20"/>
    <n v="30"/>
    <n v="1"/>
    <m/>
    <m/>
  </r>
  <r>
    <x v="0"/>
    <x v="0"/>
    <n v="20"/>
    <s v="GC"/>
    <n v="1"/>
    <n v="10"/>
    <x v="8"/>
    <x v="13"/>
    <n v="36.5"/>
    <n v="41"/>
    <n v="51"/>
    <n v="74"/>
    <n v="105"/>
    <n v="4.5"/>
    <n v="10"/>
    <n v="23"/>
    <n v="31"/>
    <n v="11"/>
    <n v="3466.9524999999999"/>
    <n v="16"/>
    <n v="8239.36"/>
    <n v="27"/>
    <n v="23"/>
    <n v="25"/>
    <n v="100087.5"/>
    <n v="33"/>
    <n v="32"/>
    <n v="32.5"/>
    <n v="245430.25"/>
    <n v="45"/>
    <n v="35"/>
    <n v="40"/>
    <n v="527520"/>
    <x v="2"/>
    <x v="0"/>
    <s v="Good"/>
    <x v="2"/>
    <x v="0"/>
    <s v="Good"/>
    <n v="1"/>
    <s v="OK"/>
    <s v="ok"/>
    <n v="1"/>
    <s v="great"/>
    <n v="1"/>
    <s v="Great"/>
    <n v="1"/>
    <s v="Great"/>
    <n v="1"/>
    <n v="15"/>
    <n v="5"/>
    <n v="20"/>
    <n v="30"/>
    <n v="20"/>
    <n v="10"/>
    <m/>
    <m/>
  </r>
  <r>
    <x v="0"/>
    <x v="0"/>
    <n v="21"/>
    <s v="GC"/>
    <n v="2"/>
    <n v="5.5"/>
    <x v="4"/>
    <x v="14"/>
    <n v="25"/>
    <n v="29"/>
    <n v="40"/>
    <n v="39"/>
    <m/>
    <n v="4"/>
    <n v="11"/>
    <n v="-1"/>
    <n v="-39"/>
    <n v="5"/>
    <n v="490.625"/>
    <n v="8"/>
    <n v="1456.96"/>
    <n v="11"/>
    <n v="6"/>
    <n v="8.5"/>
    <n v="9074.6"/>
    <n v="16"/>
    <n v="11"/>
    <n v="13.5"/>
    <n v="22318.334999999999"/>
    <m/>
    <m/>
    <m/>
    <m/>
    <x v="2"/>
    <x v="0"/>
    <s v="OK"/>
    <x v="2"/>
    <x v="0"/>
    <s v="Good"/>
    <n v="1"/>
    <s v="OK"/>
    <s v="poor"/>
    <n v="1"/>
    <s v="great"/>
    <n v="1"/>
    <s v="Ok"/>
    <n v="1"/>
    <s v="dead"/>
    <n v="0"/>
    <n v="15"/>
    <n v="5"/>
    <n v="15"/>
    <n v="40"/>
    <n v="45"/>
    <n v="0"/>
    <m/>
    <m/>
  </r>
  <r>
    <x v="0"/>
    <x v="0"/>
    <n v="22"/>
    <s v="?"/>
    <n v="2"/>
    <n v="7.5"/>
    <x v="9"/>
    <x v="15"/>
    <n v="25"/>
    <n v="20"/>
    <n v="23"/>
    <n v="22"/>
    <n v="22"/>
    <n v="-5"/>
    <n v="3"/>
    <n v="-1"/>
    <n v="0"/>
    <n v="4"/>
    <n v="314"/>
    <n v="6"/>
    <n v="565.20000000000005"/>
    <n v="5"/>
    <n v="5"/>
    <n v="5"/>
    <n v="1805.5"/>
    <m/>
    <m/>
    <m/>
    <m/>
    <m/>
    <m/>
    <m/>
    <m/>
    <x v="1"/>
    <x v="0"/>
    <s v="OK"/>
    <x v="3"/>
    <x v="0"/>
    <s v="OK"/>
    <n v="1"/>
    <s v="OK"/>
    <s v="poor"/>
    <n v="1"/>
    <s v="poor"/>
    <n v="1"/>
    <s v="Dead"/>
    <n v="0"/>
    <s v="dead"/>
    <n v="0"/>
    <n v="25"/>
    <n v="10"/>
    <n v="25"/>
    <n v="70"/>
    <n v="0"/>
    <n v="0"/>
    <m/>
    <m/>
  </r>
  <r>
    <x v="0"/>
    <x v="0"/>
    <n v="23"/>
    <s v="GC"/>
    <n v="2"/>
    <n v="1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24"/>
    <s v="GC"/>
    <n v="2"/>
    <n v="8"/>
    <x v="3"/>
    <x v="16"/>
    <n v="16.5"/>
    <n v="18"/>
    <n v="22.5"/>
    <n v="30"/>
    <n v="52"/>
    <n v="1.5"/>
    <n v="4.5"/>
    <n v="7.5"/>
    <n v="22"/>
    <n v="3"/>
    <n v="116.57250000000001"/>
    <n v="5"/>
    <n v="353.25"/>
    <n v="7"/>
    <n v="6"/>
    <n v="6.5"/>
    <n v="2984.9624999999996"/>
    <n v="10"/>
    <n v="9"/>
    <n v="9.5"/>
    <n v="8501.5499999999993"/>
    <n v="17"/>
    <n v="12"/>
    <n v="14.5"/>
    <n v="34329.620000000003"/>
    <x v="1"/>
    <x v="0"/>
    <s v="Good"/>
    <x v="3"/>
    <x v="0"/>
    <s v="Poor"/>
    <n v="1"/>
    <s v="Poor"/>
    <s v="poor"/>
    <n v="1"/>
    <s v="good"/>
    <n v="1"/>
    <s v="Good"/>
    <n v="1"/>
    <s v="Great"/>
    <n v="1"/>
    <n v="5"/>
    <n v="5"/>
    <n v="0"/>
    <n v="0"/>
    <n v="0"/>
    <n v="0"/>
    <m/>
    <m/>
  </r>
  <r>
    <x v="0"/>
    <x v="0"/>
    <n v="25"/>
    <s v="GC"/>
    <n v="2"/>
    <n v="7"/>
    <x v="10"/>
    <x v="3"/>
    <n v="36.5"/>
    <n v="51"/>
    <n v="74"/>
    <n v="96"/>
    <n v="135"/>
    <n v="14.5"/>
    <n v="23"/>
    <n v="22"/>
    <n v="39"/>
    <n v="6"/>
    <n v="1031.49"/>
    <n v="13"/>
    <n v="6765.915"/>
    <n v="23"/>
    <n v="19"/>
    <n v="21"/>
    <n v="102470.76"/>
    <n v="39"/>
    <n v="36"/>
    <n v="37.5"/>
    <n v="423900"/>
    <n v="65"/>
    <n v="50"/>
    <n v="57.5"/>
    <n v="1401519.375"/>
    <x v="0"/>
    <x v="0"/>
    <s v="OK"/>
    <x v="2"/>
    <x v="0"/>
    <s v="Good"/>
    <n v="1"/>
    <s v="Good"/>
    <s v="ok"/>
    <n v="1"/>
    <s v="great"/>
    <n v="1"/>
    <s v="Great"/>
    <n v="1"/>
    <s v="Great"/>
    <n v="1"/>
    <n v="30"/>
    <n v="2"/>
    <n v="8"/>
    <n v="30"/>
    <n v="25"/>
    <n v="30"/>
    <m/>
    <m/>
  </r>
  <r>
    <x v="0"/>
    <x v="0"/>
    <n v="26"/>
    <s v="GC"/>
    <n v="2"/>
    <n v="9"/>
    <x v="11"/>
    <x v="3"/>
    <n v="32"/>
    <n v="44"/>
    <n v="57"/>
    <n v="84"/>
    <n v="120"/>
    <n v="12"/>
    <n v="13"/>
    <n v="27"/>
    <n v="36"/>
    <n v="5"/>
    <n v="628"/>
    <n v="13"/>
    <n v="5837.2599999999993"/>
    <n v="21"/>
    <n v="17"/>
    <n v="19"/>
    <n v="64611.78"/>
    <n v="30"/>
    <n v="24"/>
    <n v="27"/>
    <n v="192281.04"/>
    <n v="44"/>
    <n v="35"/>
    <n v="39.5"/>
    <n v="587902.20000000007"/>
    <x v="1"/>
    <x v="0"/>
    <s v="OK"/>
    <x v="2"/>
    <x v="0"/>
    <s v="Good"/>
    <n v="1"/>
    <s v="OK"/>
    <s v="ok"/>
    <n v="1"/>
    <s v="great"/>
    <n v="1"/>
    <s v="Great"/>
    <n v="1"/>
    <s v="Great"/>
    <n v="1"/>
    <n v="60"/>
    <n v="50"/>
    <n v="0"/>
    <n v="0"/>
    <n v="5"/>
    <n v="10"/>
    <m/>
    <m/>
  </r>
  <r>
    <x v="0"/>
    <x v="0"/>
    <n v="27"/>
    <s v="GC"/>
    <n v="2"/>
    <n v="3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28"/>
    <s v="GC"/>
    <n v="1"/>
    <n v="9"/>
    <x v="9"/>
    <x v="17"/>
    <n v="26.5"/>
    <m/>
    <n v="23.5"/>
    <m/>
    <m/>
    <n v="-26.5"/>
    <n v="23.5"/>
    <n v="-23.5"/>
    <n v="0"/>
    <n v="4"/>
    <n v="332.84000000000003"/>
    <m/>
    <m/>
    <n v="6"/>
    <n v="4"/>
    <n v="5"/>
    <n v="1844.75"/>
    <m/>
    <m/>
    <m/>
    <m/>
    <m/>
    <m/>
    <m/>
    <m/>
    <x v="2"/>
    <x v="0"/>
    <s v="Great"/>
    <x v="2"/>
    <x v="0"/>
    <s v="Dead"/>
    <n v="0"/>
    <s v="Dead"/>
    <s v="dead"/>
    <n v="0"/>
    <s v="poor"/>
    <n v="1"/>
    <s v="Gone"/>
    <n v="0"/>
    <s v="Removed?"/>
    <n v="0"/>
    <n v="8"/>
    <n v="5"/>
    <n v="0"/>
    <n v="25"/>
    <n v="0"/>
    <n v="0"/>
    <m/>
    <m/>
  </r>
  <r>
    <x v="0"/>
    <x v="0"/>
    <n v="29"/>
    <s v="GC"/>
    <n v="2"/>
    <n v="7.5"/>
    <x v="12"/>
    <x v="18"/>
    <n v="28.5"/>
    <n v="36"/>
    <n v="54.5"/>
    <n v="66"/>
    <n v="85"/>
    <n v="7.5"/>
    <n v="18.5"/>
    <n v="11.5"/>
    <n v="19"/>
    <n v="7"/>
    <n v="1096.2525000000001"/>
    <n v="11"/>
    <n v="3419.46"/>
    <n v="13"/>
    <n v="10"/>
    <n v="11.5"/>
    <n v="22631.942500000001"/>
    <n v="16"/>
    <n v="16"/>
    <n v="16"/>
    <n v="53053.440000000002"/>
    <n v="25"/>
    <n v="25"/>
    <n v="25"/>
    <n v="166812.5"/>
    <x v="5"/>
    <x v="0"/>
    <s v="Good"/>
    <x v="2"/>
    <x v="0"/>
    <s v="Great"/>
    <n v="1"/>
    <s v="Great"/>
    <s v="great"/>
    <n v="1"/>
    <s v="great"/>
    <n v="1"/>
    <s v="Great"/>
    <n v="1"/>
    <s v="Good"/>
    <n v="1"/>
    <n v="10"/>
    <n v="3"/>
    <n v="30"/>
    <n v="30"/>
    <n v="35"/>
    <n v="25"/>
    <m/>
    <m/>
  </r>
  <r>
    <x v="0"/>
    <x v="0"/>
    <n v="30"/>
    <s v="GC"/>
    <n v="2"/>
    <n v="8.5"/>
    <x v="12"/>
    <x v="19"/>
    <n v="34.5"/>
    <n v="44"/>
    <n v="66"/>
    <n v="82"/>
    <n v="105"/>
    <n v="9.5"/>
    <n v="22"/>
    <n v="16"/>
    <n v="23"/>
    <n v="7"/>
    <n v="1327.0425"/>
    <n v="13"/>
    <n v="5837.2599999999993"/>
    <n v="18"/>
    <n v="16"/>
    <n v="17"/>
    <n v="59892.36"/>
    <n v="25"/>
    <n v="25"/>
    <n v="25"/>
    <n v="160925"/>
    <n v="38"/>
    <n v="30"/>
    <n v="34"/>
    <n v="381133.2"/>
    <x v="1"/>
    <x v="0"/>
    <s v="OK"/>
    <x v="2"/>
    <x v="0"/>
    <s v="Great"/>
    <n v="1"/>
    <s v="Great"/>
    <s v="great"/>
    <n v="1"/>
    <s v="great"/>
    <n v="1"/>
    <s v="Great"/>
    <n v="1"/>
    <s v="Great"/>
    <n v="1"/>
    <n v="10"/>
    <n v="5"/>
    <n v="35"/>
    <n v="20"/>
    <n v="45"/>
    <n v="12"/>
    <m/>
    <m/>
  </r>
  <r>
    <x v="0"/>
    <x v="0"/>
    <n v="31"/>
    <s v="GC"/>
    <n v="1"/>
    <n v="7"/>
    <x v="13"/>
    <x v="20"/>
    <n v="45.5"/>
    <n v="52"/>
    <n v="65.5"/>
    <n v="71"/>
    <n v="90"/>
    <n v="6.5"/>
    <n v="13.5"/>
    <n v="5.5"/>
    <n v="19"/>
    <n v="10"/>
    <n v="3571.75"/>
    <n v="15"/>
    <n v="9184.5"/>
    <n v="16"/>
    <n v="14"/>
    <n v="15"/>
    <n v="46275.75"/>
    <n v="28"/>
    <n v="21"/>
    <n v="24.5"/>
    <n v="133819.73500000002"/>
    <n v="49"/>
    <n v="36"/>
    <n v="42.5"/>
    <n v="510446.25"/>
    <x v="2"/>
    <x v="0"/>
    <s v="Good"/>
    <x v="2"/>
    <x v="0"/>
    <s v="Good"/>
    <n v="1"/>
    <s v="OK"/>
    <s v="ok"/>
    <n v="1"/>
    <s v="ok"/>
    <n v="1"/>
    <s v="Good"/>
    <n v="1"/>
    <s v="Good"/>
    <n v="1"/>
    <n v="5"/>
    <n v="5"/>
    <n v="0"/>
    <n v="2"/>
    <n v="3"/>
    <n v="5"/>
    <m/>
    <m/>
  </r>
  <r>
    <x v="0"/>
    <x v="0"/>
    <n v="32"/>
    <s v="RCS"/>
    <n v="1"/>
    <n v="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33"/>
    <s v="RCS"/>
    <n v="1"/>
    <n v="6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34"/>
    <s v="RCS"/>
    <n v="2"/>
    <n v="10"/>
    <x v="3"/>
    <x v="21"/>
    <n v="18.5"/>
    <n v="19"/>
    <n v="29"/>
    <n v="35"/>
    <n v="62"/>
    <n v="0.5"/>
    <n v="10"/>
    <n v="6"/>
    <n v="27"/>
    <n v="5"/>
    <n v="363.0625"/>
    <n v="8.5"/>
    <n v="1077.6087500000001"/>
    <n v="9"/>
    <n v="9"/>
    <n v="9"/>
    <n v="7375.86"/>
    <n v="12"/>
    <n v="9"/>
    <n v="10.5"/>
    <n v="12116.475"/>
    <n v="15"/>
    <n v="10"/>
    <n v="12.5"/>
    <n v="30418.75"/>
    <x v="1"/>
    <x v="0"/>
    <s v="Good"/>
    <x v="3"/>
    <x v="0"/>
    <s v="Good"/>
    <n v="1"/>
    <s v="Good"/>
    <s v="good"/>
    <n v="1"/>
    <s v="good"/>
    <n v="1"/>
    <s v="Great"/>
    <n v="1"/>
    <s v="Good"/>
    <n v="1"/>
    <n v="0"/>
    <n v="0"/>
    <n v="0"/>
    <n v="0"/>
    <n v="2"/>
    <n v="10"/>
    <m/>
    <m/>
  </r>
  <r>
    <x v="0"/>
    <x v="0"/>
    <n v="35"/>
    <s v="GC"/>
    <n v="2"/>
    <n v="4.5"/>
    <x v="14"/>
    <x v="22"/>
    <n v="38"/>
    <n v="45"/>
    <n v="58"/>
    <n v="67.5"/>
    <n v="96"/>
    <n v="7"/>
    <n v="13"/>
    <n v="9.5"/>
    <n v="28.5"/>
    <n v="10"/>
    <n v="2983"/>
    <n v="14"/>
    <n v="6923.7000000000007"/>
    <n v="26"/>
    <n v="19"/>
    <n v="22.5"/>
    <n v="92198.25"/>
    <n v="30"/>
    <n v="31"/>
    <n v="30.5"/>
    <n v="197166.48750000002"/>
    <n v="50"/>
    <n v="38"/>
    <n v="44"/>
    <n v="583587.83999999997"/>
    <x v="2"/>
    <x v="0"/>
    <s v="Good"/>
    <x v="2"/>
    <x v="0"/>
    <s v="Good"/>
    <n v="1"/>
    <s v="OK"/>
    <s v="ok"/>
    <n v="1"/>
    <s v="good"/>
    <n v="1"/>
    <s v="Great"/>
    <n v="1"/>
    <s v="Good"/>
    <n v="1"/>
    <n v="0"/>
    <n v="0"/>
    <n v="5"/>
    <n v="5"/>
    <n v="10"/>
    <n v="15"/>
    <m/>
    <m/>
  </r>
  <r>
    <x v="0"/>
    <x v="0"/>
    <n v="36"/>
    <s v="RCS"/>
    <n v="2"/>
    <n v="4"/>
    <x v="6"/>
    <x v="23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37"/>
    <s v="RCS"/>
    <n v="2"/>
    <n v="9"/>
    <x v="8"/>
    <x v="24"/>
    <n v="77"/>
    <n v="99"/>
    <n v="119.5"/>
    <n v="147"/>
    <n v="189"/>
    <n v="22"/>
    <n v="20.5"/>
    <n v="27.5"/>
    <n v="42"/>
    <n v="20"/>
    <n v="24178"/>
    <n v="22"/>
    <n v="37614.06"/>
    <n v="34"/>
    <n v="33"/>
    <n v="33.5"/>
    <n v="421101.86750000005"/>
    <n v="50"/>
    <n v="45"/>
    <n v="47.5"/>
    <n v="1041439.875"/>
    <n v="68"/>
    <n v="64"/>
    <n v="66"/>
    <n v="2585111.7600000002"/>
    <x v="5"/>
    <x v="0"/>
    <s v="Great"/>
    <x v="2"/>
    <x v="0"/>
    <s v="Great"/>
    <n v="1"/>
    <s v="Great"/>
    <s v="great"/>
    <n v="1"/>
    <s v="great"/>
    <n v="1"/>
    <s v="Great"/>
    <n v="1"/>
    <s v="Great"/>
    <n v="1"/>
    <n v="30"/>
    <n v="30"/>
    <n v="20"/>
    <n v="50"/>
    <n v="30"/>
    <n v="25"/>
    <m/>
    <m/>
  </r>
  <r>
    <x v="0"/>
    <x v="0"/>
    <n v="38"/>
    <s v="RCS"/>
    <n v="1"/>
    <n v="9"/>
    <x v="9"/>
    <x v="25"/>
    <n v="54"/>
    <n v="74"/>
    <n v="74"/>
    <n v="98"/>
    <n v="160"/>
    <n v="20"/>
    <n v="0"/>
    <n v="24"/>
    <n v="62"/>
    <n v="8"/>
    <n v="2712.96"/>
    <n v="19"/>
    <n v="20970.489999999998"/>
    <n v="28"/>
    <n v="24"/>
    <n v="26"/>
    <n v="157075.35999999999"/>
    <n v="37"/>
    <n v="35"/>
    <n v="36"/>
    <n v="398805.12"/>
    <n v="50"/>
    <n v="38"/>
    <n v="44"/>
    <n v="972646.40000000002"/>
    <x v="2"/>
    <x v="0"/>
    <s v="Good"/>
    <x v="2"/>
    <x v="0"/>
    <s v="Good"/>
    <n v="1"/>
    <s v="OK"/>
    <s v="good"/>
    <n v="1"/>
    <s v="good"/>
    <n v="1"/>
    <s v="Great"/>
    <n v="1"/>
    <s v="Great"/>
    <n v="1"/>
    <n v="1"/>
    <n v="2"/>
    <n v="7"/>
    <n v="10"/>
    <n v="8"/>
    <n v="10"/>
    <m/>
    <m/>
  </r>
  <r>
    <x v="0"/>
    <x v="0"/>
    <n v="39"/>
    <s v="RCS"/>
    <n v="3"/>
    <n v="5.5"/>
    <x v="0"/>
    <x v="23"/>
    <n v="5.5"/>
    <m/>
    <m/>
    <m/>
    <m/>
    <n v="-5.5"/>
    <n v="0"/>
    <n v="0"/>
    <n v="0"/>
    <n v="1"/>
    <n v="4.3174999999999999"/>
    <m/>
    <m/>
    <m/>
    <m/>
    <m/>
    <m/>
    <m/>
    <m/>
    <m/>
    <m/>
    <m/>
    <m/>
    <m/>
    <m/>
    <x v="1"/>
    <x v="0"/>
    <s v="OK"/>
    <x v="3"/>
    <x v="0"/>
    <s v="Dead"/>
    <n v="0"/>
    <s v="Dead"/>
    <s v="dead"/>
    <n v="0"/>
    <s v="Gone"/>
    <n v="0"/>
    <s v="Gone"/>
    <n v="0"/>
    <s v="Gone"/>
    <n v="0"/>
    <n v="2"/>
    <n v="0"/>
    <n v="0"/>
    <n v="5"/>
    <n v="0"/>
    <n v="0"/>
    <m/>
    <m/>
  </r>
  <r>
    <x v="0"/>
    <x v="0"/>
    <n v="40"/>
    <s v="RCS"/>
    <n v="2"/>
    <n v="9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41"/>
    <s v="GC"/>
    <n v="3"/>
    <n v="10"/>
    <x v="3"/>
    <x v="15"/>
    <n v="32"/>
    <n v="38"/>
    <n v="55"/>
    <n v="68"/>
    <n v="95"/>
    <n v="6"/>
    <n v="17"/>
    <n v="13"/>
    <n v="27"/>
    <n v="8"/>
    <n v="1607.68"/>
    <n v="11"/>
    <n v="3609.43"/>
    <n v="15"/>
    <n v="13"/>
    <n v="14"/>
    <n v="33849.200000000004"/>
    <n v="24"/>
    <n v="27"/>
    <n v="25.5"/>
    <n v="138841.38"/>
    <n v="35"/>
    <n v="31"/>
    <n v="33"/>
    <n v="324848.7"/>
    <x v="1"/>
    <x v="0"/>
    <s v="OK"/>
    <x v="2"/>
    <x v="0"/>
    <s v="Good"/>
    <n v="1"/>
    <s v="OK"/>
    <s v="good"/>
    <n v="1"/>
    <s v="great"/>
    <n v="1"/>
    <s v="Great"/>
    <n v="1"/>
    <s v="Great"/>
    <n v="1"/>
    <n v="15"/>
    <n v="0"/>
    <n v="10"/>
    <n v="25"/>
    <n v="45"/>
    <n v="25"/>
    <m/>
    <m/>
  </r>
  <r>
    <x v="0"/>
    <x v="0"/>
    <n v="42"/>
    <s v="RCS"/>
    <n v="4"/>
    <n v="7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43"/>
    <s v="GC"/>
    <n v="5"/>
    <n v="7"/>
    <x v="11"/>
    <x v="26"/>
    <n v="21.5"/>
    <n v="23"/>
    <n v="32"/>
    <n v="35"/>
    <n v="38"/>
    <n v="1.5"/>
    <n v="9"/>
    <n v="3"/>
    <n v="3"/>
    <n v="6"/>
    <n v="607.59"/>
    <n v="8"/>
    <n v="1155.52"/>
    <n v="11"/>
    <n v="10"/>
    <n v="10.5"/>
    <n v="11077.92"/>
    <n v="12"/>
    <n v="11"/>
    <n v="11.5"/>
    <n v="14534.275000000001"/>
    <n v="18"/>
    <n v="17"/>
    <n v="17.5"/>
    <n v="36541.75"/>
    <x v="1"/>
    <x v="0"/>
    <s v="OK"/>
    <x v="3"/>
    <x v="0"/>
    <s v="Good"/>
    <n v="1"/>
    <s v="OK"/>
    <s v="poor"/>
    <n v="1"/>
    <s v="poor"/>
    <n v="1"/>
    <s v="Ok"/>
    <n v="1"/>
    <s v="Great"/>
    <n v="1"/>
    <n v="10"/>
    <n v="5"/>
    <n v="0"/>
    <n v="0"/>
    <n v="0"/>
    <n v="0"/>
    <m/>
    <m/>
  </r>
  <r>
    <x v="0"/>
    <x v="0"/>
    <n v="44"/>
    <s v="RCS"/>
    <n v="4"/>
    <n v="8"/>
    <x v="15"/>
    <x v="9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OK"/>
    <x v="4"/>
    <x v="0"/>
    <s v="Dead"/>
    <n v="0"/>
    <s v="Dead"/>
    <s v="Gone"/>
    <n v="0"/>
    <s v="Gone"/>
    <n v="0"/>
    <s v="Gone"/>
    <n v="0"/>
    <s v="Gone"/>
    <n v="0"/>
    <n v="10"/>
    <n v="0"/>
    <n v="0"/>
    <n v="0"/>
    <n v="0"/>
    <n v="0"/>
    <m/>
    <m/>
  </r>
  <r>
    <x v="0"/>
    <x v="0"/>
    <n v="45"/>
    <s v="GC"/>
    <n v="2"/>
    <n v="6"/>
    <x v="16"/>
    <x v="27"/>
    <n v="17"/>
    <n v="19"/>
    <n v="28.5"/>
    <n v="31"/>
    <n v="44"/>
    <n v="2"/>
    <n v="9.5"/>
    <n v="2.5"/>
    <n v="13"/>
    <n v="3"/>
    <n v="120.105"/>
    <n v="3"/>
    <n v="134.23500000000001"/>
    <n v="7"/>
    <n v="4"/>
    <n v="5.5"/>
    <n v="2707.0724999999998"/>
    <n v="10"/>
    <n v="7"/>
    <n v="8.5"/>
    <n v="7032.8150000000005"/>
    <n v="13"/>
    <n v="13"/>
    <n v="13"/>
    <n v="23349.039999999997"/>
    <x v="2"/>
    <x v="0"/>
    <s v="OK"/>
    <x v="3"/>
    <x v="0"/>
    <s v="OK"/>
    <n v="1"/>
    <s v="Poor"/>
    <s v="poor"/>
    <n v="1"/>
    <s v="ok"/>
    <n v="1"/>
    <s v="Ok"/>
    <n v="1"/>
    <s v="Good"/>
    <n v="1"/>
    <n v="10"/>
    <n v="1"/>
    <n v="5"/>
    <n v="15"/>
    <n v="50"/>
    <n v="60"/>
    <m/>
    <m/>
  </r>
  <r>
    <x v="0"/>
    <x v="0"/>
    <n v="46"/>
    <s v="GC"/>
    <n v="4"/>
    <n v="8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47"/>
    <s v="RCS"/>
    <n v="3"/>
    <n v="8"/>
    <x v="4"/>
    <x v="26"/>
    <n v="25.5"/>
    <n v="31"/>
    <n v="42"/>
    <n v="49"/>
    <n v="72"/>
    <n v="5.5"/>
    <n v="11"/>
    <n v="7"/>
    <n v="23"/>
    <n v="5"/>
    <n v="500.4375"/>
    <n v="8"/>
    <n v="1557.44"/>
    <n v="9"/>
    <n v="11"/>
    <n v="10"/>
    <n v="13188"/>
    <n v="21"/>
    <n v="16"/>
    <n v="18.5"/>
    <n v="52658.584999999999"/>
    <n v="35"/>
    <n v="28"/>
    <n v="31.5"/>
    <n v="224327.88"/>
    <x v="0"/>
    <x v="0"/>
    <s v="OK"/>
    <x v="3"/>
    <x v="0"/>
    <s v="Good"/>
    <n v="1"/>
    <s v="Good"/>
    <s v="good"/>
    <n v="1"/>
    <s v="great"/>
    <n v="1"/>
    <s v="Ok"/>
    <n v="1"/>
    <s v="Great"/>
    <n v="1"/>
    <n v="20"/>
    <n v="35"/>
    <n v="35"/>
    <n v="15"/>
    <n v="15"/>
    <n v="20"/>
    <m/>
    <m/>
  </r>
  <r>
    <x v="0"/>
    <x v="0"/>
    <n v="48"/>
    <s v="RCS"/>
    <n v="2"/>
    <n v="6.5"/>
    <x v="16"/>
    <x v="28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OK"/>
    <x v="4"/>
    <x v="0"/>
    <s v="Dead"/>
    <n v="0"/>
    <s v="Dead"/>
    <s v="dead"/>
    <n v="0"/>
    <s v="Gone"/>
    <n v="0"/>
    <s v="Gone"/>
    <n v="0"/>
    <s v="Gone"/>
    <n v="0"/>
    <n v="0"/>
    <n v="0"/>
    <n v="0"/>
    <n v="10"/>
    <n v="0"/>
    <n v="0"/>
    <m/>
    <m/>
  </r>
  <r>
    <x v="0"/>
    <x v="0"/>
    <n v="49"/>
    <s v="GC"/>
    <n v="3"/>
    <n v="11.5"/>
    <x v="17"/>
    <x v="20"/>
    <n v="41"/>
    <m/>
    <m/>
    <m/>
    <m/>
    <n v="-41"/>
    <n v="0"/>
    <n v="0"/>
    <n v="0"/>
    <n v="4.5"/>
    <n v="651.74625000000003"/>
    <m/>
    <m/>
    <m/>
    <m/>
    <m/>
    <m/>
    <m/>
    <m/>
    <m/>
    <m/>
    <m/>
    <m/>
    <m/>
    <m/>
    <x v="1"/>
    <x v="0"/>
    <s v="Good"/>
    <x v="2"/>
    <x v="0"/>
    <s v="Dead"/>
    <n v="0"/>
    <s v="Dead"/>
    <s v="dead"/>
    <n v="0"/>
    <s v="Gone"/>
    <n v="0"/>
    <s v="Gone"/>
    <n v="0"/>
    <s v="Gone"/>
    <n v="0"/>
    <n v="5"/>
    <n v="0"/>
    <n v="0"/>
    <n v="0"/>
    <n v="0"/>
    <n v="0"/>
    <m/>
    <m/>
  </r>
  <r>
    <x v="0"/>
    <x v="0"/>
    <n v="50"/>
    <s v="RCS"/>
    <n v="1"/>
    <n v="8"/>
    <x v="12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51"/>
    <s v="RCS"/>
    <n v="2"/>
    <n v="7"/>
    <x v="18"/>
    <x v="29"/>
    <n v="44.5"/>
    <n v="50"/>
    <n v="64.5"/>
    <n v="69"/>
    <n v="98"/>
    <n v="5.5"/>
    <n v="14.5"/>
    <n v="4.5"/>
    <n v="29"/>
    <n v="8"/>
    <n v="2235.6800000000003"/>
    <n v="13"/>
    <n v="6633.25"/>
    <n v="18"/>
    <n v="17"/>
    <n v="17.5"/>
    <n v="62024.8125"/>
    <n v="27"/>
    <n v="20"/>
    <n v="23.5"/>
    <n v="119650.485"/>
    <n v="39"/>
    <n v="25"/>
    <n v="32"/>
    <n v="315105.28000000003"/>
    <x v="5"/>
    <x v="0"/>
    <s v="Good"/>
    <x v="2"/>
    <x v="0"/>
    <s v="OK"/>
    <n v="1"/>
    <s v="Good"/>
    <s v="ok"/>
    <n v="1"/>
    <s v="good"/>
    <n v="1"/>
    <s v="Good"/>
    <n v="1"/>
    <s v="Good"/>
    <n v="1"/>
    <n v="5"/>
    <n v="15"/>
    <n v="10"/>
    <n v="0"/>
    <n v="10"/>
    <n v="20"/>
    <m/>
    <m/>
  </r>
  <r>
    <x v="0"/>
    <x v="0"/>
    <n v="52"/>
    <s v="GC"/>
    <n v="2"/>
    <n v="9"/>
    <x v="19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53"/>
    <s v="RCS"/>
    <n v="2"/>
    <n v="8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54"/>
    <s v="RCS"/>
    <n v="2"/>
    <n v="9"/>
    <x v="20"/>
    <x v="16"/>
    <n v="16.5"/>
    <n v="20"/>
    <n v="31.5"/>
    <n v="45"/>
    <n v="71"/>
    <n v="3.5"/>
    <n v="11.5"/>
    <n v="13.5"/>
    <n v="26"/>
    <n v="5.5"/>
    <n v="391.81312500000001"/>
    <n v="6.5"/>
    <n v="663.32499999999993"/>
    <n v="11"/>
    <n v="8"/>
    <n v="9.5"/>
    <n v="8926.6275000000005"/>
    <n v="16"/>
    <n v="18"/>
    <n v="17"/>
    <n v="40835.700000000004"/>
    <n v="26.5"/>
    <n v="28"/>
    <n v="27.25"/>
    <n v="165546.88375000001"/>
    <x v="1"/>
    <x v="0"/>
    <s v="OK"/>
    <x v="3"/>
    <x v="0"/>
    <s v="OK"/>
    <n v="1"/>
    <s v="Dead"/>
    <s v="ok"/>
    <n v="1"/>
    <s v="great"/>
    <n v="1"/>
    <s v="Good"/>
    <n v="1"/>
    <s v="Great"/>
    <n v="1"/>
    <n v="5"/>
    <n v="0"/>
    <n v="0"/>
    <n v="0"/>
    <n v="2"/>
    <n v="0"/>
    <m/>
    <m/>
  </r>
  <r>
    <x v="0"/>
    <x v="0"/>
    <n v="55"/>
    <s v="GC"/>
    <n v="1"/>
    <n v="5"/>
    <x v="5"/>
    <x v="6"/>
    <n v="23.5"/>
    <n v="27"/>
    <n v="39"/>
    <n v="48"/>
    <n v="42"/>
    <n v="3.5"/>
    <n v="12"/>
    <n v="9"/>
    <n v="-6"/>
    <n v="4.5"/>
    <n v="373.56187499999999"/>
    <n v="8"/>
    <n v="1356.48"/>
    <n v="8"/>
    <n v="9"/>
    <n v="8.5"/>
    <n v="8847.7350000000006"/>
    <n v="12"/>
    <n v="10"/>
    <n v="11"/>
    <n v="18237.12"/>
    <m/>
    <m/>
    <m/>
    <m/>
    <x v="2"/>
    <x v="0"/>
    <s v="Good"/>
    <x v="2"/>
    <x v="0"/>
    <s v="OK"/>
    <n v="1"/>
    <s v="OK"/>
    <s v="poor"/>
    <n v="1"/>
    <s v="ok"/>
    <n v="1"/>
    <s v="Ok"/>
    <n v="1"/>
    <s v="dead"/>
    <n v="0"/>
    <n v="30"/>
    <n v="20"/>
    <n v="12"/>
    <n v="35"/>
    <n v="35"/>
    <n v="0"/>
    <m/>
    <m/>
  </r>
  <r>
    <x v="0"/>
    <x v="0"/>
    <n v="56"/>
    <s v="RCS"/>
    <n v="1"/>
    <n v="10"/>
    <x v="13"/>
    <x v="30"/>
    <n v="26.5"/>
    <m/>
    <n v="25"/>
    <m/>
    <m/>
    <n v="-26.5"/>
    <n v="25"/>
    <n v="-25"/>
    <n v="0"/>
    <n v="3.5"/>
    <n v="254.83062500000003"/>
    <m/>
    <m/>
    <n v="4"/>
    <n v="4"/>
    <n v="4"/>
    <n v="1256"/>
    <m/>
    <m/>
    <m/>
    <m/>
    <m/>
    <m/>
    <m/>
    <m/>
    <x v="2"/>
    <x v="0"/>
    <s v="Good"/>
    <x v="3"/>
    <x v="0"/>
    <s v="Dead"/>
    <n v="0"/>
    <s v="Dead"/>
    <s v="dead"/>
    <n v="0"/>
    <s v="poor"/>
    <n v="1"/>
    <s v="Gone"/>
    <n v="0"/>
    <s v="Removed?"/>
    <n v="0"/>
    <n v="10"/>
    <n v="2"/>
    <n v="0"/>
    <n v="30"/>
    <n v="0"/>
    <n v="0"/>
    <m/>
    <m/>
  </r>
  <r>
    <x v="0"/>
    <x v="0"/>
    <n v="57"/>
    <s v="RCS"/>
    <n v="1"/>
    <n v="4"/>
    <x v="15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58"/>
    <s v="RCS"/>
    <n v="1"/>
    <n v="5"/>
    <x v="21"/>
    <x v="31"/>
    <n v="26"/>
    <n v="36"/>
    <n v="56.5"/>
    <n v="64.5"/>
    <n v="90.5"/>
    <n v="10"/>
    <n v="20.5"/>
    <n v="8"/>
    <n v="26"/>
    <n v="6"/>
    <n v="734.76"/>
    <n v="9"/>
    <n v="2289.06"/>
    <n v="10"/>
    <n v="9"/>
    <n v="9.5"/>
    <n v="16011.252499999999"/>
    <n v="24"/>
    <n v="21"/>
    <n v="22.5"/>
    <n v="102530.8125"/>
    <n v="35"/>
    <n v="22"/>
    <n v="28.5"/>
    <n v="230817.08250000002"/>
    <x v="2"/>
    <x v="0"/>
    <s v="Good"/>
    <x v="2"/>
    <x v="0"/>
    <s v="Good"/>
    <n v="1"/>
    <s v="OK"/>
    <s v="good"/>
    <n v="1"/>
    <s v="great"/>
    <n v="1"/>
    <s v="Great"/>
    <n v="1"/>
    <s v="Great"/>
    <n v="1"/>
    <n v="0"/>
    <n v="1"/>
    <n v="1"/>
    <n v="2"/>
    <n v="10"/>
    <n v="2"/>
    <m/>
    <m/>
  </r>
  <r>
    <x v="0"/>
    <x v="0"/>
    <n v="59"/>
    <s v="GC"/>
    <n v="1"/>
    <n v="7"/>
    <x v="5"/>
    <x v="32"/>
    <n v="14.5"/>
    <m/>
    <n v="13"/>
    <m/>
    <m/>
    <n v="-14.5"/>
    <n v="13"/>
    <n v="-13"/>
    <n v="0"/>
    <n v="1.5"/>
    <n v="25.610625000000002"/>
    <m/>
    <m/>
    <n v="3"/>
    <n v="2"/>
    <n v="2.5"/>
    <n v="255.125"/>
    <m/>
    <m/>
    <m/>
    <m/>
    <m/>
    <m/>
    <m/>
    <m/>
    <x v="1"/>
    <x v="0"/>
    <s v="Poor"/>
    <x v="2"/>
    <x v="0"/>
    <s v="Poor"/>
    <n v="1"/>
    <s v="Dead"/>
    <s v="dead"/>
    <n v="0"/>
    <s v="poor"/>
    <n v="1"/>
    <s v="Gone"/>
    <n v="0"/>
    <s v="Removed?"/>
    <n v="0"/>
    <n v="0"/>
    <n v="0"/>
    <n v="0"/>
    <n v="0"/>
    <n v="0"/>
    <n v="0"/>
    <m/>
    <m/>
  </r>
  <r>
    <x v="0"/>
    <x v="0"/>
    <n v="60"/>
    <s v="GC"/>
    <n v="2"/>
    <n v="9"/>
    <x v="3"/>
    <x v="16"/>
    <n v="18.5"/>
    <n v="23"/>
    <n v="30.5"/>
    <n v="44"/>
    <n v="69"/>
    <n v="4.5"/>
    <n v="7.5"/>
    <n v="13.5"/>
    <n v="25"/>
    <n v="4"/>
    <n v="232.36"/>
    <n v="5"/>
    <n v="451.375"/>
    <n v="8"/>
    <n v="7"/>
    <n v="7.5"/>
    <n v="5387.0625"/>
    <n v="11"/>
    <n v="11"/>
    <n v="11"/>
    <n v="16717.36"/>
    <n v="21"/>
    <n v="15"/>
    <n v="18"/>
    <n v="70197.84"/>
    <x v="1"/>
    <x v="0"/>
    <s v="OK"/>
    <x v="3"/>
    <x v="0"/>
    <s v="OK"/>
    <n v="1"/>
    <s v="Poor"/>
    <s v="good"/>
    <n v="1"/>
    <s v="great"/>
    <n v="1"/>
    <s v="Great"/>
    <n v="1"/>
    <s v="Great"/>
    <n v="1"/>
    <n v="25"/>
    <n v="5"/>
    <n v="40"/>
    <n v="50"/>
    <n v="30"/>
    <n v="10"/>
    <m/>
    <m/>
  </r>
  <r>
    <x v="0"/>
    <x v="0"/>
    <n v="61"/>
    <s v="RCS"/>
    <n v="2"/>
    <n v="9"/>
    <x v="8"/>
    <x v="26"/>
    <n v="10.5"/>
    <n v="22"/>
    <n v="28.5"/>
    <n v="34"/>
    <n v="53"/>
    <n v="11.5"/>
    <n v="6.5"/>
    <n v="5.5"/>
    <n v="19"/>
    <n v="5"/>
    <n v="206.0625"/>
    <n v="6"/>
    <n v="621.72"/>
    <n v="8"/>
    <n v="6"/>
    <n v="7"/>
    <n v="4385.01"/>
    <n v="9"/>
    <n v="8"/>
    <n v="8.5"/>
    <n v="7713.41"/>
    <n v="17"/>
    <n v="12"/>
    <n v="14.5"/>
    <n v="34989.805"/>
    <x v="2"/>
    <x v="0"/>
    <s v="OK"/>
    <x v="2"/>
    <x v="0"/>
    <s v="Good"/>
    <n v="1"/>
    <s v="Poor"/>
    <s v="ok"/>
    <n v="1"/>
    <s v="ok"/>
    <n v="1"/>
    <s v="Great"/>
    <n v="1"/>
    <s v="Great"/>
    <n v="1"/>
    <n v="1"/>
    <n v="0"/>
    <n v="3"/>
    <n v="10"/>
    <n v="12"/>
    <n v="15"/>
    <m/>
    <m/>
  </r>
  <r>
    <x v="0"/>
    <x v="0"/>
    <n v="62"/>
    <s v="RCS"/>
    <n v="2"/>
    <n v="7"/>
    <x v="4"/>
    <x v="32"/>
    <n v="15"/>
    <n v="16"/>
    <n v="19.5"/>
    <n v="23.5"/>
    <n v="32"/>
    <n v="1"/>
    <n v="3.5"/>
    <n v="4"/>
    <n v="8.5"/>
    <n v="3"/>
    <n v="105.97500000000001"/>
    <n v="4"/>
    <n v="200.96"/>
    <n v="6"/>
    <n v="5"/>
    <n v="5.5"/>
    <n v="1852.2075"/>
    <n v="7"/>
    <n v="6"/>
    <n v="6.5"/>
    <n v="3117.6274999999996"/>
    <n v="14"/>
    <n v="11"/>
    <n v="12.5"/>
    <n v="15700"/>
    <x v="2"/>
    <x v="0"/>
    <s v="OK"/>
    <x v="3"/>
    <x v="0"/>
    <s v="Poor"/>
    <n v="1"/>
    <s v="Poor"/>
    <s v="poor"/>
    <n v="1"/>
    <s v="good"/>
    <n v="1"/>
    <s v="Good"/>
    <n v="1"/>
    <s v="Good"/>
    <n v="1"/>
    <n v="0"/>
    <n v="0"/>
    <n v="0"/>
    <n v="10"/>
    <n v="10"/>
    <n v="10"/>
    <m/>
    <m/>
  </r>
  <r>
    <x v="0"/>
    <x v="0"/>
    <n v="63"/>
    <s v="RCS"/>
    <n v="2"/>
    <n v="8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64"/>
    <s v="GC"/>
    <n v="2"/>
    <n v="4"/>
    <x v="22"/>
    <x v="33"/>
    <n v="7"/>
    <m/>
    <n v="4"/>
    <m/>
    <m/>
    <n v="-7"/>
    <n v="4"/>
    <n v="-4"/>
    <n v="0"/>
    <n v="1"/>
    <n v="5.4950000000000001"/>
    <m/>
    <m/>
    <n v="2"/>
    <n v="2"/>
    <n v="2"/>
    <n v="50.24"/>
    <m/>
    <m/>
    <m/>
    <m/>
    <m/>
    <m/>
    <m/>
    <m/>
    <x v="1"/>
    <x v="0"/>
    <s v="OK"/>
    <x v="4"/>
    <x v="0"/>
    <s v="Dead"/>
    <n v="0"/>
    <s v="Dead"/>
    <s v="dead"/>
    <n v="0"/>
    <s v="poor"/>
    <n v="1"/>
    <s v="Gone"/>
    <n v="0"/>
    <s v="Removed?"/>
    <n v="0"/>
    <n v="20"/>
    <n v="30"/>
    <n v="0"/>
    <n v="50"/>
    <n v="0"/>
    <n v="0"/>
    <m/>
    <m/>
  </r>
  <r>
    <x v="0"/>
    <x v="0"/>
    <n v="65"/>
    <s v="GC"/>
    <n v="2"/>
    <n v="6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66"/>
    <s v="RCS"/>
    <n v="2"/>
    <n v="8"/>
    <x v="12"/>
    <x v="29"/>
    <n v="48.5"/>
    <n v="48"/>
    <n v="55"/>
    <n v="62"/>
    <m/>
    <n v="-0.5"/>
    <n v="7"/>
    <n v="7"/>
    <n v="-62"/>
    <n v="8"/>
    <n v="2436.64"/>
    <n v="10"/>
    <n v="3768"/>
    <n v="16"/>
    <n v="14"/>
    <n v="15"/>
    <n v="38857.5"/>
    <n v="16"/>
    <n v="16"/>
    <n v="16"/>
    <n v="49838.080000000002"/>
    <m/>
    <m/>
    <m/>
    <m/>
    <x v="2"/>
    <x v="0"/>
    <s v="Good"/>
    <x v="2"/>
    <x v="0"/>
    <s v="Good"/>
    <n v="1"/>
    <s v="Good"/>
    <s v="ok"/>
    <n v="1"/>
    <s v="poor"/>
    <n v="1"/>
    <s v="Good"/>
    <n v="1"/>
    <s v="dead"/>
    <n v="0"/>
    <n v="20"/>
    <n v="15"/>
    <n v="10"/>
    <n v="0"/>
    <n v="1"/>
    <n v="0"/>
    <m/>
    <m/>
  </r>
  <r>
    <x v="0"/>
    <x v="0"/>
    <n v="67"/>
    <s v="GC"/>
    <n v="2"/>
    <n v="12"/>
    <x v="23"/>
    <x v="34"/>
    <n v="53"/>
    <n v="30"/>
    <n v="63.5"/>
    <n v="70"/>
    <n v="95.5"/>
    <n v="-23"/>
    <n v="33.5"/>
    <n v="6.5"/>
    <n v="25.5"/>
    <n v="10"/>
    <n v="4160.5"/>
    <n v="18"/>
    <n v="7630.2"/>
    <n v="27"/>
    <n v="25"/>
    <n v="26"/>
    <n v="134787.63999999998"/>
    <n v="33"/>
    <n v="30"/>
    <n v="31.5"/>
    <n v="218096.55"/>
    <n v="48.5"/>
    <n v="33"/>
    <n v="40.75"/>
    <n v="497952.87687500002"/>
    <x v="5"/>
    <x v="0"/>
    <s v="Great"/>
    <x v="2"/>
    <x v="0"/>
    <s v="Good"/>
    <n v="1"/>
    <s v="OK"/>
    <s v="ok"/>
    <n v="1"/>
    <s v="ok"/>
    <n v="1"/>
    <s v="Ok"/>
    <n v="1"/>
    <s v="Great"/>
    <n v="1"/>
    <n v="30"/>
    <n v="0"/>
    <n v="20"/>
    <n v="0"/>
    <n v="0"/>
    <n v="0"/>
    <m/>
    <s v="recorded injured by falling tecate in 2014"/>
  </r>
  <r>
    <x v="0"/>
    <x v="0"/>
    <n v="68"/>
    <s v="RCS"/>
    <n v="2"/>
    <n v="6"/>
    <x v="1"/>
    <x v="28"/>
    <n v="10"/>
    <m/>
    <n v="7"/>
    <n v="9"/>
    <m/>
    <n v="-10"/>
    <n v="7"/>
    <n v="2"/>
    <n v="-9"/>
    <n v="1.5"/>
    <n v="17.662500000000001"/>
    <m/>
    <m/>
    <n v="1"/>
    <n v="1"/>
    <n v="1"/>
    <n v="21.98"/>
    <m/>
    <m/>
    <m/>
    <m/>
    <m/>
    <m/>
    <m/>
    <m/>
    <x v="0"/>
    <x v="0"/>
    <s v="OK"/>
    <x v="3"/>
    <x v="0"/>
    <s v="Dead"/>
    <n v="0"/>
    <s v="Dead"/>
    <s v="dead"/>
    <n v="0"/>
    <s v="poor"/>
    <n v="1"/>
    <s v="Dead"/>
    <n v="0"/>
    <s v="dead"/>
    <n v="0"/>
    <n v="20"/>
    <n v="5"/>
    <n v="0"/>
    <n v="0"/>
    <n v="0"/>
    <n v="0"/>
    <m/>
    <m/>
  </r>
  <r>
    <x v="0"/>
    <x v="0"/>
    <n v="69"/>
    <s v="RCS"/>
    <n v="1"/>
    <n v="7"/>
    <x v="1"/>
    <x v="35"/>
    <n v="7.5"/>
    <m/>
    <m/>
    <m/>
    <m/>
    <n v="-7.5"/>
    <n v="0"/>
    <n v="0"/>
    <n v="0"/>
    <n v="1"/>
    <n v="5.8875000000000002"/>
    <m/>
    <m/>
    <m/>
    <m/>
    <m/>
    <m/>
    <m/>
    <m/>
    <m/>
    <m/>
    <m/>
    <m/>
    <m/>
    <m/>
    <x v="0"/>
    <x v="0"/>
    <s v="OK"/>
    <x v="4"/>
    <x v="0"/>
    <s v="Dead"/>
    <n v="0"/>
    <s v="Dead"/>
    <s v="dead"/>
    <n v="0"/>
    <s v="Gone"/>
    <n v="0"/>
    <s v="Gone"/>
    <n v="0"/>
    <s v="Gone"/>
    <n v="0"/>
    <n v="10"/>
    <n v="10"/>
    <n v="0"/>
    <n v="0"/>
    <n v="0"/>
    <n v="0"/>
    <m/>
    <m/>
  </r>
  <r>
    <x v="0"/>
    <x v="0"/>
    <n v="70"/>
    <s v="RCS"/>
    <n v="2"/>
    <n v="5"/>
    <x v="21"/>
    <x v="8"/>
    <n v="12"/>
    <n v="12"/>
    <n v="17.5"/>
    <n v="22"/>
    <n v="31"/>
    <n v="0"/>
    <n v="5.5"/>
    <n v="4.5"/>
    <n v="9"/>
    <n v="2"/>
    <n v="37.68"/>
    <n v="3"/>
    <n v="84.78"/>
    <n v="5"/>
    <n v="5"/>
    <n v="5"/>
    <n v="1373.75"/>
    <n v="8"/>
    <n v="6"/>
    <n v="7"/>
    <n v="3384.92"/>
    <n v="11.5"/>
    <n v="9"/>
    <n v="10.25"/>
    <n v="10226.783750000001"/>
    <x v="1"/>
    <x v="0"/>
    <s v="OK"/>
    <x v="4"/>
    <x v="0"/>
    <s v="Poor"/>
    <n v="1"/>
    <s v="OK"/>
    <s v="poor"/>
    <n v="1"/>
    <s v="ok"/>
    <n v="1"/>
    <s v="Ok"/>
    <n v="1"/>
    <s v="Good"/>
    <n v="1"/>
    <n v="20"/>
    <n v="10"/>
    <n v="20"/>
    <n v="25"/>
    <n v="25"/>
    <n v="15"/>
    <m/>
    <m/>
  </r>
  <r>
    <x v="0"/>
    <x v="0"/>
    <n v="71"/>
    <s v="GC"/>
    <n v="2"/>
    <n v="6"/>
    <x v="24"/>
    <x v="36"/>
    <n v="24"/>
    <n v="29"/>
    <n v="38"/>
    <n v="51"/>
    <n v="83"/>
    <n v="5"/>
    <n v="9"/>
    <n v="13"/>
    <n v="32"/>
    <n v="5"/>
    <n v="471"/>
    <n v="6.5"/>
    <n v="961.82124999999996"/>
    <n v="9"/>
    <n v="7"/>
    <n v="8"/>
    <n v="7636.4800000000005"/>
    <n v="14"/>
    <n v="8"/>
    <n v="11"/>
    <n v="19376.939999999999"/>
    <n v="21"/>
    <n v="8"/>
    <n v="14.5"/>
    <n v="54795.355000000003"/>
    <x v="2"/>
    <x v="0"/>
    <s v="OK"/>
    <x v="2"/>
    <x v="0"/>
    <s v="Good"/>
    <n v="1"/>
    <s v="OK"/>
    <s v="good"/>
    <n v="1"/>
    <s v="great"/>
    <n v="1"/>
    <s v="Great"/>
    <n v="1"/>
    <s v="Great"/>
    <n v="1"/>
    <n v="35"/>
    <n v="25"/>
    <n v="50"/>
    <n v="80"/>
    <n v="80"/>
    <n v="40"/>
    <m/>
    <m/>
  </r>
  <r>
    <x v="0"/>
    <x v="0"/>
    <n v="72"/>
    <s v="GC"/>
    <n v="1"/>
    <n v="8"/>
    <x v="12"/>
    <x v="31"/>
    <n v="24.5"/>
    <n v="36"/>
    <n v="39.5"/>
    <n v="54"/>
    <n v="70.5"/>
    <n v="11.5"/>
    <n v="3.5"/>
    <n v="14.5"/>
    <n v="16.5"/>
    <n v="4.5"/>
    <n v="389.458125"/>
    <n v="8"/>
    <n v="1808.64"/>
    <n v="12"/>
    <n v="7"/>
    <n v="9.5"/>
    <n v="11193.7075"/>
    <n v="15"/>
    <n v="12"/>
    <n v="13.5"/>
    <n v="30902.309999999998"/>
    <n v="18.5"/>
    <n v="13.5"/>
    <n v="16"/>
    <n v="56670.720000000001"/>
    <x v="2"/>
    <x v="0"/>
    <s v="OK"/>
    <x v="2"/>
    <x v="0"/>
    <s v="OK"/>
    <n v="1"/>
    <s v="Poor"/>
    <s v="ok"/>
    <n v="1"/>
    <s v="good"/>
    <n v="1"/>
    <s v="Ok"/>
    <n v="1"/>
    <s v="Good"/>
    <n v="1"/>
    <n v="15"/>
    <n v="2"/>
    <n v="3"/>
    <n v="15"/>
    <n v="70"/>
    <n v="7"/>
    <m/>
    <m/>
  </r>
  <r>
    <x v="0"/>
    <x v="0"/>
    <n v="73"/>
    <s v="GC"/>
    <n v="2"/>
    <n v="3"/>
    <x v="1"/>
    <x v="6"/>
    <n v="23"/>
    <n v="28"/>
    <n v="42"/>
    <n v="58"/>
    <n v="87"/>
    <n v="5"/>
    <n v="14"/>
    <n v="16"/>
    <n v="29"/>
    <n v="2.5"/>
    <n v="112.84375"/>
    <n v="6"/>
    <n v="791.28000000000009"/>
    <n v="12"/>
    <n v="11"/>
    <n v="11.5"/>
    <n v="17441.13"/>
    <n v="12"/>
    <n v="9"/>
    <n v="10.5"/>
    <n v="20078.73"/>
    <n v="20"/>
    <n v="15"/>
    <n v="17.5"/>
    <n v="83661.375"/>
    <x v="2"/>
    <x v="0"/>
    <s v="Good"/>
    <x v="2"/>
    <x v="0"/>
    <s v="Good"/>
    <n v="1"/>
    <s v="Poor"/>
    <s v="ok"/>
    <n v="1"/>
    <s v="good"/>
    <n v="1"/>
    <s v="Good"/>
    <n v="1"/>
    <s v="Great"/>
    <n v="1"/>
    <n v="25"/>
    <n v="30"/>
    <n v="40"/>
    <n v="60"/>
    <n v="75"/>
    <n v="50"/>
    <m/>
    <m/>
  </r>
  <r>
    <x v="0"/>
    <x v="0"/>
    <n v="74"/>
    <s v="GC"/>
    <n v="2"/>
    <n v="6"/>
    <x v="1"/>
    <x v="11"/>
    <n v="19.5"/>
    <n v="26"/>
    <n v="34.5"/>
    <n v="44"/>
    <n v="57"/>
    <n v="6.5"/>
    <n v="8.5"/>
    <n v="9.5"/>
    <n v="13"/>
    <n v="3.5"/>
    <n v="187.51687500000003"/>
    <n v="6.5"/>
    <n v="862.32249999999999"/>
    <n v="9"/>
    <n v="7"/>
    <n v="8"/>
    <n v="6933.12"/>
    <n v="14"/>
    <n v="11"/>
    <n v="12.5"/>
    <n v="21587.5"/>
    <n v="15"/>
    <n v="10"/>
    <n v="12.5"/>
    <n v="27965.625"/>
    <x v="2"/>
    <x v="0"/>
    <s v="OK"/>
    <x v="3"/>
    <x v="0"/>
    <s v="Good"/>
    <n v="1"/>
    <s v="OK"/>
    <s v="poor"/>
    <n v="1"/>
    <s v="ok"/>
    <n v="1"/>
    <s v="Good"/>
    <n v="1"/>
    <s v="Good"/>
    <n v="1"/>
    <n v="2"/>
    <n v="1"/>
    <n v="0"/>
    <n v="5"/>
    <n v="8"/>
    <n v="2"/>
    <m/>
    <m/>
  </r>
  <r>
    <x v="0"/>
    <x v="0"/>
    <n v="75"/>
    <s v="GC"/>
    <n v="1"/>
    <n v="3"/>
    <x v="0"/>
    <x v="37"/>
    <n v="12.5"/>
    <n v="20"/>
    <n v="29.5"/>
    <n v="39"/>
    <n v="47"/>
    <n v="7.5"/>
    <n v="9.5"/>
    <n v="9.5"/>
    <n v="8"/>
    <n v="3"/>
    <n v="88.3125"/>
    <n v="7"/>
    <n v="769.30000000000007"/>
    <n v="11"/>
    <n v="9"/>
    <n v="10"/>
    <n v="9263"/>
    <n v="13"/>
    <n v="12"/>
    <n v="12.5"/>
    <n v="19134.375"/>
    <n v="17"/>
    <n v="15"/>
    <n v="16"/>
    <n v="37780.480000000003"/>
    <x v="1"/>
    <x v="0"/>
    <s v="OK"/>
    <x v="2"/>
    <x v="0"/>
    <s v="OK"/>
    <n v="1"/>
    <s v="Poor"/>
    <s v="poor"/>
    <n v="1"/>
    <s v="good"/>
    <n v="1"/>
    <s v="Good"/>
    <n v="1"/>
    <s v="Great"/>
    <n v="1"/>
    <n v="60"/>
    <n v="5"/>
    <n v="18"/>
    <n v="25"/>
    <n v="80"/>
    <n v="25"/>
    <m/>
    <m/>
  </r>
  <r>
    <x v="0"/>
    <x v="0"/>
    <n v="76"/>
    <s v="GC"/>
    <n v="1"/>
    <n v="7"/>
    <x v="3"/>
    <x v="5"/>
    <n v="19.5"/>
    <n v="23"/>
    <n v="22"/>
    <n v="21"/>
    <m/>
    <n v="3.5"/>
    <n v="-1"/>
    <n v="-1"/>
    <n v="-21"/>
    <n v="4.5"/>
    <n v="309.97687500000001"/>
    <n v="9"/>
    <n v="1462.4549999999999"/>
    <n v="8"/>
    <n v="8"/>
    <n v="8"/>
    <n v="4421.12"/>
    <m/>
    <m/>
    <m/>
    <m/>
    <m/>
    <m/>
    <m/>
    <m/>
    <x v="2"/>
    <x v="0"/>
    <s v="Good"/>
    <x v="3"/>
    <x v="0"/>
    <s v="OK"/>
    <n v="1"/>
    <s v="Poor"/>
    <s v="ok"/>
    <n v="1"/>
    <s v="poor"/>
    <n v="1"/>
    <s v="Dead"/>
    <n v="0"/>
    <s v="dead"/>
    <n v="0"/>
    <n v="1"/>
    <n v="1"/>
    <n v="1"/>
    <n v="20"/>
    <n v="0"/>
    <n v="0"/>
    <m/>
    <m/>
  </r>
  <r>
    <x v="0"/>
    <x v="0"/>
    <n v="77"/>
    <s v="RCS"/>
    <n v="1"/>
    <n v="6"/>
    <x v="4"/>
    <x v="21"/>
    <n v="20.5"/>
    <n v="25"/>
    <n v="39"/>
    <n v="43"/>
    <n v="66.5"/>
    <n v="4.5"/>
    <n v="14"/>
    <n v="4"/>
    <n v="23.5"/>
    <n v="4"/>
    <n v="257.48"/>
    <n v="7"/>
    <n v="961.62500000000011"/>
    <n v="14"/>
    <n v="9"/>
    <n v="11.5"/>
    <n v="16195.335000000001"/>
    <n v="25"/>
    <n v="18"/>
    <n v="21.5"/>
    <n v="62412.99500000001"/>
    <n v="26.5"/>
    <n v="22"/>
    <n v="24.25"/>
    <n v="122793.330625"/>
    <x v="2"/>
    <x v="0"/>
    <s v="Good"/>
    <x v="2"/>
    <x v="0"/>
    <s v="OK"/>
    <n v="1"/>
    <s v="OK"/>
    <s v="ok"/>
    <n v="1"/>
    <s v="great"/>
    <n v="1"/>
    <s v="Good"/>
    <n v="1"/>
    <s v="Good"/>
    <n v="1"/>
    <n v="0"/>
    <n v="0"/>
    <n v="0"/>
    <n v="0"/>
    <n v="2"/>
    <n v="1"/>
    <m/>
    <m/>
  </r>
  <r>
    <x v="0"/>
    <x v="0"/>
    <n v="78"/>
    <s v="RCS"/>
    <n v="2"/>
    <n v="3"/>
    <x v="7"/>
    <x v="23"/>
    <n v="4"/>
    <m/>
    <n v="5"/>
    <m/>
    <m/>
    <n v="-4"/>
    <n v="5"/>
    <n v="-5"/>
    <n v="0"/>
    <n v="0.5"/>
    <n v="0.78500000000000003"/>
    <m/>
    <m/>
    <n v="1"/>
    <n v="1"/>
    <n v="1"/>
    <n v="15.700000000000001"/>
    <m/>
    <m/>
    <m/>
    <m/>
    <m/>
    <m/>
    <m/>
    <m/>
    <x v="1"/>
    <x v="0"/>
    <s v="OK"/>
    <x v="0"/>
    <x v="0"/>
    <s v="Dead"/>
    <n v="0"/>
    <s v="Dead"/>
    <s v="dead"/>
    <n v="0"/>
    <s v="poor"/>
    <n v="1"/>
    <s v="Gone"/>
    <n v="0"/>
    <s v="Removed?"/>
    <n v="0"/>
    <n v="5"/>
    <n v="3"/>
    <n v="0"/>
    <n v="30"/>
    <n v="0"/>
    <n v="0"/>
    <m/>
    <m/>
  </r>
  <r>
    <x v="0"/>
    <x v="0"/>
    <n v="79"/>
    <s v="GC"/>
    <n v="2"/>
    <n v="8"/>
    <x v="9"/>
    <x v="38"/>
    <n v="21.5"/>
    <n v="21"/>
    <n v="20"/>
    <m/>
    <m/>
    <n v="-0.5"/>
    <n v="-1"/>
    <n v="-20"/>
    <n v="0"/>
    <n v="6"/>
    <n v="607.59"/>
    <n v="6"/>
    <n v="593.46"/>
    <n v="7"/>
    <n v="6"/>
    <n v="6.5"/>
    <n v="2653.2999999999997"/>
    <m/>
    <m/>
    <m/>
    <m/>
    <m/>
    <m/>
    <m/>
    <m/>
    <x v="2"/>
    <x v="0"/>
    <s v="Good"/>
    <x v="2"/>
    <x v="0"/>
    <s v="Poor"/>
    <n v="1"/>
    <s v="OK"/>
    <s v="dead"/>
    <n v="0"/>
    <s v="poor"/>
    <n v="1"/>
    <s v="Gone"/>
    <n v="0"/>
    <s v="Removed?"/>
    <n v="0"/>
    <n v="0"/>
    <n v="1"/>
    <n v="0"/>
    <n v="5"/>
    <n v="0"/>
    <n v="0"/>
    <m/>
    <m/>
  </r>
  <r>
    <x v="0"/>
    <x v="0"/>
    <n v="80"/>
    <s v="GC"/>
    <n v="2"/>
    <n v="9"/>
    <x v="9"/>
    <x v="32"/>
    <n v="14.5"/>
    <n v="17"/>
    <n v="26"/>
    <n v="33"/>
    <n v="59"/>
    <n v="2.5"/>
    <n v="9"/>
    <n v="7"/>
    <n v="26"/>
    <n v="3"/>
    <n v="102.44250000000001"/>
    <n v="8"/>
    <n v="854.08"/>
    <n v="10"/>
    <n v="7"/>
    <n v="8.5"/>
    <n v="5898.49"/>
    <n v="15"/>
    <n v="15"/>
    <n v="15"/>
    <n v="23314.5"/>
    <n v="25"/>
    <n v="17"/>
    <n v="21"/>
    <n v="81699.66"/>
    <x v="1"/>
    <x v="0"/>
    <s v="OK"/>
    <x v="0"/>
    <x v="0"/>
    <s v="Poor"/>
    <n v="1"/>
    <s v="OK"/>
    <s v="poor"/>
    <n v="1"/>
    <s v="ok"/>
    <n v="1"/>
    <s v="Good"/>
    <n v="1"/>
    <s v="Good"/>
    <n v="1"/>
    <n v="0"/>
    <n v="2"/>
    <n v="5"/>
    <n v="40"/>
    <n v="10"/>
    <n v="80"/>
    <m/>
    <m/>
  </r>
  <r>
    <x v="0"/>
    <x v="0"/>
    <n v="81"/>
    <s v="RCS"/>
    <n v="2"/>
    <n v="6"/>
    <x v="7"/>
    <x v="23"/>
    <n v="7"/>
    <n v="7"/>
    <n v="10"/>
    <n v="11.5"/>
    <n v="92.5"/>
    <n v="0"/>
    <n v="3"/>
    <n v="1.5"/>
    <n v="81"/>
    <n v="2"/>
    <n v="21.98"/>
    <n v="3"/>
    <n v="49.455000000000005"/>
    <n v="5"/>
    <n v="4"/>
    <n v="4.5"/>
    <n v="635.85"/>
    <n v="5.5"/>
    <n v="5"/>
    <n v="5.25"/>
    <n v="995.28187500000001"/>
    <n v="43"/>
    <n v="35"/>
    <n v="39"/>
    <n v="441774.45000000007"/>
    <x v="0"/>
    <x v="0"/>
    <s v="OK"/>
    <x v="4"/>
    <x v="0"/>
    <s v="Poor"/>
    <n v="1"/>
    <s v="OK"/>
    <s v="poor"/>
    <n v="1"/>
    <s v="poor"/>
    <n v="1"/>
    <s v="Ok"/>
    <n v="1"/>
    <s v="Great"/>
    <n v="1"/>
    <n v="0"/>
    <n v="0"/>
    <n v="3"/>
    <n v="10"/>
    <n v="15"/>
    <n v="3"/>
    <m/>
    <m/>
  </r>
  <r>
    <x v="0"/>
    <x v="0"/>
    <n v="82"/>
    <s v="RCS"/>
    <n v="2"/>
    <n v="5"/>
    <x v="1"/>
    <x v="7"/>
    <n v="12"/>
    <n v="13"/>
    <n v="15.5"/>
    <n v="16"/>
    <n v="21"/>
    <n v="1"/>
    <n v="2.5"/>
    <n v="0.5"/>
    <n v="5"/>
    <n v="2.5"/>
    <n v="58.875"/>
    <n v="3"/>
    <n v="91.844999999999999"/>
    <n v="4"/>
    <n v="4"/>
    <n v="4"/>
    <n v="778.72"/>
    <n v="5"/>
    <n v="5"/>
    <n v="5"/>
    <n v="1256"/>
    <n v="5"/>
    <n v="4"/>
    <n v="4.5"/>
    <n v="1335.2850000000001"/>
    <x v="1"/>
    <x v="0"/>
    <s v="OK"/>
    <x v="2"/>
    <x v="0"/>
    <s v="OK"/>
    <n v="1"/>
    <s v="Poor"/>
    <s v="poor"/>
    <n v="1"/>
    <s v="poor"/>
    <n v="1"/>
    <s v="Ok"/>
    <n v="1"/>
    <s v="Poor"/>
    <n v="1"/>
    <n v="0"/>
    <n v="0"/>
    <n v="1"/>
    <n v="10"/>
    <n v="15"/>
    <n v="15"/>
    <m/>
    <m/>
  </r>
  <r>
    <x v="0"/>
    <x v="0"/>
    <n v="83"/>
    <s v="RCS"/>
    <n v="2"/>
    <n v="3"/>
    <x v="25"/>
    <x v="2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84"/>
    <s v="GC"/>
    <n v="2"/>
    <n v="8"/>
    <x v="12"/>
    <x v="39"/>
    <n v="22"/>
    <n v="23"/>
    <n v="32"/>
    <n v="41"/>
    <n v="56"/>
    <n v="1"/>
    <n v="9"/>
    <n v="9"/>
    <n v="15"/>
    <n v="3.5"/>
    <n v="211.5575"/>
    <n v="6"/>
    <n v="649.98"/>
    <n v="10"/>
    <n v="8"/>
    <n v="9"/>
    <n v="8138.88"/>
    <n v="12"/>
    <n v="13"/>
    <n v="12.5"/>
    <n v="20115.625"/>
    <n v="18"/>
    <n v="17"/>
    <n v="17.5"/>
    <n v="53851"/>
    <x v="1"/>
    <x v="0"/>
    <s v="OK"/>
    <x v="3"/>
    <x v="0"/>
    <s v="Poor"/>
    <n v="1"/>
    <s v="Great"/>
    <s v="poor"/>
    <n v="1"/>
    <s v="great"/>
    <n v="1"/>
    <s v="Good"/>
    <n v="1"/>
    <s v="Good"/>
    <n v="1"/>
    <n v="15"/>
    <n v="20"/>
    <n v="22"/>
    <n v="30"/>
    <n v="30"/>
    <n v="60"/>
    <m/>
    <m/>
  </r>
  <r>
    <x v="0"/>
    <x v="0"/>
    <n v="85"/>
    <s v="GC"/>
    <n v="2"/>
    <n v="7"/>
    <x v="20"/>
    <x v="14"/>
    <n v="20.5"/>
    <n v="24"/>
    <n v="36"/>
    <n v="53"/>
    <n v="81"/>
    <n v="3.5"/>
    <n v="12"/>
    <n v="17"/>
    <n v="28"/>
    <n v="4"/>
    <n v="257.48"/>
    <n v="7"/>
    <n v="923.16000000000008"/>
    <n v="15"/>
    <n v="8"/>
    <n v="11.5"/>
    <n v="14949.54"/>
    <n v="31"/>
    <n v="19"/>
    <n v="25"/>
    <n v="104012.5"/>
    <n v="27"/>
    <n v="26"/>
    <n v="26.5"/>
    <n v="178610.26500000001"/>
    <x v="1"/>
    <x v="0"/>
    <s v="Good"/>
    <x v="2"/>
    <x v="0"/>
    <s v="OK"/>
    <n v="1"/>
    <s v="Poor"/>
    <s v="ok"/>
    <n v="1"/>
    <s v="good"/>
    <n v="1"/>
    <s v="Ok"/>
    <n v="1"/>
    <s v="Good"/>
    <n v="1"/>
    <n v="5"/>
    <n v="5"/>
    <n v="20"/>
    <n v="20"/>
    <n v="10"/>
    <n v="2"/>
    <m/>
    <m/>
  </r>
  <r>
    <x v="0"/>
    <x v="0"/>
    <n v="86"/>
    <s v="GC"/>
    <n v="2"/>
    <n v="8"/>
    <x v="13"/>
    <x v="18"/>
    <n v="23.5"/>
    <n v="29"/>
    <n v="37"/>
    <n v="48"/>
    <n v="67.5"/>
    <n v="5.5"/>
    <n v="8"/>
    <n v="11"/>
    <n v="19.5"/>
    <n v="5"/>
    <n v="461.1875"/>
    <n v="7"/>
    <n v="1115.4850000000001"/>
    <n v="12"/>
    <n v="10"/>
    <n v="11"/>
    <n v="14057.78"/>
    <n v="18"/>
    <n v="15"/>
    <n v="16.5"/>
    <n v="41033.520000000004"/>
    <n v="18.5"/>
    <n v="16"/>
    <n v="17.25"/>
    <n v="63068.371875000004"/>
    <x v="2"/>
    <x v="0"/>
    <s v="Good"/>
    <x v="3"/>
    <x v="0"/>
    <s v="Good"/>
    <n v="1"/>
    <s v="OK"/>
    <s v="poor"/>
    <n v="1"/>
    <s v="ok"/>
    <n v="1"/>
    <s v="Good"/>
    <n v="1"/>
    <s v="Great"/>
    <n v="1"/>
    <n v="5"/>
    <n v="15"/>
    <n v="12"/>
    <n v="10"/>
    <n v="20"/>
    <n v="25"/>
    <m/>
    <m/>
  </r>
  <r>
    <x v="0"/>
    <x v="0"/>
    <n v="87"/>
    <s v="GC"/>
    <n v="2"/>
    <n v="9"/>
    <x v="26"/>
    <x v="14"/>
    <n v="21.5"/>
    <n v="26"/>
    <n v="34"/>
    <n v="41"/>
    <n v="61.5"/>
    <n v="4.5"/>
    <n v="8"/>
    <n v="7"/>
    <n v="20.5"/>
    <n v="3"/>
    <n v="151.89750000000001"/>
    <n v="7"/>
    <n v="1000.0900000000001"/>
    <n v="9"/>
    <n v="8"/>
    <n v="8.5"/>
    <n v="7713.41"/>
    <n v="16"/>
    <n v="14.5"/>
    <n v="15.25"/>
    <n v="29940.096250000002"/>
    <n v="27"/>
    <n v="20"/>
    <n v="23.5"/>
    <n v="106644.9975"/>
    <x v="2"/>
    <x v="0"/>
    <s v="Good"/>
    <x v="3"/>
    <x v="0"/>
    <s v="Good"/>
    <n v="1"/>
    <s v="Poor"/>
    <s v="poor"/>
    <n v="1"/>
    <s v="good"/>
    <n v="1"/>
    <s v="Good"/>
    <n v="1"/>
    <s v="Good"/>
    <n v="1"/>
    <n v="1"/>
    <n v="5"/>
    <n v="7"/>
    <n v="20"/>
    <n v="40"/>
    <n v="10"/>
    <m/>
    <m/>
  </r>
  <r>
    <x v="0"/>
    <x v="0"/>
    <n v="88"/>
    <s v="R"/>
    <n v="1"/>
    <n v="6"/>
    <x v="15"/>
    <x v="1"/>
    <n v="11.5"/>
    <n v="15"/>
    <n v="30.5"/>
    <n v="33"/>
    <n v="47"/>
    <n v="3.5"/>
    <n v="15.5"/>
    <n v="2.5"/>
    <n v="14"/>
    <n v="3.5"/>
    <n v="110.58687500000001"/>
    <n v="5"/>
    <n v="294.375"/>
    <n v="12"/>
    <n v="9"/>
    <n v="10.5"/>
    <n v="10558.6425"/>
    <n v="16"/>
    <n v="14"/>
    <n v="15"/>
    <n v="23314.5"/>
    <n v="22"/>
    <n v="18"/>
    <n v="20"/>
    <n v="59032"/>
    <x v="1"/>
    <x v="0"/>
    <s v="Good"/>
    <x v="4"/>
    <x v="0"/>
    <s v="Good"/>
    <n v="1"/>
    <s v="OK"/>
    <s v="ok"/>
    <n v="1"/>
    <s v="ok"/>
    <n v="1"/>
    <s v="Good"/>
    <n v="1"/>
    <s v="Great"/>
    <n v="1"/>
    <n v="8"/>
    <n v="3"/>
    <n v="18"/>
    <n v="30"/>
    <n v="20"/>
    <n v="7"/>
    <m/>
    <m/>
  </r>
  <r>
    <x v="0"/>
    <x v="0"/>
    <n v="89"/>
    <s v="GC"/>
    <n v="2"/>
    <n v="10"/>
    <x v="26"/>
    <x v="36"/>
    <n v="25"/>
    <n v="28"/>
    <n v="41.5"/>
    <n v="50"/>
    <n v="81"/>
    <n v="3"/>
    <n v="13.5"/>
    <n v="8.5"/>
    <n v="31"/>
    <n v="6"/>
    <n v="706.5"/>
    <n v="9"/>
    <n v="1780.38"/>
    <n v="13"/>
    <n v="11"/>
    <n v="12"/>
    <n v="18764.64"/>
    <n v="15"/>
    <n v="20"/>
    <n v="17.5"/>
    <n v="48081.25"/>
    <n v="26"/>
    <n v="22"/>
    <n v="24"/>
    <n v="146499.84"/>
    <x v="2"/>
    <x v="0"/>
    <s v="OK"/>
    <x v="2"/>
    <x v="0"/>
    <s v="Good"/>
    <n v="1"/>
    <s v="OK"/>
    <s v="ok"/>
    <n v="1"/>
    <s v="good"/>
    <n v="1"/>
    <s v="Great"/>
    <n v="1"/>
    <s v="Good"/>
    <n v="1"/>
    <n v="5"/>
    <n v="2"/>
    <n v="15"/>
    <n v="15"/>
    <n v="30"/>
    <n v="40"/>
    <m/>
    <m/>
  </r>
  <r>
    <x v="0"/>
    <x v="0"/>
    <n v="90"/>
    <s v="R"/>
    <n v="1"/>
    <n v="5"/>
    <x v="1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91"/>
    <s v="GC"/>
    <n v="2"/>
    <n v="10.5"/>
    <x v="9"/>
    <x v="31"/>
    <n v="25"/>
    <n v="30"/>
    <n v="44.5"/>
    <n v="48"/>
    <n v="79"/>
    <n v="5"/>
    <n v="14.5"/>
    <n v="3.5"/>
    <n v="31"/>
    <n v="9"/>
    <n v="1589.625"/>
    <n v="10"/>
    <n v="2355"/>
    <n v="16"/>
    <n v="13"/>
    <n v="14.5"/>
    <n v="29378.232500000002"/>
    <n v="72"/>
    <n v="18"/>
    <n v="45"/>
    <n v="305208"/>
    <n v="27.5"/>
    <n v="19"/>
    <n v="23.25"/>
    <n v="134091.93375"/>
    <x v="0"/>
    <x v="0"/>
    <s v="OK"/>
    <x v="3"/>
    <x v="0"/>
    <s v="OK"/>
    <n v="1"/>
    <s v="OK"/>
    <s v="ok"/>
    <n v="1"/>
    <s v="ok"/>
    <n v="1"/>
    <s v="Great"/>
    <n v="1"/>
    <s v="Great"/>
    <n v="1"/>
    <n v="15"/>
    <n v="15"/>
    <n v="2"/>
    <n v="5"/>
    <n v="15"/>
    <n v="8"/>
    <m/>
    <m/>
  </r>
  <r>
    <x v="0"/>
    <x v="0"/>
    <n v="92"/>
    <s v="GC"/>
    <n v="2"/>
    <n v="6"/>
    <x v="26"/>
    <x v="40"/>
    <n v="45.5"/>
    <n v="58"/>
    <n v="76.5"/>
    <n v="92"/>
    <n v="122.5"/>
    <n v="12.5"/>
    <n v="18.5"/>
    <n v="15.5"/>
    <n v="30.5"/>
    <n v="12"/>
    <n v="5143.3200000000006"/>
    <n v="20"/>
    <n v="18212"/>
    <n v="28"/>
    <n v="24"/>
    <n v="26"/>
    <n v="162381.96"/>
    <n v="42"/>
    <n v="32"/>
    <n v="37"/>
    <n v="395476.72"/>
    <n v="73"/>
    <n v="45"/>
    <n v="59"/>
    <n v="1338966.6499999999"/>
    <x v="2"/>
    <x v="0"/>
    <s v="Great"/>
    <x v="2"/>
    <x v="0"/>
    <s v="Great"/>
    <n v="1"/>
    <s v="Good"/>
    <s v="good"/>
    <n v="1"/>
    <s v="great"/>
    <n v="1"/>
    <s v="Great"/>
    <n v="1"/>
    <s v="Great"/>
    <n v="1"/>
    <n v="60"/>
    <n v="20"/>
    <n v="2"/>
    <n v="10"/>
    <n v="20"/>
    <n v="2"/>
    <m/>
    <m/>
  </r>
  <r>
    <x v="0"/>
    <x v="0"/>
    <n v="93"/>
    <s v="GC"/>
    <n v="2"/>
    <n v="8"/>
    <x v="13"/>
    <x v="41"/>
    <n v="65.5"/>
    <n v="83"/>
    <n v="106.5"/>
    <n v="170.5"/>
    <n v="148"/>
    <n v="17.5"/>
    <n v="23.5"/>
    <n v="64"/>
    <n v="-22.5"/>
    <n v="20"/>
    <n v="20567"/>
    <n v="22"/>
    <n v="31535.02"/>
    <n v="40"/>
    <n v="38"/>
    <n v="39"/>
    <n v="508637.61000000004"/>
    <n v="51"/>
    <n v="39"/>
    <n v="45"/>
    <n v="1084124.25"/>
    <n v="61"/>
    <n v="63"/>
    <n v="62"/>
    <n v="1786383.68"/>
    <x v="2"/>
    <x v="0"/>
    <s v="Good"/>
    <x v="2"/>
    <x v="0"/>
    <s v="Good"/>
    <n v="1"/>
    <s v="Great"/>
    <s v="good"/>
    <n v="1"/>
    <s v="good"/>
    <n v="1"/>
    <s v="Good"/>
    <n v="1"/>
    <s v="Great"/>
    <n v="1"/>
    <n v="20"/>
    <n v="5"/>
    <n v="4"/>
    <n v="5"/>
    <n v="45"/>
    <n v="10"/>
    <m/>
    <m/>
  </r>
  <r>
    <x v="0"/>
    <x v="0"/>
    <n v="94"/>
    <s v="R"/>
    <n v="4"/>
    <n v="8"/>
    <x v="18"/>
    <x v="42"/>
    <n v="34.5"/>
    <n v="36"/>
    <n v="44.5"/>
    <n v="49"/>
    <n v="67"/>
    <n v="1.5"/>
    <n v="8.5"/>
    <n v="4.5"/>
    <n v="18"/>
    <n v="8"/>
    <n v="1733.28"/>
    <n v="14"/>
    <n v="5538.9600000000009"/>
    <n v="14"/>
    <n v="10"/>
    <n v="12"/>
    <n v="20121.120000000003"/>
    <n v="19"/>
    <n v="18"/>
    <n v="18.5"/>
    <n v="52658.584999999999"/>
    <n v="28"/>
    <n v="25"/>
    <n v="26.5"/>
    <n v="147739.35500000001"/>
    <x v="2"/>
    <x v="0"/>
    <s v="Good"/>
    <x v="2"/>
    <x v="0"/>
    <s v="Good"/>
    <n v="1"/>
    <s v="Good"/>
    <s v="ok"/>
    <n v="1"/>
    <s v="ok"/>
    <n v="1"/>
    <s v="Good"/>
    <n v="1"/>
    <s v="Great"/>
    <n v="1"/>
    <n v="15"/>
    <n v="25"/>
    <n v="35"/>
    <n v="45"/>
    <n v="20"/>
    <n v="20"/>
    <m/>
    <m/>
  </r>
  <r>
    <x v="0"/>
    <x v="0"/>
    <n v="95"/>
    <s v="R"/>
    <n v="2"/>
    <n v="7"/>
    <x v="21"/>
    <x v="32"/>
    <n v="13"/>
    <m/>
    <m/>
    <m/>
    <m/>
    <n v="-13"/>
    <n v="0"/>
    <n v="0"/>
    <n v="0"/>
    <n v="2"/>
    <n v="40.82"/>
    <m/>
    <m/>
    <m/>
    <m/>
    <m/>
    <m/>
    <m/>
    <m/>
    <m/>
    <m/>
    <m/>
    <m/>
    <m/>
    <m/>
    <x v="0"/>
    <x v="0"/>
    <s v="OK"/>
    <x v="2"/>
    <x v="0"/>
    <s v="Dead"/>
    <n v="0"/>
    <s v="Dead"/>
    <s v="dead"/>
    <n v="0"/>
    <s v="Gone"/>
    <n v="0"/>
    <s v="Gone"/>
    <n v="0"/>
    <s v="Gone"/>
    <n v="0"/>
    <n v="5"/>
    <n v="5"/>
    <n v="0"/>
    <n v="0"/>
    <n v="0"/>
    <n v="0"/>
    <m/>
    <m/>
  </r>
  <r>
    <x v="0"/>
    <x v="0"/>
    <n v="96"/>
    <s v="GC"/>
    <n v="1"/>
    <n v="9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97"/>
    <s v="GC"/>
    <n v="1"/>
    <n v="8"/>
    <x v="27"/>
    <x v="43"/>
    <n v="43"/>
    <n v="46"/>
    <n v="68.5"/>
    <n v="76"/>
    <n v="124"/>
    <n v="3"/>
    <n v="22.5"/>
    <n v="7.5"/>
    <n v="48"/>
    <n v="7"/>
    <n v="1653.9950000000001"/>
    <n v="11"/>
    <n v="4369.3100000000004"/>
    <n v="15"/>
    <n v="14"/>
    <n v="14.5"/>
    <n v="45222.672500000001"/>
    <n v="27"/>
    <n v="25"/>
    <n v="26"/>
    <n v="161320.63999999998"/>
    <n v="54"/>
    <n v="47"/>
    <n v="50.5"/>
    <n v="992965.34000000008"/>
    <x v="1"/>
    <x v="0"/>
    <s v="Good"/>
    <x v="2"/>
    <x v="0"/>
    <s v="Good"/>
    <n v="1"/>
    <s v="Great"/>
    <s v="ok"/>
    <n v="1"/>
    <s v="good"/>
    <n v="1"/>
    <s v="Great"/>
    <n v="1"/>
    <s v="Great"/>
    <n v="1"/>
    <n v="0"/>
    <n v="0"/>
    <n v="0"/>
    <n v="0"/>
    <n v="0"/>
    <n v="0"/>
    <m/>
    <m/>
  </r>
  <r>
    <x v="0"/>
    <x v="0"/>
    <n v="98"/>
    <s v="R"/>
    <n v="1"/>
    <n v="6"/>
    <x v="12"/>
    <x v="44"/>
    <n v="26.5"/>
    <n v="30"/>
    <n v="47.5"/>
    <n v="53.5"/>
    <n v="80"/>
    <n v="3.5"/>
    <n v="17.5"/>
    <n v="6"/>
    <n v="26.5"/>
    <n v="7"/>
    <n v="1019.3225000000001"/>
    <n v="10"/>
    <n v="2355"/>
    <n v="16"/>
    <n v="12"/>
    <n v="14"/>
    <n v="29233.4"/>
    <n v="22"/>
    <n v="16"/>
    <n v="19"/>
    <n v="60644.39"/>
    <n v="28"/>
    <n v="23"/>
    <n v="25.5"/>
    <n v="163342.80000000002"/>
    <x v="1"/>
    <x v="0"/>
    <s v="Good"/>
    <x v="2"/>
    <x v="0"/>
    <s v="OK"/>
    <n v="1"/>
    <s v="Good"/>
    <s v="ok"/>
    <n v="1"/>
    <s v="ok"/>
    <n v="1"/>
    <s v="Great"/>
    <n v="1"/>
    <s v="Good"/>
    <n v="1"/>
    <n v="25"/>
    <n v="3"/>
    <n v="7"/>
    <n v="45"/>
    <n v="15"/>
    <n v="30"/>
    <m/>
    <m/>
  </r>
  <r>
    <x v="0"/>
    <x v="0"/>
    <n v="99"/>
    <s v="GC"/>
    <n v="1"/>
    <n v="4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100"/>
    <s v="GC"/>
    <n v="1"/>
    <n v="9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1"/>
    <s v="RCS"/>
    <n v="2"/>
    <n v="6"/>
    <x v="21"/>
    <x v="7"/>
    <n v="7.5"/>
    <m/>
    <m/>
    <m/>
    <m/>
    <n v="-7.5"/>
    <n v="0"/>
    <n v="0"/>
    <n v="0"/>
    <n v="1.5"/>
    <n v="13.246875000000001"/>
    <m/>
    <m/>
    <m/>
    <m/>
    <m/>
    <m/>
    <m/>
    <m/>
    <m/>
    <m/>
    <m/>
    <m/>
    <m/>
    <m/>
    <x v="0"/>
    <x v="0"/>
    <s v="Good"/>
    <x v="0"/>
    <x v="0"/>
    <s v="Dead"/>
    <n v="0"/>
    <s v="Dead"/>
    <s v="Gone"/>
    <n v="0"/>
    <s v="Gone"/>
    <n v="0"/>
    <s v="Gone"/>
    <n v="0"/>
    <s v="Gone"/>
    <n v="0"/>
    <n v="15"/>
    <n v="12"/>
    <n v="0"/>
    <n v="0"/>
    <n v="0"/>
    <n v="0"/>
    <m/>
    <m/>
  </r>
  <r>
    <x v="0"/>
    <x v="1"/>
    <n v="2"/>
    <s v="GC"/>
    <n v="2"/>
    <n v="8"/>
    <x v="5"/>
    <x v="4"/>
    <n v="12.5"/>
    <n v="14"/>
    <n v="15"/>
    <n v="18"/>
    <n v="28"/>
    <n v="1.5"/>
    <n v="1"/>
    <n v="3"/>
    <n v="10"/>
    <n v="4"/>
    <n v="157"/>
    <n v="5"/>
    <n v="274.75"/>
    <n v="6"/>
    <n v="5"/>
    <n v="5.5"/>
    <n v="1424.7750000000001"/>
    <n v="8"/>
    <n v="8"/>
    <n v="8"/>
    <n v="3617.28"/>
    <n v="11"/>
    <n v="10"/>
    <n v="10.5"/>
    <n v="9693.18"/>
    <x v="0"/>
    <x v="0"/>
    <s v="OK"/>
    <x v="4"/>
    <x v="0"/>
    <s v="OK"/>
    <n v="1"/>
    <s v="OK"/>
    <s v="ok"/>
    <n v="1"/>
    <s v="good"/>
    <n v="1"/>
    <s v="Ok"/>
    <n v="1"/>
    <s v="Good"/>
    <n v="1"/>
    <n v="0"/>
    <n v="15"/>
    <n v="30"/>
    <n v="15"/>
    <n v="40"/>
    <n v="15"/>
    <m/>
    <m/>
  </r>
  <r>
    <x v="0"/>
    <x v="1"/>
    <n v="3"/>
    <s v="RCS"/>
    <n v="2"/>
    <n v="6"/>
    <x v="5"/>
    <x v="45"/>
    <n v="11"/>
    <n v="13"/>
    <n v="15"/>
    <n v="15"/>
    <n v="23"/>
    <n v="2"/>
    <n v="2"/>
    <n v="0"/>
    <n v="8"/>
    <n v="8"/>
    <n v="552.64"/>
    <n v="5"/>
    <n v="255.125"/>
    <n v="6"/>
    <n v="4"/>
    <n v="5"/>
    <n v="1177.5"/>
    <n v="7"/>
    <n v="7"/>
    <n v="7"/>
    <n v="2307.9"/>
    <n v="14"/>
    <n v="10"/>
    <n v="12"/>
    <n v="10399.68"/>
    <x v="5"/>
    <x v="0"/>
    <s v="Good"/>
    <x v="2"/>
    <x v="0"/>
    <s v="OK"/>
    <n v="1"/>
    <s v="Poor"/>
    <s v="ok"/>
    <n v="1"/>
    <s v="good"/>
    <n v="1"/>
    <s v="Poor"/>
    <n v="1"/>
    <s v="Good"/>
    <n v="1"/>
    <n v="5"/>
    <n v="9"/>
    <n v="15"/>
    <n v="1"/>
    <n v="20"/>
    <n v="25"/>
    <m/>
    <m/>
  </r>
  <r>
    <x v="0"/>
    <x v="1"/>
    <n v="4"/>
    <s v="RCS"/>
    <n v="2"/>
    <n v="9"/>
    <x v="28"/>
    <x v="46"/>
    <n v="38"/>
    <n v="47"/>
    <n v="73"/>
    <n v="82"/>
    <n v="118"/>
    <n v="9"/>
    <n v="26"/>
    <n v="9"/>
    <n v="36"/>
    <n v="9"/>
    <n v="2416.23"/>
    <n v="9"/>
    <n v="2988.4949999999999"/>
    <n v="15"/>
    <n v="15"/>
    <n v="15"/>
    <n v="51574.5"/>
    <n v="24"/>
    <n v="18"/>
    <n v="21"/>
    <n v="113548.68000000001"/>
    <n v="23"/>
    <n v="18"/>
    <n v="20.5"/>
    <n v="155711.03"/>
    <x v="2"/>
    <x v="0"/>
    <s v="Great"/>
    <x v="2"/>
    <x v="0"/>
    <s v="Good"/>
    <n v="1"/>
    <s v="Good"/>
    <s v="good"/>
    <n v="1"/>
    <s v="great"/>
    <n v="1"/>
    <s v="Great"/>
    <n v="1"/>
    <s v="Great"/>
    <n v="1"/>
    <n v="15"/>
    <n v="40"/>
    <n v="35"/>
    <n v="15"/>
    <n v="30"/>
    <n v="25"/>
    <m/>
    <m/>
  </r>
  <r>
    <x v="0"/>
    <x v="1"/>
    <n v="5"/>
    <s v="GC"/>
    <n v="1"/>
    <n v="8"/>
    <x v="26"/>
    <x v="16"/>
    <n v="32"/>
    <n v="43"/>
    <n v="53"/>
    <n v="62"/>
    <n v="86"/>
    <n v="11"/>
    <n v="10"/>
    <n v="9"/>
    <n v="24"/>
    <n v="10"/>
    <n v="2512"/>
    <n v="7"/>
    <n v="1653.9950000000001"/>
    <n v="13"/>
    <n v="13"/>
    <n v="13"/>
    <n v="28124.98"/>
    <n v="26"/>
    <n v="22"/>
    <n v="24"/>
    <n v="112135.68000000001"/>
    <n v="36"/>
    <n v="21"/>
    <n v="28.5"/>
    <n v="219339.99000000002"/>
    <x v="1"/>
    <x v="0"/>
    <s v="Good"/>
    <x v="3"/>
    <x v="0"/>
    <s v="Good"/>
    <n v="1"/>
    <s v="Good"/>
    <s v="good"/>
    <n v="1"/>
    <s v="great"/>
    <n v="1"/>
    <s v="Great"/>
    <n v="1"/>
    <s v="Great"/>
    <n v="1"/>
    <n v="20"/>
    <n v="20"/>
    <n v="25"/>
    <n v="35"/>
    <n v="40"/>
    <n v="15"/>
    <m/>
    <m/>
  </r>
  <r>
    <x v="0"/>
    <x v="1"/>
    <n v="6"/>
    <s v="GC"/>
    <n v="2"/>
    <n v="11"/>
    <x v="12"/>
    <x v="14"/>
    <n v="19"/>
    <n v="23"/>
    <n v="35"/>
    <n v="59"/>
    <n v="77.5"/>
    <n v="4"/>
    <n v="12"/>
    <n v="24"/>
    <n v="18.5"/>
    <n v="7"/>
    <n v="730.83500000000004"/>
    <n v="7"/>
    <n v="884.69500000000005"/>
    <n v="9"/>
    <n v="9"/>
    <n v="9"/>
    <n v="8901.9"/>
    <n v="12"/>
    <n v="11"/>
    <n v="11.5"/>
    <n v="24500.635000000002"/>
    <n v="20"/>
    <n v="15"/>
    <n v="17.5"/>
    <n v="74525.9375"/>
    <x v="1"/>
    <x v="0"/>
    <s v="Good"/>
    <x v="3"/>
    <x v="0"/>
    <s v="OK"/>
    <n v="1"/>
    <s v="Good"/>
    <s v="good"/>
    <n v="1"/>
    <s v="great"/>
    <n v="1"/>
    <s v="Good"/>
    <n v="1"/>
    <s v="Great"/>
    <n v="1"/>
    <n v="1"/>
    <n v="0"/>
    <n v="5"/>
    <n v="5"/>
    <n v="10"/>
    <n v="7"/>
    <m/>
    <m/>
  </r>
  <r>
    <x v="0"/>
    <x v="1"/>
    <n v="7"/>
    <s v="GC"/>
    <n v="1"/>
    <n v="8"/>
    <x v="29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Goo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8"/>
    <s v="GC"/>
    <n v="1"/>
    <n v="9"/>
    <x v="30"/>
    <x v="47"/>
    <n v="65.5"/>
    <n v="72"/>
    <n v="86"/>
    <n v="87"/>
    <n v="120.5"/>
    <n v="6.5"/>
    <n v="14"/>
    <n v="1"/>
    <n v="33.5"/>
    <n v="18"/>
    <n v="16659.27"/>
    <n v="15"/>
    <n v="12717"/>
    <n v="32"/>
    <n v="23"/>
    <n v="27.5"/>
    <n v="204217.75"/>
    <n v="37"/>
    <n v="30"/>
    <n v="33.5"/>
    <n v="306576.255"/>
    <n v="51"/>
    <n v="43"/>
    <n v="47"/>
    <n v="835819.33000000007"/>
    <x v="5"/>
    <x v="0"/>
    <s v="Great"/>
    <x v="2"/>
    <x v="0"/>
    <s v="Good"/>
    <n v="1"/>
    <s v="Good"/>
    <s v="good"/>
    <n v="1"/>
    <s v="great"/>
    <n v="1"/>
    <s v="Great"/>
    <n v="1"/>
    <s v="Great"/>
    <n v="1"/>
    <n v="80"/>
    <n v="20"/>
    <n v="60"/>
    <n v="30"/>
    <n v="50"/>
    <n v="10"/>
    <m/>
    <m/>
  </r>
  <r>
    <x v="0"/>
    <x v="1"/>
    <n v="9"/>
    <s v="GC"/>
    <n v="1"/>
    <n v="5"/>
    <x v="31"/>
    <x v="29"/>
    <n v="47"/>
    <n v="58"/>
    <n v="65"/>
    <n v="85"/>
    <n v="114.5"/>
    <n v="11"/>
    <n v="7"/>
    <n v="20"/>
    <n v="29.5"/>
    <n v="12"/>
    <n v="5312.88"/>
    <n v="14"/>
    <n v="8923.880000000001"/>
    <n v="20"/>
    <n v="16"/>
    <n v="18"/>
    <n v="66128.399999999994"/>
    <n v="28"/>
    <n v="22"/>
    <n v="25"/>
    <n v="166812.5"/>
    <n v="32"/>
    <n v="24"/>
    <n v="28"/>
    <n v="281871.52"/>
    <x v="5"/>
    <x v="0"/>
    <s v="Great"/>
    <x v="2"/>
    <x v="0"/>
    <s v="Good"/>
    <n v="1"/>
    <s v="Good"/>
    <s v="great"/>
    <n v="1"/>
    <s v="great"/>
    <n v="1"/>
    <s v="Great"/>
    <n v="1"/>
    <s v="Good"/>
    <n v="1"/>
    <n v="50"/>
    <n v="0"/>
    <n v="20"/>
    <n v="35"/>
    <n v="20"/>
    <n v="1"/>
    <m/>
    <m/>
  </r>
  <r>
    <x v="0"/>
    <x v="1"/>
    <n v="10"/>
    <s v="GC"/>
    <n v="2"/>
    <n v="9"/>
    <x v="8"/>
    <x v="24"/>
    <n v="65"/>
    <n v="72"/>
    <n v="75"/>
    <n v="91"/>
    <n v="123"/>
    <n v="7"/>
    <n v="3"/>
    <n v="16"/>
    <n v="32"/>
    <n v="10"/>
    <n v="5102.5"/>
    <n v="12"/>
    <n v="8138.88"/>
    <n v="22"/>
    <n v="17"/>
    <n v="19.5"/>
    <n v="89548.875000000015"/>
    <n v="29"/>
    <n v="27"/>
    <n v="28"/>
    <n v="224020.16000000003"/>
    <n v="36"/>
    <n v="32"/>
    <n v="34"/>
    <n v="446470.32"/>
    <x v="2"/>
    <x v="0"/>
    <s v="Great"/>
    <x v="2"/>
    <x v="0"/>
    <s v="Good"/>
    <n v="1"/>
    <s v="Great"/>
    <s v="great"/>
    <n v="1"/>
    <s v="great"/>
    <n v="1"/>
    <s v="Good"/>
    <n v="1"/>
    <s v="Great"/>
    <n v="1"/>
    <n v="15"/>
    <n v="0"/>
    <n v="35"/>
    <n v="20"/>
    <n v="10"/>
    <n v="0"/>
    <m/>
    <m/>
  </r>
  <r>
    <x v="0"/>
    <x v="1"/>
    <n v="11"/>
    <s v="GC"/>
    <n v="2"/>
    <n v="5"/>
    <x v="16"/>
    <x v="4"/>
    <n v="14"/>
    <n v="12"/>
    <n v="13"/>
    <n v="12"/>
    <m/>
    <n v="-2"/>
    <n v="1"/>
    <n v="-1"/>
    <n v="-12"/>
    <n v="4"/>
    <n v="175.84"/>
    <n v="5"/>
    <n v="235.5"/>
    <n v="11"/>
    <n v="6"/>
    <n v="8.5"/>
    <n v="2949.2449999999999"/>
    <n v="6"/>
    <n v="3"/>
    <n v="4.5"/>
    <n v="763.02"/>
    <m/>
    <m/>
    <m/>
    <m/>
    <x v="1"/>
    <x v="0"/>
    <s v="Good"/>
    <x v="2"/>
    <x v="0"/>
    <s v="OK"/>
    <n v="1"/>
    <s v="Good"/>
    <s v="dead"/>
    <n v="0"/>
    <s v="poor"/>
    <n v="1"/>
    <s v="Poor"/>
    <n v="1"/>
    <s v="Gone"/>
    <n v="0"/>
    <n v="10"/>
    <n v="30"/>
    <n v="40"/>
    <n v="30"/>
    <n v="70"/>
    <n v="0"/>
    <m/>
    <m/>
  </r>
  <r>
    <x v="0"/>
    <x v="1"/>
    <n v="12"/>
    <s v="RCS"/>
    <n v="1"/>
    <n v="7"/>
    <x v="4"/>
    <x v="11"/>
    <n v="16.5"/>
    <m/>
    <n v="17"/>
    <m/>
    <m/>
    <n v="-16.5"/>
    <n v="17"/>
    <n v="-17"/>
    <n v="0"/>
    <n v="5"/>
    <n v="323.8125"/>
    <m/>
    <m/>
    <n v="10"/>
    <n v="4"/>
    <n v="7"/>
    <n v="2615.6200000000003"/>
    <m/>
    <m/>
    <m/>
    <m/>
    <m/>
    <m/>
    <m/>
    <m/>
    <x v="1"/>
    <x v="0"/>
    <s v="Good"/>
    <x v="2"/>
    <x v="0"/>
    <s v="Dead"/>
    <n v="0"/>
    <s v="Dead"/>
    <s v="Gone"/>
    <n v="0"/>
    <s v="poor"/>
    <n v="1"/>
    <s v="Gone"/>
    <n v="0"/>
    <s v="Removed?"/>
    <n v="0"/>
    <n v="5"/>
    <n v="8"/>
    <n v="0"/>
    <n v="0"/>
    <n v="0"/>
    <n v="0"/>
    <m/>
    <m/>
  </r>
  <r>
    <x v="0"/>
    <x v="1"/>
    <n v="13"/>
    <s v="RCS"/>
    <n v="2"/>
    <n v="6"/>
    <x v="16"/>
    <x v="4"/>
    <n v="11"/>
    <m/>
    <m/>
    <m/>
    <m/>
    <n v="-11"/>
    <n v="0"/>
    <n v="0"/>
    <n v="0"/>
    <n v="4"/>
    <n v="138.16"/>
    <m/>
    <m/>
    <m/>
    <m/>
    <m/>
    <m/>
    <m/>
    <m/>
    <m/>
    <m/>
    <m/>
    <m/>
    <m/>
    <m/>
    <x v="1"/>
    <x v="0"/>
    <s v="Good"/>
    <x v="3"/>
    <x v="0"/>
    <s v="Dead"/>
    <n v="0"/>
    <s v="Dead"/>
    <s v="Gone"/>
    <n v="0"/>
    <s v="Gone"/>
    <n v="0"/>
    <s v="Gone"/>
    <n v="0"/>
    <s v="Gone"/>
    <n v="0"/>
    <n v="15"/>
    <n v="15"/>
    <n v="0"/>
    <n v="0"/>
    <n v="0"/>
    <n v="0"/>
    <m/>
    <m/>
  </r>
  <r>
    <x v="0"/>
    <x v="1"/>
    <n v="14"/>
    <s v="GC"/>
    <n v="2"/>
    <n v="6"/>
    <x v="3"/>
    <x v="4"/>
    <n v="21.5"/>
    <n v="26"/>
    <n v="37"/>
    <n v="42"/>
    <n v="60"/>
    <n v="4.5"/>
    <n v="11"/>
    <n v="5"/>
    <n v="18"/>
    <n v="6"/>
    <n v="607.59"/>
    <n v="8"/>
    <n v="1306.24"/>
    <n v="14"/>
    <n v="3"/>
    <n v="8.5"/>
    <n v="8394.005000000001"/>
    <n v="12"/>
    <n v="12"/>
    <n v="12"/>
    <n v="18990.72"/>
    <n v="20"/>
    <n v="14"/>
    <n v="17"/>
    <n v="54447.600000000006"/>
    <x v="1"/>
    <x v="0"/>
    <s v="Good"/>
    <x v="3"/>
    <x v="0"/>
    <s v="Good"/>
    <n v="1"/>
    <s v="Poor"/>
    <s v="ok"/>
    <n v="1"/>
    <s v="good"/>
    <n v="1"/>
    <s v="Good"/>
    <n v="1"/>
    <s v="Good"/>
    <n v="1"/>
    <n v="15"/>
    <n v="25"/>
    <n v="30"/>
    <n v="20"/>
    <n v="80"/>
    <n v="35"/>
    <m/>
    <m/>
  </r>
  <r>
    <x v="0"/>
    <x v="1"/>
    <n v="15"/>
    <s v="RCS"/>
    <n v="1"/>
    <n v="8"/>
    <x v="0"/>
    <x v="1"/>
    <n v="12.5"/>
    <n v="21"/>
    <n v="34"/>
    <n v="46"/>
    <n v="71.5"/>
    <n v="8.5"/>
    <n v="13"/>
    <n v="12"/>
    <n v="25.5"/>
    <n v="5.5"/>
    <n v="296.828125"/>
    <n v="7"/>
    <n v="807.7650000000001"/>
    <n v="13"/>
    <n v="9"/>
    <n v="11"/>
    <n v="12917.96"/>
    <n v="13"/>
    <n v="12"/>
    <n v="12.5"/>
    <n v="22568.75"/>
    <n v="20"/>
    <n v="14.5"/>
    <n v="17.25"/>
    <n v="66805.756875000006"/>
    <x v="1"/>
    <x v="0"/>
    <s v="Good"/>
    <x v="3"/>
    <x v="0"/>
    <s v="OK"/>
    <n v="1"/>
    <s v="OK"/>
    <s v="ok"/>
    <n v="1"/>
    <s v="good"/>
    <n v="1"/>
    <s v="Ok"/>
    <n v="1"/>
    <s v="Good"/>
    <n v="1"/>
    <n v="0"/>
    <n v="0"/>
    <n v="5"/>
    <n v="3"/>
    <n v="10"/>
    <n v="5"/>
    <m/>
    <m/>
  </r>
  <r>
    <x v="0"/>
    <x v="1"/>
    <n v="16"/>
    <s v="RCS"/>
    <n v="2"/>
    <n v="3"/>
    <x v="6"/>
    <x v="2"/>
    <m/>
    <n v="21"/>
    <m/>
    <m/>
    <m/>
    <n v="21"/>
    <n v="-21"/>
    <n v="0"/>
    <n v="0"/>
    <m/>
    <m/>
    <n v="5"/>
    <n v="412.125"/>
    <m/>
    <m/>
    <m/>
    <m/>
    <m/>
    <m/>
    <m/>
    <m/>
    <m/>
    <m/>
    <m/>
    <m/>
    <x v="3"/>
    <x v="1"/>
    <s v="Missing"/>
    <x v="1"/>
    <x v="1"/>
    <s v="Dead"/>
    <n v="0"/>
    <s v="Dead"/>
    <s v="dead?"/>
    <n v="0"/>
    <s v="Gone"/>
    <n v="0"/>
    <s v="Gone"/>
    <n v="0"/>
    <s v="Gone"/>
    <n v="0"/>
    <n v="0"/>
    <n v="0"/>
    <n v="10"/>
    <n v="0"/>
    <n v="0"/>
    <n v="0"/>
    <m/>
    <m/>
  </r>
  <r>
    <x v="0"/>
    <x v="1"/>
    <n v="17"/>
    <s v="RCS"/>
    <n v="2"/>
    <n v="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18"/>
    <s v="GC"/>
    <n v="2"/>
    <n v="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19"/>
    <s v="GC"/>
    <n v="2"/>
    <n v="8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20"/>
    <s v="RCS"/>
    <n v="2"/>
    <n v="2"/>
    <x v="32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21"/>
    <s v="GC"/>
    <n v="2"/>
    <n v="9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22"/>
    <s v="RCS"/>
    <n v="2"/>
    <n v="5"/>
    <x v="16"/>
    <x v="43"/>
    <n v="51"/>
    <n v="45"/>
    <n v="76"/>
    <n v="91"/>
    <n v="123"/>
    <n v="-6"/>
    <n v="31"/>
    <n v="15"/>
    <n v="32"/>
    <n v="23"/>
    <n v="21178.515000000003"/>
    <n v="17"/>
    <n v="10208.925000000001"/>
    <n v="28"/>
    <n v="26"/>
    <n v="27"/>
    <n v="173968.56"/>
    <n v="37"/>
    <n v="27"/>
    <n v="32"/>
    <n v="292597.76000000001"/>
    <n v="64"/>
    <n v="55"/>
    <n v="59.5"/>
    <n v="1367315.355"/>
    <x v="2"/>
    <x v="0"/>
    <s v="Good"/>
    <x v="2"/>
    <x v="0"/>
    <s v="Good"/>
    <n v="1"/>
    <s v="Great"/>
    <s v="good"/>
    <n v="1"/>
    <s v="great"/>
    <n v="1"/>
    <s v="Great"/>
    <n v="1"/>
    <s v="Great"/>
    <n v="1"/>
    <n v="15"/>
    <n v="20"/>
    <n v="1"/>
    <n v="0"/>
    <n v="5"/>
    <n v="0"/>
    <m/>
    <s v="recorded 55 cm Lotsco in 2014 "/>
  </r>
  <r>
    <x v="0"/>
    <x v="1"/>
    <n v="23"/>
    <s v="GC"/>
    <n v="1"/>
    <n v="9"/>
    <x v="33"/>
    <x v="22"/>
    <n v="37"/>
    <n v="53"/>
    <n v="72"/>
    <n v="86"/>
    <n v="125"/>
    <n v="16"/>
    <n v="19"/>
    <n v="14"/>
    <n v="39"/>
    <n v="16"/>
    <n v="7435.52"/>
    <n v="12"/>
    <n v="5991.12"/>
    <n v="20"/>
    <n v="20"/>
    <n v="20"/>
    <n v="90432"/>
    <n v="33"/>
    <n v="27"/>
    <n v="30"/>
    <n v="243036"/>
    <n v="38"/>
    <n v="36"/>
    <n v="37"/>
    <n v="537332.5"/>
    <x v="2"/>
    <x v="0"/>
    <s v="Great"/>
    <x v="3"/>
    <x v="0"/>
    <s v="OK"/>
    <n v="1"/>
    <s v="OK"/>
    <s v="ok"/>
    <n v="1"/>
    <s v="great"/>
    <n v="1"/>
    <s v="Great"/>
    <n v="1"/>
    <s v="Great"/>
    <n v="1"/>
    <n v="0"/>
    <n v="0"/>
    <n v="0"/>
    <n v="0"/>
    <n v="5"/>
    <n v="17"/>
    <m/>
    <m/>
  </r>
  <r>
    <x v="0"/>
    <x v="1"/>
    <n v="24"/>
    <s v="GC"/>
    <n v="2"/>
    <n v="10"/>
    <x v="34"/>
    <x v="48"/>
    <n v="53.5"/>
    <n v="61"/>
    <n v="68"/>
    <n v="87"/>
    <n v="94"/>
    <n v="7.5"/>
    <n v="7"/>
    <n v="19"/>
    <n v="7"/>
    <n v="17"/>
    <n v="12137.2775"/>
    <n v="14"/>
    <n v="9385.4600000000009"/>
    <n v="20"/>
    <n v="17"/>
    <n v="18.5"/>
    <n v="73077.22"/>
    <n v="26"/>
    <n v="21"/>
    <n v="23.5"/>
    <n v="150863.655"/>
    <n v="25"/>
    <n v="27"/>
    <n v="26"/>
    <n v="199528.15999999997"/>
    <x v="5"/>
    <x v="0"/>
    <s v="Great"/>
    <x v="2"/>
    <x v="0"/>
    <s v="Good"/>
    <n v="1"/>
    <s v="Good"/>
    <s v="great"/>
    <n v="1"/>
    <s v="great"/>
    <n v="1"/>
    <s v="Great"/>
    <n v="1"/>
    <s v="Great"/>
    <n v="1"/>
    <n v="10"/>
    <n v="25"/>
    <n v="45"/>
    <n v="50"/>
    <n v="15"/>
    <n v="60"/>
    <m/>
    <m/>
  </r>
  <r>
    <x v="0"/>
    <x v="1"/>
    <n v="25"/>
    <s v="RCS"/>
    <n v="2"/>
    <n v="7"/>
    <x v="35"/>
    <x v="39"/>
    <n v="15"/>
    <m/>
    <n v="11"/>
    <m/>
    <m/>
    <n v="-15"/>
    <n v="11"/>
    <n v="-11"/>
    <n v="0"/>
    <n v="5"/>
    <n v="294.375"/>
    <m/>
    <m/>
    <n v="6"/>
    <n v="1"/>
    <n v="3.5"/>
    <n v="423.11500000000001"/>
    <m/>
    <m/>
    <m/>
    <m/>
    <m/>
    <m/>
    <m/>
    <m/>
    <x v="1"/>
    <x v="0"/>
    <s v="Good"/>
    <x v="3"/>
    <x v="0"/>
    <s v="Poor"/>
    <n v="1"/>
    <s v="Dead"/>
    <s v="Gone"/>
    <n v="0"/>
    <s v="poor"/>
    <n v="1"/>
    <s v="Gone"/>
    <n v="0"/>
    <s v="Removed?"/>
    <n v="0"/>
    <n v="20"/>
    <n v="5"/>
    <n v="0"/>
    <n v="0"/>
    <n v="0"/>
    <n v="0"/>
    <m/>
    <m/>
  </r>
  <r>
    <x v="0"/>
    <x v="1"/>
    <n v="26"/>
    <s v="GC"/>
    <n v="2"/>
    <n v="6"/>
    <x v="5"/>
    <x v="11"/>
    <n v="13"/>
    <n v="17"/>
    <n v="15"/>
    <m/>
    <m/>
    <n v="4"/>
    <n v="-2"/>
    <n v="-15"/>
    <n v="0"/>
    <n v="3.5"/>
    <n v="125.01125000000002"/>
    <n v="5"/>
    <n v="333.625"/>
    <n v="4"/>
    <n v="4"/>
    <n v="4"/>
    <n v="753.6"/>
    <m/>
    <m/>
    <m/>
    <m/>
    <m/>
    <m/>
    <m/>
    <m/>
    <x v="1"/>
    <x v="0"/>
    <s v="Good"/>
    <x v="0"/>
    <x v="0"/>
    <s v="Good"/>
    <n v="1"/>
    <s v="Good"/>
    <s v="dead"/>
    <n v="0"/>
    <s v="poor"/>
    <n v="1"/>
    <s v="Gone"/>
    <n v="0"/>
    <s v="Removed?"/>
    <n v="0"/>
    <n v="20"/>
    <n v="0"/>
    <n v="2"/>
    <n v="15"/>
    <n v="0"/>
    <n v="0"/>
    <m/>
    <m/>
  </r>
  <r>
    <x v="0"/>
    <x v="1"/>
    <n v="27"/>
    <s v="GC"/>
    <n v="1"/>
    <n v="6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1"/>
    <n v="0"/>
    <n v="0"/>
    <n v="0"/>
    <n v="0"/>
    <m/>
    <m/>
  </r>
  <r>
    <x v="0"/>
    <x v="1"/>
    <n v="28"/>
    <s v="RCS"/>
    <n v="1"/>
    <n v="2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29"/>
    <s v="RCS"/>
    <n v="1"/>
    <n v="1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30"/>
    <s v="GC"/>
    <n v="2"/>
    <n v="9"/>
    <x v="9"/>
    <x v="15"/>
    <n v="22"/>
    <m/>
    <m/>
    <m/>
    <m/>
    <n v="-22"/>
    <n v="0"/>
    <n v="0"/>
    <n v="0"/>
    <n v="9"/>
    <n v="1398.8700000000001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30"/>
    <n v="1"/>
    <n v="0"/>
    <n v="0"/>
    <n v="0"/>
    <n v="0"/>
    <m/>
    <m/>
  </r>
  <r>
    <x v="0"/>
    <x v="1"/>
    <n v="31"/>
    <s v="GC"/>
    <n v="1"/>
    <n v="5"/>
    <x v="16"/>
    <x v="9"/>
    <n v="10"/>
    <m/>
    <m/>
    <m/>
    <m/>
    <n v="-10"/>
    <n v="0"/>
    <n v="0"/>
    <n v="0"/>
    <n v="4"/>
    <n v="125.60000000000001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0"/>
    <n v="10"/>
    <n v="0"/>
    <n v="0"/>
    <n v="0"/>
    <n v="0"/>
    <m/>
    <m/>
  </r>
  <r>
    <x v="0"/>
    <x v="1"/>
    <n v="32"/>
    <s v="GC"/>
    <n v="2"/>
    <n v="9"/>
    <x v="26"/>
    <x v="27"/>
    <n v="16"/>
    <n v="19"/>
    <n v="19"/>
    <n v="23"/>
    <n v="25"/>
    <n v="3"/>
    <n v="0"/>
    <n v="4"/>
    <n v="2"/>
    <n v="6.5"/>
    <n v="530.66"/>
    <n v="3"/>
    <n v="134.23500000000001"/>
    <n v="7"/>
    <n v="6"/>
    <n v="6.5"/>
    <n v="2520.6349999999998"/>
    <n v="6"/>
    <n v="5"/>
    <n v="5.5"/>
    <n v="2184.6550000000002"/>
    <n v="7"/>
    <n v="6"/>
    <n v="6.5"/>
    <n v="3316.625"/>
    <x v="0"/>
    <x v="0"/>
    <s v="Good"/>
    <x v="4"/>
    <x v="0"/>
    <s v="OK"/>
    <n v="1"/>
    <s v="OK"/>
    <s v="poor"/>
    <n v="1"/>
    <s v="poor"/>
    <n v="1"/>
    <s v="Ok"/>
    <n v="1"/>
    <s v="Poor"/>
    <n v="1"/>
    <n v="5"/>
    <n v="0"/>
    <n v="2"/>
    <n v="15"/>
    <n v="20"/>
    <n v="45"/>
    <m/>
    <m/>
  </r>
  <r>
    <x v="0"/>
    <x v="1"/>
    <n v="33"/>
    <s v="GC"/>
    <n v="2"/>
    <n v="10"/>
    <x v="36"/>
    <x v="22"/>
    <n v="26"/>
    <m/>
    <m/>
    <m/>
    <m/>
    <n v="-26"/>
    <n v="0"/>
    <n v="0"/>
    <n v="0"/>
    <n v="7"/>
    <n v="1000.0900000000001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Gone"/>
    <n v="0"/>
    <s v="Gone"/>
    <n v="0"/>
    <s v="Gone"/>
    <n v="0"/>
    <n v="0"/>
    <n v="2"/>
    <n v="0"/>
    <n v="0"/>
    <n v="0"/>
    <n v="0"/>
    <m/>
    <m/>
  </r>
  <r>
    <x v="0"/>
    <x v="1"/>
    <n v="34"/>
    <s v="GC"/>
    <n v="2"/>
    <n v="6"/>
    <x v="26"/>
    <x v="44"/>
    <n v="23"/>
    <n v="20"/>
    <m/>
    <m/>
    <m/>
    <n v="-3"/>
    <n v="-20"/>
    <n v="0"/>
    <n v="0"/>
    <n v="6"/>
    <n v="649.98"/>
    <n v="4"/>
    <n v="251.20000000000002"/>
    <m/>
    <m/>
    <m/>
    <m/>
    <m/>
    <m/>
    <m/>
    <m/>
    <m/>
    <m/>
    <m/>
    <m/>
    <x v="2"/>
    <x v="0"/>
    <s v="Good"/>
    <x v="3"/>
    <x v="0"/>
    <s v="Good"/>
    <n v="1"/>
    <s v="Poor"/>
    <s v="dead"/>
    <n v="0"/>
    <s v="Gone"/>
    <n v="0"/>
    <s v="Gone"/>
    <n v="0"/>
    <s v="Gone"/>
    <n v="0"/>
    <n v="15"/>
    <n v="1"/>
    <n v="3"/>
    <n v="0"/>
    <n v="0"/>
    <n v="0"/>
    <m/>
    <m/>
  </r>
  <r>
    <x v="0"/>
    <x v="1"/>
    <n v="35"/>
    <s v="GC"/>
    <n v="1"/>
    <n v="10"/>
    <x v="18"/>
    <x v="30"/>
    <n v="32"/>
    <n v="37"/>
    <n v="55"/>
    <n v="59"/>
    <n v="86"/>
    <n v="5"/>
    <n v="18"/>
    <n v="4"/>
    <n v="27"/>
    <n v="8"/>
    <n v="1607.68"/>
    <n v="7"/>
    <n v="1423.2050000000002"/>
    <n v="16"/>
    <n v="16"/>
    <n v="16"/>
    <n v="44211.200000000004"/>
    <n v="21"/>
    <n v="21"/>
    <n v="21"/>
    <n v="81699.66"/>
    <n v="37"/>
    <n v="28"/>
    <n v="32.5"/>
    <n v="285229.75"/>
    <x v="0"/>
    <x v="0"/>
    <s v="OK"/>
    <x v="2"/>
    <x v="0"/>
    <s v="Good"/>
    <n v="1"/>
    <s v="Good"/>
    <s v="ok"/>
    <n v="1"/>
    <s v="good"/>
    <n v="1"/>
    <s v="Ok"/>
    <n v="1"/>
    <s v="Good"/>
    <n v="1"/>
    <n v="1"/>
    <n v="0"/>
    <n v="20"/>
    <n v="18"/>
    <n v="10"/>
    <n v="3"/>
    <m/>
    <m/>
  </r>
  <r>
    <x v="0"/>
    <x v="1"/>
    <n v="36"/>
    <s v="?"/>
    <n v="2"/>
    <n v="6"/>
    <x v="21"/>
    <x v="4"/>
    <n v="14"/>
    <n v="17"/>
    <n v="24"/>
    <n v="28"/>
    <n v="46.5"/>
    <n v="3"/>
    <n v="7"/>
    <n v="4"/>
    <n v="18.5"/>
    <n v="3.5"/>
    <n v="134.6275"/>
    <n v="4"/>
    <n v="213.52"/>
    <n v="4"/>
    <n v="4"/>
    <n v="4"/>
    <n v="1205.76"/>
    <n v="7"/>
    <n v="5"/>
    <n v="6"/>
    <n v="3165.1200000000003"/>
    <n v="18"/>
    <n v="12"/>
    <n v="15"/>
    <n v="32852.25"/>
    <x v="0"/>
    <x v="0"/>
    <s v="OK"/>
    <x v="0"/>
    <x v="0"/>
    <s v="OK"/>
    <n v="1"/>
    <s v="Good"/>
    <s v="ok"/>
    <n v="1"/>
    <s v="good"/>
    <n v="1"/>
    <s v="Ok"/>
    <n v="1"/>
    <s v="Great"/>
    <n v="1"/>
    <n v="50"/>
    <n v="8"/>
    <n v="10"/>
    <n v="25"/>
    <n v="10"/>
    <n v="6"/>
    <m/>
    <m/>
  </r>
  <r>
    <x v="0"/>
    <x v="1"/>
    <n v="37"/>
    <s v="RCS"/>
    <n v="2"/>
    <n v="7"/>
    <x v="26"/>
    <x v="15"/>
    <n v="27"/>
    <n v="29"/>
    <n v="44"/>
    <n v="57"/>
    <n v="79.5"/>
    <n v="2"/>
    <n v="15"/>
    <n v="13"/>
    <n v="22.5"/>
    <n v="5.5"/>
    <n v="641.14874999999995"/>
    <n v="7"/>
    <n v="1115.4850000000001"/>
    <n v="11"/>
    <n v="9"/>
    <n v="10"/>
    <n v="13816"/>
    <n v="16"/>
    <n v="10"/>
    <n v="13"/>
    <n v="30247.62"/>
    <n v="35"/>
    <n v="18"/>
    <n v="26.5"/>
    <n v="175302.66750000001"/>
    <x v="1"/>
    <x v="0"/>
    <s v="Good"/>
    <x v="4"/>
    <x v="0"/>
    <s v="OK"/>
    <n v="1"/>
    <s v="Good"/>
    <s v="ok"/>
    <n v="1"/>
    <s v="good"/>
    <n v="1"/>
    <s v="Good"/>
    <n v="1"/>
    <s v="Great"/>
    <n v="1"/>
    <n v="40"/>
    <n v="10"/>
    <n v="12"/>
    <n v="40"/>
    <n v="35"/>
    <n v="33"/>
    <m/>
    <m/>
  </r>
  <r>
    <x v="0"/>
    <x v="1"/>
    <n v="38"/>
    <s v="RB"/>
    <n v="2"/>
    <n v="8"/>
    <x v="12"/>
    <x v="27"/>
    <n v="14"/>
    <m/>
    <m/>
    <m/>
    <m/>
    <n v="-14"/>
    <n v="0"/>
    <n v="0"/>
    <n v="0"/>
    <n v="4"/>
    <n v="175.84"/>
    <m/>
    <m/>
    <m/>
    <m/>
    <m/>
    <m/>
    <m/>
    <m/>
    <m/>
    <m/>
    <m/>
    <m/>
    <m/>
    <m/>
    <x v="0"/>
    <x v="0"/>
    <s v="OK"/>
    <x v="0"/>
    <x v="0"/>
    <s v="Dead"/>
    <n v="0"/>
    <s v="Dead"/>
    <s v="Gone"/>
    <n v="0"/>
    <s v="Gone"/>
    <n v="0"/>
    <s v="Gone"/>
    <n v="0"/>
    <s v="Gone"/>
    <n v="0"/>
    <n v="80"/>
    <n v="50"/>
    <n v="0"/>
    <n v="0"/>
    <n v="0"/>
    <n v="0"/>
    <m/>
    <m/>
  </r>
  <r>
    <x v="0"/>
    <x v="1"/>
    <n v="39"/>
    <s v="GC"/>
    <n v="1"/>
    <n v="12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40"/>
    <s v="RCS"/>
    <n v="1"/>
    <n v="7"/>
    <x v="11"/>
    <x v="16"/>
    <n v="17"/>
    <n v="22"/>
    <n v="33"/>
    <n v="43"/>
    <n v="58"/>
    <n v="5"/>
    <n v="11"/>
    <n v="10"/>
    <n v="15"/>
    <n v="6"/>
    <n v="480.42"/>
    <n v="8"/>
    <n v="1105.28"/>
    <n v="9"/>
    <n v="8"/>
    <n v="8.5"/>
    <n v="7486.5450000000001"/>
    <n v="11"/>
    <n v="10"/>
    <n v="10.5"/>
    <n v="14885.955"/>
    <n v="19"/>
    <n v="18"/>
    <n v="18.5"/>
    <n v="62330.57"/>
    <x v="5"/>
    <x v="0"/>
    <s v="Good"/>
    <x v="3"/>
    <x v="0"/>
    <s v="OK"/>
    <n v="1"/>
    <s v="Good"/>
    <s v="good"/>
    <n v="1"/>
    <s v="good"/>
    <n v="1"/>
    <s v="Great"/>
    <n v="1"/>
    <s v="Great"/>
    <n v="1"/>
    <n v="0"/>
    <n v="9"/>
    <n v="10"/>
    <n v="15"/>
    <n v="50"/>
    <n v="30"/>
    <m/>
    <m/>
  </r>
  <r>
    <x v="0"/>
    <x v="1"/>
    <n v="41"/>
    <s v="GC"/>
    <n v="2"/>
    <n v="9"/>
    <x v="5"/>
    <x v="14"/>
    <n v="20"/>
    <n v="24"/>
    <n v="32"/>
    <n v="52"/>
    <n v="76"/>
    <n v="4"/>
    <n v="8"/>
    <n v="20"/>
    <n v="24"/>
    <n v="9.5"/>
    <n v="1416.925"/>
    <n v="6"/>
    <n v="678.24"/>
    <n v="13"/>
    <n v="14"/>
    <n v="13.5"/>
    <n v="18312.48"/>
    <n v="19"/>
    <n v="15"/>
    <n v="17"/>
    <n v="47187.92"/>
    <n v="25"/>
    <n v="16"/>
    <n v="20.5"/>
    <n v="100288.46"/>
    <x v="2"/>
    <x v="0"/>
    <s v="Good"/>
    <x v="2"/>
    <x v="0"/>
    <s v="Good"/>
    <n v="1"/>
    <s v="Good"/>
    <s v="good"/>
    <n v="1"/>
    <s v="great"/>
    <n v="1"/>
    <s v="Great"/>
    <n v="1"/>
    <s v="Great"/>
    <n v="1"/>
    <n v="50"/>
    <n v="5"/>
    <n v="15"/>
    <n v="35"/>
    <n v="20"/>
    <n v="30"/>
    <m/>
    <m/>
  </r>
  <r>
    <x v="0"/>
    <x v="1"/>
    <n v="42"/>
    <s v="GC"/>
    <n v="2"/>
    <n v="7"/>
    <x v="21"/>
    <x v="37"/>
    <n v="19"/>
    <n v="24"/>
    <n v="42"/>
    <n v="55"/>
    <n v="82"/>
    <n v="5"/>
    <n v="18"/>
    <n v="13"/>
    <n v="27"/>
    <n v="5"/>
    <n v="372.875"/>
    <n v="3"/>
    <n v="169.56"/>
    <n v="11"/>
    <n v="9"/>
    <n v="10"/>
    <n v="13188"/>
    <n v="16"/>
    <n v="12"/>
    <n v="14"/>
    <n v="33849.200000000004"/>
    <n v="21"/>
    <n v="17"/>
    <n v="19"/>
    <n v="92950.28"/>
    <x v="0"/>
    <x v="0"/>
    <s v="OK"/>
    <x v="3"/>
    <x v="0"/>
    <s v="Good"/>
    <n v="1"/>
    <s v="Good"/>
    <s v="ok"/>
    <n v="1"/>
    <s v="good"/>
    <n v="1"/>
    <s v="Great"/>
    <n v="1"/>
    <s v="Good"/>
    <n v="1"/>
    <n v="0"/>
    <n v="40"/>
    <n v="40"/>
    <n v="0"/>
    <n v="2"/>
    <n v="2"/>
    <m/>
    <m/>
  </r>
  <r>
    <x v="0"/>
    <x v="1"/>
    <n v="43"/>
    <s v="GC"/>
    <n v="2"/>
    <n v="6"/>
    <x v="11"/>
    <x v="21"/>
    <n v="17"/>
    <n v="18"/>
    <n v="22"/>
    <n v="22"/>
    <n v="33.5"/>
    <n v="1"/>
    <n v="4"/>
    <n v="0"/>
    <n v="11.5"/>
    <n v="5"/>
    <n v="333.625"/>
    <n v="3"/>
    <n v="127.17"/>
    <n v="7"/>
    <n v="5"/>
    <n v="6"/>
    <n v="2486.88"/>
    <n v="6"/>
    <n v="5"/>
    <n v="5.5"/>
    <n v="2089.67"/>
    <n v="9.5"/>
    <n v="6"/>
    <n v="7.75"/>
    <n v="6317.9743749999998"/>
    <x v="2"/>
    <x v="0"/>
    <s v="Good"/>
    <x v="3"/>
    <x v="0"/>
    <s v="Good"/>
    <n v="1"/>
    <s v="Good"/>
    <s v="ok"/>
    <n v="1"/>
    <s v="good"/>
    <n v="1"/>
    <s v="Ok"/>
    <n v="1"/>
    <s v="Good"/>
    <n v="1"/>
    <n v="30"/>
    <n v="30"/>
    <n v="20"/>
    <n v="75"/>
    <n v="15"/>
    <n v="40"/>
    <m/>
    <m/>
  </r>
  <r>
    <x v="0"/>
    <x v="1"/>
    <n v="44"/>
    <s v="GC"/>
    <n v="3"/>
    <n v="7"/>
    <x v="4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45"/>
    <s v="GC"/>
    <n v="3"/>
    <n v="7.5"/>
    <x v="10"/>
    <x v="23"/>
    <n v="25"/>
    <n v="28"/>
    <n v="29"/>
    <n v="31"/>
    <n v="35"/>
    <n v="3"/>
    <n v="1"/>
    <n v="2"/>
    <n v="4"/>
    <n v="10.5"/>
    <n v="2163.65625"/>
    <n v="5"/>
    <n v="549.5"/>
    <n v="15"/>
    <n v="9"/>
    <n v="12"/>
    <n v="13112.640000000001"/>
    <n v="19"/>
    <n v="10"/>
    <n v="14.5"/>
    <n v="20465.735000000001"/>
    <n v="15"/>
    <n v="10"/>
    <n v="12.5"/>
    <n v="17171.875"/>
    <x v="1"/>
    <x v="0"/>
    <s v="Good"/>
    <x v="4"/>
    <x v="0"/>
    <s v="Good"/>
    <n v="1"/>
    <s v="Great"/>
    <s v="poor"/>
    <n v="1"/>
    <s v="good"/>
    <n v="1"/>
    <s v="Poor"/>
    <n v="1"/>
    <s v="Good"/>
    <n v="1"/>
    <n v="5"/>
    <n v="0"/>
    <n v="5"/>
    <n v="0"/>
    <n v="2"/>
    <n v="0"/>
    <m/>
    <m/>
  </r>
  <r>
    <x v="0"/>
    <x v="1"/>
    <n v="46"/>
    <s v="RB"/>
    <n v="3"/>
    <n v="7.5"/>
    <x v="12"/>
    <x v="16"/>
    <n v="18"/>
    <n v="20"/>
    <n v="19"/>
    <n v="17"/>
    <n v="21"/>
    <n v="2"/>
    <n v="-1"/>
    <n v="-2"/>
    <n v="4"/>
    <n v="6"/>
    <n v="508.68"/>
    <n v="5"/>
    <n v="392.5"/>
    <n v="7"/>
    <n v="6"/>
    <n v="6.5"/>
    <n v="2520.6349999999998"/>
    <n v="5"/>
    <n v="5"/>
    <n v="5"/>
    <n v="1334.5"/>
    <n v="6.5"/>
    <n v="6.5"/>
    <n v="6.5"/>
    <n v="2785.9649999999997"/>
    <x v="2"/>
    <x v="0"/>
    <s v="Good"/>
    <x v="4"/>
    <x v="0"/>
    <s v="OK"/>
    <n v="1"/>
    <s v="OK"/>
    <s v="poor"/>
    <n v="1"/>
    <s v="poor"/>
    <n v="1"/>
    <s v="Ok"/>
    <n v="1"/>
    <s v="OK"/>
    <n v="1"/>
    <n v="0"/>
    <n v="0"/>
    <n v="3"/>
    <n v="3"/>
    <n v="20"/>
    <n v="5"/>
    <m/>
    <m/>
  </r>
  <r>
    <x v="0"/>
    <x v="1"/>
    <n v="47"/>
    <s v="RB"/>
    <n v="3"/>
    <n v="5"/>
    <x v="4"/>
    <x v="32"/>
    <n v="9"/>
    <n v="11"/>
    <n v="15"/>
    <n v="18"/>
    <n v="26"/>
    <n v="2"/>
    <n v="4"/>
    <n v="3"/>
    <n v="8"/>
    <n v="5"/>
    <n v="176.625"/>
    <n v="5"/>
    <n v="215.875"/>
    <n v="5"/>
    <n v="3"/>
    <n v="4"/>
    <n v="753.6"/>
    <n v="7"/>
    <n v="5"/>
    <n v="6"/>
    <n v="2034.72"/>
    <n v="8"/>
    <n v="6"/>
    <n v="7"/>
    <n v="4000.3600000000006"/>
    <x v="5"/>
    <x v="0"/>
    <s v="Good"/>
    <x v="4"/>
    <x v="0"/>
    <s v="OK"/>
    <n v="1"/>
    <s v="OK"/>
    <s v="ok"/>
    <n v="1"/>
    <s v="good"/>
    <n v="1"/>
    <s v="Good"/>
    <n v="1"/>
    <s v="Great"/>
    <n v="1"/>
    <n v="10"/>
    <n v="1"/>
    <n v="1"/>
    <n v="15"/>
    <n v="5"/>
    <n v="5"/>
    <m/>
    <m/>
  </r>
  <r>
    <x v="0"/>
    <x v="1"/>
    <n v="48"/>
    <s v="GC"/>
    <n v="3"/>
    <n v="4"/>
    <x v="4"/>
    <x v="5"/>
    <n v="17"/>
    <n v="18"/>
    <n v="14"/>
    <n v="8"/>
    <m/>
    <n v="1"/>
    <n v="-4"/>
    <n v="-6"/>
    <n v="-8"/>
    <n v="2"/>
    <n v="53.38"/>
    <n v="1"/>
    <n v="14.13"/>
    <n v="1"/>
    <n v="1"/>
    <n v="1"/>
    <n v="43.96"/>
    <n v="2"/>
    <n v="2"/>
    <n v="2"/>
    <n v="100.48"/>
    <m/>
    <m/>
    <m/>
    <m/>
    <x v="2"/>
    <x v="0"/>
    <s v="Good"/>
    <x v="4"/>
    <x v="0"/>
    <s v="Poor"/>
    <n v="1"/>
    <s v="Good"/>
    <s v="dead"/>
    <n v="0"/>
    <s v="poor"/>
    <n v="1"/>
    <s v="Dead"/>
    <n v="0"/>
    <s v="Gone"/>
    <n v="0"/>
    <n v="0"/>
    <n v="5"/>
    <n v="3"/>
    <n v="10"/>
    <n v="5"/>
    <n v="0"/>
    <m/>
    <m/>
  </r>
  <r>
    <x v="0"/>
    <x v="1"/>
    <n v="49"/>
    <s v="RB"/>
    <n v="2"/>
    <n v="7"/>
    <x v="3"/>
    <x v="36"/>
    <n v="25.5"/>
    <n v="32"/>
    <n v="39"/>
    <n v="45"/>
    <n v="51"/>
    <n v="6.5"/>
    <n v="7"/>
    <n v="6"/>
    <n v="6"/>
    <n v="7"/>
    <n v="980.85750000000007"/>
    <n v="8"/>
    <n v="1607.68"/>
    <n v="14"/>
    <n v="12"/>
    <n v="13"/>
    <n v="20695.739999999998"/>
    <n v="13"/>
    <n v="8"/>
    <n v="10.5"/>
    <n v="15578.325000000001"/>
    <n v="16"/>
    <n v="13"/>
    <n v="14.5"/>
    <n v="33669.435000000005"/>
    <x v="1"/>
    <x v="0"/>
    <s v="Good"/>
    <x v="3"/>
    <x v="0"/>
    <s v="Good"/>
    <n v="1"/>
    <s v="Good"/>
    <s v="good"/>
    <n v="1"/>
    <s v="good"/>
    <n v="1"/>
    <s v="Great"/>
    <n v="1"/>
    <s v="Great"/>
    <n v="1"/>
    <n v="0"/>
    <n v="5"/>
    <n v="6"/>
    <n v="0"/>
    <n v="10"/>
    <n v="15"/>
    <m/>
    <m/>
  </r>
  <r>
    <x v="0"/>
    <x v="1"/>
    <n v="50"/>
    <s v="GC"/>
    <n v="4"/>
    <n v="8"/>
    <x v="4"/>
    <x v="2"/>
    <m/>
    <m/>
    <n v="13"/>
    <m/>
    <m/>
    <n v="0"/>
    <n v="13"/>
    <n v="-13"/>
    <n v="0"/>
    <m/>
    <m/>
    <m/>
    <m/>
    <n v="1"/>
    <n v="1"/>
    <n v="1"/>
    <n v="40.82"/>
    <m/>
    <m/>
    <m/>
    <m/>
    <m/>
    <m/>
    <m/>
    <m/>
    <x v="1"/>
    <x v="0"/>
    <s v="Dead"/>
    <x v="1"/>
    <x v="1"/>
    <s v="Dead"/>
    <n v="0"/>
    <s v="Dead"/>
    <s v="Gone"/>
    <n v="0"/>
    <s v="poor"/>
    <n v="1"/>
    <s v="Gone"/>
    <n v="0"/>
    <s v="Gone"/>
    <n v="0"/>
    <n v="0"/>
    <n v="0"/>
    <n v="0"/>
    <n v="5"/>
    <n v="0"/>
    <n v="0"/>
    <m/>
    <m/>
  </r>
  <r>
    <x v="0"/>
    <x v="1"/>
    <n v="51"/>
    <s v="GC"/>
    <n v="2"/>
    <n v="10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52"/>
    <s v="GC"/>
    <n v="1"/>
    <n v="7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53"/>
    <s v="GC"/>
    <n v="2"/>
    <n v="6"/>
    <x v="31"/>
    <x v="49"/>
    <n v="27.5"/>
    <n v="31"/>
    <n v="38"/>
    <n v="50"/>
    <n v="37"/>
    <n v="3.5"/>
    <n v="7"/>
    <n v="12"/>
    <n v="-13"/>
    <n v="10"/>
    <n v="2158.75"/>
    <n v="4"/>
    <n v="389.36"/>
    <n v="12"/>
    <n v="10"/>
    <n v="11"/>
    <n v="14437.72"/>
    <n v="10"/>
    <n v="10"/>
    <n v="10"/>
    <n v="15700"/>
    <n v="23"/>
    <n v="13"/>
    <n v="18"/>
    <n v="37642.32"/>
    <x v="1"/>
    <x v="0"/>
    <s v="Good"/>
    <x v="3"/>
    <x v="0"/>
    <s v="OK"/>
    <n v="1"/>
    <s v="OK"/>
    <s v="good"/>
    <n v="1"/>
    <s v="ok"/>
    <n v="1"/>
    <s v="Ok"/>
    <n v="1"/>
    <s v="Good"/>
    <n v="1"/>
    <n v="15"/>
    <n v="12"/>
    <n v="30"/>
    <n v="1"/>
    <n v="40"/>
    <n v="3"/>
    <m/>
    <m/>
  </r>
  <r>
    <x v="0"/>
    <x v="1"/>
    <n v="54"/>
    <s v="GC"/>
    <n v="1"/>
    <n v="8"/>
    <x v="5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55"/>
    <s v="GC"/>
    <n v="1"/>
    <n v="10"/>
    <x v="28"/>
    <x v="12"/>
    <n v="30"/>
    <n v="29"/>
    <n v="29"/>
    <n v="39"/>
    <n v="57"/>
    <n v="-1"/>
    <n v="0"/>
    <n v="10"/>
    <n v="18"/>
    <n v="11"/>
    <n v="2849.55"/>
    <n v="6"/>
    <n v="819.54000000000008"/>
    <n v="10"/>
    <n v="9"/>
    <n v="9.5"/>
    <n v="8218.1649999999991"/>
    <n v="14"/>
    <n v="12"/>
    <n v="13"/>
    <n v="20695.739999999998"/>
    <n v="19"/>
    <n v="9"/>
    <n v="14"/>
    <n v="35080.080000000002"/>
    <x v="2"/>
    <x v="0"/>
    <s v="Great"/>
    <x v="2"/>
    <x v="0"/>
    <s v="OK"/>
    <n v="1"/>
    <s v="Poor"/>
    <s v="poor"/>
    <n v="1"/>
    <s v="ok"/>
    <n v="1"/>
    <s v="Ok"/>
    <n v="1"/>
    <s v="Good"/>
    <n v="1"/>
    <n v="30"/>
    <n v="20"/>
    <n v="10"/>
    <n v="20"/>
    <n v="20"/>
    <n v="40"/>
    <m/>
    <m/>
  </r>
  <r>
    <x v="0"/>
    <x v="1"/>
    <n v="56"/>
    <s v="GC"/>
    <n v="1"/>
    <n v="11"/>
    <x v="13"/>
    <x v="3"/>
    <n v="31"/>
    <n v="34"/>
    <n v="37"/>
    <n v="39"/>
    <n v="65.5"/>
    <n v="3"/>
    <n v="3"/>
    <n v="2"/>
    <n v="26.5"/>
    <n v="9"/>
    <n v="1971.135"/>
    <n v="5"/>
    <n v="667.25"/>
    <n v="14"/>
    <n v="12"/>
    <n v="13"/>
    <n v="19634.419999999998"/>
    <n v="14"/>
    <n v="12"/>
    <n v="13"/>
    <n v="20695.739999999998"/>
    <n v="27"/>
    <n v="21"/>
    <n v="24"/>
    <n v="118465.92000000001"/>
    <x v="1"/>
    <x v="0"/>
    <s v="Good"/>
    <x v="2"/>
    <x v="0"/>
    <s v="OK"/>
    <n v="1"/>
    <s v="OK"/>
    <s v="good"/>
    <n v="1"/>
    <s v="good"/>
    <n v="1"/>
    <s v="Ok"/>
    <n v="1"/>
    <s v="Great"/>
    <n v="1"/>
    <n v="30"/>
    <n v="7"/>
    <n v="20"/>
    <n v="3"/>
    <n v="20"/>
    <n v="4"/>
    <m/>
    <m/>
  </r>
  <r>
    <x v="0"/>
    <x v="1"/>
    <n v="57"/>
    <s v="GC"/>
    <n v="1"/>
    <n v="9"/>
    <x v="34"/>
    <x v="50"/>
    <n v="56"/>
    <n v="58"/>
    <n v="59"/>
    <n v="54"/>
    <n v="72"/>
    <n v="2"/>
    <n v="1"/>
    <n v="-5"/>
    <n v="18"/>
    <n v="13"/>
    <n v="7429.24"/>
    <n v="14"/>
    <n v="8923.880000000001"/>
    <n v="19"/>
    <n v="13"/>
    <n v="16"/>
    <n v="47426.560000000005"/>
    <n v="16"/>
    <n v="15"/>
    <n v="15.5"/>
    <n v="40736.79"/>
    <n v="22"/>
    <n v="19"/>
    <n v="20.5"/>
    <n v="95010.12"/>
    <x v="2"/>
    <x v="0"/>
    <s v="Great"/>
    <x v="2"/>
    <x v="0"/>
    <s v="OK"/>
    <n v="1"/>
    <s v="OK"/>
    <s v="good"/>
    <n v="1"/>
    <s v="ok"/>
    <n v="1"/>
    <s v="Ok"/>
    <n v="1"/>
    <s v="Good"/>
    <n v="1"/>
    <n v="40"/>
    <n v="8"/>
    <n v="8"/>
    <n v="15"/>
    <n v="65"/>
    <n v="25"/>
    <m/>
    <m/>
  </r>
  <r>
    <x v="0"/>
    <x v="1"/>
    <n v="58"/>
    <s v="GC"/>
    <n v="1"/>
    <n v="8"/>
    <x v="20"/>
    <x v="36"/>
    <n v="22"/>
    <n v="26"/>
    <n v="36"/>
    <n v="52"/>
    <n v="69.5"/>
    <n v="4"/>
    <n v="10"/>
    <n v="16"/>
    <n v="17.5"/>
    <n v="4.5"/>
    <n v="349.71750000000003"/>
    <n v="7"/>
    <n v="1000.0900000000001"/>
    <n v="9"/>
    <n v="8"/>
    <n v="8.5"/>
    <n v="8167.14"/>
    <n v="13"/>
    <n v="11"/>
    <n v="12"/>
    <n v="23512.32"/>
    <n v="15"/>
    <n v="13"/>
    <n v="14"/>
    <n v="42773.08"/>
    <x v="1"/>
    <x v="0"/>
    <s v="Good"/>
    <x v="2"/>
    <x v="0"/>
    <s v="OK"/>
    <n v="1"/>
    <s v="Poor"/>
    <s v="good"/>
    <n v="1"/>
    <s v="good"/>
    <n v="1"/>
    <s v="Ok"/>
    <n v="1"/>
    <s v="Good"/>
    <n v="1"/>
    <n v="35"/>
    <n v="20"/>
    <n v="25"/>
    <n v="12"/>
    <n v="30"/>
    <n v="30"/>
    <m/>
    <m/>
  </r>
  <r>
    <x v="0"/>
    <x v="1"/>
    <n v="59"/>
    <s v="GC"/>
    <n v="2"/>
    <n v="8.5"/>
    <x v="20"/>
    <x v="51"/>
    <n v="13"/>
    <n v="14"/>
    <n v="17"/>
    <n v="22"/>
    <n v="30.5"/>
    <n v="1"/>
    <n v="3"/>
    <n v="5"/>
    <n v="8.5"/>
    <n v="50"/>
    <n v="25512.5"/>
    <n v="6"/>
    <n v="395.64000000000004"/>
    <n v="6"/>
    <n v="5"/>
    <n v="5.5"/>
    <n v="1614.7449999999999"/>
    <n v="6"/>
    <n v="5"/>
    <n v="5.5"/>
    <n v="2089.67"/>
    <n v="10"/>
    <n v="5"/>
    <n v="7.5"/>
    <n v="5387.0625"/>
    <x v="1"/>
    <x v="0"/>
    <s v="OK"/>
    <x v="3"/>
    <x v="0"/>
    <s v="OK"/>
    <n v="1"/>
    <s v="Poor"/>
    <s v="ok"/>
    <n v="1"/>
    <s v="ok"/>
    <n v="1"/>
    <s v="Ok"/>
    <n v="1"/>
    <s v="Good"/>
    <n v="1"/>
    <n v="10"/>
    <n v="5"/>
    <n v="2"/>
    <n v="5"/>
    <n v="20"/>
    <n v="6"/>
    <m/>
    <m/>
  </r>
  <r>
    <x v="0"/>
    <x v="1"/>
    <n v="60"/>
    <s v="GC"/>
    <n v="3"/>
    <n v="10"/>
    <x v="3"/>
    <x v="28"/>
    <n v="12"/>
    <n v="10"/>
    <n v="12"/>
    <n v="13"/>
    <n v="13"/>
    <n v="-2"/>
    <n v="2"/>
    <n v="1"/>
    <n v="0"/>
    <n v="3"/>
    <n v="84.78"/>
    <n v="4"/>
    <n v="125.60000000000001"/>
    <n v="4"/>
    <n v="4"/>
    <n v="4"/>
    <n v="602.88"/>
    <n v="5"/>
    <n v="4"/>
    <n v="4.5"/>
    <n v="826.60500000000002"/>
    <n v="4"/>
    <n v="3"/>
    <n v="3.5"/>
    <n v="500.04500000000007"/>
    <x v="1"/>
    <x v="0"/>
    <s v="Poor"/>
    <x v="4"/>
    <x v="0"/>
    <s v="Poor"/>
    <n v="1"/>
    <s v="Poor"/>
    <s v="poor"/>
    <n v="1"/>
    <s v="poor"/>
    <n v="1"/>
    <s v="Poor"/>
    <n v="1"/>
    <s v="Poor"/>
    <n v="1"/>
    <n v="10"/>
    <n v="1"/>
    <n v="1"/>
    <n v="18"/>
    <n v="25"/>
    <n v="9"/>
    <m/>
    <m/>
  </r>
  <r>
    <x v="0"/>
    <x v="1"/>
    <n v="61"/>
    <s v="GC"/>
    <n v="2"/>
    <n v="7"/>
    <x v="21"/>
    <x v="1"/>
    <n v="7.5"/>
    <m/>
    <n v="7.5"/>
    <m/>
    <m/>
    <n v="-7.5"/>
    <n v="7.5"/>
    <n v="-7.5"/>
    <n v="0"/>
    <n v="2.5"/>
    <n v="36.796875"/>
    <m/>
    <m/>
    <m/>
    <m/>
    <m/>
    <m/>
    <m/>
    <m/>
    <m/>
    <m/>
    <m/>
    <m/>
    <m/>
    <m/>
    <x v="1"/>
    <x v="0"/>
    <s v="Poor"/>
    <x v="0"/>
    <x v="0"/>
    <s v="Dead"/>
    <n v="0"/>
    <s v="Dead"/>
    <s v="Gone"/>
    <n v="0"/>
    <s v="poor"/>
    <n v="1"/>
    <s v="Gone"/>
    <n v="0"/>
    <s v="Removed?"/>
    <n v="0"/>
    <n v="5"/>
    <n v="1"/>
    <n v="0"/>
    <n v="15"/>
    <n v="0"/>
    <n v="0"/>
    <m/>
    <m/>
  </r>
  <r>
    <x v="0"/>
    <x v="1"/>
    <n v="62"/>
    <s v="GC"/>
    <n v="3"/>
    <n v="7"/>
    <x v="5"/>
    <x v="32"/>
    <n v="14"/>
    <n v="20"/>
    <n v="20"/>
    <n v="25"/>
    <n v="42.5"/>
    <n v="6"/>
    <n v="0"/>
    <n v="5"/>
    <n v="17.5"/>
    <n v="5.5"/>
    <n v="332.44749999999999"/>
    <n v="6"/>
    <n v="565.20000000000005"/>
    <n v="7"/>
    <n v="8"/>
    <n v="7.5"/>
    <n v="3532.5"/>
    <n v="8"/>
    <n v="6"/>
    <n v="7"/>
    <n v="3846.5000000000005"/>
    <n v="12"/>
    <n v="11"/>
    <n v="11.5"/>
    <n v="17648.762500000001"/>
    <x v="1"/>
    <x v="0"/>
    <s v="Good"/>
    <x v="3"/>
    <x v="0"/>
    <s v="OK"/>
    <n v="1"/>
    <s v="Dead"/>
    <s v="ok"/>
    <n v="1"/>
    <s v="good"/>
    <n v="1"/>
    <s v="Ok"/>
    <n v="1"/>
    <s v="Great"/>
    <n v="1"/>
    <n v="5"/>
    <n v="0"/>
    <n v="0"/>
    <n v="0"/>
    <n v="0"/>
    <n v="0"/>
    <m/>
    <m/>
  </r>
  <r>
    <x v="0"/>
    <x v="1"/>
    <n v="63"/>
    <s v="GC"/>
    <n v="2"/>
    <n v="7"/>
    <x v="5"/>
    <x v="28"/>
    <n v="13"/>
    <n v="15"/>
    <n v="17"/>
    <n v="16"/>
    <n v="15"/>
    <n v="2"/>
    <n v="2"/>
    <n v="-1"/>
    <n v="-1"/>
    <n v="3"/>
    <n v="91.844999999999999"/>
    <n v="4"/>
    <n v="188.4"/>
    <n v="6"/>
    <n v="4"/>
    <n v="5"/>
    <n v="1334.5"/>
    <n v="7"/>
    <n v="4"/>
    <n v="5.5"/>
    <n v="1519.76"/>
    <n v="8"/>
    <n v="6"/>
    <n v="7"/>
    <n v="2307.9"/>
    <x v="2"/>
    <x v="0"/>
    <s v="Good"/>
    <x v="4"/>
    <x v="0"/>
    <s v="OK"/>
    <n v="1"/>
    <s v="OK"/>
    <s v="poor"/>
    <n v="1"/>
    <s v="poor"/>
    <n v="1"/>
    <s v="Ok"/>
    <n v="1"/>
    <s v="Poor"/>
    <n v="1"/>
    <n v="30"/>
    <n v="5"/>
    <n v="10"/>
    <n v="25"/>
    <n v="30"/>
    <n v="40"/>
    <m/>
    <m/>
  </r>
  <r>
    <x v="0"/>
    <x v="1"/>
    <n v="64"/>
    <s v="GC"/>
    <n v="2"/>
    <n v="4"/>
    <x v="37"/>
    <x v="45"/>
    <n v="11.5"/>
    <n v="12"/>
    <n v="11"/>
    <n v="10"/>
    <m/>
    <n v="0.5"/>
    <n v="-1"/>
    <n v="-1"/>
    <n v="-10"/>
    <n v="6"/>
    <n v="324.99"/>
    <n v="6"/>
    <n v="339.12"/>
    <m/>
    <m/>
    <m/>
    <m/>
    <n v="1"/>
    <n v="1"/>
    <n v="1"/>
    <m/>
    <m/>
    <m/>
    <m/>
    <m/>
    <x v="1"/>
    <x v="0"/>
    <s v="Good"/>
    <x v="4"/>
    <x v="0"/>
    <s v="OK"/>
    <n v="1"/>
    <s v="OK"/>
    <s v="dead"/>
    <n v="0"/>
    <s v="poor"/>
    <n v="1"/>
    <s v="Poor"/>
    <n v="1"/>
    <s v="Gone"/>
    <n v="0"/>
    <n v="5"/>
    <n v="0"/>
    <n v="1"/>
    <n v="5"/>
    <n v="45"/>
    <n v="0"/>
    <m/>
    <m/>
  </r>
  <r>
    <x v="0"/>
    <x v="1"/>
    <n v="65"/>
    <s v="GC"/>
    <n v="2"/>
    <n v="5"/>
    <x v="14"/>
    <x v="45"/>
    <n v="14.5"/>
    <n v="18"/>
    <n v="20"/>
    <n v="18"/>
    <m/>
    <n v="3.5"/>
    <n v="2"/>
    <n v="-2"/>
    <n v="-18"/>
    <n v="3.5"/>
    <n v="139.43562500000002"/>
    <n v="4"/>
    <n v="226.08"/>
    <n v="6"/>
    <n v="5"/>
    <n v="5.5"/>
    <n v="1899.7"/>
    <n v="7"/>
    <n v="5"/>
    <n v="6"/>
    <n v="2034.72"/>
    <m/>
    <m/>
    <m/>
    <m/>
    <x v="2"/>
    <x v="0"/>
    <s v="Good"/>
    <x v="3"/>
    <x v="0"/>
    <s v="OK"/>
    <n v="1"/>
    <s v="OK"/>
    <s v="ok"/>
    <n v="1"/>
    <s v="ok"/>
    <n v="1"/>
    <s v="Ok"/>
    <n v="1"/>
    <s v="Gone"/>
    <n v="0"/>
    <n v="30"/>
    <n v="1"/>
    <n v="2"/>
    <n v="12"/>
    <n v="60"/>
    <n v="0"/>
    <m/>
    <m/>
  </r>
  <r>
    <x v="0"/>
    <x v="1"/>
    <n v="66"/>
    <s v="GC"/>
    <n v="2"/>
    <n v="10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67"/>
    <s v="GC"/>
    <n v="1"/>
    <n v="6.5"/>
    <x v="16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68"/>
    <s v="GC"/>
    <n v="2"/>
    <n v="4"/>
    <x v="1"/>
    <x v="45"/>
    <m/>
    <m/>
    <n v="0"/>
    <m/>
    <m/>
    <n v="0"/>
    <n v="0"/>
    <n v="0"/>
    <n v="0"/>
    <m/>
    <m/>
    <m/>
    <m/>
    <m/>
    <m/>
    <m/>
    <m/>
    <m/>
    <m/>
    <m/>
    <m/>
    <m/>
    <m/>
    <m/>
    <m/>
    <x v="1"/>
    <x v="0"/>
    <s v="Good"/>
    <x v="0"/>
    <x v="0"/>
    <s v="Dead"/>
    <n v="0"/>
    <s v="Dead"/>
    <s v="Gone"/>
    <n v="0"/>
    <s v="Missing"/>
    <n v="0"/>
    <s v="Gone"/>
    <n v="0"/>
    <s v="Gone"/>
    <n v="0"/>
    <n v="0"/>
    <n v="0"/>
    <n v="0"/>
    <n v="0"/>
    <n v="0"/>
    <n v="0"/>
    <m/>
    <m/>
  </r>
  <r>
    <x v="0"/>
    <x v="1"/>
    <n v="69"/>
    <s v="GC"/>
    <n v="2"/>
    <n v="6"/>
    <x v="31"/>
    <x v="12"/>
    <n v="23"/>
    <n v="32"/>
    <n v="59"/>
    <n v="61"/>
    <n v="81"/>
    <n v="9"/>
    <n v="27"/>
    <n v="2"/>
    <n v="20"/>
    <n v="10"/>
    <n v="1805.5"/>
    <n v="12"/>
    <n v="3617.28"/>
    <n v="22"/>
    <n v="16"/>
    <n v="19"/>
    <n v="66878.86"/>
    <n v="31"/>
    <n v="19"/>
    <n v="25"/>
    <n v="119712.5"/>
    <n v="31"/>
    <n v="25"/>
    <n v="28"/>
    <n v="199402.56000000003"/>
    <x v="2"/>
    <x v="0"/>
    <s v="Great"/>
    <x v="3"/>
    <x v="0"/>
    <s v="Good"/>
    <n v="1"/>
    <s v="Good"/>
    <s v="ok"/>
    <n v="1"/>
    <s v="good"/>
    <n v="1"/>
    <s v="Great"/>
    <n v="1"/>
    <s v="Great"/>
    <n v="1"/>
    <n v="30"/>
    <n v="8"/>
    <n v="15"/>
    <n v="30"/>
    <n v="25"/>
    <n v="5"/>
    <m/>
    <m/>
  </r>
  <r>
    <x v="0"/>
    <x v="1"/>
    <n v="70"/>
    <s v="GC"/>
    <n v="1"/>
    <n v="7.5"/>
    <x v="20"/>
    <x v="21"/>
    <n v="11"/>
    <m/>
    <n v="12"/>
    <m/>
    <m/>
    <n v="-11"/>
    <n v="12"/>
    <n v="-12"/>
    <n v="0"/>
    <n v="4"/>
    <n v="138.16"/>
    <m/>
    <m/>
    <m/>
    <m/>
    <m/>
    <m/>
    <m/>
    <m/>
    <m/>
    <m/>
    <m/>
    <m/>
    <m/>
    <m/>
    <x v="2"/>
    <x v="0"/>
    <s v="Good"/>
    <x v="3"/>
    <x v="0"/>
    <s v="Dead"/>
    <n v="0"/>
    <s v="Dead"/>
    <s v="Gone"/>
    <n v="0"/>
    <s v="poor"/>
    <n v="1"/>
    <s v="Gone"/>
    <n v="0"/>
    <s v="Removed?"/>
    <n v="0"/>
    <n v="20"/>
    <n v="30"/>
    <n v="0"/>
    <n v="2"/>
    <n v="0"/>
    <n v="0"/>
    <m/>
    <m/>
  </r>
  <r>
    <x v="0"/>
    <x v="1"/>
    <n v="71"/>
    <s v="GC"/>
    <n v="2"/>
    <n v="6"/>
    <x v="10"/>
    <x v="17"/>
    <n v="33"/>
    <n v="48"/>
    <n v="70"/>
    <n v="83"/>
    <n v="107"/>
    <n v="15"/>
    <n v="22"/>
    <n v="13"/>
    <n v="24"/>
    <n v="7"/>
    <n v="1269.345"/>
    <n v="7"/>
    <n v="1846.3200000000002"/>
    <n v="16"/>
    <n v="16"/>
    <n v="16"/>
    <n v="56268.800000000003"/>
    <n v="28"/>
    <n v="24"/>
    <n v="26"/>
    <n v="176179.12"/>
    <n v="39"/>
    <n v="27"/>
    <n v="33"/>
    <n v="365882.22000000003"/>
    <x v="2"/>
    <x v="0"/>
    <s v="Good"/>
    <x v="2"/>
    <x v="0"/>
    <s v="OK"/>
    <n v="1"/>
    <s v="Poor"/>
    <s v="good"/>
    <n v="1"/>
    <s v="good"/>
    <n v="1"/>
    <s v="Ok"/>
    <n v="1"/>
    <s v="Great"/>
    <n v="1"/>
    <n v="5"/>
    <n v="10"/>
    <n v="2"/>
    <n v="3"/>
    <n v="15"/>
    <n v="1"/>
    <m/>
    <m/>
  </r>
  <r>
    <x v="0"/>
    <x v="1"/>
    <n v="72"/>
    <s v="GC"/>
    <n v="2"/>
    <n v="5.5"/>
    <x v="20"/>
    <x v="14"/>
    <n v="20.5"/>
    <n v="22"/>
    <n v="25"/>
    <n v="31"/>
    <n v="55"/>
    <n v="1.5"/>
    <n v="3"/>
    <n v="6"/>
    <n v="24"/>
    <n v="7"/>
    <n v="788.53250000000003"/>
    <n v="5"/>
    <n v="431.75"/>
    <n v="10"/>
    <n v="10"/>
    <n v="10"/>
    <n v="7850"/>
    <n v="12"/>
    <n v="9"/>
    <n v="10.5"/>
    <n v="10731.735000000001"/>
    <n v="18"/>
    <n v="14"/>
    <n v="16"/>
    <n v="44211.200000000004"/>
    <x v="2"/>
    <x v="0"/>
    <s v="Good"/>
    <x v="2"/>
    <x v="0"/>
    <s v="OK"/>
    <n v="1"/>
    <s v="Poor"/>
    <s v="ok"/>
    <n v="1"/>
    <s v="good"/>
    <n v="1"/>
    <s v="Good"/>
    <n v="1"/>
    <s v="Great"/>
    <n v="1"/>
    <n v="10"/>
    <n v="12"/>
    <n v="3"/>
    <n v="7"/>
    <n v="30"/>
    <n v="17"/>
    <m/>
    <m/>
  </r>
  <r>
    <x v="0"/>
    <x v="1"/>
    <n v="73"/>
    <s v="GC"/>
    <n v="2"/>
    <n v="9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74"/>
    <s v="GC"/>
    <n v="2"/>
    <n v="10"/>
    <x v="31"/>
    <x v="14"/>
    <n v="19"/>
    <n v="26"/>
    <n v="43"/>
    <n v="64"/>
    <n v="97.5"/>
    <n v="7"/>
    <n v="17"/>
    <n v="21"/>
    <n v="33.5"/>
    <n v="6"/>
    <n v="536.94000000000005"/>
    <n v="9"/>
    <n v="1653.21"/>
    <n v="11"/>
    <n v="10"/>
    <n v="10.5"/>
    <n v="14885.955"/>
    <n v="19"/>
    <n v="15"/>
    <n v="17"/>
    <n v="58077.440000000002"/>
    <n v="28"/>
    <n v="24"/>
    <n v="26"/>
    <n v="206957.4"/>
    <x v="1"/>
    <x v="0"/>
    <s v="Good"/>
    <x v="3"/>
    <x v="0"/>
    <s v="OK"/>
    <n v="1"/>
    <s v="Poor"/>
    <s v="good"/>
    <n v="1"/>
    <s v="good"/>
    <n v="1"/>
    <s v="Good"/>
    <n v="1"/>
    <s v="Great"/>
    <n v="1"/>
    <n v="5"/>
    <n v="0"/>
    <n v="1"/>
    <n v="2"/>
    <n v="2"/>
    <n v="1"/>
    <m/>
    <m/>
  </r>
  <r>
    <x v="0"/>
    <x v="1"/>
    <n v="75"/>
    <s v="GC"/>
    <n v="2"/>
    <n v="7"/>
    <x v="20"/>
    <x v="32"/>
    <n v="14"/>
    <n v="17"/>
    <n v="14"/>
    <n v="14"/>
    <n v="13"/>
    <n v="3"/>
    <n v="-3"/>
    <n v="0"/>
    <n v="-1"/>
    <n v="6.5"/>
    <n v="464.32749999999999"/>
    <n v="7"/>
    <n v="653.90500000000009"/>
    <n v="8"/>
    <n v="6"/>
    <n v="7"/>
    <n v="2154.04"/>
    <n v="3"/>
    <n v="2"/>
    <n v="2.5"/>
    <n v="274.75"/>
    <n v="4"/>
    <n v="3"/>
    <n v="3.5"/>
    <n v="500.04500000000007"/>
    <x v="1"/>
    <x v="0"/>
    <s v="Good"/>
    <x v="3"/>
    <x v="0"/>
    <s v="OK"/>
    <n v="1"/>
    <s v="Poor"/>
    <s v="poor"/>
    <n v="1"/>
    <s v="poor"/>
    <n v="1"/>
    <s v="Poor"/>
    <n v="1"/>
    <s v="dead"/>
    <n v="0"/>
    <n v="5"/>
    <n v="0"/>
    <n v="0"/>
    <n v="1"/>
    <n v="5"/>
    <n v="1"/>
    <m/>
    <m/>
  </r>
  <r>
    <x v="0"/>
    <x v="1"/>
    <n v="76"/>
    <s v="GC"/>
    <n v="2"/>
    <n v="8.5"/>
    <x v="3"/>
    <x v="14"/>
    <n v="19"/>
    <n v="23"/>
    <n v="29"/>
    <n v="37"/>
    <n v="46"/>
    <n v="4"/>
    <n v="6"/>
    <n v="8"/>
    <n v="9"/>
    <n v="5"/>
    <n v="372.875"/>
    <n v="4"/>
    <n v="288.88"/>
    <n v="9"/>
    <n v="8"/>
    <n v="8.5"/>
    <n v="6579.085"/>
    <n v="11"/>
    <n v="8"/>
    <n v="9.5"/>
    <n v="10485.244999999999"/>
    <n v="11"/>
    <n v="10"/>
    <n v="10.5"/>
    <n v="15924.51"/>
    <x v="1"/>
    <x v="0"/>
    <s v="Good"/>
    <x v="3"/>
    <x v="0"/>
    <s v="Good"/>
    <n v="1"/>
    <s v="Great"/>
    <s v="poor"/>
    <n v="1"/>
    <s v="good"/>
    <n v="1"/>
    <s v="Good"/>
    <n v="1"/>
    <s v="Good"/>
    <n v="1"/>
    <n v="5"/>
    <n v="0"/>
    <n v="5"/>
    <n v="0"/>
    <n v="1"/>
    <n v="1"/>
    <m/>
    <m/>
  </r>
  <r>
    <x v="0"/>
    <x v="1"/>
    <n v="77"/>
    <s v="GC"/>
    <n v="2"/>
    <n v="7"/>
    <x v="0"/>
    <x v="33"/>
    <n v="5"/>
    <m/>
    <n v="4"/>
    <m/>
    <m/>
    <n v="-5"/>
    <n v="4"/>
    <n v="-4"/>
    <n v="0"/>
    <n v="2.5"/>
    <n v="24.53125"/>
    <m/>
    <m/>
    <m/>
    <m/>
    <m/>
    <m/>
    <m/>
    <m/>
    <m/>
    <m/>
    <m/>
    <m/>
    <m/>
    <m/>
    <x v="1"/>
    <x v="0"/>
    <s v="OK"/>
    <x v="3"/>
    <x v="0"/>
    <s v="Dead"/>
    <n v="0"/>
    <s v="Dead"/>
    <s v="Gone"/>
    <n v="0"/>
    <s v="poor"/>
    <n v="1"/>
    <s v="Gone"/>
    <n v="0"/>
    <s v="Removed?"/>
    <n v="0"/>
    <n v="10"/>
    <n v="0"/>
    <n v="0"/>
    <n v="15"/>
    <n v="0"/>
    <n v="0"/>
    <m/>
    <m/>
  </r>
  <r>
    <x v="0"/>
    <x v="1"/>
    <n v="78"/>
    <s v="GC"/>
    <n v="2"/>
    <n v="4.5"/>
    <x v="14"/>
    <x v="4"/>
    <n v="11"/>
    <m/>
    <n v="11"/>
    <m/>
    <m/>
    <n v="-11"/>
    <n v="11"/>
    <n v="-11"/>
    <n v="0"/>
    <n v="2.5"/>
    <n v="53.96875"/>
    <m/>
    <m/>
    <m/>
    <m/>
    <m/>
    <m/>
    <m/>
    <m/>
    <m/>
    <m/>
    <m/>
    <m/>
    <m/>
    <m/>
    <x v="2"/>
    <x v="0"/>
    <s v="Good"/>
    <x v="3"/>
    <x v="0"/>
    <s v="Dead"/>
    <n v="0"/>
    <s v="Dead"/>
    <s v="Gone"/>
    <n v="0"/>
    <s v="poor"/>
    <n v="1"/>
    <s v="Gone"/>
    <n v="0"/>
    <s v="Gone"/>
    <n v="0"/>
    <n v="10"/>
    <n v="4"/>
    <n v="0"/>
    <n v="2"/>
    <n v="0"/>
    <n v="0"/>
    <m/>
    <m/>
  </r>
  <r>
    <x v="0"/>
    <x v="1"/>
    <n v="79"/>
    <s v="GC"/>
    <n v="2"/>
    <n v="3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80"/>
    <s v="GC"/>
    <n v="1"/>
    <n v="6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81"/>
    <s v="GC"/>
    <n v="2"/>
    <n v="6.5"/>
    <x v="5"/>
    <x v="16"/>
    <n v="20"/>
    <n v="22"/>
    <n v="28"/>
    <n v="40"/>
    <n v="51.5"/>
    <n v="2"/>
    <n v="6"/>
    <n v="12"/>
    <n v="11.5"/>
    <n v="6.5"/>
    <n v="663.32499999999993"/>
    <n v="4"/>
    <n v="276.32"/>
    <n v="7"/>
    <n v="7"/>
    <n v="7"/>
    <n v="4308.08"/>
    <n v="9"/>
    <n v="9"/>
    <n v="9"/>
    <n v="10173.6"/>
    <n v="10"/>
    <n v="12"/>
    <n v="11"/>
    <n v="19566.91"/>
    <x v="2"/>
    <x v="0"/>
    <s v="Good"/>
    <x v="3"/>
    <x v="0"/>
    <s v="Good"/>
    <n v="1"/>
    <s v="Good"/>
    <s v="ok"/>
    <n v="1"/>
    <s v="good"/>
    <n v="1"/>
    <s v="Great"/>
    <n v="1"/>
    <s v="Good"/>
    <n v="1"/>
    <n v="20"/>
    <n v="3"/>
    <n v="15"/>
    <n v="20"/>
    <n v="15"/>
    <n v="18"/>
    <m/>
    <m/>
  </r>
  <r>
    <x v="0"/>
    <x v="1"/>
    <n v="82"/>
    <s v="GC"/>
    <n v="2"/>
    <n v="8"/>
    <x v="5"/>
    <x v="16"/>
    <n v="15"/>
    <m/>
    <n v="0"/>
    <m/>
    <m/>
    <n v="-15"/>
    <n v="0"/>
    <n v="0"/>
    <n v="0"/>
    <n v="5.5"/>
    <n v="356.19375000000002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Missing"/>
    <n v="0"/>
    <s v="Gone"/>
    <n v="0"/>
    <s v="Gone"/>
    <n v="0"/>
    <n v="35"/>
    <n v="2"/>
    <n v="0"/>
    <n v="0"/>
    <n v="0"/>
    <n v="0"/>
    <m/>
    <m/>
  </r>
  <r>
    <x v="0"/>
    <x v="1"/>
    <n v="83"/>
    <s v="GC"/>
    <n v="1"/>
    <n v="10"/>
    <x v="8"/>
    <x v="52"/>
    <n v="25"/>
    <n v="29"/>
    <n v="40.5"/>
    <n v="56"/>
    <n v="79"/>
    <n v="4"/>
    <n v="11.5"/>
    <n v="15.5"/>
    <n v="23"/>
    <n v="11.5"/>
    <n v="2595.4062500000005"/>
    <n v="8"/>
    <n v="1456.96"/>
    <n v="16.5"/>
    <n v="11"/>
    <n v="13.75"/>
    <n v="24043.078125"/>
    <n v="13"/>
    <n v="12"/>
    <n v="12.5"/>
    <n v="27475"/>
    <n v="25"/>
    <n v="20"/>
    <n v="22.5"/>
    <n v="125580.375"/>
    <x v="2"/>
    <x v="0"/>
    <s v="Good"/>
    <x v="2"/>
    <x v="0"/>
    <s v="Good"/>
    <n v="1"/>
    <s v="Good"/>
    <s v="good"/>
    <n v="1"/>
    <s v="good"/>
    <n v="1"/>
    <s v="Good"/>
    <n v="1"/>
    <s v="Good"/>
    <n v="1"/>
    <n v="5"/>
    <n v="0"/>
    <n v="5"/>
    <n v="15"/>
    <n v="10"/>
    <n v="40"/>
    <m/>
    <m/>
  </r>
  <r>
    <x v="0"/>
    <x v="1"/>
    <n v="84"/>
    <s v="GC"/>
    <n v="1"/>
    <n v="8"/>
    <x v="12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Poor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85"/>
    <s v="GC"/>
    <n v="1"/>
    <n v="7"/>
    <x v="1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86"/>
    <s v="GC"/>
    <n v="2"/>
    <n v="10.5"/>
    <x v="9"/>
    <x v="31"/>
    <n v="21.5"/>
    <n v="22"/>
    <n v="22.5"/>
    <n v="17"/>
    <m/>
    <n v="0.5"/>
    <n v="0.5"/>
    <n v="-5.5"/>
    <n v="-17"/>
    <n v="5.5"/>
    <n v="510.544375"/>
    <n v="3"/>
    <n v="155.43"/>
    <n v="4"/>
    <n v="5"/>
    <n v="4.5"/>
    <n v="1430.6624999999999"/>
    <n v="4"/>
    <n v="3"/>
    <n v="3.5"/>
    <n v="653.90500000000009"/>
    <m/>
    <m/>
    <m/>
    <m/>
    <x v="1"/>
    <x v="0"/>
    <s v="Good"/>
    <x v="3"/>
    <x v="0"/>
    <s v="OK"/>
    <n v="1"/>
    <s v="OK"/>
    <s v="poor"/>
    <n v="1"/>
    <s v="poor"/>
    <n v="1"/>
    <s v="Poor"/>
    <n v="1"/>
    <s v="Gone"/>
    <n v="0"/>
    <n v="50"/>
    <n v="50"/>
    <n v="25"/>
    <n v="1"/>
    <n v="56"/>
    <n v="0"/>
    <m/>
    <m/>
  </r>
  <r>
    <x v="0"/>
    <x v="1"/>
    <n v="87"/>
    <s v="GC"/>
    <n v="2"/>
    <n v="7"/>
    <x v="21"/>
    <x v="5"/>
    <n v="21"/>
    <n v="26"/>
    <n v="36"/>
    <n v="45"/>
    <n v="68"/>
    <n v="5"/>
    <n v="10"/>
    <n v="9"/>
    <n v="23"/>
    <n v="6"/>
    <n v="593.46"/>
    <n v="6"/>
    <n v="734.76"/>
    <n v="12"/>
    <n v="13"/>
    <n v="12.5"/>
    <n v="17662.5"/>
    <n v="21"/>
    <n v="18"/>
    <n v="19.5"/>
    <n v="53729.325000000004"/>
    <n v="20"/>
    <n v="16"/>
    <n v="18"/>
    <n v="69180.479999999996"/>
    <x v="1"/>
    <x v="0"/>
    <s v="OK"/>
    <x v="3"/>
    <x v="0"/>
    <s v="Good"/>
    <n v="1"/>
    <s v="Good"/>
    <s v="poor"/>
    <n v="1"/>
    <s v="ok"/>
    <n v="1"/>
    <s v="Great"/>
    <n v="1"/>
    <s v="Good"/>
    <n v="1"/>
    <n v="60"/>
    <n v="25"/>
    <n v="25"/>
    <n v="0"/>
    <n v="0"/>
    <n v="0"/>
    <m/>
    <m/>
  </r>
  <r>
    <x v="0"/>
    <x v="1"/>
    <n v="88"/>
    <s v="GC"/>
    <n v="2"/>
    <n v="8"/>
    <x v="5"/>
    <x v="31"/>
    <n v="25"/>
    <n v="29"/>
    <n v="35"/>
    <n v="44"/>
    <n v="70"/>
    <n v="4"/>
    <n v="6"/>
    <n v="9"/>
    <n v="26"/>
    <n v="10"/>
    <n v="1962.5"/>
    <n v="7"/>
    <n v="1115.4850000000001"/>
    <n v="12"/>
    <n v="12"/>
    <n v="12"/>
    <n v="15825.6"/>
    <n v="21"/>
    <n v="19"/>
    <n v="20"/>
    <n v="55264"/>
    <n v="29"/>
    <n v="25"/>
    <n v="27"/>
    <n v="160234.19999999998"/>
    <x v="2"/>
    <x v="0"/>
    <s v="Good"/>
    <x v="2"/>
    <x v="0"/>
    <s v="Good"/>
    <n v="1"/>
    <s v="Good"/>
    <s v="ok"/>
    <n v="1"/>
    <s v="ok"/>
    <n v="1"/>
    <s v="Good"/>
    <n v="1"/>
    <s v="Good"/>
    <n v="1"/>
    <n v="20"/>
    <n v="10"/>
    <n v="20"/>
    <n v="0"/>
    <n v="0"/>
    <n v="0"/>
    <m/>
    <m/>
  </r>
  <r>
    <x v="0"/>
    <x v="1"/>
    <n v="89"/>
    <s v="GC"/>
    <n v="2"/>
    <n v="10"/>
    <x v="11"/>
    <x v="11"/>
    <n v="17"/>
    <n v="22"/>
    <n v="33"/>
    <n v="51"/>
    <n v="79"/>
    <n v="5"/>
    <n v="11"/>
    <n v="18"/>
    <n v="28"/>
    <n v="6.5"/>
    <n v="563.82624999999996"/>
    <n v="4"/>
    <n v="276.32"/>
    <n v="12"/>
    <n v="7"/>
    <n v="9.5"/>
    <n v="9351.7049999999999"/>
    <n v="17"/>
    <n v="7"/>
    <n v="12"/>
    <n v="23060.16"/>
    <n v="20"/>
    <n v="12"/>
    <n v="16"/>
    <n v="63503.360000000001"/>
    <x v="2"/>
    <x v="0"/>
    <s v="OK"/>
    <x v="4"/>
    <x v="0"/>
    <s v="Good"/>
    <n v="1"/>
    <s v="Poor"/>
    <s v="poor"/>
    <n v="1"/>
    <s v="ok"/>
    <n v="1"/>
    <s v="Good"/>
    <n v="1"/>
    <s v="Great"/>
    <n v="1"/>
    <n v="10"/>
    <n v="8"/>
    <n v="10"/>
    <n v="10"/>
    <n v="10"/>
    <n v="20"/>
    <m/>
    <m/>
  </r>
  <r>
    <x v="0"/>
    <x v="1"/>
    <n v="90"/>
    <s v="GC"/>
    <n v="2"/>
    <n v="8.5"/>
    <x v="36"/>
    <x v="53"/>
    <n v="36"/>
    <n v="51"/>
    <n v="68.5"/>
    <n v="89"/>
    <n v="113"/>
    <n v="15"/>
    <n v="17.5"/>
    <n v="20.5"/>
    <n v="24"/>
    <n v="11"/>
    <n v="3419.46"/>
    <n v="7"/>
    <n v="1961.7150000000001"/>
    <n v="22"/>
    <n v="20"/>
    <n v="21"/>
    <n v="94854.69"/>
    <n v="37"/>
    <n v="30"/>
    <n v="33.5"/>
    <n v="313623.98500000004"/>
    <n v="48"/>
    <n v="42"/>
    <n v="45"/>
    <n v="718510.5"/>
    <x v="2"/>
    <x v="0"/>
    <s v="Good"/>
    <x v="2"/>
    <x v="0"/>
    <s v="Good"/>
    <n v="1"/>
    <s v="Poor"/>
    <s v="good"/>
    <n v="1"/>
    <s v="good"/>
    <n v="1"/>
    <s v="Great"/>
    <n v="1"/>
    <s v="Great"/>
    <n v="1"/>
    <n v="45"/>
    <n v="45"/>
    <n v="22"/>
    <n v="15"/>
    <n v="25"/>
    <n v="13"/>
    <m/>
    <m/>
  </r>
  <r>
    <x v="0"/>
    <x v="1"/>
    <n v="91"/>
    <s v="GC"/>
    <n v="2"/>
    <n v="6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92"/>
    <s v="GC"/>
    <n v="2"/>
    <n v="7"/>
    <x v="33"/>
    <x v="54"/>
    <n v="50"/>
    <n v="60"/>
    <n v="74"/>
    <n v="91"/>
    <n v="122"/>
    <n v="10"/>
    <n v="14"/>
    <n v="17"/>
    <n v="31"/>
    <n v="8.5"/>
    <n v="2835.8125"/>
    <n v="8"/>
    <n v="3014.4"/>
    <n v="16"/>
    <n v="15"/>
    <n v="15.5"/>
    <n v="55824.49"/>
    <n v="20"/>
    <n v="14"/>
    <n v="17"/>
    <n v="82578.86"/>
    <n v="33"/>
    <n v="28"/>
    <n v="30.5"/>
    <n v="356360.17000000004"/>
    <x v="5"/>
    <x v="0"/>
    <s v="Great"/>
    <x v="2"/>
    <x v="0"/>
    <s v="Great"/>
    <n v="1"/>
    <s v="Good"/>
    <s v="great"/>
    <n v="1"/>
    <s v="great"/>
    <n v="1"/>
    <s v="Great"/>
    <n v="1"/>
    <s v="Great"/>
    <n v="1"/>
    <n v="15"/>
    <n v="0"/>
    <n v="10"/>
    <n v="40"/>
    <n v="25"/>
    <n v="30"/>
    <m/>
    <m/>
  </r>
  <r>
    <x v="0"/>
    <x v="1"/>
    <n v="93"/>
    <s v="GC"/>
    <n v="2"/>
    <n v="7"/>
    <x v="8"/>
    <x v="55"/>
    <n v="31"/>
    <n v="52"/>
    <n v="71.5"/>
    <n v="87"/>
    <n v="106.5"/>
    <n v="21"/>
    <n v="19.5"/>
    <n v="15.5"/>
    <n v="19.5"/>
    <n v="10"/>
    <n v="2433.5"/>
    <n v="8"/>
    <n v="2612.48"/>
    <n v="22"/>
    <n v="13"/>
    <n v="17.5"/>
    <n v="68756.1875"/>
    <n v="33"/>
    <n v="17"/>
    <n v="25"/>
    <n v="170737.5"/>
    <n v="49.5"/>
    <n v="41"/>
    <n v="45.25"/>
    <n v="684725.3756250001"/>
    <x v="5"/>
    <x v="0"/>
    <s v="Great"/>
    <x v="2"/>
    <x v="0"/>
    <s v="Good"/>
    <n v="1"/>
    <s v="OK"/>
    <s v="good"/>
    <n v="1"/>
    <s v="good"/>
    <n v="1"/>
    <s v="Great"/>
    <n v="1"/>
    <s v="Great"/>
    <n v="1"/>
    <n v="25"/>
    <n v="10"/>
    <n v="20"/>
    <n v="0"/>
    <n v="0"/>
    <n v="1"/>
    <m/>
    <m/>
  </r>
  <r>
    <x v="0"/>
    <x v="1"/>
    <n v="94"/>
    <s v="GC"/>
    <n v="2"/>
    <n v="7"/>
    <x v="26"/>
    <x v="56"/>
    <n v="44"/>
    <n v="53"/>
    <n v="76"/>
    <n v="94"/>
    <n v="144"/>
    <n v="9"/>
    <n v="23"/>
    <n v="18"/>
    <n v="50"/>
    <n v="20"/>
    <n v="13816"/>
    <n v="13"/>
    <n v="7031.2449999999999"/>
    <n v="34"/>
    <n v="29"/>
    <n v="31.5"/>
    <n v="236790.54"/>
    <n v="44"/>
    <n v="43"/>
    <n v="43.5"/>
    <n v="558516.51"/>
    <n v="61"/>
    <n v="45"/>
    <n v="53"/>
    <n v="1270117.44"/>
    <x v="2"/>
    <x v="0"/>
    <s v="Great"/>
    <x v="2"/>
    <x v="0"/>
    <s v="Great"/>
    <n v="1"/>
    <s v="Good"/>
    <s v="good"/>
    <n v="1"/>
    <s v="great"/>
    <n v="1"/>
    <s v="Great"/>
    <n v="1"/>
    <s v="Great"/>
    <n v="1"/>
    <n v="5"/>
    <n v="1"/>
    <n v="5"/>
    <n v="0"/>
    <n v="0"/>
    <n v="0"/>
    <m/>
    <m/>
  </r>
  <r>
    <x v="0"/>
    <x v="1"/>
    <n v="95"/>
    <s v="GC"/>
    <n v="2"/>
    <n v="6"/>
    <x v="26"/>
    <x v="57"/>
    <n v="46"/>
    <n v="56"/>
    <n v="70"/>
    <n v="75"/>
    <m/>
    <n v="10"/>
    <n v="14"/>
    <n v="5"/>
    <n v="-75"/>
    <n v="18.5"/>
    <n v="12358.647499999999"/>
    <n v="6"/>
    <n v="1582.5600000000002"/>
    <n v="22"/>
    <n v="20"/>
    <n v="21"/>
    <n v="96931.8"/>
    <n v="26"/>
    <n v="22"/>
    <n v="24"/>
    <n v="135648"/>
    <m/>
    <m/>
    <m/>
    <m/>
    <x v="2"/>
    <x v="0"/>
    <s v="Great"/>
    <x v="2"/>
    <x v="0"/>
    <s v="Good"/>
    <n v="1"/>
    <s v="Good"/>
    <s v="good"/>
    <n v="1"/>
    <s v="good"/>
    <n v="1"/>
    <s v="Great"/>
    <n v="1"/>
    <s v="Gone"/>
    <n v="0"/>
    <n v="5"/>
    <n v="0"/>
    <n v="2"/>
    <n v="12"/>
    <n v="20"/>
    <n v="0"/>
    <m/>
    <m/>
  </r>
  <r>
    <x v="0"/>
    <x v="1"/>
    <n v="96"/>
    <s v="GC"/>
    <n v="2"/>
    <n v="8"/>
    <x v="38"/>
    <x v="55"/>
    <n v="48.5"/>
    <n v="60"/>
    <n v="64"/>
    <n v="71"/>
    <n v="101.5"/>
    <n v="11.5"/>
    <n v="4"/>
    <n v="7"/>
    <n v="30.5"/>
    <n v="10"/>
    <n v="3807.25"/>
    <n v="8"/>
    <n v="3014.4"/>
    <n v="20"/>
    <n v="19"/>
    <n v="19.5"/>
    <n v="76415.040000000008"/>
    <n v="22"/>
    <n v="21"/>
    <n v="21.5"/>
    <n v="103054.01500000001"/>
    <n v="32"/>
    <n v="25"/>
    <n v="28.5"/>
    <n v="258872.19750000001"/>
    <x v="2"/>
    <x v="0"/>
    <s v="Great"/>
    <x v="2"/>
    <x v="0"/>
    <s v="Good"/>
    <n v="1"/>
    <s v="Good"/>
    <s v="good"/>
    <n v="1"/>
    <s v="ok"/>
    <n v="1"/>
    <s v="Great"/>
    <n v="1"/>
    <s v="Great"/>
    <n v="1"/>
    <n v="0"/>
    <n v="2"/>
    <n v="0"/>
    <n v="0"/>
    <n v="0"/>
    <n v="4"/>
    <m/>
    <m/>
  </r>
  <r>
    <x v="0"/>
    <x v="1"/>
    <n v="97"/>
    <s v="GC"/>
    <n v="1"/>
    <n v="6.5"/>
    <x v="31"/>
    <x v="58"/>
    <n v="33"/>
    <n v="40"/>
    <n v="65"/>
    <n v="92"/>
    <n v="116"/>
    <n v="7"/>
    <n v="25"/>
    <n v="27"/>
    <n v="24"/>
    <n v="13"/>
    <n v="4377.9449999999997"/>
    <n v="11"/>
    <n v="3799.4"/>
    <n v="21"/>
    <n v="15"/>
    <n v="18"/>
    <n v="66128.399999999994"/>
    <n v="28"/>
    <n v="27"/>
    <n v="27.5"/>
    <n v="218465.5"/>
    <n v="36"/>
    <n v="20"/>
    <n v="28"/>
    <n v="285564.16000000003"/>
    <x v="5"/>
    <x v="0"/>
    <s v="Great"/>
    <x v="2"/>
    <x v="0"/>
    <s v="Great"/>
    <n v="1"/>
    <s v="Great"/>
    <s v="good"/>
    <n v="1"/>
    <s v="great"/>
    <n v="1"/>
    <s v="Great"/>
    <n v="1"/>
    <s v="Great"/>
    <n v="1"/>
    <n v="25"/>
    <n v="8"/>
    <n v="30"/>
    <n v="35"/>
    <n v="50"/>
    <n v="40"/>
    <m/>
    <m/>
  </r>
  <r>
    <x v="0"/>
    <x v="1"/>
    <n v="98"/>
    <s v="GC"/>
    <n v="1"/>
    <n v="9.5"/>
    <x v="39"/>
    <x v="29"/>
    <n v="43"/>
    <n v="49"/>
    <n v="66"/>
    <n v="79"/>
    <n v="95"/>
    <n v="6"/>
    <n v="17"/>
    <n v="13"/>
    <n v="16"/>
    <n v="11.5"/>
    <n v="4464.0987500000001"/>
    <n v="7"/>
    <n v="1884.7850000000001"/>
    <n v="20"/>
    <n v="19"/>
    <n v="19.5"/>
    <n v="78803.010000000009"/>
    <n v="27"/>
    <n v="21"/>
    <n v="24"/>
    <n v="142882.56"/>
    <n v="32"/>
    <n v="31"/>
    <n v="31.5"/>
    <n v="295988.17499999999"/>
    <x v="5"/>
    <x v="0"/>
    <s v="Great"/>
    <x v="2"/>
    <x v="0"/>
    <s v="Good"/>
    <n v="1"/>
    <s v="Good"/>
    <s v="good"/>
    <n v="1"/>
    <s v="good"/>
    <n v="1"/>
    <s v="Great"/>
    <n v="1"/>
    <s v="Great"/>
    <n v="1"/>
    <n v="10"/>
    <n v="1"/>
    <n v="15"/>
    <n v="35"/>
    <n v="50"/>
    <n v="20"/>
    <m/>
    <m/>
  </r>
  <r>
    <x v="0"/>
    <x v="1"/>
    <n v="99"/>
    <s v="GC"/>
    <n v="3"/>
    <n v="7.5"/>
    <x v="4"/>
    <x v="16"/>
    <n v="17.5"/>
    <n v="21"/>
    <n v="21.5"/>
    <n v="22"/>
    <n v="32"/>
    <n v="3.5"/>
    <n v="0.5"/>
    <n v="0.5"/>
    <n v="10"/>
    <n v="6"/>
    <n v="494.55"/>
    <n v="3"/>
    <n v="148.36500000000001"/>
    <n v="11"/>
    <n v="6.5"/>
    <n v="8.75"/>
    <n v="5168.734375"/>
    <n v="7"/>
    <n v="6"/>
    <n v="6.5"/>
    <n v="2918.6299999999997"/>
    <n v="12"/>
    <n v="8"/>
    <n v="10"/>
    <n v="10048"/>
    <x v="1"/>
    <x v="0"/>
    <s v="OK"/>
    <x v="4"/>
    <x v="0"/>
    <s v="OK"/>
    <n v="1"/>
    <s v="OK"/>
    <s v="poor"/>
    <n v="1"/>
    <s v="ok"/>
    <n v="1"/>
    <s v="Poor"/>
    <n v="1"/>
    <s v="OK"/>
    <n v="1"/>
    <n v="5"/>
    <n v="2"/>
    <n v="5"/>
    <n v="0"/>
    <n v="10"/>
    <n v="5"/>
    <m/>
    <m/>
  </r>
  <r>
    <x v="0"/>
    <x v="1"/>
    <n v="100"/>
    <s v="GC"/>
    <n v="1"/>
    <n v="3"/>
    <x v="32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2"/>
    <n v="101"/>
    <s v="CO"/>
    <n v="1"/>
    <n v="8"/>
    <x v="19"/>
    <x v="59"/>
    <n v="17.5"/>
    <m/>
    <n v="14"/>
    <m/>
    <m/>
    <n v="-17.5"/>
    <n v="14"/>
    <n v="-14"/>
    <n v="0"/>
    <n v="4"/>
    <n v="219.8"/>
    <m/>
    <m/>
    <m/>
    <m/>
    <m/>
    <m/>
    <m/>
    <m/>
    <m/>
    <m/>
    <m/>
    <m/>
    <m/>
    <m/>
    <x v="1"/>
    <x v="0"/>
    <s v="OK"/>
    <x v="0"/>
    <x v="0"/>
    <s v="Dead"/>
    <n v="0"/>
    <s v="Dead"/>
    <s v="Gone"/>
    <n v="0"/>
    <s v="poor"/>
    <n v="1"/>
    <s v="Gone"/>
    <n v="0"/>
    <s v="Gone"/>
    <n v="0"/>
    <n v="10"/>
    <n v="15"/>
    <n v="0"/>
    <n v="15"/>
    <n v="0"/>
    <n v="0"/>
    <m/>
    <m/>
  </r>
  <r>
    <x v="0"/>
    <x v="2"/>
    <n v="102"/>
    <s v="CO"/>
    <n v="1"/>
    <n v="8.5"/>
    <x v="31"/>
    <x v="16"/>
    <n v="16"/>
    <m/>
    <n v="15"/>
    <m/>
    <m/>
    <n v="-16"/>
    <n v="15"/>
    <n v="-15"/>
    <n v="0"/>
    <n v="3.5"/>
    <n v="153.86000000000001"/>
    <m/>
    <m/>
    <n v="4"/>
    <n v="3"/>
    <n v="3.5"/>
    <n v="576.97500000000002"/>
    <m/>
    <m/>
    <m/>
    <m/>
    <m/>
    <m/>
    <m/>
    <m/>
    <x v="1"/>
    <x v="0"/>
    <s v="Good"/>
    <x v="0"/>
    <x v="0"/>
    <s v="Dead"/>
    <n v="0"/>
    <s v="Dead"/>
    <s v="Gone"/>
    <n v="0"/>
    <s v="poor"/>
    <n v="1"/>
    <s v="Gone"/>
    <n v="0"/>
    <s v="Gone"/>
    <n v="0"/>
    <n v="5"/>
    <n v="0"/>
    <n v="0"/>
    <n v="0"/>
    <n v="0"/>
    <n v="0"/>
    <m/>
    <m/>
  </r>
  <r>
    <x v="0"/>
    <x v="2"/>
    <n v="103"/>
    <s v="CO"/>
    <n v="1"/>
    <n v="7"/>
    <x v="18"/>
    <x v="26"/>
    <n v="17"/>
    <m/>
    <n v="15"/>
    <m/>
    <m/>
    <n v="-17"/>
    <n v="15"/>
    <n v="-15"/>
    <n v="0"/>
    <n v="5"/>
    <n v="333.625"/>
    <m/>
    <m/>
    <m/>
    <m/>
    <m/>
    <m/>
    <m/>
    <m/>
    <m/>
    <m/>
    <m/>
    <m/>
    <m/>
    <m/>
    <x v="2"/>
    <x v="0"/>
    <s v="Good"/>
    <x v="0"/>
    <x v="0"/>
    <s v="Poor"/>
    <n v="1"/>
    <s v="Dead"/>
    <s v="dead"/>
    <n v="0"/>
    <s v="poor"/>
    <n v="1"/>
    <s v="Gone"/>
    <n v="0"/>
    <s v="Gone"/>
    <n v="0"/>
    <n v="5"/>
    <n v="5"/>
    <n v="0"/>
    <n v="0"/>
    <n v="0"/>
    <n v="0"/>
    <m/>
    <m/>
  </r>
  <r>
    <x v="0"/>
    <x v="2"/>
    <n v="104"/>
    <s v="CO"/>
    <n v="2"/>
    <n v="5.5"/>
    <x v="31"/>
    <x v="11"/>
    <n v="8"/>
    <m/>
    <n v="16"/>
    <m/>
    <m/>
    <n v="-8"/>
    <n v="16"/>
    <n v="-16"/>
    <n v="0"/>
    <n v="2.5"/>
    <n v="39.25"/>
    <m/>
    <m/>
    <m/>
    <m/>
    <m/>
    <m/>
    <m/>
    <m/>
    <m/>
    <m/>
    <m/>
    <m/>
    <m/>
    <m/>
    <x v="2"/>
    <x v="0"/>
    <s v="Good"/>
    <x v="3"/>
    <x v="0"/>
    <s v="Dead"/>
    <n v="0"/>
    <s v="Dead"/>
    <s v="Gone"/>
    <n v="0"/>
    <s v="poor"/>
    <n v="1"/>
    <s v="Gone"/>
    <n v="0"/>
    <s v="Gone"/>
    <n v="0"/>
    <n v="5"/>
    <n v="0"/>
    <n v="0"/>
    <n v="0"/>
    <n v="0"/>
    <n v="0"/>
    <m/>
    <m/>
  </r>
  <r>
    <x v="0"/>
    <x v="2"/>
    <n v="105"/>
    <s v="CO"/>
    <n v="1"/>
    <n v="6"/>
    <x v="3"/>
    <x v="9"/>
    <n v="17.5"/>
    <m/>
    <n v="9"/>
    <m/>
    <m/>
    <n v="-17.5"/>
    <n v="9"/>
    <n v="-9"/>
    <n v="0"/>
    <n v="2.5"/>
    <n v="85.859375"/>
    <m/>
    <m/>
    <m/>
    <m/>
    <m/>
    <m/>
    <m/>
    <m/>
    <m/>
    <m/>
    <m/>
    <m/>
    <m/>
    <m/>
    <x v="2"/>
    <x v="0"/>
    <s v="Good"/>
    <x v="3"/>
    <x v="0"/>
    <s v="Dead"/>
    <n v="0"/>
    <s v="Dead"/>
    <s v="Gone"/>
    <n v="0"/>
    <s v="poor"/>
    <n v="1"/>
    <s v="Gone"/>
    <n v="0"/>
    <s v="Gone"/>
    <n v="0"/>
    <n v="0"/>
    <n v="0"/>
    <n v="0"/>
    <n v="0"/>
    <n v="0"/>
    <n v="0"/>
    <m/>
    <m/>
  </r>
  <r>
    <x v="0"/>
    <x v="2"/>
    <n v="106"/>
    <s v="CO"/>
    <n v="1"/>
    <n v="6.5"/>
    <x v="21"/>
    <x v="9"/>
    <n v="10"/>
    <m/>
    <m/>
    <m/>
    <m/>
    <n v="-10"/>
    <n v="0"/>
    <n v="0"/>
    <n v="0"/>
    <n v="2"/>
    <n v="31.400000000000002"/>
    <m/>
    <m/>
    <m/>
    <m/>
    <m/>
    <m/>
    <m/>
    <m/>
    <m/>
    <m/>
    <m/>
    <m/>
    <m/>
    <m/>
    <x v="1"/>
    <x v="0"/>
    <s v="Good"/>
    <x v="4"/>
    <x v="0"/>
    <s v="Poor"/>
    <n v="1"/>
    <s v="Poor"/>
    <s v="dead"/>
    <n v="0"/>
    <s v="Gone"/>
    <n v="0"/>
    <s v="Gone"/>
    <n v="0"/>
    <s v="Gone"/>
    <n v="0"/>
    <n v="5"/>
    <n v="0"/>
    <n v="0"/>
    <n v="0"/>
    <n v="0"/>
    <n v="0"/>
    <m/>
    <m/>
  </r>
  <r>
    <x v="0"/>
    <x v="2"/>
    <n v="107"/>
    <s v="CO"/>
    <n v="1"/>
    <n v="8"/>
    <x v="26"/>
    <x v="32"/>
    <n v="12.5"/>
    <m/>
    <n v="9"/>
    <m/>
    <m/>
    <n v="-12.5"/>
    <n v="9"/>
    <n v="-9"/>
    <n v="0"/>
    <n v="4"/>
    <n v="157"/>
    <m/>
    <m/>
    <n v="1"/>
    <n v="1"/>
    <n v="1"/>
    <n v="28.26"/>
    <m/>
    <m/>
    <m/>
    <m/>
    <m/>
    <m/>
    <m/>
    <m/>
    <x v="1"/>
    <x v="0"/>
    <s v="Good"/>
    <x v="0"/>
    <x v="0"/>
    <s v="Dead"/>
    <n v="0"/>
    <s v="Dead"/>
    <s v="dead"/>
    <n v="0"/>
    <s v="poor"/>
    <n v="1"/>
    <s v="Gone"/>
    <n v="0"/>
    <s v="Gone"/>
    <n v="0"/>
    <n v="5"/>
    <n v="2"/>
    <n v="0"/>
    <n v="0"/>
    <n v="0"/>
    <n v="0"/>
    <m/>
    <m/>
  </r>
  <r>
    <x v="0"/>
    <x v="2"/>
    <n v="108"/>
    <s v="CO"/>
    <n v="1"/>
    <n v="9"/>
    <x v="13"/>
    <x v="21"/>
    <n v="17.5"/>
    <m/>
    <n v="11"/>
    <m/>
    <m/>
    <n v="-17.5"/>
    <n v="11"/>
    <n v="-11"/>
    <n v="0"/>
    <n v="4.5"/>
    <n v="278.18437499999999"/>
    <m/>
    <m/>
    <n v="1"/>
    <n v="1"/>
    <n v="1"/>
    <n v="34.54"/>
    <m/>
    <m/>
    <m/>
    <m/>
    <m/>
    <m/>
    <m/>
    <m/>
    <x v="1"/>
    <x v="0"/>
    <s v="Good"/>
    <x v="4"/>
    <x v="0"/>
    <s v="Poor"/>
    <n v="1"/>
    <s v="Poor"/>
    <s v="dead"/>
    <n v="0"/>
    <s v="poor"/>
    <n v="1"/>
    <s v="Gone"/>
    <n v="0"/>
    <s v="Gone"/>
    <n v="0"/>
    <n v="5"/>
    <n v="5"/>
    <n v="0"/>
    <n v="0"/>
    <n v="0"/>
    <n v="0"/>
    <m/>
    <m/>
  </r>
  <r>
    <x v="0"/>
    <x v="2"/>
    <n v="109"/>
    <s v="CO"/>
    <n v="2"/>
    <n v="10"/>
    <x v="18"/>
    <x v="26"/>
    <n v="16"/>
    <m/>
    <n v="17"/>
    <m/>
    <m/>
    <n v="-16"/>
    <n v="17"/>
    <n v="-17"/>
    <n v="0"/>
    <n v="4.5"/>
    <n v="254.34"/>
    <m/>
    <m/>
    <n v="5"/>
    <n v="4"/>
    <n v="4.5"/>
    <n v="1080.9449999999999"/>
    <m/>
    <m/>
    <m/>
    <m/>
    <m/>
    <m/>
    <m/>
    <m/>
    <x v="2"/>
    <x v="0"/>
    <s v="Good"/>
    <x v="4"/>
    <x v="0"/>
    <s v="Dead"/>
    <n v="0"/>
    <s v="Dead"/>
    <s v="dead"/>
    <n v="0"/>
    <s v="poor"/>
    <n v="1"/>
    <s v="Gone"/>
    <n v="0"/>
    <s v="Gone"/>
    <n v="0"/>
    <n v="10"/>
    <n v="15"/>
    <n v="0"/>
    <n v="35"/>
    <n v="0"/>
    <n v="0"/>
    <m/>
    <m/>
  </r>
  <r>
    <x v="0"/>
    <x v="2"/>
    <n v="110"/>
    <s v="CO"/>
    <n v="1"/>
    <n v="11"/>
    <x v="26"/>
    <x v="11"/>
    <n v="16"/>
    <m/>
    <m/>
    <m/>
    <m/>
    <n v="-16"/>
    <n v="0"/>
    <n v="0"/>
    <n v="0"/>
    <n v="4"/>
    <n v="200.96"/>
    <m/>
    <m/>
    <m/>
    <m/>
    <m/>
    <m/>
    <m/>
    <m/>
    <m/>
    <m/>
    <m/>
    <m/>
    <m/>
    <m/>
    <x v="1"/>
    <x v="0"/>
    <s v="OK"/>
    <x v="0"/>
    <x v="0"/>
    <s v="Dead"/>
    <n v="0"/>
    <s v="Dead"/>
    <s v="dead"/>
    <n v="0"/>
    <s v="Gone"/>
    <n v="0"/>
    <s v="Gone"/>
    <n v="0"/>
    <s v="Gone"/>
    <n v="0"/>
    <n v="5"/>
    <n v="8"/>
    <n v="0"/>
    <n v="0"/>
    <n v="0"/>
    <n v="0"/>
    <m/>
    <m/>
  </r>
  <r>
    <x v="0"/>
    <x v="2"/>
    <n v="111"/>
    <s v="CO"/>
    <n v="1"/>
    <n v="7.5"/>
    <x v="5"/>
    <x v="28"/>
    <n v="13"/>
    <m/>
    <n v="0"/>
    <m/>
    <m/>
    <n v="-13"/>
    <n v="0"/>
    <n v="0"/>
    <n v="0"/>
    <n v="2.5"/>
    <n v="63.78125"/>
    <m/>
    <m/>
    <m/>
    <m/>
    <m/>
    <m/>
    <m/>
    <m/>
    <m/>
    <m/>
    <m/>
    <m/>
    <m/>
    <m/>
    <x v="1"/>
    <x v="0"/>
    <s v="Good"/>
    <x v="0"/>
    <x v="0"/>
    <s v="Dead"/>
    <n v="0"/>
    <s v="Dead"/>
    <s v="dead"/>
    <n v="0"/>
    <s v="Missing"/>
    <n v="0"/>
    <s v="Gone"/>
    <n v="0"/>
    <s v="Gone"/>
    <n v="0"/>
    <n v="5"/>
    <n v="10"/>
    <n v="0"/>
    <n v="0"/>
    <n v="0"/>
    <n v="0"/>
    <m/>
    <m/>
  </r>
  <r>
    <x v="0"/>
    <x v="2"/>
    <n v="112"/>
    <s v="CO"/>
    <n v="1"/>
    <n v="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2"/>
    <n v="113"/>
    <s v="CO"/>
    <n v="1"/>
    <n v="6.5"/>
    <x v="10"/>
    <x v="2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2"/>
    <n v="114"/>
    <s v="CO"/>
    <n v="2"/>
    <n v="8.5"/>
    <x v="8"/>
    <x v="44"/>
    <n v="24.5"/>
    <n v="25"/>
    <n v="32"/>
    <n v="35"/>
    <n v="54"/>
    <n v="0.5"/>
    <n v="7"/>
    <n v="3"/>
    <n v="19"/>
    <n v="6.5"/>
    <n v="812.573125"/>
    <n v="7.5"/>
    <n v="1103.90625"/>
    <n v="9.5"/>
    <n v="7"/>
    <n v="8.25"/>
    <n v="6838.92"/>
    <n v="12"/>
    <n v="10"/>
    <n v="11"/>
    <n v="13297.9"/>
    <n v="19"/>
    <n v="16"/>
    <n v="17.5"/>
    <n v="51927.75"/>
    <x v="1"/>
    <x v="0"/>
    <s v="Good"/>
    <x v="4"/>
    <x v="0"/>
    <s v="Poor"/>
    <n v="1"/>
    <s v="Poor"/>
    <s v="poor"/>
    <n v="1"/>
    <s v="ok"/>
    <n v="1"/>
    <s v="Good"/>
    <n v="1"/>
    <s v="Good"/>
    <n v="1"/>
    <n v="5"/>
    <n v="0"/>
    <n v="0"/>
    <n v="2"/>
    <n v="5"/>
    <n v="5"/>
    <m/>
    <m/>
  </r>
  <r>
    <x v="0"/>
    <x v="2"/>
    <n v="115"/>
    <s v="CO"/>
    <n v="1"/>
    <n v="7.5"/>
    <x v="3"/>
    <x v="51"/>
    <n v="14.5"/>
    <n v="14.5"/>
    <n v="15.5"/>
    <n v="16"/>
    <n v="20"/>
    <n v="0"/>
    <n v="1"/>
    <n v="0.5"/>
    <n v="4"/>
    <n v="3"/>
    <n v="102.44250000000001"/>
    <n v="5.5"/>
    <n v="344.32062500000001"/>
    <n v="4.5"/>
    <n v="4"/>
    <n v="4.25"/>
    <n v="879.10187500000006"/>
    <n v="5"/>
    <n v="4"/>
    <n v="4.5"/>
    <n v="1017.36"/>
    <n v="8"/>
    <n v="5.5"/>
    <n v="6.75"/>
    <n v="2861.3249999999998"/>
    <x v="0"/>
    <x v="0"/>
    <s v="Good"/>
    <x v="0"/>
    <x v="0"/>
    <s v="Poor"/>
    <n v="1"/>
    <s v="Poor"/>
    <s v="poor"/>
    <n v="1"/>
    <s v="poor"/>
    <n v="1"/>
    <s v="Poor"/>
    <n v="1"/>
    <s v="Good"/>
    <n v="1"/>
    <n v="5"/>
    <n v="10"/>
    <n v="2"/>
    <n v="2"/>
    <n v="2"/>
    <n v="10"/>
    <m/>
    <m/>
  </r>
  <r>
    <x v="0"/>
    <x v="2"/>
    <n v="116"/>
    <s v="CO"/>
    <n v="2"/>
    <n v="9"/>
    <x v="19"/>
    <x v="39"/>
    <n v="5.5"/>
    <n v="20"/>
    <n v="20.5"/>
    <n v="25"/>
    <n v="29.5"/>
    <n v="14.5"/>
    <n v="0.5"/>
    <n v="4.5"/>
    <n v="4.5"/>
    <n v="6.5"/>
    <n v="182.41437499999998"/>
    <n v="6.5"/>
    <n v="663.32499999999993"/>
    <n v="8"/>
    <n v="6"/>
    <n v="7"/>
    <n v="3154.13"/>
    <n v="8"/>
    <n v="7"/>
    <n v="7.5"/>
    <n v="4415.625"/>
    <n v="13.5"/>
    <n v="11"/>
    <n v="12.25"/>
    <n v="13900.289375"/>
    <x v="1"/>
    <x v="0"/>
    <s v="OK"/>
    <x v="0"/>
    <x v="0"/>
    <s v="Poor"/>
    <n v="1"/>
    <s v="Poor"/>
    <s v="poor"/>
    <n v="1"/>
    <s v="poor"/>
    <n v="1"/>
    <s v="Poor"/>
    <n v="1"/>
    <s v="OK"/>
    <n v="1"/>
    <n v="0"/>
    <n v="5"/>
    <n v="3"/>
    <n v="4"/>
    <n v="5"/>
    <n v="10"/>
    <m/>
    <m/>
  </r>
  <r>
    <x v="1"/>
    <x v="0"/>
    <n v="1"/>
    <s v="RB"/>
    <n v="3"/>
    <n v="7"/>
    <x v="19"/>
    <x v="38"/>
    <n v="15"/>
    <n v="16.5"/>
    <n v="20"/>
    <n v="28"/>
    <n v="7"/>
    <n v="1.5"/>
    <n v="3.5"/>
    <n v="8"/>
    <n v="-21"/>
    <n v="8.5"/>
    <n v="850.74375000000009"/>
    <n v="8"/>
    <n v="828.96"/>
    <n v="9"/>
    <n v="11"/>
    <n v="10"/>
    <n v="6280"/>
    <n v="12"/>
    <n v="13"/>
    <n v="12.5"/>
    <n v="13737.5"/>
    <m/>
    <m/>
    <m/>
    <m/>
    <x v="2"/>
    <x v="0"/>
    <s v="Good"/>
    <x v="2"/>
    <x v="0"/>
    <s v="OK"/>
    <n v="1"/>
    <s v="Poor"/>
    <s v="poor"/>
    <n v="1"/>
    <s v="ok"/>
    <n v="1"/>
    <s v="Ok"/>
    <n v="1"/>
    <s v="dead"/>
    <n v="0"/>
    <n v="20"/>
    <n v="10"/>
    <n v="22"/>
    <n v="35"/>
    <n v="25"/>
    <n v="0"/>
    <m/>
    <m/>
  </r>
  <r>
    <x v="1"/>
    <x v="0"/>
    <n v="2"/>
    <s v="RB"/>
    <n v="3"/>
    <n v="7"/>
    <x v="11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Missing"/>
    <x v="5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"/>
    <s v="RB"/>
    <n v="3"/>
    <n v="7.5"/>
    <x v="9"/>
    <x v="49"/>
    <n v="20"/>
    <n v="19"/>
    <n v="22"/>
    <m/>
    <m/>
    <n v="-1"/>
    <n v="3"/>
    <n v="-22"/>
    <n v="0"/>
    <n v="7"/>
    <n v="769.30000000000007"/>
    <n v="7"/>
    <n v="730.83500000000004"/>
    <n v="4.5"/>
    <n v="5"/>
    <n v="4.75"/>
    <n v="1558.6174999999998"/>
    <m/>
    <m/>
    <m/>
    <m/>
    <m/>
    <m/>
    <m/>
    <m/>
    <x v="2"/>
    <x v="0"/>
    <s v="Good"/>
    <x v="2"/>
    <x v="0"/>
    <s v="Poor"/>
    <n v="1"/>
    <s v="OK"/>
    <s v="dead"/>
    <n v="0"/>
    <s v="poor"/>
    <n v="1"/>
    <s v="Gone"/>
    <n v="0"/>
    <s v="Removed?"/>
    <n v="0"/>
    <n v="15"/>
    <n v="5"/>
    <n v="1"/>
    <n v="3"/>
    <n v="0"/>
    <n v="0"/>
    <m/>
    <m/>
  </r>
  <r>
    <x v="1"/>
    <x v="0"/>
    <n v="4"/>
    <s v="RB"/>
    <n v="2"/>
    <n v="6"/>
    <x v="40"/>
    <x v="14"/>
    <n v="4"/>
    <n v="7"/>
    <n v="17.5"/>
    <n v="32"/>
    <n v="44"/>
    <n v="3"/>
    <n v="10.5"/>
    <n v="14.5"/>
    <n v="12"/>
    <n v="2.5"/>
    <n v="19.625"/>
    <n v="4.5"/>
    <n v="111.27375000000001"/>
    <n v="11.5"/>
    <n v="5.5"/>
    <n v="8.5"/>
    <n v="3970.1375000000003"/>
    <n v="12.5"/>
    <n v="15"/>
    <n v="13.75"/>
    <n v="18997"/>
    <n v="20"/>
    <n v="16"/>
    <n v="18"/>
    <n v="44763.840000000004"/>
    <x v="5"/>
    <x v="0"/>
    <s v="Good"/>
    <x v="2"/>
    <x v="0"/>
    <s v="Poor"/>
    <n v="1"/>
    <s v="Poor"/>
    <s v="good"/>
    <n v="1"/>
    <s v="good"/>
    <n v="1"/>
    <s v="Ok"/>
    <n v="1"/>
    <s v="Good"/>
    <n v="1"/>
    <n v="0"/>
    <n v="5"/>
    <n v="10"/>
    <n v="5"/>
    <n v="5"/>
    <n v="0"/>
    <m/>
    <m/>
  </r>
  <r>
    <x v="1"/>
    <x v="0"/>
    <n v="5"/>
    <s v="RF"/>
    <n v="3"/>
    <n v="6.5"/>
    <x v="24"/>
    <x v="19"/>
    <n v="8"/>
    <n v="14.5"/>
    <n v="22"/>
    <n v="31"/>
    <n v="48"/>
    <n v="6.5"/>
    <n v="7.5"/>
    <n v="9"/>
    <n v="17"/>
    <n v="6.5"/>
    <n v="265.33"/>
    <n v="8"/>
    <n v="728.48"/>
    <n v="15.5"/>
    <n v="9"/>
    <n v="12.25"/>
    <n v="10366.317500000001"/>
    <n v="21.5"/>
    <n v="10"/>
    <n v="15.75"/>
    <n v="24146.403750000001"/>
    <n v="27"/>
    <n v="26"/>
    <n v="26.5"/>
    <n v="105843.12"/>
    <x v="2"/>
    <x v="0"/>
    <s v="Good"/>
    <x v="2"/>
    <x v="0"/>
    <s v="Poor"/>
    <n v="1"/>
    <s v="Poor"/>
    <s v="good"/>
    <n v="1"/>
    <s v="good"/>
    <n v="1"/>
    <s v="Good"/>
    <n v="1"/>
    <s v="Good"/>
    <n v="1"/>
    <n v="0"/>
    <n v="0"/>
    <n v="1"/>
    <n v="1"/>
    <n v="2"/>
    <n v="15"/>
    <m/>
    <m/>
  </r>
  <r>
    <x v="1"/>
    <x v="0"/>
    <n v="6"/>
    <s v="RB"/>
    <n v="2"/>
    <n v="7"/>
    <x v="5"/>
    <x v="11"/>
    <n v="5"/>
    <n v="10"/>
    <n v="30"/>
    <n v="43.5"/>
    <n v="64"/>
    <n v="5"/>
    <n v="20"/>
    <n v="13.5"/>
    <n v="20.5"/>
    <n v="4.5"/>
    <n v="79.481250000000003"/>
    <n v="6"/>
    <n v="282.60000000000002"/>
    <n v="19"/>
    <n v="9"/>
    <n v="14"/>
    <n v="18463.2"/>
    <n v="17.5"/>
    <n v="19"/>
    <n v="18.25"/>
    <n v="45493.006875000006"/>
    <n v="24"/>
    <n v="21"/>
    <n v="22.5"/>
    <n v="101736"/>
    <x v="1"/>
    <x v="0"/>
    <s v="OK"/>
    <x v="2"/>
    <x v="0"/>
    <s v="Poor"/>
    <n v="1"/>
    <s v="Poor"/>
    <s v="good"/>
    <n v="1"/>
    <s v="great"/>
    <n v="1"/>
    <s v="Good"/>
    <n v="1"/>
    <s v="Good"/>
    <n v="1"/>
    <n v="20"/>
    <n v="20"/>
    <n v="25"/>
    <n v="20"/>
    <n v="75"/>
    <n v="50"/>
    <m/>
    <m/>
  </r>
  <r>
    <x v="1"/>
    <x v="0"/>
    <n v="7"/>
    <s v="RB"/>
    <n v="3"/>
    <n v="6.5"/>
    <x v="19"/>
    <x v="60"/>
    <n v="6"/>
    <n v="6"/>
    <m/>
    <m/>
    <m/>
    <n v="0"/>
    <n v="-6"/>
    <n v="0"/>
    <n v="0"/>
    <n v="2"/>
    <n v="18.84"/>
    <n v="1"/>
    <n v="4.71"/>
    <m/>
    <m/>
    <m/>
    <m/>
    <m/>
    <m/>
    <m/>
    <m/>
    <m/>
    <m/>
    <m/>
    <m/>
    <x v="2"/>
    <x v="0"/>
    <s v="Great"/>
    <x v="2"/>
    <x v="0"/>
    <s v="Poor"/>
    <n v="1"/>
    <s v="OK"/>
    <s v="dead"/>
    <n v="0"/>
    <s v="Gone"/>
    <n v="0"/>
    <s v="Gone"/>
    <n v="0"/>
    <s v="Gone"/>
    <n v="0"/>
    <n v="3"/>
    <n v="2"/>
    <n v="10"/>
    <n v="0"/>
    <n v="0"/>
    <n v="0"/>
    <m/>
    <m/>
  </r>
  <r>
    <x v="1"/>
    <x v="0"/>
    <n v="8"/>
    <s v="GC2"/>
    <n v="3"/>
    <n v="5"/>
    <x v="38"/>
    <x v="2"/>
    <m/>
    <m/>
    <m/>
    <m/>
    <m/>
    <n v="0"/>
    <n v="0"/>
    <n v="0"/>
    <n v="0"/>
    <m/>
    <m/>
    <m/>
    <m/>
    <m/>
    <m/>
    <m/>
    <m/>
    <m/>
    <m/>
    <m/>
    <m/>
    <m/>
    <m/>
    <m/>
    <m/>
    <x v="5"/>
    <x v="0"/>
    <s v="Missing"/>
    <x v="5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9"/>
    <s v="GC2"/>
    <n v="3"/>
    <n v="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5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10"/>
    <s v="GC2"/>
    <n v="3"/>
    <n v="5.5"/>
    <x v="12"/>
    <x v="26"/>
    <n v="13"/>
    <m/>
    <m/>
    <m/>
    <m/>
    <n v="-13"/>
    <n v="0"/>
    <n v="0"/>
    <n v="0"/>
    <n v="3"/>
    <n v="91.844999999999999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20"/>
    <n v="2"/>
    <n v="0"/>
    <n v="0"/>
    <n v="0"/>
    <n v="0"/>
    <m/>
    <m/>
  </r>
  <r>
    <x v="1"/>
    <x v="0"/>
    <n v="11"/>
    <s v="GC2"/>
    <n v="3"/>
    <n v="4.5"/>
    <x v="1"/>
    <x v="1"/>
    <n v="4"/>
    <m/>
    <m/>
    <m/>
    <m/>
    <n v="-4"/>
    <n v="0"/>
    <n v="0"/>
    <n v="0"/>
    <n v="2"/>
    <n v="12.56"/>
    <m/>
    <m/>
    <m/>
    <m/>
    <m/>
    <m/>
    <m/>
    <m/>
    <m/>
    <m/>
    <m/>
    <m/>
    <m/>
    <m/>
    <x v="2"/>
    <x v="0"/>
    <s v="OK"/>
    <x v="3"/>
    <x v="0"/>
    <s v="Dead"/>
    <n v="0"/>
    <s v="Dead"/>
    <s v="dead"/>
    <n v="0"/>
    <s v="Gone"/>
    <n v="0"/>
    <s v="Gone"/>
    <n v="0"/>
    <s v="Gone"/>
    <n v="0"/>
    <n v="5"/>
    <n v="2"/>
    <n v="0"/>
    <n v="0"/>
    <n v="0"/>
    <n v="0"/>
    <m/>
    <m/>
  </r>
  <r>
    <x v="1"/>
    <x v="0"/>
    <n v="12"/>
    <s v="GC2"/>
    <n v="2"/>
    <n v="5"/>
    <x v="11"/>
    <x v="38"/>
    <n v="1"/>
    <m/>
    <m/>
    <m/>
    <m/>
    <n v="-1"/>
    <n v="0"/>
    <n v="0"/>
    <n v="0"/>
    <m/>
    <m/>
    <m/>
    <m/>
    <m/>
    <m/>
    <m/>
    <m/>
    <m/>
    <m/>
    <m/>
    <m/>
    <m/>
    <m/>
    <m/>
    <m/>
    <x v="2"/>
    <x v="0"/>
    <s v="Good"/>
    <x v="2"/>
    <x v="0"/>
    <s v="Dead"/>
    <n v="0"/>
    <s v="Dead"/>
    <s v="Gone"/>
    <n v="0"/>
    <s v="Gone"/>
    <n v="0"/>
    <s v="Gone"/>
    <n v="0"/>
    <s v="Gone"/>
    <n v="0"/>
    <n v="5"/>
    <n v="5"/>
    <n v="0"/>
    <n v="0"/>
    <n v="0"/>
    <n v="0"/>
    <m/>
    <m/>
  </r>
  <r>
    <x v="1"/>
    <x v="0"/>
    <n v="13"/>
    <s v="GC2"/>
    <n v="2"/>
    <n v="4"/>
    <x v="4"/>
    <x v="32"/>
    <n v="3"/>
    <m/>
    <m/>
    <m/>
    <m/>
    <n v="-3"/>
    <n v="0"/>
    <n v="0"/>
    <n v="0"/>
    <n v="2.5"/>
    <n v="14.71875"/>
    <m/>
    <m/>
    <m/>
    <m/>
    <m/>
    <m/>
    <m/>
    <m/>
    <m/>
    <m/>
    <m/>
    <m/>
    <m/>
    <m/>
    <x v="2"/>
    <x v="0"/>
    <s v="Good"/>
    <x v="2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0"/>
    <n v="14"/>
    <s v="GC2"/>
    <n v="3"/>
    <n v="5"/>
    <x v="11"/>
    <x v="37"/>
    <n v="8"/>
    <m/>
    <m/>
    <m/>
    <m/>
    <n v="-8"/>
    <n v="0"/>
    <n v="0"/>
    <n v="0"/>
    <n v="2"/>
    <n v="25.12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2"/>
    <n v="0"/>
    <n v="0"/>
    <n v="0"/>
    <n v="0"/>
    <n v="0"/>
    <m/>
    <m/>
  </r>
  <r>
    <x v="1"/>
    <x v="0"/>
    <n v="15"/>
    <s v="GC2"/>
    <n v="3"/>
    <n v="4"/>
    <x v="0"/>
    <x v="1"/>
    <n v="1"/>
    <m/>
    <m/>
    <m/>
    <m/>
    <n v="-1"/>
    <n v="0"/>
    <n v="0"/>
    <n v="0"/>
    <n v="1.5"/>
    <n v="1.7662500000000001"/>
    <m/>
    <m/>
    <m/>
    <m/>
    <m/>
    <m/>
    <m/>
    <m/>
    <m/>
    <m/>
    <m/>
    <m/>
    <m/>
    <m/>
    <x v="1"/>
    <x v="0"/>
    <s v="Good"/>
    <x v="2"/>
    <x v="0"/>
    <s v="Dead"/>
    <n v="0"/>
    <s v="Dead"/>
    <s v="dead"/>
    <n v="0"/>
    <s v="Gone"/>
    <n v="0"/>
    <s v="Gone"/>
    <n v="0"/>
    <s v="Gone"/>
    <n v="0"/>
    <n v="1"/>
    <n v="2"/>
    <n v="0"/>
    <n v="0"/>
    <n v="0"/>
    <n v="0"/>
    <m/>
    <m/>
  </r>
  <r>
    <x v="1"/>
    <x v="0"/>
    <n v="16"/>
    <s v="GC2"/>
    <n v="3"/>
    <n v="7.5"/>
    <x v="3"/>
    <x v="21"/>
    <n v="8"/>
    <n v="12"/>
    <n v="17"/>
    <n v="16.5"/>
    <n v="34"/>
    <n v="4"/>
    <n v="5"/>
    <n v="-0.5"/>
    <n v="17.5"/>
    <n v="3"/>
    <n v="56.52"/>
    <n v="6"/>
    <n v="339.12"/>
    <n v="8"/>
    <n v="12"/>
    <n v="10"/>
    <n v="5338"/>
    <n v="12.5"/>
    <n v="11.5"/>
    <n v="12"/>
    <n v="7460.64"/>
    <n v="21"/>
    <n v="21"/>
    <n v="21"/>
    <n v="47081.16"/>
    <x v="1"/>
    <x v="0"/>
    <s v="Good"/>
    <x v="2"/>
    <x v="0"/>
    <s v="Poor"/>
    <n v="1"/>
    <s v="Poor"/>
    <s v="poor"/>
    <n v="1"/>
    <s v="good"/>
    <n v="1"/>
    <s v="Ok"/>
    <n v="1"/>
    <s v="Good"/>
    <n v="1"/>
    <n v="0"/>
    <n v="0"/>
    <n v="0"/>
    <n v="0"/>
    <n v="5"/>
    <n v="10"/>
    <m/>
    <m/>
  </r>
  <r>
    <x v="1"/>
    <x v="0"/>
    <n v="17"/>
    <s v="GC2"/>
    <n v="2"/>
    <n v="5"/>
    <x v="9"/>
    <x v="21"/>
    <n v="14"/>
    <m/>
    <m/>
    <m/>
    <m/>
    <n v="-14"/>
    <n v="0"/>
    <n v="0"/>
    <n v="0"/>
    <n v="16"/>
    <n v="2813.44"/>
    <m/>
    <m/>
    <m/>
    <m/>
    <m/>
    <m/>
    <m/>
    <m/>
    <m/>
    <m/>
    <m/>
    <m/>
    <m/>
    <m/>
    <x v="2"/>
    <x v="0"/>
    <s v="Poor"/>
    <x v="4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0"/>
    <n v="18"/>
    <s v="GC2"/>
    <n v="3"/>
    <n v="7.5"/>
    <x v="4"/>
    <x v="42"/>
    <n v="13"/>
    <n v="13"/>
    <m/>
    <m/>
    <m/>
    <n v="0"/>
    <n v="-13"/>
    <n v="0"/>
    <n v="0"/>
    <n v="2"/>
    <n v="40.82"/>
    <n v="2"/>
    <n v="40.82"/>
    <m/>
    <m/>
    <m/>
    <m/>
    <m/>
    <m/>
    <m/>
    <m/>
    <m/>
    <m/>
    <m/>
    <m/>
    <x v="2"/>
    <x v="0"/>
    <s v="Good"/>
    <x v="2"/>
    <x v="0"/>
    <s v="Poor"/>
    <n v="1"/>
    <s v="Poor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0"/>
    <n v="19"/>
    <s v="GC2"/>
    <n v="1"/>
    <n v="6"/>
    <x v="33"/>
    <x v="61"/>
    <n v="61"/>
    <n v="68"/>
    <n v="93"/>
    <n v="109.5"/>
    <n v="132"/>
    <n v="7"/>
    <n v="25"/>
    <n v="16.5"/>
    <n v="22.5"/>
    <n v="28"/>
    <n v="37541.840000000004"/>
    <n v="16"/>
    <n v="13665.28"/>
    <n v="42"/>
    <n v="37"/>
    <n v="39.5"/>
    <n v="455624.20500000002"/>
    <n v="51.5"/>
    <n v="46"/>
    <n v="48.75"/>
    <n v="817133.484375"/>
    <n v="83"/>
    <n v="61"/>
    <n v="72"/>
    <n v="2148664.3199999998"/>
    <x v="5"/>
    <x v="0"/>
    <s v="Good"/>
    <x v="2"/>
    <x v="0"/>
    <s v="Great"/>
    <n v="1"/>
    <s v="Good"/>
    <s v="great"/>
    <n v="1"/>
    <s v="good"/>
    <n v="1"/>
    <s v="Great"/>
    <n v="1"/>
    <s v="Good"/>
    <n v="1"/>
    <n v="30"/>
    <n v="50"/>
    <n v="30"/>
    <n v="2"/>
    <n v="16"/>
    <n v="15"/>
    <m/>
    <m/>
  </r>
  <r>
    <x v="1"/>
    <x v="0"/>
    <n v="20"/>
    <s v="GC2"/>
    <n v="1"/>
    <n v="6"/>
    <x v="8"/>
    <x v="57"/>
    <n v="27"/>
    <n v="33"/>
    <n v="51"/>
    <n v="73"/>
    <n v="80"/>
    <n v="6"/>
    <n v="18"/>
    <n v="22"/>
    <n v="7"/>
    <n v="7.5"/>
    <n v="1192.21875"/>
    <n v="5"/>
    <n v="647.625"/>
    <n v="19"/>
    <n v="12"/>
    <n v="15.5"/>
    <n v="38473.635000000002"/>
    <n v="30"/>
    <n v="24"/>
    <n v="27"/>
    <n v="167101.38"/>
    <n v="41"/>
    <n v="30"/>
    <n v="35.5"/>
    <n v="316574.8"/>
    <x v="5"/>
    <x v="0"/>
    <s v="Great"/>
    <x v="2"/>
    <x v="0"/>
    <s v="OK"/>
    <n v="1"/>
    <s v="OK"/>
    <s v="good"/>
    <n v="1"/>
    <s v="great"/>
    <n v="1"/>
    <s v="Great"/>
    <n v="1"/>
    <s v="Good"/>
    <n v="1"/>
    <n v="20"/>
    <n v="25"/>
    <n v="45"/>
    <n v="50"/>
    <n v="55"/>
    <n v="40"/>
    <m/>
    <m/>
  </r>
  <r>
    <x v="1"/>
    <x v="0"/>
    <n v="21"/>
    <s v="GC2"/>
    <n v="2"/>
    <n v="5"/>
    <x v="12"/>
    <x v="15"/>
    <n v="20"/>
    <n v="33"/>
    <n v="52"/>
    <n v="62"/>
    <n v="87"/>
    <n v="13"/>
    <n v="19"/>
    <n v="10"/>
    <n v="25"/>
    <n v="11"/>
    <n v="1899.7"/>
    <n v="10"/>
    <n v="2590.5"/>
    <n v="19"/>
    <n v="15"/>
    <n v="17"/>
    <n v="47187.92"/>
    <n v="24"/>
    <n v="19"/>
    <n v="21.5"/>
    <n v="89990.830000000016"/>
    <n v="22"/>
    <n v="22"/>
    <n v="22"/>
    <n v="132219.12"/>
    <x v="2"/>
    <x v="0"/>
    <s v="Good"/>
    <x v="2"/>
    <x v="0"/>
    <s v="Good"/>
    <n v="1"/>
    <s v="OK"/>
    <s v="good"/>
    <n v="1"/>
    <s v="great"/>
    <n v="1"/>
    <s v="Great"/>
    <n v="1"/>
    <s v="Good"/>
    <n v="1"/>
    <n v="50"/>
    <n v="50"/>
    <n v="50"/>
    <n v="45"/>
    <n v="85"/>
    <n v="75"/>
    <m/>
    <m/>
  </r>
  <r>
    <x v="1"/>
    <x v="0"/>
    <n v="22"/>
    <s v="RB"/>
    <n v="1"/>
    <n v="6"/>
    <x v="12"/>
    <x v="13"/>
    <n v="29"/>
    <n v="39"/>
    <n v="60"/>
    <n v="90"/>
    <n v="91"/>
    <n v="10"/>
    <n v="21"/>
    <n v="30"/>
    <n v="1"/>
    <n v="11.5"/>
    <n v="3010.6712500000003"/>
    <n v="11"/>
    <n v="3704.415"/>
    <n v="17"/>
    <n v="15"/>
    <n v="16"/>
    <n v="48230.400000000001"/>
    <n v="28"/>
    <n v="22"/>
    <n v="25"/>
    <n v="176625"/>
    <n v="42"/>
    <n v="31"/>
    <n v="36.5"/>
    <n v="380677.11500000005"/>
    <x v="2"/>
    <x v="0"/>
    <s v="Great"/>
    <x v="2"/>
    <x v="0"/>
    <s v="OK"/>
    <n v="1"/>
    <s v="Good"/>
    <s v="good"/>
    <n v="1"/>
    <s v="good"/>
    <n v="1"/>
    <s v="Good"/>
    <n v="1"/>
    <s v="Good"/>
    <n v="1"/>
    <n v="0"/>
    <n v="25"/>
    <n v="30"/>
    <n v="12"/>
    <n v="30"/>
    <n v="35"/>
    <m/>
    <m/>
  </r>
  <r>
    <x v="1"/>
    <x v="0"/>
    <n v="23"/>
    <s v="RB"/>
    <n v="2"/>
    <n v="5"/>
    <x v="41"/>
    <x v="55"/>
    <n v="27"/>
    <n v="34"/>
    <n v="57"/>
    <n v="83.5"/>
    <n v="126"/>
    <n v="7"/>
    <n v="23"/>
    <n v="26.5"/>
    <n v="42.5"/>
    <n v="7"/>
    <n v="1038.5550000000001"/>
    <n v="11"/>
    <n v="3229.49"/>
    <n v="23"/>
    <n v="20"/>
    <n v="21.5"/>
    <n v="82733.505000000005"/>
    <n v="36"/>
    <n v="29"/>
    <n v="32.5"/>
    <n v="276938.1875"/>
    <n v="52"/>
    <n v="55"/>
    <n v="53.5"/>
    <n v="1132420.5900000001"/>
    <x v="1"/>
    <x v="0"/>
    <s v="Good"/>
    <x v="2"/>
    <x v="0"/>
    <s v="OK"/>
    <n v="1"/>
    <s v="Poor"/>
    <s v="ok"/>
    <n v="1"/>
    <s v="great"/>
    <n v="1"/>
    <s v="Great"/>
    <n v="1"/>
    <s v="Good"/>
    <n v="1"/>
    <n v="1"/>
    <n v="6"/>
    <n v="0"/>
    <n v="0"/>
    <n v="5"/>
    <n v="0"/>
    <m/>
    <m/>
  </r>
  <r>
    <x v="1"/>
    <x v="0"/>
    <n v="24"/>
    <s v="RB"/>
    <n v="1"/>
    <n v="7"/>
    <x v="19"/>
    <x v="62"/>
    <n v="28"/>
    <n v="24"/>
    <n v="57"/>
    <n v="85"/>
    <n v="119"/>
    <n v="-4"/>
    <n v="33"/>
    <n v="28"/>
    <n v="34"/>
    <n v="10"/>
    <n v="2198"/>
    <n v="9"/>
    <n v="1526.04"/>
    <n v="20"/>
    <n v="24"/>
    <n v="22"/>
    <n v="86626.319999999992"/>
    <n v="42"/>
    <n v="34"/>
    <n v="38"/>
    <n v="385403.6"/>
    <n v="66"/>
    <n v="51"/>
    <n v="58.5"/>
    <n v="1278757.9350000001"/>
    <x v="5"/>
    <x v="0"/>
    <s v="Good"/>
    <x v="2"/>
    <x v="0"/>
    <s v="OK"/>
    <n v="1"/>
    <s v="Good"/>
    <s v="good"/>
    <n v="1"/>
    <s v="good"/>
    <n v="1"/>
    <s v="Great"/>
    <n v="1"/>
    <s v="Good"/>
    <n v="1"/>
    <n v="0"/>
    <n v="0"/>
    <n v="0"/>
    <n v="0"/>
    <n v="5"/>
    <n v="5"/>
    <m/>
    <m/>
  </r>
  <r>
    <x v="1"/>
    <x v="0"/>
    <n v="25"/>
    <s v="RB"/>
    <n v="1"/>
    <n v="7"/>
    <x v="39"/>
    <x v="63"/>
    <n v="40"/>
    <n v="56"/>
    <n v="72"/>
    <n v="82"/>
    <n v="114"/>
    <n v="16"/>
    <n v="16"/>
    <n v="10"/>
    <n v="32"/>
    <n v="24"/>
    <n v="18086.400000000001"/>
    <n v="16"/>
    <n v="11253.76"/>
    <n v="48"/>
    <n v="32"/>
    <n v="40"/>
    <n v="361728"/>
    <n v="51"/>
    <n v="40"/>
    <n v="45.5"/>
    <n v="533047.97"/>
    <n v="62"/>
    <n v="57"/>
    <n v="59.5"/>
    <n v="1267267.8900000001"/>
    <x v="5"/>
    <x v="0"/>
    <s v="Great"/>
    <x v="2"/>
    <x v="0"/>
    <s v="Good"/>
    <n v="1"/>
    <s v="Good"/>
    <s v="good"/>
    <n v="1"/>
    <s v="good"/>
    <n v="1"/>
    <s v="Great"/>
    <n v="1"/>
    <s v="Good"/>
    <n v="1"/>
    <n v="1"/>
    <n v="0"/>
    <n v="2"/>
    <n v="0"/>
    <n v="8"/>
    <n v="0"/>
    <m/>
    <m/>
  </r>
  <r>
    <x v="1"/>
    <x v="0"/>
    <n v="26"/>
    <s v="RB"/>
    <n v="2"/>
    <n v="7"/>
    <x v="5"/>
    <x v="31"/>
    <n v="10.5"/>
    <m/>
    <m/>
    <m/>
    <m/>
    <n v="-10.5"/>
    <n v="0"/>
    <n v="0"/>
    <n v="0"/>
    <n v="2"/>
    <n v="32.97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0"/>
    <n v="27"/>
    <s v="RB"/>
    <n v="2"/>
    <n v="6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5"/>
    <n v="0"/>
    <n v="0"/>
    <n v="0"/>
    <n v="0"/>
    <m/>
    <m/>
  </r>
  <r>
    <x v="1"/>
    <x v="0"/>
    <n v="28"/>
    <s v="GC"/>
    <n v="1"/>
    <n v="5"/>
    <x v="3"/>
    <x v="59"/>
    <n v="7.5"/>
    <m/>
    <m/>
    <m/>
    <m/>
    <n v="-7.5"/>
    <n v="0"/>
    <n v="0"/>
    <n v="0"/>
    <n v="2"/>
    <n v="23.55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10"/>
    <n v="1"/>
    <n v="0"/>
    <n v="0"/>
    <n v="0"/>
    <n v="0"/>
    <m/>
    <m/>
  </r>
  <r>
    <x v="1"/>
    <x v="0"/>
    <n v="29"/>
    <s v="RB"/>
    <n v="3"/>
    <n v="4"/>
    <x v="41"/>
    <x v="8"/>
    <n v="4"/>
    <m/>
    <m/>
    <m/>
    <m/>
    <n v="-4"/>
    <n v="0"/>
    <n v="0"/>
    <n v="0"/>
    <n v="2"/>
    <n v="12.56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0"/>
    <s v="RB"/>
    <n v="2"/>
    <n v="4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1"/>
    <s v="RB"/>
    <n v="3"/>
    <n v="6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2"/>
    <s v="RB"/>
    <n v="3"/>
    <n v="8"/>
    <x v="41"/>
    <x v="2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3"/>
    <s v="RB"/>
    <n v="4"/>
    <n v="7"/>
    <x v="15"/>
    <x v="2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4"/>
    <s v="RB"/>
    <n v="3"/>
    <n v="5"/>
    <x v="14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5"/>
    <s v="RB"/>
    <n v="2"/>
    <n v="8"/>
    <x v="20"/>
    <x v="4"/>
    <n v="6"/>
    <m/>
    <m/>
    <m/>
    <m/>
    <n v="-6"/>
    <n v="0"/>
    <n v="0"/>
    <n v="0"/>
    <n v="0.5"/>
    <n v="1.1775"/>
    <m/>
    <m/>
    <m/>
    <m/>
    <m/>
    <m/>
    <m/>
    <m/>
    <m/>
    <m/>
    <m/>
    <m/>
    <m/>
    <m/>
    <x v="1"/>
    <x v="0"/>
    <s v="Good"/>
    <x v="3"/>
    <x v="0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6"/>
    <s v="GC"/>
    <n v="3"/>
    <n v="6"/>
    <x v="16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7"/>
    <s v="GC"/>
    <n v="3"/>
    <n v="7.5"/>
    <x v="1"/>
    <x v="9"/>
    <n v="4"/>
    <m/>
    <m/>
    <m/>
    <m/>
    <n v="-4"/>
    <n v="0"/>
    <n v="0"/>
    <n v="0"/>
    <n v="2.5"/>
    <n v="19.625"/>
    <m/>
    <m/>
    <m/>
    <m/>
    <m/>
    <m/>
    <m/>
    <m/>
    <m/>
    <m/>
    <m/>
    <m/>
    <m/>
    <m/>
    <x v="1"/>
    <x v="0"/>
    <s v="OK"/>
    <x v="4"/>
    <x v="0"/>
    <s v="Dead"/>
    <n v="0"/>
    <s v="Dead"/>
    <s v="dead"/>
    <n v="0"/>
    <s v="Gone"/>
    <n v="0"/>
    <s v="Gone"/>
    <n v="0"/>
    <s v="Gone"/>
    <n v="0"/>
    <n v="10"/>
    <n v="10"/>
    <n v="0"/>
    <n v="0"/>
    <n v="0"/>
    <n v="0"/>
    <m/>
    <m/>
  </r>
  <r>
    <x v="1"/>
    <x v="0"/>
    <n v="38"/>
    <s v="RB"/>
    <n v="2"/>
    <n v="8.5"/>
    <x v="8"/>
    <x v="31"/>
    <n v="14.5"/>
    <n v="14"/>
    <n v="15"/>
    <m/>
    <m/>
    <n v="-0.5"/>
    <n v="1"/>
    <n v="-15"/>
    <n v="0"/>
    <n v="5"/>
    <n v="284.5625"/>
    <n v="2"/>
    <n v="43.96"/>
    <m/>
    <m/>
    <m/>
    <m/>
    <m/>
    <m/>
    <m/>
    <m/>
    <m/>
    <m/>
    <m/>
    <m/>
    <x v="2"/>
    <x v="0"/>
    <s v="Good"/>
    <x v="2"/>
    <x v="0"/>
    <s v="Poor"/>
    <n v="1"/>
    <s v="Poor"/>
    <s v="dead"/>
    <n v="0"/>
    <s v="poor"/>
    <n v="1"/>
    <s v="Gone"/>
    <n v="0"/>
    <s v="Removed?"/>
    <n v="0"/>
    <n v="15"/>
    <n v="20"/>
    <n v="22"/>
    <n v="0"/>
    <n v="0"/>
    <n v="0"/>
    <m/>
    <m/>
  </r>
  <r>
    <x v="1"/>
    <x v="0"/>
    <n v="39"/>
    <s v="RB"/>
    <n v="2"/>
    <n v="5"/>
    <x v="12"/>
    <x v="52"/>
    <n v="13.5"/>
    <m/>
    <m/>
    <m/>
    <m/>
    <n v="-13.5"/>
    <n v="0"/>
    <n v="0"/>
    <n v="0"/>
    <n v="2"/>
    <n v="42.39"/>
    <m/>
    <m/>
    <m/>
    <m/>
    <m/>
    <m/>
    <m/>
    <m/>
    <m/>
    <m/>
    <m/>
    <m/>
    <m/>
    <m/>
    <x v="5"/>
    <x v="0"/>
    <s v="Good"/>
    <x v="2"/>
    <x v="0"/>
    <s v="Dead"/>
    <n v="0"/>
    <s v="Dead"/>
    <s v="dead"/>
    <n v="0"/>
    <s v="Gone"/>
    <n v="0"/>
    <s v="Gone"/>
    <n v="0"/>
    <s v="Gone"/>
    <n v="0"/>
    <n v="10"/>
    <n v="0"/>
    <n v="0"/>
    <n v="0"/>
    <n v="0"/>
    <n v="0"/>
    <m/>
    <m/>
  </r>
  <r>
    <x v="1"/>
    <x v="0"/>
    <n v="40"/>
    <s v="RB"/>
    <n v="1"/>
    <n v="7"/>
    <x v="19"/>
    <x v="30"/>
    <n v="5"/>
    <n v="11"/>
    <n v="23"/>
    <n v="33"/>
    <n v="43"/>
    <n v="6"/>
    <n v="12"/>
    <n v="10"/>
    <n v="10"/>
    <n v="3"/>
    <n v="35.325000000000003"/>
    <n v="3"/>
    <n v="77.715000000000003"/>
    <n v="6"/>
    <n v="6"/>
    <n v="6"/>
    <n v="2599.92"/>
    <n v="10"/>
    <n v="9"/>
    <n v="9.5"/>
    <n v="9351.7049999999999"/>
    <n v="24"/>
    <n v="19"/>
    <n v="21.5"/>
    <n v="62412.99500000001"/>
    <x v="5"/>
    <x v="0"/>
    <s v="Good"/>
    <x v="2"/>
    <x v="0"/>
    <s v="OK"/>
    <n v="1"/>
    <s v="Good"/>
    <s v="poor"/>
    <n v="1"/>
    <s v="good"/>
    <n v="1"/>
    <s v="Ok"/>
    <n v="1"/>
    <s v="OK"/>
    <n v="1"/>
    <n v="2"/>
    <n v="2"/>
    <n v="7"/>
    <n v="4"/>
    <n v="45"/>
    <n v="75"/>
    <m/>
    <m/>
  </r>
  <r>
    <x v="1"/>
    <x v="0"/>
    <n v="41"/>
    <s v="RB"/>
    <n v="3"/>
    <n v="7"/>
    <x v="16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42"/>
    <s v="CO"/>
    <n v="2"/>
    <n v="9"/>
    <x v="19"/>
    <x v="60"/>
    <n v="13"/>
    <m/>
    <m/>
    <m/>
    <m/>
    <n v="-13"/>
    <n v="0"/>
    <n v="0"/>
    <n v="0"/>
    <n v="3.5"/>
    <n v="125.01125000000002"/>
    <m/>
    <m/>
    <m/>
    <m/>
    <m/>
    <m/>
    <m/>
    <m/>
    <m/>
    <m/>
    <m/>
    <m/>
    <m/>
    <m/>
    <x v="1"/>
    <x v="0"/>
    <s v="Good"/>
    <x v="4"/>
    <x v="0"/>
    <s v="Dead"/>
    <n v="0"/>
    <s v="Dead"/>
    <s v="dead"/>
    <n v="0"/>
    <s v="Gone"/>
    <n v="0"/>
    <s v="Gone"/>
    <n v="0"/>
    <s v="Gone"/>
    <n v="0"/>
    <n v="10"/>
    <n v="0"/>
    <n v="0"/>
    <n v="0"/>
    <n v="0"/>
    <n v="0"/>
    <m/>
    <m/>
  </r>
  <r>
    <x v="1"/>
    <x v="0"/>
    <n v="43"/>
    <s v="CO"/>
    <n v="3"/>
    <n v="9"/>
    <x v="13"/>
    <x v="49"/>
    <n v="22"/>
    <n v="23"/>
    <n v="23.5"/>
    <n v="23"/>
    <m/>
    <n v="1"/>
    <n v="0.5"/>
    <n v="-0.5"/>
    <n v="-23"/>
    <n v="6"/>
    <n v="621.72"/>
    <n v="4"/>
    <n v="288.88"/>
    <n v="8"/>
    <n v="9"/>
    <n v="8.5"/>
    <n v="5331.3275000000003"/>
    <m/>
    <m/>
    <m/>
    <m/>
    <m/>
    <m/>
    <m/>
    <m/>
    <x v="2"/>
    <x v="0"/>
    <s v="Good"/>
    <x v="3"/>
    <x v="0"/>
    <s v="OK"/>
    <n v="1"/>
    <s v="Good"/>
    <s v="ok"/>
    <n v="1"/>
    <s v="poor"/>
    <n v="1"/>
    <s v="Dead"/>
    <n v="0"/>
    <s v="Gone"/>
    <n v="0"/>
    <n v="3"/>
    <n v="2"/>
    <n v="10"/>
    <n v="20"/>
    <n v="0"/>
    <n v="0"/>
    <m/>
    <m/>
  </r>
  <r>
    <x v="1"/>
    <x v="0"/>
    <n v="44"/>
    <s v="RB"/>
    <n v="3"/>
    <n v="9"/>
    <x v="29"/>
    <x v="15"/>
    <n v="17"/>
    <m/>
    <n v="18"/>
    <m/>
    <m/>
    <n v="-17"/>
    <n v="18"/>
    <n v="-18"/>
    <n v="0"/>
    <n v="3"/>
    <n v="120.105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poor"/>
    <n v="1"/>
    <s v="Gone"/>
    <n v="0"/>
    <s v="Removed?"/>
    <n v="0"/>
    <n v="0"/>
    <n v="5"/>
    <n v="0"/>
    <n v="0"/>
    <n v="0"/>
    <n v="0"/>
    <m/>
    <m/>
  </r>
  <r>
    <x v="1"/>
    <x v="0"/>
    <n v="45"/>
    <s v="RB"/>
    <n v="3"/>
    <n v="6.5"/>
    <x v="15"/>
    <x v="1"/>
    <n v="7"/>
    <m/>
    <m/>
    <m/>
    <m/>
    <n v="-7"/>
    <n v="0"/>
    <n v="0"/>
    <n v="0"/>
    <n v="2"/>
    <n v="21.98"/>
    <m/>
    <m/>
    <m/>
    <m/>
    <m/>
    <m/>
    <m/>
    <m/>
    <m/>
    <m/>
    <m/>
    <m/>
    <m/>
    <m/>
    <x v="0"/>
    <x v="0"/>
    <s v="Dead"/>
    <x v="0"/>
    <x v="0"/>
    <s v="Dead"/>
    <n v="0"/>
    <s v="Dead"/>
    <s v="dead"/>
    <n v="0"/>
    <s v="Gone"/>
    <n v="0"/>
    <s v="Gone"/>
    <n v="0"/>
    <s v="Gone"/>
    <n v="0"/>
    <n v="10"/>
    <n v="1"/>
    <n v="0"/>
    <n v="0"/>
    <n v="0"/>
    <n v="0"/>
    <m/>
    <m/>
  </r>
  <r>
    <x v="1"/>
    <x v="0"/>
    <n v="46"/>
    <s v="RB"/>
    <n v="3"/>
    <n v="4.5"/>
    <x v="14"/>
    <x v="27"/>
    <n v="3"/>
    <m/>
    <m/>
    <m/>
    <m/>
    <n v="-3"/>
    <n v="0"/>
    <n v="0"/>
    <n v="0"/>
    <n v="2"/>
    <n v="9.42"/>
    <m/>
    <m/>
    <m/>
    <m/>
    <m/>
    <m/>
    <m/>
    <m/>
    <m/>
    <m/>
    <m/>
    <m/>
    <m/>
    <m/>
    <x v="0"/>
    <x v="0"/>
    <s v="Good"/>
    <x v="2"/>
    <x v="0"/>
    <s v="Dead"/>
    <n v="0"/>
    <s v="Dead"/>
    <s v="dead"/>
    <n v="0"/>
    <s v="Gone"/>
    <n v="0"/>
    <s v="Gone"/>
    <n v="0"/>
    <s v="Gone"/>
    <n v="0"/>
    <n v="5"/>
    <n v="0"/>
    <n v="0"/>
    <n v="0"/>
    <n v="0"/>
    <n v="0"/>
    <m/>
    <m/>
  </r>
  <r>
    <x v="1"/>
    <x v="0"/>
    <n v="47"/>
    <s v="RB"/>
    <n v="2"/>
    <n v="6"/>
    <x v="1"/>
    <x v="1"/>
    <n v="8"/>
    <m/>
    <m/>
    <m/>
    <m/>
    <n v="-8"/>
    <n v="0"/>
    <n v="0"/>
    <n v="0"/>
    <n v="2"/>
    <n v="25.12"/>
    <m/>
    <m/>
    <m/>
    <m/>
    <m/>
    <m/>
    <m/>
    <m/>
    <m/>
    <m/>
    <m/>
    <m/>
    <m/>
    <m/>
    <x v="1"/>
    <x v="0"/>
    <s v="Poor"/>
    <x v="2"/>
    <x v="0"/>
    <s v="Dead"/>
    <n v="0"/>
    <s v="Dead"/>
    <s v="dead"/>
    <n v="0"/>
    <s v="Gone"/>
    <n v="0"/>
    <s v="Gone"/>
    <n v="0"/>
    <s v="Gone"/>
    <n v="0"/>
    <n v="1"/>
    <n v="15"/>
    <n v="0"/>
    <n v="0"/>
    <n v="0"/>
    <n v="0"/>
    <m/>
    <m/>
  </r>
  <r>
    <x v="1"/>
    <x v="0"/>
    <n v="48"/>
    <s v="RB"/>
    <n v="2"/>
    <n v="7.5"/>
    <x v="18"/>
    <x v="64"/>
    <n v="18"/>
    <n v="27"/>
    <n v="50"/>
    <n v="64.5"/>
    <n v="75"/>
    <n v="9"/>
    <n v="23"/>
    <n v="14.5"/>
    <n v="10.5"/>
    <n v="7.5"/>
    <n v="794.8125"/>
    <n v="5"/>
    <n v="529.875"/>
    <n v="17"/>
    <n v="15"/>
    <n v="16"/>
    <n v="40192"/>
    <n v="25"/>
    <n v="24"/>
    <n v="24.5"/>
    <n v="121568.63250000001"/>
    <n v="36"/>
    <n v="27"/>
    <n v="31.5"/>
    <n v="233674.875"/>
    <x v="2"/>
    <x v="0"/>
    <s v="Great"/>
    <x v="2"/>
    <x v="0"/>
    <s v="OK"/>
    <n v="1"/>
    <s v="Good"/>
    <s v="good"/>
    <n v="1"/>
    <s v="great"/>
    <n v="1"/>
    <s v="Great"/>
    <n v="1"/>
    <s v="OK"/>
    <n v="1"/>
    <n v="15"/>
    <n v="2"/>
    <n v="15"/>
    <n v="20"/>
    <n v="40"/>
    <n v="50"/>
    <m/>
    <m/>
  </r>
  <r>
    <x v="1"/>
    <x v="0"/>
    <n v="49"/>
    <s v="RB"/>
    <n v="2"/>
    <n v="6"/>
    <x v="20"/>
    <x v="5"/>
    <n v="16"/>
    <n v="24"/>
    <n v="33"/>
    <n v="41"/>
    <n v="66"/>
    <n v="8"/>
    <n v="9"/>
    <n v="8"/>
    <n v="25"/>
    <n v="7.5"/>
    <n v="706.5"/>
    <n v="9"/>
    <n v="1526.04"/>
    <n v="16"/>
    <n v="12"/>
    <n v="14"/>
    <n v="20309.52"/>
    <n v="20"/>
    <n v="23"/>
    <n v="21.5"/>
    <n v="59510.065000000002"/>
    <n v="36"/>
    <n v="31"/>
    <n v="33.5"/>
    <n v="232575.09000000003"/>
    <x v="2"/>
    <x v="0"/>
    <s v="Good"/>
    <x v="2"/>
    <x v="0"/>
    <s v="OK"/>
    <n v="1"/>
    <s v="Good"/>
    <s v="good"/>
    <n v="1"/>
    <s v="good"/>
    <n v="1"/>
    <s v="Great"/>
    <n v="1"/>
    <s v="Good"/>
    <n v="1"/>
    <n v="10"/>
    <n v="10"/>
    <n v="10"/>
    <n v="35"/>
    <n v="50"/>
    <n v="75"/>
    <m/>
    <m/>
  </r>
  <r>
    <x v="1"/>
    <x v="0"/>
    <n v="50"/>
    <s v="GC2"/>
    <n v="2"/>
    <n v="6.5"/>
    <x v="5"/>
    <x v="32"/>
    <n v="8"/>
    <m/>
    <m/>
    <m/>
    <m/>
    <n v="-8"/>
    <n v="0"/>
    <n v="0"/>
    <n v="0"/>
    <n v="2"/>
    <n v="25.12"/>
    <m/>
    <m/>
    <m/>
    <m/>
    <m/>
    <m/>
    <m/>
    <m/>
    <m/>
    <m/>
    <m/>
    <m/>
    <m/>
    <m/>
    <x v="2"/>
    <x v="0"/>
    <s v="Good"/>
    <x v="2"/>
    <x v="0"/>
    <s v="Dead"/>
    <n v="0"/>
    <s v="Dead"/>
    <s v="Gone"/>
    <n v="0"/>
    <s v="Gone"/>
    <n v="0"/>
    <s v="Gone"/>
    <n v="0"/>
    <s v="Gone"/>
    <n v="0"/>
    <n v="5"/>
    <n v="0"/>
    <n v="0"/>
    <n v="0"/>
    <n v="0"/>
    <n v="0"/>
    <m/>
    <m/>
  </r>
  <r>
    <x v="1"/>
    <x v="0"/>
    <n v="51"/>
    <s v="RB"/>
    <n v="3"/>
    <n v="6"/>
    <x v="29"/>
    <x v="64"/>
    <n v="33"/>
    <n v="40"/>
    <n v="65"/>
    <n v="90"/>
    <n v="115"/>
    <n v="7"/>
    <n v="25"/>
    <n v="25"/>
    <n v="25"/>
    <n v="13.5"/>
    <n v="4721.1862499999997"/>
    <n v="15"/>
    <n v="7065"/>
    <n v="22"/>
    <n v="23"/>
    <n v="22.5"/>
    <n v="103325.625"/>
    <n v="33"/>
    <n v="25"/>
    <n v="29"/>
    <n v="237666.60000000003"/>
    <n v="56"/>
    <n v="45"/>
    <n v="50.5"/>
    <n v="920895.27500000014"/>
    <x v="5"/>
    <x v="0"/>
    <s v="Unknown"/>
    <x v="2"/>
    <x v="0"/>
    <s v="Good"/>
    <n v="1"/>
    <s v="Good"/>
    <s v="great"/>
    <n v="1"/>
    <s v="good"/>
    <n v="1"/>
    <s v="Great"/>
    <n v="1"/>
    <s v="Great"/>
    <n v="1"/>
    <n v="20"/>
    <n v="40"/>
    <n v="40"/>
    <n v="25"/>
    <n v="65"/>
    <n v="25"/>
    <m/>
    <m/>
  </r>
  <r>
    <x v="1"/>
    <x v="0"/>
    <n v="52"/>
    <s v="CO"/>
    <n v="2"/>
    <n v="9"/>
    <x v="26"/>
    <x v="6"/>
    <n v="2"/>
    <m/>
    <m/>
    <m/>
    <m/>
    <n v="-2"/>
    <n v="0"/>
    <n v="0"/>
    <n v="0"/>
    <n v="2"/>
    <n v="6.28"/>
    <m/>
    <m/>
    <m/>
    <m/>
    <m/>
    <m/>
    <m/>
    <m/>
    <m/>
    <m/>
    <m/>
    <m/>
    <m/>
    <m/>
    <x v="1"/>
    <x v="0"/>
    <s v="Unknown"/>
    <x v="4"/>
    <x v="0"/>
    <s v="Dead"/>
    <n v="0"/>
    <s v="Dead"/>
    <s v="dead"/>
    <n v="0"/>
    <s v="Gone"/>
    <n v="0"/>
    <s v="Gone"/>
    <n v="0"/>
    <s v="Gone"/>
    <n v="0"/>
    <n v="5"/>
    <n v="5"/>
    <n v="0"/>
    <n v="0"/>
    <n v="0"/>
    <n v="0"/>
    <m/>
    <m/>
  </r>
  <r>
    <x v="1"/>
    <x v="0"/>
    <n v="53"/>
    <s v="CO"/>
    <n v="2"/>
    <n v="7"/>
    <x v="5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Goo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54"/>
    <s v="CO"/>
    <n v="3"/>
    <n v="6"/>
    <x v="32"/>
    <x v="2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Goo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55"/>
    <s v="CO"/>
    <n v="2"/>
    <n v="7"/>
    <x v="42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Goo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56"/>
    <s v="CO"/>
    <n v="0"/>
    <n v="8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57"/>
    <s v="RB"/>
    <n v="0"/>
    <n v="7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58"/>
    <s v="CO"/>
    <n v="2"/>
    <n v="8"/>
    <x v="27"/>
    <x v="50"/>
    <n v="32"/>
    <n v="44"/>
    <n v="69"/>
    <n v="90.5"/>
    <n v="99"/>
    <n v="12"/>
    <n v="25"/>
    <n v="21.5"/>
    <n v="8.5"/>
    <n v="8.5"/>
    <n v="1814.92"/>
    <n v="12"/>
    <n v="4973.76"/>
    <n v="16"/>
    <n v="16"/>
    <n v="16"/>
    <n v="55464.959999999999"/>
    <n v="29.5"/>
    <n v="29.5"/>
    <n v="29.5"/>
    <n v="247298.9425"/>
    <n v="47"/>
    <n v="38"/>
    <n v="42.5"/>
    <n v="561490.875"/>
    <x v="2"/>
    <x v="0"/>
    <s v="Great"/>
    <x v="2"/>
    <x v="0"/>
    <s v="OK"/>
    <n v="1"/>
    <s v="Good"/>
    <s v="great"/>
    <n v="1"/>
    <s v="great"/>
    <n v="1"/>
    <s v="Great"/>
    <n v="1"/>
    <s v="Good"/>
    <n v="1"/>
    <n v="5"/>
    <n v="1"/>
    <n v="0"/>
    <n v="0"/>
    <n v="0"/>
    <n v="0"/>
    <m/>
    <m/>
  </r>
  <r>
    <x v="1"/>
    <x v="0"/>
    <n v="59"/>
    <s v="GC"/>
    <n v="3"/>
    <n v="5"/>
    <x v="26"/>
    <x v="14"/>
    <n v="21.5"/>
    <n v="22"/>
    <n v="26.5"/>
    <n v="30.5"/>
    <n v="55"/>
    <n v="0.5"/>
    <n v="4.5"/>
    <n v="4"/>
    <n v="24.5"/>
    <n v="10.5"/>
    <n v="1860.744375"/>
    <n v="6"/>
    <n v="621.72"/>
    <n v="12"/>
    <n v="10"/>
    <n v="11"/>
    <n v="10068.41"/>
    <n v="11"/>
    <n v="14"/>
    <n v="12.5"/>
    <n v="14964.0625"/>
    <n v="22"/>
    <n v="16"/>
    <n v="19"/>
    <n v="62344.7"/>
    <x v="2"/>
    <x v="0"/>
    <s v="Great"/>
    <x v="2"/>
    <x v="0"/>
    <s v="OK"/>
    <n v="1"/>
    <s v="Good"/>
    <s v="ok"/>
    <n v="1"/>
    <s v="good"/>
    <n v="1"/>
    <s v="Good"/>
    <n v="1"/>
    <s v="OK"/>
    <n v="1"/>
    <n v="5"/>
    <n v="0"/>
    <n v="1"/>
    <n v="15"/>
    <n v="20"/>
    <n v="10"/>
    <m/>
    <m/>
  </r>
  <r>
    <x v="1"/>
    <x v="0"/>
    <n v="60"/>
    <s v="RB"/>
    <n v="2"/>
    <n v="5"/>
    <x v="27"/>
    <x v="65"/>
    <n v="48"/>
    <n v="58"/>
    <n v="78"/>
    <n v="94.5"/>
    <n v="137"/>
    <n v="10"/>
    <n v="20"/>
    <n v="16.5"/>
    <n v="42.5"/>
    <n v="23.5"/>
    <n v="20808.78"/>
    <n v="14"/>
    <n v="8923.880000000001"/>
    <n v="37"/>
    <n v="32"/>
    <n v="34.5"/>
    <n v="291516.03000000003"/>
    <n v="40"/>
    <n v="33"/>
    <n v="36.5"/>
    <n v="395318.54250000004"/>
    <n v="60"/>
    <n v="59"/>
    <n v="59.5"/>
    <n v="1522944.7450000001"/>
    <x v="5"/>
    <x v="0"/>
    <s v="Great"/>
    <x v="2"/>
    <x v="0"/>
    <s v="OK"/>
    <n v="1"/>
    <s v="Good"/>
    <s v="ok"/>
    <n v="1"/>
    <s v="good"/>
    <n v="1"/>
    <s v="Great"/>
    <n v="1"/>
    <s v="Good"/>
    <n v="1"/>
    <n v="2"/>
    <n v="0"/>
    <n v="3"/>
    <n v="0"/>
    <n v="0"/>
    <n v="0"/>
    <m/>
    <m/>
  </r>
  <r>
    <x v="1"/>
    <x v="0"/>
    <n v="61"/>
    <s v="GC2"/>
    <n v="2"/>
    <n v="6"/>
    <x v="16"/>
    <x v="26"/>
    <n v="3"/>
    <m/>
    <m/>
    <m/>
    <m/>
    <n v="-3"/>
    <n v="0"/>
    <n v="0"/>
    <n v="0"/>
    <n v="3"/>
    <n v="21.195"/>
    <m/>
    <m/>
    <m/>
    <m/>
    <m/>
    <m/>
    <m/>
    <m/>
    <m/>
    <m/>
    <m/>
    <m/>
    <m/>
    <m/>
    <x v="0"/>
    <x v="0"/>
    <s v="Good"/>
    <x v="3"/>
    <x v="0"/>
    <s v="Poor"/>
    <n v="1"/>
    <s v="Dead"/>
    <s v="Gone"/>
    <n v="0"/>
    <s v="Gone"/>
    <n v="0"/>
    <s v="Gone"/>
    <n v="0"/>
    <s v="Gone"/>
    <n v="0"/>
    <n v="20"/>
    <n v="50"/>
    <n v="0"/>
    <n v="0"/>
    <n v="0"/>
    <n v="0"/>
    <m/>
    <m/>
  </r>
  <r>
    <x v="1"/>
    <x v="0"/>
    <n v="62"/>
    <s v="GC2"/>
    <n v="2"/>
    <n v="6"/>
    <x v="26"/>
    <x v="66"/>
    <n v="38"/>
    <n v="36"/>
    <n v="39"/>
    <n v="32.5"/>
    <m/>
    <n v="-2"/>
    <n v="3"/>
    <n v="-6.5"/>
    <n v="-32.5"/>
    <n v="11"/>
    <n v="3609.43"/>
    <n v="10"/>
    <n v="2826"/>
    <m/>
    <m/>
    <m/>
    <m/>
    <m/>
    <m/>
    <m/>
    <m/>
    <m/>
    <m/>
    <m/>
    <m/>
    <x v="2"/>
    <x v="0"/>
    <s v="Good"/>
    <x v="2"/>
    <x v="0"/>
    <s v="Good"/>
    <n v="1"/>
    <s v="Good"/>
    <s v="dead"/>
    <n v="0"/>
    <s v="poor"/>
    <n v="1"/>
    <s v="Dead"/>
    <n v="0"/>
    <s v="Gone"/>
    <n v="0"/>
    <n v="0"/>
    <n v="0"/>
    <n v="0"/>
    <n v="0"/>
    <n v="0"/>
    <n v="0"/>
    <m/>
    <m/>
  </r>
  <r>
    <x v="1"/>
    <x v="0"/>
    <n v="63"/>
    <s v="GC2"/>
    <n v="2"/>
    <n v="5"/>
    <x v="41"/>
    <x v="28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Good"/>
    <x v="2"/>
    <x v="0"/>
    <s v="Dead"/>
    <n v="0"/>
    <s v="Dead"/>
    <s v="Gone"/>
    <n v="0"/>
    <s v="Gone"/>
    <n v="0"/>
    <s v="Gone"/>
    <n v="0"/>
    <s v="Gone"/>
    <n v="0"/>
    <n v="10"/>
    <n v="70"/>
    <n v="0"/>
    <n v="0"/>
    <n v="0"/>
    <n v="0"/>
    <m/>
    <m/>
  </r>
  <r>
    <x v="1"/>
    <x v="0"/>
    <n v="64"/>
    <s v="GC2"/>
    <n v="3"/>
    <n v="5"/>
    <x v="1"/>
    <x v="32"/>
    <n v="7"/>
    <n v="9"/>
    <n v="18"/>
    <n v="25"/>
    <n v="37"/>
    <n v="2"/>
    <n v="9"/>
    <n v="7"/>
    <n v="12"/>
    <n v="4"/>
    <n v="87.92"/>
    <n v="2"/>
    <n v="28.26"/>
    <n v="11"/>
    <n v="9"/>
    <n v="10"/>
    <n v="5652"/>
    <n v="12"/>
    <n v="11"/>
    <n v="11.5"/>
    <n v="10381.625000000002"/>
    <n v="21"/>
    <n v="19"/>
    <n v="20"/>
    <n v="46472"/>
    <x v="2"/>
    <x v="0"/>
    <s v="Good"/>
    <x v="2"/>
    <x v="0"/>
    <s v="Poor"/>
    <n v="1"/>
    <s v="OK"/>
    <s v="poor"/>
    <n v="1"/>
    <s v="ok"/>
    <n v="1"/>
    <s v="Ok"/>
    <n v="1"/>
    <s v="Poor"/>
    <n v="1"/>
    <n v="0"/>
    <n v="1"/>
    <n v="3"/>
    <n v="5"/>
    <n v="12"/>
    <n v="15"/>
    <m/>
    <m/>
  </r>
  <r>
    <x v="1"/>
    <x v="0"/>
    <n v="65"/>
    <s v="GC2"/>
    <n v="3"/>
    <n v="6"/>
    <x v="12"/>
    <x v="26"/>
    <n v="8.5"/>
    <m/>
    <m/>
    <m/>
    <m/>
    <n v="-8.5"/>
    <n v="0"/>
    <n v="0"/>
    <n v="0"/>
    <n v="1.5"/>
    <n v="15.013125"/>
    <m/>
    <m/>
    <m/>
    <m/>
    <m/>
    <m/>
    <m/>
    <m/>
    <m/>
    <m/>
    <m/>
    <m/>
    <m/>
    <m/>
    <x v="2"/>
    <x v="0"/>
    <s v="Poor"/>
    <x v="2"/>
    <x v="0"/>
    <s v="Dead"/>
    <n v="0"/>
    <s v="Dead"/>
    <s v="dead"/>
    <n v="0"/>
    <s v="Gone"/>
    <n v="0"/>
    <s v="Gone"/>
    <n v="0"/>
    <s v="Gone"/>
    <n v="0"/>
    <n v="5"/>
    <n v="1"/>
    <n v="0"/>
    <n v="0"/>
    <n v="0"/>
    <n v="0"/>
    <m/>
    <m/>
  </r>
  <r>
    <x v="1"/>
    <x v="0"/>
    <n v="66"/>
    <s v="GC2"/>
    <n v="3"/>
    <n v="4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67"/>
    <s v="GC2"/>
    <n v="3"/>
    <n v="6"/>
    <x v="3"/>
    <x v="21"/>
    <n v="7"/>
    <n v="6"/>
    <n v="17"/>
    <n v="19"/>
    <n v="27"/>
    <n v="-1"/>
    <n v="11"/>
    <n v="2"/>
    <n v="8"/>
    <n v="2.5"/>
    <n v="34.34375"/>
    <n v="3.5"/>
    <n v="57.697500000000005"/>
    <n v="12"/>
    <n v="6"/>
    <n v="9"/>
    <n v="4323.78"/>
    <n v="16"/>
    <n v="9.5"/>
    <n v="12.75"/>
    <n v="9698.4787500000002"/>
    <n v="20"/>
    <n v="18"/>
    <n v="19"/>
    <n v="30605.579999999998"/>
    <x v="2"/>
    <x v="0"/>
    <s v="Good"/>
    <x v="2"/>
    <x v="0"/>
    <s v="Poor"/>
    <n v="1"/>
    <s v="Poor"/>
    <s v="poor"/>
    <n v="1"/>
    <s v="ok"/>
    <n v="1"/>
    <s v="Poor"/>
    <n v="1"/>
    <s v="OK"/>
    <n v="1"/>
    <n v="1"/>
    <n v="5"/>
    <n v="5"/>
    <n v="3"/>
    <n v="8"/>
    <n v="30"/>
    <m/>
    <m/>
  </r>
  <r>
    <x v="1"/>
    <x v="0"/>
    <n v="68"/>
    <s v="GC2"/>
    <n v="4"/>
    <n v="6"/>
    <x v="26"/>
    <x v="5"/>
    <n v="11"/>
    <m/>
    <m/>
    <m/>
    <m/>
    <n v="-11"/>
    <n v="0"/>
    <n v="0"/>
    <n v="0"/>
    <n v="4"/>
    <n v="138.16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0"/>
    <n v="69"/>
    <s v="GC2"/>
    <n v="3"/>
    <n v="5"/>
    <x v="5"/>
    <x v="36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Good"/>
    <x v="2"/>
    <x v="0"/>
    <s v="Dead"/>
    <n v="0"/>
    <s v="Dead"/>
    <s v="Gone"/>
    <n v="0"/>
    <s v="Gone"/>
    <n v="0"/>
    <s v="Gone"/>
    <n v="0"/>
    <s v="Gone"/>
    <n v="0"/>
    <n v="15"/>
    <n v="1"/>
    <n v="0"/>
    <n v="0"/>
    <n v="0"/>
    <n v="0"/>
    <m/>
    <m/>
  </r>
  <r>
    <x v="1"/>
    <x v="0"/>
    <n v="70"/>
    <s v="GC2"/>
    <n v="2"/>
    <n v="7"/>
    <x v="29"/>
    <x v="18"/>
    <n v="10"/>
    <n v="9"/>
    <m/>
    <m/>
    <m/>
    <n v="-1"/>
    <n v="-9"/>
    <n v="0"/>
    <n v="0"/>
    <n v="3.5"/>
    <n v="96.162500000000009"/>
    <n v="2"/>
    <n v="28.26"/>
    <m/>
    <m/>
    <m/>
    <m/>
    <m/>
    <m/>
    <m/>
    <m/>
    <m/>
    <m/>
    <m/>
    <m/>
    <x v="2"/>
    <x v="0"/>
    <s v="Good"/>
    <x v="2"/>
    <x v="0"/>
    <s v="Poor"/>
    <n v="1"/>
    <s v="Poor"/>
    <s v="dead"/>
    <n v="0"/>
    <s v="Gone"/>
    <n v="0"/>
    <s v="Gone"/>
    <n v="0"/>
    <s v="Gone"/>
    <n v="0"/>
    <n v="0"/>
    <n v="15"/>
    <n v="12"/>
    <n v="0"/>
    <n v="0"/>
    <n v="0"/>
    <m/>
    <m/>
  </r>
  <r>
    <x v="1"/>
    <x v="0"/>
    <n v="71"/>
    <s v="CO"/>
    <n v="3"/>
    <n v="6"/>
    <x v="5"/>
    <x v="21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Great"/>
    <x v="2"/>
    <x v="0"/>
    <s v="Dead"/>
    <n v="0"/>
    <s v="Dead"/>
    <s v="Gone"/>
    <n v="0"/>
    <s v="Gone"/>
    <n v="0"/>
    <s v="Gone"/>
    <n v="0"/>
    <s v="Gone"/>
    <n v="0"/>
    <n v="1"/>
    <n v="20"/>
    <n v="0"/>
    <n v="0"/>
    <n v="0"/>
    <n v="0"/>
    <m/>
    <m/>
  </r>
  <r>
    <x v="1"/>
    <x v="0"/>
    <n v="72"/>
    <s v="CO"/>
    <n v="2"/>
    <n v="7"/>
    <x v="4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73"/>
    <s v="CO"/>
    <n v="3"/>
    <n v="10"/>
    <x v="43"/>
    <x v="12"/>
    <n v="12"/>
    <m/>
    <m/>
    <m/>
    <m/>
    <n v="-12"/>
    <n v="0"/>
    <n v="0"/>
    <n v="0"/>
    <n v="1.5"/>
    <n v="21.195"/>
    <m/>
    <m/>
    <m/>
    <m/>
    <m/>
    <m/>
    <m/>
    <m/>
    <m/>
    <m/>
    <m/>
    <m/>
    <m/>
    <m/>
    <x v="5"/>
    <x v="0"/>
    <s v="Great"/>
    <x v="2"/>
    <x v="0"/>
    <s v="Dead"/>
    <n v="0"/>
    <s v="Dead"/>
    <s v="dead"/>
    <n v="0"/>
    <s v="Gone"/>
    <n v="0"/>
    <s v="Gone"/>
    <n v="0"/>
    <s v="Gone"/>
    <n v="0"/>
    <n v="5"/>
    <n v="0"/>
    <n v="0"/>
    <n v="0"/>
    <n v="0"/>
    <n v="0"/>
    <m/>
    <m/>
  </r>
  <r>
    <x v="1"/>
    <x v="0"/>
    <n v="74"/>
    <s v="GC2"/>
    <n v="2"/>
    <n v="5.5"/>
    <x v="5"/>
    <x v="39"/>
    <n v="6"/>
    <n v="6"/>
    <n v="14"/>
    <n v="19.5"/>
    <n v="36"/>
    <n v="0"/>
    <n v="8"/>
    <n v="5.5"/>
    <n v="16.5"/>
    <n v="2.5"/>
    <n v="29.4375"/>
    <n v="3.5"/>
    <n v="57.697500000000005"/>
    <n v="10"/>
    <n v="7"/>
    <n v="8.5"/>
    <n v="3176.11"/>
    <n v="12"/>
    <n v="5"/>
    <n v="8.5"/>
    <n v="4423.8675000000003"/>
    <n v="20"/>
    <n v="17"/>
    <n v="18.5"/>
    <n v="38687.94"/>
    <x v="2"/>
    <x v="0"/>
    <s v="Good"/>
    <x v="2"/>
    <x v="0"/>
    <s v="Poor"/>
    <n v="1"/>
    <s v="Poor"/>
    <s v="ok"/>
    <n v="1"/>
    <s v="good"/>
    <n v="1"/>
    <s v="Good"/>
    <n v="1"/>
    <s v="Good"/>
    <n v="1"/>
    <n v="20"/>
    <n v="1"/>
    <n v="5"/>
    <n v="30"/>
    <n v="35"/>
    <n v="30"/>
    <m/>
    <m/>
  </r>
  <r>
    <x v="1"/>
    <x v="0"/>
    <n v="75"/>
    <s v="GC2"/>
    <n v="3"/>
    <n v="5"/>
    <x v="9"/>
    <x v="21"/>
    <n v="10"/>
    <n v="10"/>
    <m/>
    <m/>
    <m/>
    <n v="0"/>
    <n v="-10"/>
    <n v="0"/>
    <n v="0"/>
    <n v="3.5"/>
    <n v="96.162500000000009"/>
    <n v="1"/>
    <n v="7.8500000000000005"/>
    <m/>
    <m/>
    <m/>
    <m/>
    <m/>
    <m/>
    <m/>
    <m/>
    <m/>
    <m/>
    <m/>
    <m/>
    <x v="2"/>
    <x v="0"/>
    <s v="Good"/>
    <x v="2"/>
    <x v="0"/>
    <s v="Poor"/>
    <n v="1"/>
    <s v="Poor"/>
    <s v="dead"/>
    <n v="0"/>
    <s v="Gone"/>
    <n v="0"/>
    <s v="Gone"/>
    <n v="0"/>
    <s v="Gone"/>
    <n v="0"/>
    <n v="10"/>
    <n v="1"/>
    <n v="10"/>
    <n v="0"/>
    <n v="0"/>
    <n v="0"/>
    <m/>
    <m/>
  </r>
  <r>
    <x v="1"/>
    <x v="0"/>
    <n v="76"/>
    <s v="GC2"/>
    <n v="2"/>
    <n v="5"/>
    <x v="20"/>
    <x v="14"/>
    <n v="9"/>
    <m/>
    <m/>
    <m/>
    <m/>
    <n v="-9"/>
    <n v="0"/>
    <n v="0"/>
    <n v="0"/>
    <n v="2.5"/>
    <n v="44.15625"/>
    <m/>
    <m/>
    <m/>
    <m/>
    <m/>
    <m/>
    <m/>
    <m/>
    <m/>
    <m/>
    <m/>
    <m/>
    <m/>
    <m/>
    <x v="2"/>
    <x v="0"/>
    <s v="Good"/>
    <x v="2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0"/>
    <n v="77"/>
    <s v="GC2"/>
    <n v="2"/>
    <n v="6"/>
    <x v="5"/>
    <x v="5"/>
    <n v="7"/>
    <n v="9"/>
    <n v="13"/>
    <n v="16.5"/>
    <n v="28"/>
    <n v="2"/>
    <n v="4"/>
    <n v="3.5"/>
    <n v="11.5"/>
    <n v="2.5"/>
    <n v="34.34375"/>
    <n v="3"/>
    <n v="63.585000000000001"/>
    <n v="7"/>
    <n v="5"/>
    <n v="6"/>
    <n v="1469.52"/>
    <n v="7"/>
    <n v="7.5"/>
    <n v="7.25"/>
    <n v="2723.2631250000004"/>
    <n v="17"/>
    <n v="19"/>
    <n v="18"/>
    <n v="28486.080000000002"/>
    <x v="1"/>
    <x v="0"/>
    <s v="Good"/>
    <x v="3"/>
    <x v="0"/>
    <s v="Poor"/>
    <n v="1"/>
    <s v="Poor"/>
    <s v="poor"/>
    <n v="1"/>
    <s v="ok"/>
    <n v="1"/>
    <s v="Ok"/>
    <n v="1"/>
    <s v="OK"/>
    <n v="1"/>
    <n v="15"/>
    <n v="15"/>
    <n v="30"/>
    <n v="20"/>
    <n v="30"/>
    <n v="35"/>
    <m/>
    <m/>
  </r>
  <r>
    <x v="1"/>
    <x v="0"/>
    <n v="78"/>
    <s v="GC2"/>
    <n v="4"/>
    <n v="4.5"/>
    <x v="44"/>
    <x v="61"/>
    <n v="4"/>
    <n v="13"/>
    <n v="13"/>
    <n v="17.5"/>
    <m/>
    <n v="9"/>
    <n v="0"/>
    <n v="4.5"/>
    <n v="-17.5"/>
    <n v="3"/>
    <n v="28.26"/>
    <n v="3"/>
    <n v="91.844999999999999"/>
    <m/>
    <m/>
    <m/>
    <m/>
    <m/>
    <m/>
    <m/>
    <m/>
    <m/>
    <m/>
    <m/>
    <m/>
    <x v="5"/>
    <x v="0"/>
    <s v="Great"/>
    <x v="2"/>
    <x v="0"/>
    <s v="Poor"/>
    <n v="1"/>
    <s v="Poor"/>
    <s v="dead"/>
    <n v="0"/>
    <s v="poor"/>
    <n v="1"/>
    <s v="Dead"/>
    <n v="0"/>
    <s v="dead"/>
    <n v="0"/>
    <n v="0"/>
    <n v="10"/>
    <n v="0"/>
    <n v="0"/>
    <n v="0"/>
    <n v="0"/>
    <m/>
    <m/>
  </r>
  <r>
    <x v="1"/>
    <x v="0"/>
    <n v="79"/>
    <s v="GC2"/>
    <n v="2"/>
    <n v="5"/>
    <x v="5"/>
    <x v="14"/>
    <n v="1"/>
    <m/>
    <m/>
    <m/>
    <m/>
    <n v="-1"/>
    <n v="0"/>
    <n v="0"/>
    <n v="0"/>
    <n v="1"/>
    <n v="0.78500000000000003"/>
    <m/>
    <m/>
    <m/>
    <m/>
    <m/>
    <m/>
    <m/>
    <m/>
    <m/>
    <m/>
    <m/>
    <m/>
    <m/>
    <m/>
    <x v="2"/>
    <x v="0"/>
    <s v="Good"/>
    <x v="2"/>
    <x v="0"/>
    <s v="Dead"/>
    <n v="0"/>
    <s v="Dead"/>
    <s v="dead"/>
    <n v="0"/>
    <s v="Gone"/>
    <n v="0"/>
    <s v="Gone"/>
    <n v="0"/>
    <s v="Gone"/>
    <n v="0"/>
    <n v="25"/>
    <n v="25"/>
    <n v="0"/>
    <n v="0"/>
    <n v="0"/>
    <n v="0"/>
    <m/>
    <m/>
  </r>
  <r>
    <x v="1"/>
    <x v="0"/>
    <n v="80"/>
    <s v="GC2"/>
    <n v="4"/>
    <n v="4.5"/>
    <x v="41"/>
    <x v="67"/>
    <n v="3"/>
    <m/>
    <m/>
    <m/>
    <m/>
    <n v="-3"/>
    <n v="0"/>
    <n v="0"/>
    <n v="0"/>
    <n v="2"/>
    <n v="9.42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Gone"/>
    <n v="0"/>
    <s v="Gone"/>
    <n v="0"/>
    <s v="Gone"/>
    <n v="0"/>
    <n v="15"/>
    <n v="5"/>
    <n v="0"/>
    <n v="0"/>
    <n v="0"/>
    <n v="0"/>
    <m/>
    <m/>
  </r>
  <r>
    <x v="1"/>
    <x v="0"/>
    <n v="81"/>
    <s v="RB"/>
    <n v="1"/>
    <n v="6"/>
    <x v="13"/>
    <x v="19"/>
    <n v="18"/>
    <n v="22"/>
    <n v="20"/>
    <n v="17.5"/>
    <m/>
    <n v="4"/>
    <n v="-2"/>
    <n v="-2.5"/>
    <n v="-17.5"/>
    <n v="7.5"/>
    <n v="794.8125"/>
    <n v="10"/>
    <n v="1727"/>
    <n v="10"/>
    <n v="4"/>
    <n v="7"/>
    <n v="3077.2000000000003"/>
    <m/>
    <m/>
    <m/>
    <m/>
    <m/>
    <m/>
    <m/>
    <m/>
    <x v="5"/>
    <x v="0"/>
    <s v="Good"/>
    <x v="4"/>
    <x v="0"/>
    <s v="Poor"/>
    <n v="1"/>
    <s v="Poor"/>
    <s v="poor"/>
    <n v="1"/>
    <s v="poor"/>
    <n v="1"/>
    <s v="Dead"/>
    <n v="0"/>
    <s v="dead"/>
    <n v="0"/>
    <n v="1"/>
    <n v="0"/>
    <n v="5"/>
    <n v="10"/>
    <n v="0"/>
    <n v="0"/>
    <m/>
    <m/>
  </r>
  <r>
    <x v="1"/>
    <x v="0"/>
    <n v="82"/>
    <s v="RB"/>
    <n v="1"/>
    <n v="6"/>
    <x v="12"/>
    <x v="44"/>
    <n v="10"/>
    <m/>
    <m/>
    <m/>
    <m/>
    <n v="-10"/>
    <n v="0"/>
    <n v="0"/>
    <n v="0"/>
    <n v="2"/>
    <n v="31.400000000000002"/>
    <m/>
    <m/>
    <m/>
    <m/>
    <m/>
    <m/>
    <m/>
    <m/>
    <m/>
    <m/>
    <m/>
    <m/>
    <m/>
    <m/>
    <x v="2"/>
    <x v="0"/>
    <s v="Good"/>
    <x v="4"/>
    <x v="0"/>
    <s v="Dead"/>
    <n v="0"/>
    <s v="Dead"/>
    <s v="dead"/>
    <n v="0"/>
    <s v="Gone"/>
    <n v="0"/>
    <s v="Gone"/>
    <n v="0"/>
    <s v="Gone"/>
    <n v="0"/>
    <n v="2"/>
    <n v="5"/>
    <n v="0"/>
    <n v="0"/>
    <n v="0"/>
    <n v="0"/>
    <m/>
    <m/>
  </r>
  <r>
    <x v="1"/>
    <x v="0"/>
    <n v="83"/>
    <s v="RB"/>
    <n v="2"/>
    <n v="5"/>
    <x v="1"/>
    <x v="44"/>
    <n v="2"/>
    <m/>
    <m/>
    <m/>
    <m/>
    <n v="-2"/>
    <n v="0"/>
    <n v="0"/>
    <n v="0"/>
    <n v="2"/>
    <n v="6.28"/>
    <m/>
    <m/>
    <m/>
    <m/>
    <m/>
    <m/>
    <m/>
    <m/>
    <m/>
    <m/>
    <m/>
    <m/>
    <m/>
    <m/>
    <x v="1"/>
    <x v="0"/>
    <s v="Good"/>
    <x v="2"/>
    <x v="0"/>
    <s v="Dead"/>
    <n v="0"/>
    <s v="Dead"/>
    <s v="dead"/>
    <n v="0"/>
    <s v="Gone"/>
    <n v="0"/>
    <s v="Gone"/>
    <n v="0"/>
    <s v="Gone"/>
    <n v="0"/>
    <n v="2"/>
    <n v="2"/>
    <n v="0"/>
    <n v="0"/>
    <n v="0"/>
    <n v="0"/>
    <m/>
    <m/>
  </r>
  <r>
    <x v="1"/>
    <x v="0"/>
    <n v="83.5"/>
    <s v="RB"/>
    <n v="1"/>
    <n v="4"/>
    <x v="12"/>
    <x v="42"/>
    <n v="2"/>
    <m/>
    <m/>
    <m/>
    <m/>
    <n v="-2"/>
    <n v="0"/>
    <n v="0"/>
    <n v="0"/>
    <n v="1"/>
    <n v="1.57"/>
    <m/>
    <m/>
    <m/>
    <m/>
    <m/>
    <m/>
    <m/>
    <m/>
    <m/>
    <m/>
    <m/>
    <m/>
    <m/>
    <m/>
    <x v="2"/>
    <x v="0"/>
    <s v="Good"/>
    <x v="0"/>
    <x v="0"/>
    <s v="Dead"/>
    <n v="0"/>
    <s v="Dead"/>
    <s v="dead"/>
    <n v="0"/>
    <s v="Gone"/>
    <n v="0"/>
    <s v="Gone"/>
    <n v="0"/>
    <s v="Gone"/>
    <n v="0"/>
    <n v="2"/>
    <n v="0"/>
    <n v="0"/>
    <n v="0"/>
    <n v="0"/>
    <n v="0"/>
    <m/>
    <m/>
  </r>
  <r>
    <x v="1"/>
    <x v="0"/>
    <n v="84"/>
    <s v="RB"/>
    <n v="2"/>
    <n v="5.5"/>
    <x v="16"/>
    <x v="36"/>
    <n v="1"/>
    <m/>
    <m/>
    <m/>
    <m/>
    <n v="-1"/>
    <n v="0"/>
    <n v="0"/>
    <n v="0"/>
    <n v="1"/>
    <n v="0.78500000000000003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4"/>
    <n v="0"/>
    <n v="0"/>
    <n v="0"/>
    <n v="0"/>
    <n v="0"/>
    <m/>
    <m/>
  </r>
  <r>
    <x v="1"/>
    <x v="0"/>
    <n v="85"/>
    <s v="RB"/>
    <n v="1"/>
    <n v="6"/>
    <x v="5"/>
    <x v="43"/>
    <n v="1"/>
    <m/>
    <m/>
    <m/>
    <m/>
    <n v="-1"/>
    <n v="0"/>
    <n v="0"/>
    <n v="0"/>
    <m/>
    <m/>
    <m/>
    <m/>
    <m/>
    <m/>
    <m/>
    <m/>
    <m/>
    <m/>
    <m/>
    <m/>
    <m/>
    <m/>
    <m/>
    <m/>
    <x v="2"/>
    <x v="0"/>
    <s v="Good"/>
    <x v="3"/>
    <x v="0"/>
    <s v="Dead"/>
    <n v="1"/>
    <s v="Good"/>
    <s v="dead"/>
    <n v="0"/>
    <s v="Gone"/>
    <n v="0"/>
    <s v="Gone"/>
    <n v="0"/>
    <s v="Gone"/>
    <n v="0"/>
    <n v="0"/>
    <n v="0"/>
    <n v="0"/>
    <n v="0"/>
    <n v="0"/>
    <n v="0"/>
    <m/>
    <s v="Clipped at base"/>
  </r>
  <r>
    <x v="1"/>
    <x v="0"/>
    <n v="86"/>
    <s v="RB"/>
    <n v="2"/>
    <n v="10"/>
    <x v="36"/>
    <x v="57"/>
    <n v="21.5"/>
    <n v="28"/>
    <n v="41"/>
    <n v="57.5"/>
    <n v="74"/>
    <n v="6.5"/>
    <n v="13"/>
    <n v="16.5"/>
    <n v="16.5"/>
    <n v="9.5"/>
    <n v="1523.194375"/>
    <n v="12"/>
    <n v="3165.1200000000003"/>
    <n v="20"/>
    <n v="16"/>
    <n v="18"/>
    <n v="41711.760000000002"/>
    <n v="23"/>
    <n v="16"/>
    <n v="19.5"/>
    <n v="68654.137500000012"/>
    <n v="37"/>
    <n v="29"/>
    <n v="33"/>
    <n v="253040.04"/>
    <x v="5"/>
    <x v="0"/>
    <s v="Good"/>
    <x v="3"/>
    <x v="0"/>
    <s v="Poor"/>
    <n v="1"/>
    <s v="OK"/>
    <s v="ok"/>
    <n v="1"/>
    <s v="good"/>
    <n v="1"/>
    <s v="Good"/>
    <n v="1"/>
    <s v="Good"/>
    <n v="1"/>
    <n v="2"/>
    <n v="5"/>
    <n v="12"/>
    <n v="20"/>
    <n v="65"/>
    <n v="75"/>
    <m/>
    <m/>
  </r>
  <r>
    <x v="1"/>
    <x v="0"/>
    <n v="87"/>
    <s v="RB"/>
    <n v="2"/>
    <n v="6"/>
    <x v="29"/>
    <x v="31"/>
    <n v="15.5"/>
    <n v="12"/>
    <m/>
    <m/>
    <m/>
    <n v="-3.5"/>
    <n v="-12"/>
    <n v="0"/>
    <n v="0"/>
    <n v="3.5"/>
    <n v="149.05187500000002"/>
    <n v="2"/>
    <n v="37.68"/>
    <m/>
    <m/>
    <m/>
    <m/>
    <m/>
    <m/>
    <m/>
    <m/>
    <m/>
    <m/>
    <m/>
    <m/>
    <x v="2"/>
    <x v="0"/>
    <s v="Good"/>
    <x v="3"/>
    <x v="0"/>
    <s v="Poor"/>
    <n v="0"/>
    <s v="Dead"/>
    <s v="dead"/>
    <n v="0"/>
    <s v="Gone"/>
    <n v="0"/>
    <s v="Gone"/>
    <n v="0"/>
    <s v="Gone"/>
    <n v="0"/>
    <n v="10"/>
    <n v="0"/>
    <n v="2"/>
    <n v="0"/>
    <n v="0"/>
    <n v="0"/>
    <m/>
    <m/>
  </r>
  <r>
    <x v="1"/>
    <x v="0"/>
    <n v="88"/>
    <s v="RB"/>
    <n v="1"/>
    <n v="5"/>
    <x v="11"/>
    <x v="57"/>
    <n v="17"/>
    <m/>
    <m/>
    <m/>
    <m/>
    <n v="-17"/>
    <n v="0"/>
    <n v="0"/>
    <n v="0"/>
    <n v="4.5"/>
    <n v="270.23624999999998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30"/>
    <n v="10"/>
    <n v="0"/>
    <n v="0"/>
    <n v="0"/>
    <n v="0"/>
    <m/>
    <m/>
  </r>
  <r>
    <x v="1"/>
    <x v="0"/>
    <n v="89"/>
    <s v="GC2"/>
    <n v="2"/>
    <n v="4"/>
    <x v="14"/>
    <x v="39"/>
    <n v="8"/>
    <m/>
    <m/>
    <m/>
    <m/>
    <n v="-8"/>
    <n v="0"/>
    <n v="0"/>
    <n v="0"/>
    <n v="4.5"/>
    <n v="127.17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Gone"/>
    <n v="0"/>
    <s v="Gone"/>
    <n v="0"/>
    <s v="Gone"/>
    <n v="0"/>
    <n v="10"/>
    <n v="2"/>
    <n v="0"/>
    <n v="0"/>
    <n v="0"/>
    <n v="0"/>
    <m/>
    <m/>
  </r>
  <r>
    <x v="1"/>
    <x v="0"/>
    <n v="90"/>
    <s v="GC2"/>
    <n v="2"/>
    <n v="5"/>
    <x v="9"/>
    <x v="68"/>
    <n v="18"/>
    <n v="15"/>
    <m/>
    <m/>
    <m/>
    <n v="-3"/>
    <n v="-15"/>
    <n v="0"/>
    <n v="0"/>
    <n v="4.5"/>
    <n v="286.13249999999999"/>
    <n v="3"/>
    <n v="105.97500000000001"/>
    <m/>
    <m/>
    <m/>
    <m/>
    <m/>
    <m/>
    <m/>
    <m/>
    <m/>
    <m/>
    <m/>
    <m/>
    <x v="2"/>
    <x v="0"/>
    <s v="Good"/>
    <x v="3"/>
    <x v="0"/>
    <s v="Poor"/>
    <n v="1"/>
    <s v="Poor"/>
    <s v="dead"/>
    <n v="0"/>
    <s v="Gone"/>
    <n v="0"/>
    <s v="Gone"/>
    <n v="0"/>
    <s v="Gone"/>
    <n v="0"/>
    <n v="5"/>
    <n v="15"/>
    <n v="15"/>
    <n v="0"/>
    <n v="0"/>
    <n v="0"/>
    <m/>
    <m/>
  </r>
  <r>
    <x v="1"/>
    <x v="0"/>
    <n v="91"/>
    <s v="RB"/>
    <n v="2"/>
    <n v="6"/>
    <x v="5"/>
    <x v="14"/>
    <n v="1"/>
    <m/>
    <m/>
    <m/>
    <m/>
    <n v="-1"/>
    <n v="0"/>
    <n v="0"/>
    <n v="0"/>
    <m/>
    <m/>
    <m/>
    <m/>
    <m/>
    <m/>
    <m/>
    <m/>
    <m/>
    <m/>
    <m/>
    <m/>
    <m/>
    <m/>
    <m/>
    <m/>
    <x v="5"/>
    <x v="0"/>
    <s v="Good"/>
    <x v="2"/>
    <x v="0"/>
    <s v="Dead"/>
    <n v="0"/>
    <s v="Dead"/>
    <s v="dead"/>
    <n v="0"/>
    <s v="Gone"/>
    <n v="0"/>
    <s v="Gone"/>
    <n v="0"/>
    <s v="Gone"/>
    <n v="0"/>
    <n v="4"/>
    <n v="1"/>
    <n v="0"/>
    <n v="0"/>
    <n v="0"/>
    <n v="0"/>
    <m/>
    <m/>
  </r>
  <r>
    <x v="1"/>
    <x v="0"/>
    <n v="92"/>
    <s v="CO"/>
    <n v="2"/>
    <n v="9"/>
    <x v="13"/>
    <x v="69"/>
    <n v="36"/>
    <n v="36"/>
    <n v="43"/>
    <n v="45"/>
    <n v="81"/>
    <n v="0"/>
    <n v="7"/>
    <n v="2"/>
    <n v="36"/>
    <n v="9.5"/>
    <n v="2550.4650000000001"/>
    <n v="7"/>
    <n v="1384.7400000000002"/>
    <n v="12"/>
    <n v="14"/>
    <n v="13"/>
    <n v="22818.379999999997"/>
    <n v="20"/>
    <n v="16"/>
    <n v="18"/>
    <n v="45781.2"/>
    <n v="26"/>
    <n v="22"/>
    <n v="24"/>
    <n v="146499.84"/>
    <x v="5"/>
    <x v="0"/>
    <s v="Great"/>
    <x v="2"/>
    <x v="0"/>
    <s v="OK"/>
    <n v="1"/>
    <s v="Good"/>
    <s v="ok"/>
    <n v="1"/>
    <s v="good"/>
    <n v="1"/>
    <s v="Good"/>
    <n v="1"/>
    <s v="Good"/>
    <n v="1"/>
    <n v="5"/>
    <n v="15"/>
    <n v="10"/>
    <n v="25"/>
    <n v="18"/>
    <n v="10"/>
    <m/>
    <m/>
  </r>
  <r>
    <x v="1"/>
    <x v="0"/>
    <n v="93"/>
    <s v="CO"/>
    <n v="3"/>
    <n v="9"/>
    <x v="34"/>
    <x v="70"/>
    <n v="20"/>
    <m/>
    <m/>
    <m/>
    <m/>
    <n v="-20"/>
    <n v="0"/>
    <n v="0"/>
    <n v="0"/>
    <n v="2.5"/>
    <n v="98.125"/>
    <m/>
    <m/>
    <m/>
    <m/>
    <m/>
    <m/>
    <m/>
    <m/>
    <m/>
    <m/>
    <m/>
    <m/>
    <m/>
    <m/>
    <x v="2"/>
    <x v="0"/>
    <s v="Great"/>
    <x v="2"/>
    <x v="0"/>
    <s v="Dead"/>
    <n v="0"/>
    <s v="Dead"/>
    <s v="dead"/>
    <n v="0"/>
    <s v="Gone"/>
    <n v="0"/>
    <s v="Gone"/>
    <n v="0"/>
    <s v="Gone"/>
    <n v="0"/>
    <n v="1"/>
    <n v="0"/>
    <n v="0"/>
    <n v="0"/>
    <n v="0"/>
    <n v="0"/>
    <m/>
    <m/>
  </r>
  <r>
    <x v="1"/>
    <x v="0"/>
    <n v="94"/>
    <s v="CO"/>
    <n v="2"/>
    <n v="11"/>
    <x v="45"/>
    <x v="2"/>
    <m/>
    <m/>
    <m/>
    <m/>
    <m/>
    <n v="0"/>
    <n v="0"/>
    <n v="0"/>
    <n v="0"/>
    <m/>
    <m/>
    <m/>
    <m/>
    <m/>
    <m/>
    <m/>
    <m/>
    <m/>
    <m/>
    <m/>
    <m/>
    <m/>
    <m/>
    <m/>
    <m/>
    <x v="5"/>
    <x v="0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95"/>
    <s v="GC"/>
    <n v="2"/>
    <n v="7"/>
    <x v="19"/>
    <x v="36"/>
    <n v="16"/>
    <n v="19.5"/>
    <n v="22"/>
    <n v="24.5"/>
    <n v="33"/>
    <n v="3.5"/>
    <n v="2.5"/>
    <n v="2.5"/>
    <n v="8.5"/>
    <n v="5.5"/>
    <n v="379.94"/>
    <n v="4"/>
    <n v="244.92000000000002"/>
    <n v="7"/>
    <n v="7"/>
    <n v="7"/>
    <n v="3384.92"/>
    <n v="9"/>
    <n v="6.5"/>
    <n v="7.75"/>
    <n v="4620.6081249999997"/>
    <n v="17"/>
    <n v="12"/>
    <n v="14.5"/>
    <n v="21786.105000000003"/>
    <x v="2"/>
    <x v="0"/>
    <s v="Good"/>
    <x v="3"/>
    <x v="0"/>
    <s v="Poor"/>
    <n v="1"/>
    <s v="OK"/>
    <s v="good"/>
    <n v="1"/>
    <s v="good"/>
    <n v="1"/>
    <s v="Ok"/>
    <n v="1"/>
    <s v="Good"/>
    <n v="1"/>
    <n v="0"/>
    <n v="0"/>
    <n v="3"/>
    <n v="12"/>
    <n v="75"/>
    <n v="25"/>
    <m/>
    <m/>
  </r>
  <r>
    <x v="1"/>
    <x v="0"/>
    <n v="96"/>
    <s v="CO"/>
    <n v="2"/>
    <n v="9"/>
    <x v="4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97"/>
    <s v="GC"/>
    <n v="2"/>
    <n v="4"/>
    <x v="5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98"/>
    <s v="CO"/>
    <n v="2"/>
    <n v="9"/>
    <x v="8"/>
    <x v="68"/>
    <n v="13"/>
    <m/>
    <m/>
    <m/>
    <m/>
    <n v="-13"/>
    <n v="0"/>
    <n v="0"/>
    <n v="0"/>
    <n v="2"/>
    <n v="40.82"/>
    <m/>
    <m/>
    <m/>
    <m/>
    <m/>
    <m/>
    <m/>
    <m/>
    <m/>
    <m/>
    <m/>
    <m/>
    <m/>
    <m/>
    <x v="5"/>
    <x v="0"/>
    <s v="Great"/>
    <x v="2"/>
    <x v="0"/>
    <s v="Dead"/>
    <n v="0"/>
    <s v="Dead"/>
    <s v="dead"/>
    <n v="0"/>
    <s v="Gone"/>
    <n v="0"/>
    <s v="Gone"/>
    <n v="0"/>
    <s v="Gone"/>
    <n v="0"/>
    <n v="0"/>
    <n v="1"/>
    <n v="0"/>
    <n v="0"/>
    <n v="0"/>
    <n v="0"/>
    <m/>
    <m/>
  </r>
  <r>
    <x v="1"/>
    <x v="0"/>
    <n v="99"/>
    <s v="CO"/>
    <n v="2"/>
    <n v="9"/>
    <x v="3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100"/>
    <s v="GC"/>
    <n v="3"/>
    <n v="6"/>
    <x v="12"/>
    <x v="14"/>
    <n v="5"/>
    <m/>
    <m/>
    <m/>
    <m/>
    <n v="-5"/>
    <n v="0"/>
    <n v="0"/>
    <n v="0"/>
    <n v="2.5"/>
    <n v="24.53125"/>
    <m/>
    <m/>
    <m/>
    <m/>
    <m/>
    <m/>
    <m/>
    <m/>
    <m/>
    <m/>
    <m/>
    <m/>
    <m/>
    <m/>
    <x v="2"/>
    <x v="0"/>
    <s v="Great"/>
    <x v="3"/>
    <x v="0"/>
    <s v="Dead"/>
    <n v="0"/>
    <s v="Dead"/>
    <s v="dead"/>
    <n v="0"/>
    <s v="Gone"/>
    <n v="0"/>
    <s v="Gone"/>
    <n v="0"/>
    <s v="Gone"/>
    <n v="0"/>
    <n v="5"/>
    <n v="2"/>
    <n v="0"/>
    <n v="0"/>
    <n v="0"/>
    <n v="0"/>
    <m/>
    <m/>
  </r>
  <r>
    <x v="1"/>
    <x v="1"/>
    <n v="1"/>
    <s v="GC2"/>
    <n v="3"/>
    <n v="3"/>
    <x v="5"/>
    <x v="5"/>
    <n v="1"/>
    <m/>
    <m/>
    <m/>
    <m/>
    <n v="-1"/>
    <n v="0"/>
    <n v="0"/>
    <n v="0"/>
    <n v="1"/>
    <n v="0.78500000000000003"/>
    <m/>
    <m/>
    <m/>
    <m/>
    <m/>
    <m/>
    <m/>
    <m/>
    <m/>
    <m/>
    <m/>
    <m/>
    <m/>
    <m/>
    <x v="5"/>
    <x v="0"/>
    <s v="Good"/>
    <x v="2"/>
    <x v="0"/>
    <s v="Dead"/>
    <n v="0"/>
    <s v="Dead"/>
    <s v="dead"/>
    <n v="0"/>
    <s v="Gone"/>
    <n v="0"/>
    <s v="Gone"/>
    <n v="0"/>
    <s v="Gone"/>
    <n v="0"/>
    <n v="40"/>
    <n v="30"/>
    <n v="0"/>
    <n v="0"/>
    <n v="0"/>
    <n v="0"/>
    <m/>
    <m/>
  </r>
  <r>
    <x v="1"/>
    <x v="1"/>
    <n v="2"/>
    <s v="GC2"/>
    <n v="3"/>
    <n v="3"/>
    <x v="4"/>
    <x v="17"/>
    <n v="37.5"/>
    <n v="37"/>
    <n v="47"/>
    <n v="50"/>
    <n v="70"/>
    <n v="-0.5"/>
    <n v="10"/>
    <n v="3"/>
    <n v="20"/>
    <n v="8"/>
    <n v="1884"/>
    <n v="10"/>
    <n v="2904.5"/>
    <n v="23"/>
    <n v="23"/>
    <n v="23"/>
    <n v="78069.820000000007"/>
    <n v="24"/>
    <n v="22"/>
    <n v="23"/>
    <n v="83053.000000000015"/>
    <n v="32"/>
    <n v="30"/>
    <n v="31"/>
    <n v="211227.8"/>
    <x v="2"/>
    <x v="0"/>
    <s v="Good"/>
    <x v="3"/>
    <x v="0"/>
    <s v="OK"/>
    <n v="1"/>
    <s v="Good"/>
    <s v="good"/>
    <n v="1"/>
    <s v="good"/>
    <n v="1"/>
    <s v="Good"/>
    <n v="1"/>
    <s v="Great"/>
    <n v="1"/>
    <n v="5"/>
    <n v="25"/>
    <n v="2"/>
    <n v="8"/>
    <n v="10"/>
    <n v="2"/>
    <m/>
    <m/>
  </r>
  <r>
    <x v="1"/>
    <x v="1"/>
    <n v="3"/>
    <s v="GC2"/>
    <n v="4"/>
    <n v="4"/>
    <x v="3"/>
    <x v="11"/>
    <n v="7"/>
    <n v="4"/>
    <n v="6"/>
    <n v="4"/>
    <n v="5"/>
    <n v="-3"/>
    <n v="2"/>
    <n v="-2"/>
    <n v="1"/>
    <n v="1.5"/>
    <n v="12.363750000000001"/>
    <n v="2"/>
    <n v="12.56"/>
    <n v="1"/>
    <n v="1"/>
    <n v="1"/>
    <n v="18.84"/>
    <m/>
    <m/>
    <m/>
    <m/>
    <n v="1"/>
    <n v="1"/>
    <n v="1"/>
    <n v="15.700000000000001"/>
    <x v="2"/>
    <x v="0"/>
    <s v="Good"/>
    <x v="3"/>
    <x v="0"/>
    <s v="Dead"/>
    <n v="0"/>
    <s v="Dead"/>
    <s v="poor"/>
    <n v="1"/>
    <s v="poor"/>
    <n v="1"/>
    <s v="Dead"/>
    <n v="0"/>
    <s v="dead"/>
    <n v="0"/>
    <n v="5"/>
    <n v="25"/>
    <n v="15"/>
    <n v="10"/>
    <n v="50"/>
    <n v="0"/>
    <m/>
    <m/>
  </r>
  <r>
    <x v="1"/>
    <x v="1"/>
    <n v="4"/>
    <s v="GC"/>
    <n v="1"/>
    <n v="6"/>
    <x v="4"/>
    <x v="71"/>
    <n v="0.5"/>
    <m/>
    <m/>
    <m/>
    <m/>
    <n v="-0.5"/>
    <n v="0"/>
    <n v="0"/>
    <n v="0"/>
    <n v="2.5"/>
    <n v="2.453125"/>
    <m/>
    <m/>
    <m/>
    <m/>
    <m/>
    <m/>
    <m/>
    <m/>
    <m/>
    <m/>
    <m/>
    <m/>
    <m/>
    <m/>
    <x v="2"/>
    <x v="0"/>
    <s v="Good"/>
    <x v="2"/>
    <x v="0"/>
    <s v="Dead"/>
    <n v="0"/>
    <s v="Dead"/>
    <s v="dead"/>
    <n v="0"/>
    <s v="Gone"/>
    <n v="0"/>
    <s v="Gone"/>
    <n v="0"/>
    <s v="Gone"/>
    <n v="0"/>
    <n v="2"/>
    <n v="1"/>
    <n v="0"/>
    <n v="0"/>
    <n v="0"/>
    <n v="0"/>
    <m/>
    <m/>
  </r>
  <r>
    <x v="1"/>
    <x v="1"/>
    <n v="5"/>
    <s v="GC"/>
    <n v="2"/>
    <n v="5.5"/>
    <x v="13"/>
    <x v="5"/>
    <n v="0.5"/>
    <m/>
    <m/>
    <m/>
    <m/>
    <n v="-0.5"/>
    <n v="0"/>
    <n v="0"/>
    <n v="0"/>
    <n v="0.5"/>
    <n v="9.8125000000000004E-2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5"/>
    <n v="2"/>
    <n v="0"/>
    <n v="0"/>
    <n v="0"/>
    <n v="0"/>
    <m/>
    <m/>
  </r>
  <r>
    <x v="1"/>
    <x v="1"/>
    <n v="6"/>
    <s v="RB"/>
    <n v="3"/>
    <n v="5"/>
    <x v="29"/>
    <x v="72"/>
    <n v="13"/>
    <n v="15"/>
    <n v="35.5"/>
    <n v="59"/>
    <n v="82"/>
    <n v="2"/>
    <n v="20.5"/>
    <n v="23.5"/>
    <n v="23"/>
    <n v="6.5"/>
    <n v="431.16125"/>
    <n v="10"/>
    <n v="1177.5"/>
    <n v="32"/>
    <n v="25"/>
    <n v="28.5"/>
    <n v="90541.507500000007"/>
    <n v="39"/>
    <n v="33"/>
    <n v="36"/>
    <n v="240096.96"/>
    <n v="40"/>
    <n v="42"/>
    <n v="41"/>
    <n v="432823.88"/>
    <x v="5"/>
    <x v="0"/>
    <s v="Great"/>
    <x v="3"/>
    <x v="0"/>
    <s v="Good"/>
    <n v="1"/>
    <s v="OK"/>
    <s v="good"/>
    <n v="1"/>
    <s v="great"/>
    <n v="1"/>
    <s v="Great"/>
    <n v="1"/>
    <s v="Great"/>
    <n v="1"/>
    <n v="5"/>
    <n v="1"/>
    <n v="0"/>
    <n v="2"/>
    <n v="20"/>
    <n v="3"/>
    <m/>
    <m/>
  </r>
  <r>
    <x v="1"/>
    <x v="1"/>
    <n v="7"/>
    <s v="RB"/>
    <n v="2"/>
    <n v="5.5"/>
    <x v="5"/>
    <x v="31"/>
    <n v="12.5"/>
    <n v="18"/>
    <n v="28"/>
    <n v="32"/>
    <n v="48"/>
    <n v="5.5"/>
    <n v="10"/>
    <n v="4"/>
    <n v="16"/>
    <n v="1.5"/>
    <n v="22.078125"/>
    <n v="5"/>
    <n v="353.25"/>
    <n v="17"/>
    <n v="9"/>
    <n v="13"/>
    <n v="14858.48"/>
    <n v="21"/>
    <n v="12"/>
    <n v="16.5"/>
    <n v="27355.68"/>
    <n v="33"/>
    <n v="16"/>
    <n v="24.5"/>
    <n v="90469.680000000008"/>
    <x v="2"/>
    <x v="0"/>
    <s v="Good"/>
    <x v="3"/>
    <x v="0"/>
    <s v="Poor"/>
    <n v="1"/>
    <s v="Poor"/>
    <s v="good"/>
    <n v="1"/>
    <s v="great"/>
    <n v="1"/>
    <s v="Great"/>
    <n v="1"/>
    <s v="Great"/>
    <n v="1"/>
    <n v="20"/>
    <n v="20"/>
    <n v="20"/>
    <n v="35"/>
    <n v="60"/>
    <n v="25"/>
    <m/>
    <m/>
  </r>
  <r>
    <x v="1"/>
    <x v="1"/>
    <n v="8"/>
    <s v="GC"/>
    <n v="2"/>
    <n v="5.5"/>
    <x v="3"/>
    <x v="60"/>
    <n v="4"/>
    <m/>
    <m/>
    <m/>
    <m/>
    <n v="-4"/>
    <n v="0"/>
    <n v="0"/>
    <n v="0"/>
    <n v="2"/>
    <n v="12.56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0"/>
    <n v="1"/>
    <n v="0"/>
    <n v="0"/>
    <n v="0"/>
    <n v="0"/>
    <m/>
    <m/>
  </r>
  <r>
    <x v="1"/>
    <x v="1"/>
    <n v="9"/>
    <s v="RB"/>
    <n v="4"/>
    <n v="2.5"/>
    <x v="10"/>
    <x v="28"/>
    <n v="3"/>
    <m/>
    <m/>
    <m/>
    <m/>
    <n v="-3"/>
    <n v="0"/>
    <n v="0"/>
    <n v="0"/>
    <n v="2"/>
    <n v="9.42"/>
    <m/>
    <m/>
    <m/>
    <m/>
    <m/>
    <m/>
    <m/>
    <m/>
    <m/>
    <m/>
    <m/>
    <m/>
    <m/>
    <m/>
    <x v="5"/>
    <x v="0"/>
    <s v="Good"/>
    <x v="3"/>
    <x v="0"/>
    <s v="Dead"/>
    <n v="0"/>
    <s v="Dead"/>
    <s v="Gone"/>
    <n v="0"/>
    <s v="Gone"/>
    <n v="0"/>
    <s v="Gone"/>
    <n v="0"/>
    <s v="Gone"/>
    <n v="0"/>
    <n v="5"/>
    <n v="10"/>
    <n v="0"/>
    <n v="0"/>
    <n v="0"/>
    <n v="0"/>
    <m/>
    <m/>
  </r>
  <r>
    <x v="1"/>
    <x v="1"/>
    <n v="10"/>
    <s v="RB"/>
    <n v="2"/>
    <n v="5"/>
    <x v="19"/>
    <x v="73"/>
    <n v="14"/>
    <m/>
    <m/>
    <m/>
    <m/>
    <n v="-14"/>
    <n v="0"/>
    <n v="0"/>
    <n v="0"/>
    <n v="1.5"/>
    <n v="24.727500000000003"/>
    <m/>
    <m/>
    <m/>
    <m/>
    <m/>
    <m/>
    <m/>
    <m/>
    <m/>
    <m/>
    <m/>
    <m/>
    <m/>
    <m/>
    <x v="5"/>
    <x v="0"/>
    <s v="Good"/>
    <x v="2"/>
    <x v="0"/>
    <s v="Dead"/>
    <n v="0"/>
    <s v="Dead"/>
    <s v="dead"/>
    <n v="0"/>
    <s v="Gone"/>
    <n v="0"/>
    <s v="Gone"/>
    <n v="0"/>
    <s v="Gone"/>
    <n v="0"/>
    <n v="10"/>
    <n v="0"/>
    <n v="0"/>
    <n v="0"/>
    <n v="0"/>
    <n v="0"/>
    <m/>
    <m/>
  </r>
  <r>
    <x v="1"/>
    <x v="1"/>
    <n v="11"/>
    <s v="GC"/>
    <m/>
    <n v="2.5"/>
    <x v="4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1"/>
    <n v="0"/>
    <n v="0"/>
    <n v="0"/>
    <n v="0"/>
    <m/>
    <m/>
  </r>
  <r>
    <x v="1"/>
    <x v="1"/>
    <n v="12"/>
    <s v="GC2"/>
    <n v="2"/>
    <n v="4"/>
    <x v="4"/>
    <x v="74"/>
    <n v="7"/>
    <n v="10"/>
    <n v="20.5"/>
    <n v="10"/>
    <n v="40"/>
    <n v="3"/>
    <n v="10.5"/>
    <n v="-10.5"/>
    <n v="30"/>
    <n v="1.5"/>
    <n v="12.363750000000001"/>
    <n v="3"/>
    <n v="70.650000000000006"/>
    <n v="13"/>
    <n v="11"/>
    <n v="12"/>
    <n v="9269.2800000000007"/>
    <n v="12"/>
    <n v="11"/>
    <n v="11.5"/>
    <n v="4152.6500000000005"/>
    <n v="16"/>
    <n v="16"/>
    <n v="16"/>
    <n v="32153.600000000002"/>
    <x v="2"/>
    <x v="0"/>
    <s v="Good"/>
    <x v="3"/>
    <x v="0"/>
    <s v="Poor"/>
    <n v="1"/>
    <s v="Poor"/>
    <s v="ok"/>
    <n v="1"/>
    <s v="ok"/>
    <n v="1"/>
    <s v="Good"/>
    <n v="1"/>
    <s v="Great"/>
    <n v="1"/>
    <n v="0"/>
    <n v="20"/>
    <n v="10"/>
    <n v="10"/>
    <n v="10"/>
    <n v="25"/>
    <m/>
    <s v="recorded folded by cage  in 2016"/>
  </r>
  <r>
    <x v="1"/>
    <x v="1"/>
    <n v="13"/>
    <s v="GC2"/>
    <n v="3"/>
    <n v="3.5"/>
    <x v="19"/>
    <x v="57"/>
    <n v="11"/>
    <n v="10"/>
    <n v="22"/>
    <n v="40"/>
    <n v="60"/>
    <n v="-1"/>
    <n v="12"/>
    <n v="18"/>
    <n v="20"/>
    <n v="1.5"/>
    <n v="19.428750000000001"/>
    <n v="4"/>
    <n v="125.60000000000001"/>
    <n v="23"/>
    <n v="6"/>
    <n v="14.5"/>
    <n v="14524.070000000002"/>
    <n v="26"/>
    <n v="13"/>
    <n v="19.5"/>
    <n v="47759.400000000009"/>
    <n v="20"/>
    <n v="16"/>
    <n v="18"/>
    <n v="61041.599999999999"/>
    <x v="2"/>
    <x v="0"/>
    <s v="Good"/>
    <x v="3"/>
    <x v="0"/>
    <s v="Poor"/>
    <n v="1"/>
    <s v="Poor"/>
    <s v="ok"/>
    <n v="1"/>
    <s v="good"/>
    <n v="1"/>
    <s v="Good"/>
    <n v="1"/>
    <s v="Great"/>
    <n v="1"/>
    <n v="20"/>
    <n v="0"/>
    <n v="15"/>
    <n v="25"/>
    <n v="15"/>
    <n v="65"/>
    <m/>
    <m/>
  </r>
  <r>
    <x v="1"/>
    <x v="1"/>
    <n v="14"/>
    <s v="GC2"/>
    <n v="3"/>
    <n v="5"/>
    <x v="19"/>
    <x v="74"/>
    <n v="15"/>
    <n v="12"/>
    <n v="13"/>
    <n v="12"/>
    <n v="31"/>
    <n v="-3"/>
    <n v="1"/>
    <n v="-1"/>
    <n v="19"/>
    <n v="2"/>
    <n v="47.1"/>
    <n v="2"/>
    <n v="37.68"/>
    <n v="6"/>
    <n v="4"/>
    <n v="5"/>
    <n v="1020.5"/>
    <n v="6"/>
    <n v="5"/>
    <n v="5.5"/>
    <n v="1139.82"/>
    <n v="12"/>
    <n v="7"/>
    <n v="9.5"/>
    <n v="8784.9349999999995"/>
    <x v="5"/>
    <x v="0"/>
    <s v="Good"/>
    <x v="4"/>
    <x v="0"/>
    <s v="Poor"/>
    <n v="1"/>
    <s v="Poor"/>
    <s v="poor"/>
    <n v="1"/>
    <s v="poor"/>
    <n v="1"/>
    <s v="Poor"/>
    <n v="1"/>
    <s v="Good"/>
    <n v="1"/>
    <n v="0"/>
    <n v="2"/>
    <n v="0"/>
    <n v="5"/>
    <n v="2"/>
    <n v="1"/>
    <m/>
    <m/>
  </r>
  <r>
    <x v="1"/>
    <x v="1"/>
    <n v="15"/>
    <s v="GC2"/>
    <n v="3"/>
    <n v="4"/>
    <x v="12"/>
    <x v="44"/>
    <n v="20"/>
    <n v="18"/>
    <n v="34"/>
    <n v="48"/>
    <n v="68"/>
    <n v="-2"/>
    <n v="16"/>
    <n v="14"/>
    <n v="20"/>
    <n v="6"/>
    <n v="565.20000000000005"/>
    <n v="6"/>
    <n v="508.68"/>
    <n v="18"/>
    <n v="15"/>
    <n v="16.5"/>
    <n v="29065.41"/>
    <n v="27"/>
    <n v="21"/>
    <n v="24"/>
    <n v="86814.720000000001"/>
    <n v="26"/>
    <n v="27"/>
    <n v="26.5"/>
    <n v="149944.42000000001"/>
    <x v="5"/>
    <x v="0"/>
    <s v="Great"/>
    <x v="3"/>
    <x v="0"/>
    <s v="Poor"/>
    <n v="1"/>
    <s v="OK"/>
    <s v="ok"/>
    <n v="1"/>
    <s v="good"/>
    <n v="1"/>
    <s v="Great"/>
    <n v="1"/>
    <s v="Great"/>
    <n v="1"/>
    <n v="5"/>
    <n v="15"/>
    <n v="10"/>
    <n v="5"/>
    <n v="15"/>
    <n v="3"/>
    <m/>
    <m/>
  </r>
  <r>
    <x v="1"/>
    <x v="1"/>
    <n v="16"/>
    <s v="RB"/>
    <n v="2"/>
    <n v="6"/>
    <x v="21"/>
    <x v="21"/>
    <n v="2"/>
    <m/>
    <m/>
    <m/>
    <m/>
    <n v="-2"/>
    <n v="0"/>
    <n v="0"/>
    <n v="0"/>
    <n v="1.5"/>
    <n v="3.5325000000000002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20"/>
    <n v="0"/>
    <n v="0"/>
    <n v="0"/>
    <n v="0"/>
    <n v="0"/>
    <m/>
    <m/>
  </r>
  <r>
    <x v="1"/>
    <x v="1"/>
    <n v="17"/>
    <s v="GC2"/>
    <n v="3"/>
    <n v="4.5"/>
    <x v="0"/>
    <x v="28"/>
    <n v="1"/>
    <n v="16"/>
    <n v="21"/>
    <n v="26"/>
    <n v="40"/>
    <n v="15"/>
    <n v="5"/>
    <n v="5"/>
    <n v="14"/>
    <n v="6"/>
    <n v="28.26"/>
    <n v="5"/>
    <n v="314"/>
    <n v="12"/>
    <n v="10"/>
    <n v="11"/>
    <n v="7978.74"/>
    <n v="10"/>
    <n v="9"/>
    <n v="9.5"/>
    <n v="7368.01"/>
    <n v="20"/>
    <n v="14"/>
    <n v="17"/>
    <n v="36298.400000000001"/>
    <x v="2"/>
    <x v="0"/>
    <s v="Good"/>
    <x v="3"/>
    <x v="0"/>
    <s v="Poor"/>
    <n v="1"/>
    <s v="Poor"/>
    <s v="ok"/>
    <n v="1"/>
    <s v="good"/>
    <n v="1"/>
    <s v="Ok"/>
    <n v="1"/>
    <s v="Great"/>
    <n v="1"/>
    <n v="0"/>
    <n v="45"/>
    <n v="0"/>
    <n v="0"/>
    <n v="2"/>
    <n v="1"/>
    <m/>
    <m/>
  </r>
  <r>
    <x v="1"/>
    <x v="1"/>
    <n v="18"/>
    <s v="GC2"/>
    <n v="3"/>
    <n v="5.5"/>
    <x v="5"/>
    <x v="21"/>
    <n v="4"/>
    <n v="2"/>
    <m/>
    <m/>
    <m/>
    <n v="-2"/>
    <n v="-2"/>
    <n v="0"/>
    <n v="0"/>
    <n v="3"/>
    <n v="28.26"/>
    <n v="2"/>
    <n v="6.28"/>
    <m/>
    <m/>
    <m/>
    <m/>
    <m/>
    <m/>
    <m/>
    <m/>
    <m/>
    <m/>
    <m/>
    <m/>
    <x v="2"/>
    <x v="0"/>
    <s v="Good"/>
    <x v="3"/>
    <x v="0"/>
    <s v="Poor"/>
    <n v="1"/>
    <s v="Poor"/>
    <s v="dead"/>
    <n v="0"/>
    <s v="Gone"/>
    <n v="0"/>
    <s v="Gone"/>
    <n v="0"/>
    <s v="Gone"/>
    <n v="0"/>
    <n v="20"/>
    <n v="5"/>
    <n v="30"/>
    <n v="0"/>
    <n v="0"/>
    <n v="0"/>
    <m/>
    <m/>
  </r>
  <r>
    <x v="1"/>
    <x v="1"/>
    <n v="19"/>
    <s v="RB"/>
    <n v="2"/>
    <n v="4"/>
    <x v="12"/>
    <x v="19"/>
    <n v="34.5"/>
    <n v="43"/>
    <n v="57"/>
    <n v="70"/>
    <n v="96"/>
    <n v="8.5"/>
    <n v="14"/>
    <n v="13"/>
    <n v="26"/>
    <n v="12"/>
    <n v="3899.88"/>
    <n v="12"/>
    <n v="4860.72"/>
    <n v="31"/>
    <n v="29"/>
    <n v="30"/>
    <n v="161082"/>
    <n v="42"/>
    <n v="33"/>
    <n v="37.5"/>
    <n v="309093.75"/>
    <n v="57"/>
    <n v="54"/>
    <n v="55.5"/>
    <n v="928510.56"/>
    <x v="5"/>
    <x v="0"/>
    <s v="Good"/>
    <x v="3"/>
    <x v="0"/>
    <s v="Good"/>
    <n v="1"/>
    <s v="Good"/>
    <s v="good"/>
    <n v="1"/>
    <s v="good"/>
    <n v="1"/>
    <s v="Good"/>
    <n v="1"/>
    <s v="Great"/>
    <n v="1"/>
    <n v="30"/>
    <n v="30"/>
    <n v="2"/>
    <n v="0"/>
    <n v="2"/>
    <n v="1"/>
    <m/>
    <m/>
  </r>
  <r>
    <x v="1"/>
    <x v="1"/>
    <n v="20"/>
    <s v="RB"/>
    <n v="2"/>
    <n v="5"/>
    <x v="9"/>
    <x v="29"/>
    <n v="32"/>
    <n v="39"/>
    <n v="57"/>
    <n v="56"/>
    <n v="96"/>
    <n v="7"/>
    <n v="18"/>
    <n v="-1"/>
    <n v="40"/>
    <n v="8"/>
    <n v="1607.68"/>
    <n v="7"/>
    <n v="1500.1350000000002"/>
    <n v="19"/>
    <n v="19"/>
    <n v="19"/>
    <n v="64611.78"/>
    <n v="30"/>
    <n v="24"/>
    <n v="27"/>
    <n v="128187.36"/>
    <n v="28"/>
    <n v="31"/>
    <n v="29.5"/>
    <n v="262328.16000000003"/>
    <x v="5"/>
    <x v="0"/>
    <s v="Good"/>
    <x v="2"/>
    <x v="0"/>
    <s v="Good"/>
    <n v="1"/>
    <s v="OK"/>
    <s v="good"/>
    <n v="1"/>
    <s v="good"/>
    <n v="1"/>
    <s v="Good"/>
    <n v="1"/>
    <s v="Great"/>
    <n v="1"/>
    <n v="20"/>
    <n v="1"/>
    <n v="55"/>
    <n v="40"/>
    <n v="55"/>
    <n v="45"/>
    <m/>
    <m/>
  </r>
  <r>
    <x v="1"/>
    <x v="1"/>
    <n v="21"/>
    <s v="RB"/>
    <n v="2"/>
    <n v="5"/>
    <x v="8"/>
    <x v="75"/>
    <n v="19"/>
    <n v="18"/>
    <n v="18"/>
    <m/>
    <m/>
    <n v="-1"/>
    <n v="0"/>
    <n v="-18"/>
    <n v="0"/>
    <n v="5"/>
    <n v="372.875"/>
    <n v="3"/>
    <n v="127.17"/>
    <n v="7"/>
    <n v="5"/>
    <n v="6"/>
    <n v="2034.72"/>
    <m/>
    <m/>
    <m/>
    <m/>
    <m/>
    <m/>
    <m/>
    <m/>
    <x v="2"/>
    <x v="0"/>
    <s v="Good"/>
    <x v="2"/>
    <x v="0"/>
    <s v="Poor"/>
    <n v="1"/>
    <s v="OK"/>
    <s v="dead"/>
    <n v="0"/>
    <s v="poor"/>
    <n v="1"/>
    <s v="Gone"/>
    <n v="0"/>
    <s v="Removed?"/>
    <n v="0"/>
    <n v="0"/>
    <n v="5"/>
    <n v="1"/>
    <n v="12"/>
    <n v="0"/>
    <n v="0"/>
    <m/>
    <m/>
  </r>
  <r>
    <x v="1"/>
    <x v="1"/>
    <n v="22"/>
    <s v="RB"/>
    <n v="2"/>
    <n v="5.5"/>
    <x v="44"/>
    <x v="63"/>
    <n v="65"/>
    <n v="47"/>
    <n v="50"/>
    <n v="60"/>
    <n v="84"/>
    <n v="-18"/>
    <n v="3"/>
    <n v="10"/>
    <n v="24"/>
    <n v="12"/>
    <n v="7347.6"/>
    <n v="11"/>
    <n v="4464.2950000000001"/>
    <n v="28"/>
    <n v="22"/>
    <n v="25"/>
    <n v="98125"/>
    <n v="30"/>
    <n v="25"/>
    <n v="27.5"/>
    <n v="142477.5"/>
    <n v="35"/>
    <n v="26"/>
    <n v="30.5"/>
    <n v="245362.74000000002"/>
    <x v="5"/>
    <x v="0"/>
    <s v="Great"/>
    <x v="2"/>
    <x v="0"/>
    <s v="Good"/>
    <n v="1"/>
    <s v="OK"/>
    <s v="ok"/>
    <n v="1"/>
    <s v="ok"/>
    <n v="1"/>
    <s v="Good"/>
    <n v="1"/>
    <s v="Great"/>
    <n v="1"/>
    <n v="1"/>
    <n v="15"/>
    <n v="10"/>
    <n v="5"/>
    <n v="15"/>
    <n v="45"/>
    <m/>
    <s v="recorded top is dead in 2014"/>
  </r>
  <r>
    <x v="1"/>
    <x v="1"/>
    <n v="23"/>
    <s v="RB"/>
    <n v="3"/>
    <n v="3"/>
    <x v="0"/>
    <x v="28"/>
    <n v="5.5"/>
    <m/>
    <m/>
    <m/>
    <m/>
    <n v="-5.5"/>
    <n v="0"/>
    <n v="0"/>
    <n v="0"/>
    <n v="2"/>
    <n v="17.27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5"/>
    <n v="30"/>
    <n v="0"/>
    <n v="0"/>
    <n v="0"/>
    <n v="0"/>
    <m/>
    <m/>
  </r>
  <r>
    <x v="1"/>
    <x v="1"/>
    <n v="24"/>
    <s v="CO"/>
    <n v="2"/>
    <n v="6.5"/>
    <x v="28"/>
    <x v="29"/>
    <n v="24"/>
    <m/>
    <m/>
    <m/>
    <m/>
    <n v="-24"/>
    <n v="0"/>
    <n v="0"/>
    <n v="0"/>
    <n v="1"/>
    <n v="18.84"/>
    <m/>
    <m/>
    <m/>
    <m/>
    <m/>
    <m/>
    <m/>
    <m/>
    <m/>
    <m/>
    <m/>
    <m/>
    <m/>
    <m/>
    <x v="2"/>
    <x v="0"/>
    <s v="Great"/>
    <x v="3"/>
    <x v="0"/>
    <s v="Dead"/>
    <n v="0"/>
    <s v="Dead"/>
    <s v="dead"/>
    <n v="0"/>
    <s v="Gone"/>
    <n v="0"/>
    <s v="Gone"/>
    <n v="0"/>
    <s v="Gone"/>
    <n v="0"/>
    <n v="15"/>
    <n v="0"/>
    <n v="0"/>
    <n v="0"/>
    <n v="0"/>
    <n v="0"/>
    <m/>
    <m/>
  </r>
  <r>
    <x v="1"/>
    <x v="1"/>
    <n v="25"/>
    <s v="GC"/>
    <n v="2"/>
    <n v="7"/>
    <x v="19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OK"/>
    <x v="1"/>
    <x v="1"/>
    <s v="Dead"/>
    <n v="0"/>
    <s v="Dead"/>
    <s v="Gone"/>
    <n v="0"/>
    <s v="Gone"/>
    <n v="0"/>
    <s v="Gone"/>
    <n v="0"/>
    <s v="Gone"/>
    <n v="0"/>
    <n v="0"/>
    <n v="20"/>
    <n v="0"/>
    <n v="0"/>
    <n v="0"/>
    <n v="0"/>
    <m/>
    <m/>
  </r>
  <r>
    <x v="1"/>
    <x v="1"/>
    <n v="26"/>
    <s v="GC"/>
    <n v="2"/>
    <n v="5.5"/>
    <x v="1"/>
    <x v="39"/>
    <n v="0.5"/>
    <m/>
    <m/>
    <m/>
    <m/>
    <n v="-0.5"/>
    <n v="0"/>
    <n v="0"/>
    <n v="0"/>
    <n v="2"/>
    <n v="1.57"/>
    <m/>
    <m/>
    <m/>
    <m/>
    <m/>
    <m/>
    <m/>
    <m/>
    <m/>
    <m/>
    <m/>
    <m/>
    <m/>
    <m/>
    <x v="1"/>
    <x v="0"/>
    <s v="Good"/>
    <x v="4"/>
    <x v="0"/>
    <s v="Dead"/>
    <n v="0"/>
    <s v="Dead"/>
    <s v="dead"/>
    <n v="0"/>
    <s v="Gone"/>
    <n v="0"/>
    <s v="Gone"/>
    <n v="0"/>
    <s v="Gone"/>
    <n v="0"/>
    <n v="50"/>
    <n v="10"/>
    <n v="0"/>
    <n v="0"/>
    <n v="0"/>
    <n v="0"/>
    <m/>
    <m/>
  </r>
  <r>
    <x v="1"/>
    <x v="1"/>
    <n v="27"/>
    <s v="GC2"/>
    <n v="4"/>
    <n v="3"/>
    <x v="5"/>
    <x v="5"/>
    <n v="4"/>
    <m/>
    <m/>
    <m/>
    <m/>
    <n v="-4"/>
    <n v="0"/>
    <n v="0"/>
    <n v="0"/>
    <n v="2"/>
    <n v="12.56"/>
    <m/>
    <m/>
    <m/>
    <m/>
    <m/>
    <m/>
    <m/>
    <m/>
    <m/>
    <m/>
    <m/>
    <m/>
    <m/>
    <m/>
    <x v="2"/>
    <x v="0"/>
    <s v="Good"/>
    <x v="3"/>
    <x v="0"/>
    <s v="Poor"/>
    <n v="1"/>
    <s v="Dead"/>
    <s v="dead"/>
    <n v="0"/>
    <s v="Gone"/>
    <n v="0"/>
    <s v="Gone"/>
    <n v="0"/>
    <s v="Gone"/>
    <n v="0"/>
    <n v="10"/>
    <n v="0"/>
    <n v="0"/>
    <n v="0"/>
    <n v="0"/>
    <n v="0"/>
    <m/>
    <m/>
  </r>
  <r>
    <x v="1"/>
    <x v="1"/>
    <n v="28"/>
    <s v="GC"/>
    <n v="4"/>
    <n v="9"/>
    <x v="33"/>
    <x v="57"/>
    <n v="32"/>
    <n v="30"/>
    <n v="32"/>
    <n v="35"/>
    <n v="39"/>
    <n v="-2"/>
    <n v="2"/>
    <n v="3"/>
    <n v="4"/>
    <n v="5"/>
    <n v="628"/>
    <n v="4"/>
    <n v="376.8"/>
    <n v="8"/>
    <n v="8"/>
    <n v="8"/>
    <n v="6430.72"/>
    <n v="11"/>
    <n v="10"/>
    <n v="10.5"/>
    <n v="12116.475"/>
    <n v="14"/>
    <n v="13"/>
    <n v="13.5"/>
    <n v="22318.334999999999"/>
    <x v="5"/>
    <x v="0"/>
    <s v="Great"/>
    <x v="4"/>
    <x v="0"/>
    <s v="Poor"/>
    <n v="1"/>
    <s v="OK"/>
    <s v="ok"/>
    <n v="1"/>
    <s v="ok"/>
    <n v="1"/>
    <s v="Ok"/>
    <n v="1"/>
    <s v="Good"/>
    <n v="1"/>
    <n v="0"/>
    <n v="2"/>
    <n v="0"/>
    <n v="0"/>
    <n v="5"/>
    <n v="1"/>
    <m/>
    <m/>
  </r>
  <r>
    <x v="1"/>
    <x v="1"/>
    <n v="29"/>
    <s v="GC"/>
    <n v="3"/>
    <n v="9"/>
    <x v="13"/>
    <x v="39"/>
    <n v="18"/>
    <n v="18"/>
    <n v="17"/>
    <n v="20"/>
    <n v="24"/>
    <n v="0"/>
    <n v="-1"/>
    <n v="3"/>
    <n v="4"/>
    <n v="6"/>
    <n v="508.68"/>
    <n v="3"/>
    <n v="127.17"/>
    <n v="10"/>
    <n v="8.5"/>
    <n v="9.25"/>
    <n v="4567.3262500000001"/>
    <n v="10"/>
    <n v="9"/>
    <n v="9.5"/>
    <n v="5667.7"/>
    <n v="13"/>
    <n v="10"/>
    <n v="11.5"/>
    <n v="9966.36"/>
    <x v="2"/>
    <x v="0"/>
    <s v="Poor"/>
    <x v="0"/>
    <x v="0"/>
    <s v="Poor"/>
    <n v="1"/>
    <s v="OK"/>
    <s v="poor"/>
    <n v="1"/>
    <s v="poor"/>
    <n v="1"/>
    <s v="Poor"/>
    <n v="1"/>
    <s v="Poor"/>
    <n v="1"/>
    <n v="10"/>
    <n v="40"/>
    <n v="1"/>
    <n v="2"/>
    <n v="15"/>
    <n v="2"/>
    <m/>
    <m/>
  </r>
  <r>
    <x v="1"/>
    <x v="1"/>
    <n v="30"/>
    <s v="GC"/>
    <n v="3"/>
    <n v="4"/>
    <x v="21"/>
    <x v="37"/>
    <n v="1"/>
    <m/>
    <m/>
    <m/>
    <m/>
    <n v="-1"/>
    <n v="0"/>
    <n v="0"/>
    <n v="0"/>
    <m/>
    <m/>
    <m/>
    <m/>
    <m/>
    <m/>
    <m/>
    <m/>
    <m/>
    <m/>
    <m/>
    <m/>
    <m/>
    <m/>
    <m/>
    <m/>
    <x v="2"/>
    <x v="0"/>
    <s v="Good"/>
    <x v="4"/>
    <x v="0"/>
    <s v="Dead"/>
    <n v="0"/>
    <s v="Dead"/>
    <s v="Gone"/>
    <n v="0"/>
    <s v="Gone"/>
    <n v="0"/>
    <s v="Gone"/>
    <n v="0"/>
    <s v="Gone"/>
    <n v="0"/>
    <n v="5"/>
    <n v="0"/>
    <n v="0"/>
    <n v="0"/>
    <n v="0"/>
    <n v="0"/>
    <m/>
    <m/>
  </r>
  <r>
    <x v="1"/>
    <x v="1"/>
    <n v="31"/>
    <s v="GC"/>
    <n v="3"/>
    <n v="6.5"/>
    <x v="4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10"/>
    <n v="0"/>
    <n v="0"/>
    <n v="0"/>
    <n v="0"/>
    <m/>
    <m/>
  </r>
  <r>
    <x v="1"/>
    <x v="1"/>
    <n v="32"/>
    <s v="RB"/>
    <n v="3"/>
    <n v="4.5"/>
    <x v="5"/>
    <x v="49"/>
    <n v="1.5"/>
    <m/>
    <m/>
    <m/>
    <m/>
    <n v="-1.5"/>
    <n v="0"/>
    <n v="0"/>
    <n v="0"/>
    <n v="2"/>
    <n v="4.71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5"/>
    <n v="45"/>
    <n v="0"/>
    <n v="0"/>
    <n v="0"/>
    <n v="0"/>
    <m/>
    <m/>
  </r>
  <r>
    <x v="1"/>
    <x v="1"/>
    <n v="33"/>
    <s v="GC"/>
    <n v="2"/>
    <n v="11.5"/>
    <x v="13"/>
    <x v="2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34"/>
    <s v="RB"/>
    <n v="1"/>
    <n v="5"/>
    <x v="28"/>
    <x v="55"/>
    <n v="39"/>
    <n v="50"/>
    <n v="65"/>
    <n v="75"/>
    <n v="95"/>
    <n v="11"/>
    <n v="15"/>
    <n v="10"/>
    <n v="20"/>
    <n v="8"/>
    <n v="1959.3600000000001"/>
    <n v="7"/>
    <n v="1923.2500000000002"/>
    <n v="25"/>
    <n v="24"/>
    <n v="24.5"/>
    <n v="122511.02500000001"/>
    <n v="32"/>
    <n v="29"/>
    <n v="30.5"/>
    <n v="219073.875"/>
    <n v="37"/>
    <n v="28"/>
    <n v="32.5"/>
    <n v="315079.375"/>
    <x v="5"/>
    <x v="0"/>
    <s v="Great"/>
    <x v="2"/>
    <x v="0"/>
    <s v="Good"/>
    <n v="1"/>
    <s v="Good"/>
    <s v="good"/>
    <n v="1"/>
    <s v="good"/>
    <n v="1"/>
    <s v="Good"/>
    <n v="1"/>
    <s v="Good"/>
    <n v="1"/>
    <n v="20"/>
    <n v="45"/>
    <n v="25"/>
    <n v="45"/>
    <n v="30"/>
    <n v="65"/>
    <m/>
    <m/>
  </r>
  <r>
    <x v="1"/>
    <x v="1"/>
    <n v="35"/>
    <s v="RB"/>
    <n v="3"/>
    <n v="4.5"/>
    <x v="21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Poor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36"/>
    <s v="RB"/>
    <n v="4"/>
    <n v="5"/>
    <x v="15"/>
    <x v="28"/>
    <n v="7"/>
    <m/>
    <m/>
    <m/>
    <m/>
    <n v="-7"/>
    <n v="0"/>
    <n v="0"/>
    <n v="0"/>
    <n v="1"/>
    <n v="5.4950000000000001"/>
    <m/>
    <m/>
    <m/>
    <m/>
    <m/>
    <m/>
    <m/>
    <m/>
    <m/>
    <m/>
    <m/>
    <m/>
    <m/>
    <m/>
    <x v="2"/>
    <x v="0"/>
    <s v="Good"/>
    <x v="4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1"/>
    <n v="37"/>
    <s v="RF"/>
    <n v="3"/>
    <n v="7"/>
    <x v="28"/>
    <x v="57"/>
    <n v="18.5"/>
    <n v="17"/>
    <n v="16.5"/>
    <n v="16"/>
    <m/>
    <n v="-1.5"/>
    <n v="-0.5"/>
    <n v="-0.5"/>
    <n v="-16"/>
    <n v="1.5"/>
    <n v="32.675625000000004"/>
    <n v="2"/>
    <n v="53.38"/>
    <n v="3"/>
    <n v="2"/>
    <n v="2.5"/>
    <n v="323.8125"/>
    <m/>
    <m/>
    <m/>
    <m/>
    <m/>
    <m/>
    <m/>
    <m/>
    <x v="5"/>
    <x v="0"/>
    <s v="Good"/>
    <x v="3"/>
    <x v="0"/>
    <s v="Poor"/>
    <n v="1"/>
    <m/>
    <s v="poor"/>
    <n v="1"/>
    <s v="poor"/>
    <n v="1"/>
    <s v="Dead"/>
    <n v="0"/>
    <s v="dead"/>
    <n v="0"/>
    <n v="2"/>
    <n v="5"/>
    <n v="15"/>
    <n v="10"/>
    <n v="40"/>
    <n v="0"/>
    <m/>
    <m/>
  </r>
  <r>
    <x v="1"/>
    <x v="1"/>
    <n v="38"/>
    <s v="RB"/>
    <n v="3"/>
    <n v="6"/>
    <x v="1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39"/>
    <s v="RB"/>
    <n v="4"/>
    <n v="5.5"/>
    <x v="21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40"/>
    <s v="GC"/>
    <n v="4"/>
    <n v="1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41"/>
    <s v="GC"/>
    <n v="4"/>
    <n v="1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42"/>
    <s v="RB"/>
    <n v="3"/>
    <n v="7"/>
    <x v="5"/>
    <x v="74"/>
    <n v="7.5"/>
    <m/>
    <m/>
    <m/>
    <m/>
    <n v="-7.5"/>
    <n v="0"/>
    <n v="0"/>
    <n v="0"/>
    <n v="1"/>
    <n v="5.8875000000000002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Gone"/>
    <n v="0"/>
    <s v="Gone"/>
    <n v="0"/>
    <s v="Gone"/>
    <n v="0"/>
    <n v="15"/>
    <n v="5"/>
    <n v="0"/>
    <n v="0"/>
    <n v="0"/>
    <n v="0"/>
    <m/>
    <m/>
  </r>
  <r>
    <x v="1"/>
    <x v="1"/>
    <n v="43"/>
    <s v="RB"/>
    <n v="2"/>
    <n v="7"/>
    <x v="16"/>
    <x v="31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1"/>
    <n v="0"/>
    <n v="0"/>
    <n v="0"/>
    <n v="0"/>
    <n v="0"/>
    <m/>
    <m/>
  </r>
  <r>
    <x v="1"/>
    <x v="1"/>
    <n v="44"/>
    <s v="GC2"/>
    <n v="2"/>
    <n v="4"/>
    <x v="22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45"/>
    <s v="GC2"/>
    <n v="1"/>
    <n v="3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46"/>
    <s v="GC2"/>
    <n v="3"/>
    <n v="3"/>
    <x v="9"/>
    <x v="68"/>
    <n v="28"/>
    <n v="24"/>
    <n v="39"/>
    <n v="45"/>
    <n v="60"/>
    <n v="-4"/>
    <n v="15"/>
    <n v="6"/>
    <n v="15"/>
    <n v="4"/>
    <n v="351.68"/>
    <n v="5"/>
    <n v="471"/>
    <n v="15"/>
    <n v="12"/>
    <n v="13.5"/>
    <n v="22318.334999999999"/>
    <n v="21"/>
    <n v="14"/>
    <n v="17.5"/>
    <n v="43273.125"/>
    <n v="26"/>
    <n v="25"/>
    <n v="25.5"/>
    <n v="122507.1"/>
    <x v="5"/>
    <x v="0"/>
    <s v="Good"/>
    <x v="2"/>
    <x v="0"/>
    <s v="OK"/>
    <n v="1"/>
    <s v="OK"/>
    <s v="good"/>
    <n v="1"/>
    <s v="good"/>
    <n v="1"/>
    <s v="Good"/>
    <n v="1"/>
    <s v="Great"/>
    <n v="1"/>
    <n v="20"/>
    <n v="10"/>
    <n v="10"/>
    <n v="18"/>
    <n v="15"/>
    <n v="3"/>
    <m/>
    <s v="clip top and side in 2013"/>
  </r>
  <r>
    <x v="1"/>
    <x v="1"/>
    <n v="47"/>
    <s v="RB"/>
    <n v="2"/>
    <n v="5.5"/>
    <x v="29"/>
    <x v="76"/>
    <n v="35"/>
    <n v="40"/>
    <n v="59.5"/>
    <n v="75"/>
    <n v="96"/>
    <n v="5"/>
    <n v="19.5"/>
    <n v="15.5"/>
    <n v="21"/>
    <n v="6"/>
    <n v="989.1"/>
    <n v="7"/>
    <n v="1538.6000000000001"/>
    <n v="27"/>
    <n v="18"/>
    <n v="22.5"/>
    <n v="94582.6875"/>
    <n v="33"/>
    <n v="24"/>
    <n v="28.5"/>
    <n v="191284.875"/>
    <n v="38"/>
    <n v="33"/>
    <n v="35.5"/>
    <n v="379889.76"/>
    <x v="2"/>
    <x v="0"/>
    <s v="Good"/>
    <x v="3"/>
    <x v="0"/>
    <s v="OK"/>
    <n v="1"/>
    <s v="OK"/>
    <s v="good"/>
    <n v="1"/>
    <s v="good"/>
    <n v="1"/>
    <s v="Good"/>
    <n v="1"/>
    <s v="Great"/>
    <n v="1"/>
    <n v="10"/>
    <n v="15"/>
    <n v="15"/>
    <n v="8"/>
    <n v="20"/>
    <n v="35"/>
    <m/>
    <m/>
  </r>
  <r>
    <x v="1"/>
    <x v="1"/>
    <n v="48"/>
    <s v="GC2"/>
    <n v="3"/>
    <n v="2"/>
    <x v="15"/>
    <x v="28"/>
    <n v="7"/>
    <n v="6"/>
    <n v="15"/>
    <n v="16"/>
    <n v="15"/>
    <n v="-1"/>
    <n v="9"/>
    <n v="1"/>
    <n v="-1"/>
    <n v="3.5"/>
    <n v="67.313749999999999"/>
    <n v="2"/>
    <n v="18.84"/>
    <n v="9"/>
    <n v="5"/>
    <n v="7"/>
    <n v="2307.9"/>
    <n v="9"/>
    <n v="4"/>
    <n v="6.5"/>
    <n v="2122.64"/>
    <n v="9"/>
    <n v="4"/>
    <n v="6.5"/>
    <n v="1989.9749999999999"/>
    <x v="2"/>
    <x v="0"/>
    <s v="Good"/>
    <x v="3"/>
    <x v="0"/>
    <s v="Poor"/>
    <n v="1"/>
    <s v="Poor"/>
    <s v="poor"/>
    <n v="1"/>
    <s v="poor"/>
    <n v="1"/>
    <s v="Poor"/>
    <n v="1"/>
    <s v="dead"/>
    <n v="0"/>
    <n v="10"/>
    <n v="15"/>
    <n v="2"/>
    <n v="2"/>
    <n v="5"/>
    <n v="40"/>
    <m/>
    <m/>
  </r>
  <r>
    <x v="1"/>
    <x v="1"/>
    <n v="49"/>
    <s v="GC2"/>
    <n v="3"/>
    <n v="3.5"/>
    <x v="24"/>
    <x v="77"/>
    <n v="37.5"/>
    <n v="40"/>
    <n v="60"/>
    <n v="70"/>
    <n v="103"/>
    <n v="2.5"/>
    <n v="20"/>
    <n v="10"/>
    <n v="33"/>
    <n v="15"/>
    <n v="6623.4375"/>
    <n v="14"/>
    <n v="6154.4000000000005"/>
    <n v="24"/>
    <n v="21"/>
    <n v="22.5"/>
    <n v="95377.5"/>
    <n v="30"/>
    <n v="30"/>
    <n v="30"/>
    <n v="197820"/>
    <n v="38"/>
    <n v="37"/>
    <n v="37.5"/>
    <n v="454809.375"/>
    <x v="5"/>
    <x v="0"/>
    <s v="Great"/>
    <x v="3"/>
    <x v="0"/>
    <s v="Good"/>
    <n v="1"/>
    <s v="Good"/>
    <s v="good"/>
    <n v="1"/>
    <s v="good"/>
    <n v="1"/>
    <s v="Great"/>
    <n v="1"/>
    <s v="Great"/>
    <n v="1"/>
    <n v="0"/>
    <n v="0"/>
    <n v="0"/>
    <n v="0"/>
    <n v="2"/>
    <n v="1"/>
    <m/>
    <m/>
  </r>
  <r>
    <x v="1"/>
    <x v="1"/>
    <n v="50"/>
    <s v="RB"/>
    <n v="4"/>
    <n v="6.5"/>
    <x v="35"/>
    <x v="40"/>
    <n v="52"/>
    <n v="56"/>
    <n v="70"/>
    <n v="80"/>
    <n v="107"/>
    <n v="4"/>
    <n v="14"/>
    <n v="10"/>
    <n v="27"/>
    <n v="15"/>
    <n v="9184.5"/>
    <n v="14"/>
    <n v="8616.16"/>
    <n v="37"/>
    <n v="31"/>
    <n v="34"/>
    <n v="254088.80000000002"/>
    <n v="48"/>
    <n v="32"/>
    <n v="40"/>
    <n v="401920"/>
    <n v="49"/>
    <n v="44"/>
    <n v="46.5"/>
    <n v="726472.755"/>
    <x v="5"/>
    <x v="0"/>
    <s v="Great"/>
    <x v="3"/>
    <x v="0"/>
    <s v="Good"/>
    <n v="1"/>
    <s v="OK"/>
    <s v="good"/>
    <n v="1"/>
    <s v="good"/>
    <n v="1"/>
    <s v="Great"/>
    <n v="1"/>
    <s v="Great"/>
    <n v="1"/>
    <n v="20"/>
    <n v="25"/>
    <n v="15"/>
    <n v="15"/>
    <n v="30"/>
    <n v="8"/>
    <m/>
    <m/>
  </r>
  <r>
    <x v="1"/>
    <x v="1"/>
    <n v="51"/>
    <s v="GC2"/>
    <n v="2"/>
    <n v="3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52"/>
    <s v="RB"/>
    <n v="2"/>
    <n v="2.5"/>
    <x v="10"/>
    <x v="78"/>
    <n v="36"/>
    <n v="39"/>
    <n v="49"/>
    <n v="64"/>
    <n v="90"/>
    <n v="3"/>
    <n v="10"/>
    <n v="15"/>
    <n v="26"/>
    <n v="7"/>
    <n v="1384.7400000000002"/>
    <n v="8"/>
    <n v="1959.3600000000001"/>
    <n v="21"/>
    <n v="19"/>
    <n v="20"/>
    <n v="61544"/>
    <n v="35"/>
    <n v="30"/>
    <n v="32.5"/>
    <n v="212264"/>
    <n v="40"/>
    <n v="42"/>
    <n v="41"/>
    <n v="475050.60000000003"/>
    <x v="5"/>
    <x v="0"/>
    <s v="Great"/>
    <x v="2"/>
    <x v="0"/>
    <s v="OK"/>
    <n v="1"/>
    <s v="OK"/>
    <s v="good"/>
    <n v="1"/>
    <s v="good"/>
    <n v="1"/>
    <s v="Great"/>
    <n v="1"/>
    <s v="Great"/>
    <n v="1"/>
    <n v="5"/>
    <n v="0"/>
    <n v="0"/>
    <n v="0"/>
    <n v="0"/>
    <n v="2"/>
    <m/>
    <m/>
  </r>
  <r>
    <x v="1"/>
    <x v="1"/>
    <n v="53"/>
    <s v="RB"/>
    <n v="2"/>
    <n v="6.5"/>
    <x v="39"/>
    <x v="79"/>
    <n v="51"/>
    <n v="51"/>
    <n v="71"/>
    <n v="90"/>
    <n v="113"/>
    <n v="0"/>
    <n v="20"/>
    <n v="19"/>
    <n v="23"/>
    <n v="10"/>
    <n v="4003.5"/>
    <n v="12"/>
    <n v="5765.04"/>
    <n v="26"/>
    <n v="21"/>
    <n v="23.5"/>
    <n v="123118.61500000001"/>
    <n v="37"/>
    <n v="30"/>
    <n v="33.5"/>
    <n v="317147.85000000003"/>
    <n v="49"/>
    <n v="44"/>
    <n v="46.5"/>
    <n v="767209.54500000004"/>
    <x v="5"/>
    <x v="0"/>
    <s v="Great"/>
    <x v="2"/>
    <x v="0"/>
    <s v="Good"/>
    <n v="1"/>
    <s v="Good"/>
    <s v="good"/>
    <n v="1"/>
    <s v="good"/>
    <n v="1"/>
    <s v="Great"/>
    <n v="1"/>
    <s v="Great"/>
    <n v="1"/>
    <n v="5"/>
    <n v="5"/>
    <n v="15"/>
    <n v="0"/>
    <n v="0"/>
    <n v="1"/>
    <m/>
    <m/>
  </r>
  <r>
    <x v="1"/>
    <x v="1"/>
    <n v="54"/>
    <s v="RB"/>
    <n v="2"/>
    <n v="6"/>
    <x v="26"/>
    <x v="40"/>
    <n v="31"/>
    <n v="32"/>
    <n v="31"/>
    <n v="48"/>
    <n v="76"/>
    <n v="1"/>
    <n v="-1"/>
    <n v="17"/>
    <n v="28"/>
    <n v="5"/>
    <n v="608.375"/>
    <n v="6"/>
    <n v="904.32"/>
    <n v="21"/>
    <n v="17"/>
    <n v="19"/>
    <n v="35139.74"/>
    <n v="30"/>
    <n v="26"/>
    <n v="28"/>
    <n v="118164.48000000001"/>
    <n v="41"/>
    <n v="39"/>
    <n v="40"/>
    <n v="381824"/>
    <x v="5"/>
    <x v="0"/>
    <s v="Great"/>
    <x v="2"/>
    <x v="0"/>
    <s v="Poor"/>
    <n v="1"/>
    <s v="Poor"/>
    <s v="ok"/>
    <n v="1"/>
    <s v="ok"/>
    <n v="1"/>
    <s v="Good"/>
    <n v="1"/>
    <s v="Good"/>
    <n v="1"/>
    <n v="0"/>
    <n v="10"/>
    <n v="10"/>
    <n v="5"/>
    <n v="10"/>
    <n v="1"/>
    <m/>
    <m/>
  </r>
  <r>
    <x v="1"/>
    <x v="1"/>
    <n v="55"/>
    <s v="RF"/>
    <n v="4"/>
    <n v="6.5"/>
    <x v="16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56"/>
    <s v="CO"/>
    <n v="4"/>
    <n v="8.5"/>
    <x v="47"/>
    <x v="30"/>
    <n v="28"/>
    <m/>
    <m/>
    <m/>
    <m/>
    <n v="-28"/>
    <n v="0"/>
    <n v="0"/>
    <n v="0"/>
    <n v="2.5"/>
    <n v="137.375"/>
    <m/>
    <m/>
    <m/>
    <m/>
    <m/>
    <m/>
    <m/>
    <m/>
    <m/>
    <m/>
    <m/>
    <m/>
    <m/>
    <m/>
    <x v="5"/>
    <x v="0"/>
    <s v="Great"/>
    <x v="3"/>
    <x v="0"/>
    <s v="Dead"/>
    <n v="0"/>
    <s v="Dead"/>
    <s v="dead"/>
    <n v="0"/>
    <s v="Gone"/>
    <n v="0"/>
    <s v="Gone"/>
    <n v="0"/>
    <s v="Gone"/>
    <n v="0"/>
    <n v="10"/>
    <n v="10"/>
    <n v="0"/>
    <n v="0"/>
    <n v="0"/>
    <n v="0"/>
    <m/>
    <m/>
  </r>
  <r>
    <x v="1"/>
    <x v="1"/>
    <n v="57"/>
    <s v="RB"/>
    <n v="4"/>
    <n v="6"/>
    <x v="12"/>
    <x v="16"/>
    <n v="15"/>
    <n v="16"/>
    <n v="15"/>
    <n v="15"/>
    <m/>
    <n v="1"/>
    <n v="-1"/>
    <n v="0"/>
    <n v="-15"/>
    <n v="4.5"/>
    <n v="238.44374999999999"/>
    <n v="2"/>
    <n v="50.24"/>
    <n v="3.5"/>
    <n v="3"/>
    <n v="3.25"/>
    <n v="497.49374999999998"/>
    <m/>
    <m/>
    <m/>
    <m/>
    <m/>
    <m/>
    <m/>
    <m/>
    <x v="2"/>
    <x v="0"/>
    <s v="Dead"/>
    <x v="3"/>
    <x v="0"/>
    <s v="Poor"/>
    <n v="1"/>
    <s v="Poor"/>
    <s v="poor"/>
    <n v="1"/>
    <s v="poor"/>
    <n v="1"/>
    <s v="Dead"/>
    <n v="0"/>
    <s v="dead"/>
    <n v="0"/>
    <n v="2"/>
    <n v="2"/>
    <n v="1"/>
    <n v="0"/>
    <n v="10"/>
    <n v="0"/>
    <m/>
    <m/>
  </r>
  <r>
    <x v="1"/>
    <x v="1"/>
    <n v="58"/>
    <s v="RB"/>
    <n v="4"/>
    <n v="6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59"/>
    <s v="RB"/>
    <n v="4"/>
    <n v="7"/>
    <x v="21"/>
    <x v="71"/>
    <n v="10"/>
    <m/>
    <m/>
    <m/>
    <m/>
    <n v="-10"/>
    <n v="0"/>
    <n v="0"/>
    <n v="0"/>
    <n v="2"/>
    <n v="31.400000000000002"/>
    <m/>
    <m/>
    <m/>
    <m/>
    <m/>
    <m/>
    <m/>
    <m/>
    <m/>
    <m/>
    <m/>
    <m/>
    <m/>
    <m/>
    <x v="2"/>
    <x v="0"/>
    <s v="Unknown"/>
    <x v="3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1"/>
    <n v="60"/>
    <s v="RB"/>
    <n v="2"/>
    <n v="5.5"/>
    <x v="16"/>
    <x v="39"/>
    <n v="20"/>
    <n v="20"/>
    <m/>
    <m/>
    <m/>
    <n v="0"/>
    <n v="-20"/>
    <n v="0"/>
    <n v="0"/>
    <n v="5"/>
    <n v="392.5"/>
    <n v="3"/>
    <n v="141.30000000000001"/>
    <m/>
    <m/>
    <m/>
    <m/>
    <m/>
    <m/>
    <m/>
    <m/>
    <m/>
    <m/>
    <m/>
    <m/>
    <x v="2"/>
    <x v="0"/>
    <s v="Good"/>
    <x v="2"/>
    <x v="0"/>
    <s v="Poor"/>
    <n v="1"/>
    <s v="OK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1"/>
    <n v="61"/>
    <s v="CO"/>
    <n v="2"/>
    <n v="7.5"/>
    <x v="8"/>
    <x v="12"/>
    <n v="27"/>
    <n v="15"/>
    <n v="23"/>
    <n v="16"/>
    <n v="17"/>
    <n v="-12"/>
    <n v="8"/>
    <n v="-7"/>
    <n v="1"/>
    <n v="8"/>
    <n v="1356.48"/>
    <n v="4.5"/>
    <n v="238.44374999999999"/>
    <n v="8"/>
    <n v="8"/>
    <n v="8"/>
    <n v="4622.08"/>
    <m/>
    <m/>
    <m/>
    <m/>
    <m/>
    <m/>
    <m/>
    <m/>
    <x v="5"/>
    <x v="0"/>
    <s v="Great"/>
    <x v="2"/>
    <x v="0"/>
    <s v="OK"/>
    <n v="1"/>
    <s v="OK"/>
    <s v="dead"/>
    <n v="0"/>
    <s v="poor"/>
    <n v="1"/>
    <s v="Dead"/>
    <n v="0"/>
    <s v="dead"/>
    <n v="0"/>
    <n v="5"/>
    <n v="5"/>
    <n v="2"/>
    <n v="15"/>
    <n v="20"/>
    <n v="0"/>
    <m/>
    <m/>
  </r>
  <r>
    <x v="1"/>
    <x v="1"/>
    <n v="62"/>
    <s v="CO"/>
    <n v="3"/>
    <n v="7"/>
    <x v="41"/>
    <x v="80"/>
    <n v="8"/>
    <m/>
    <m/>
    <m/>
    <m/>
    <n v="-8"/>
    <n v="0"/>
    <n v="0"/>
    <n v="0"/>
    <n v="3"/>
    <n v="56.52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1"/>
    <n v="2"/>
    <n v="0"/>
    <n v="0"/>
    <n v="0"/>
    <n v="0"/>
    <m/>
    <m/>
  </r>
  <r>
    <x v="1"/>
    <x v="1"/>
    <n v="63"/>
    <s v="GC"/>
    <n v="2"/>
    <n v="7"/>
    <x v="37"/>
    <x v="45"/>
    <n v="1"/>
    <m/>
    <m/>
    <m/>
    <m/>
    <n v="-1"/>
    <n v="0"/>
    <n v="0"/>
    <n v="0"/>
    <m/>
    <m/>
    <m/>
    <m/>
    <m/>
    <m/>
    <m/>
    <m/>
    <m/>
    <m/>
    <m/>
    <m/>
    <m/>
    <m/>
    <m/>
    <m/>
    <x v="1"/>
    <x v="0"/>
    <s v="OK"/>
    <x v="3"/>
    <x v="0"/>
    <s v="Dead"/>
    <n v="0"/>
    <s v="Dead"/>
    <s v="dead"/>
    <n v="0"/>
    <s v="Gone"/>
    <n v="0"/>
    <s v="Gone"/>
    <n v="0"/>
    <s v="Gone"/>
    <n v="0"/>
    <n v="10"/>
    <n v="20"/>
    <n v="0"/>
    <n v="0"/>
    <n v="0"/>
    <n v="0"/>
    <m/>
    <m/>
  </r>
  <r>
    <x v="1"/>
    <x v="1"/>
    <n v="64"/>
    <s v="GC"/>
    <n v="3"/>
    <n v="6"/>
    <x v="5"/>
    <x v="2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65"/>
    <s v="CO"/>
    <n v="3"/>
    <n v="8"/>
    <x v="13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66"/>
    <s v="GC"/>
    <n v="2"/>
    <n v="6"/>
    <x v="4"/>
    <x v="44"/>
    <n v="2"/>
    <m/>
    <m/>
    <m/>
    <m/>
    <n v="-2"/>
    <n v="0"/>
    <n v="0"/>
    <n v="0"/>
    <m/>
    <m/>
    <m/>
    <m/>
    <m/>
    <m/>
    <m/>
    <m/>
    <m/>
    <m/>
    <m/>
    <m/>
    <m/>
    <m/>
    <m/>
    <m/>
    <x v="5"/>
    <x v="0"/>
    <s v="Good"/>
    <x v="2"/>
    <x v="0"/>
    <s v="Dead"/>
    <n v="0"/>
    <s v="Dead"/>
    <s v="dead"/>
    <n v="0"/>
    <s v="Gone"/>
    <n v="0"/>
    <s v="Gone"/>
    <n v="0"/>
    <s v="Gone"/>
    <n v="0"/>
    <n v="5"/>
    <n v="2"/>
    <n v="0"/>
    <n v="0"/>
    <n v="0"/>
    <n v="0"/>
    <m/>
    <m/>
  </r>
  <r>
    <x v="1"/>
    <x v="1"/>
    <n v="67"/>
    <s v="GC2"/>
    <n v="4"/>
    <n v="3.5"/>
    <x v="41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68"/>
    <s v="GC"/>
    <n v="3"/>
    <n v="6"/>
    <x v="48"/>
    <x v="19"/>
    <n v="26"/>
    <n v="26"/>
    <m/>
    <m/>
    <m/>
    <n v="0"/>
    <n v="-26"/>
    <n v="0"/>
    <n v="0"/>
    <n v="6"/>
    <n v="734.76"/>
    <n v="4"/>
    <n v="326.56"/>
    <m/>
    <m/>
    <m/>
    <m/>
    <m/>
    <m/>
    <m/>
    <m/>
    <m/>
    <m/>
    <m/>
    <m/>
    <x v="5"/>
    <x v="0"/>
    <s v="Great"/>
    <x v="2"/>
    <x v="0"/>
    <s v="Poor"/>
    <n v="1"/>
    <s v="OK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1"/>
    <n v="69"/>
    <s v="RF"/>
    <n v="4"/>
    <n v="3.5"/>
    <x v="3"/>
    <x v="42"/>
    <n v="4.5"/>
    <n v="4"/>
    <m/>
    <m/>
    <m/>
    <n v="-0.5"/>
    <n v="-4"/>
    <n v="0"/>
    <n v="0"/>
    <n v="1"/>
    <n v="3.5325000000000002"/>
    <s v="&lt;1"/>
    <m/>
    <m/>
    <m/>
    <m/>
    <m/>
    <m/>
    <m/>
    <m/>
    <m/>
    <m/>
    <m/>
    <m/>
    <m/>
    <x v="2"/>
    <x v="0"/>
    <s v="Good"/>
    <x v="2"/>
    <x v="0"/>
    <s v="Poor"/>
    <n v="1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1"/>
    <n v="70"/>
    <s v="RF"/>
    <n v="4"/>
    <n v="5"/>
    <x v="4"/>
    <x v="21"/>
    <n v="7.5"/>
    <m/>
    <m/>
    <m/>
    <m/>
    <n v="-7.5"/>
    <n v="0"/>
    <n v="0"/>
    <n v="0"/>
    <n v="0.5"/>
    <n v="1.471875"/>
    <m/>
    <m/>
    <m/>
    <m/>
    <m/>
    <m/>
    <m/>
    <m/>
    <m/>
    <m/>
    <m/>
    <m/>
    <m/>
    <m/>
    <x v="5"/>
    <x v="0"/>
    <s v="Good"/>
    <x v="2"/>
    <x v="0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71"/>
    <s v="GC2"/>
    <n v="3"/>
    <n v="3.5"/>
    <x v="41"/>
    <x v="1"/>
    <n v="0.5"/>
    <m/>
    <m/>
    <m/>
    <m/>
    <n v="-0.5"/>
    <n v="0"/>
    <n v="0"/>
    <n v="0"/>
    <n v="1"/>
    <n v="0.39250000000000002"/>
    <m/>
    <m/>
    <m/>
    <m/>
    <m/>
    <m/>
    <m/>
    <m/>
    <m/>
    <m/>
    <m/>
    <m/>
    <m/>
    <m/>
    <x v="2"/>
    <x v="0"/>
    <s v="Good"/>
    <x v="2"/>
    <x v="0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72"/>
    <s v="GC2"/>
    <n v="2"/>
    <n v="5"/>
    <x v="31"/>
    <x v="17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20"/>
    <n v="10"/>
    <n v="0"/>
    <n v="0"/>
    <n v="0"/>
    <n v="0"/>
    <m/>
    <m/>
  </r>
  <r>
    <x v="1"/>
    <x v="1"/>
    <n v="73"/>
    <s v="GC2"/>
    <n v="2"/>
    <n v="4"/>
    <x v="15"/>
    <x v="37"/>
    <n v="2"/>
    <m/>
    <m/>
    <m/>
    <m/>
    <n v="-2"/>
    <n v="0"/>
    <n v="0"/>
    <n v="0"/>
    <n v="0.5"/>
    <n v="0.39250000000000002"/>
    <m/>
    <m/>
    <m/>
    <m/>
    <m/>
    <m/>
    <m/>
    <m/>
    <m/>
    <m/>
    <m/>
    <m/>
    <m/>
    <m/>
    <x v="2"/>
    <x v="0"/>
    <s v="Good"/>
    <x v="2"/>
    <x v="0"/>
    <s v="Dead"/>
    <n v="0"/>
    <s v="Dead"/>
    <s v="dead"/>
    <n v="0"/>
    <s v="Gone"/>
    <n v="0"/>
    <s v="Gone"/>
    <n v="0"/>
    <s v="Gone"/>
    <n v="0"/>
    <n v="20"/>
    <n v="10"/>
    <n v="0"/>
    <n v="0"/>
    <n v="0"/>
    <n v="0"/>
    <m/>
    <m/>
  </r>
  <r>
    <x v="1"/>
    <x v="1"/>
    <n v="74"/>
    <s v="GC2"/>
    <n v="2"/>
    <n v="6"/>
    <x v="49"/>
    <x v="70"/>
    <n v="48"/>
    <n v="22"/>
    <n v="32"/>
    <n v="44"/>
    <n v="72"/>
    <n v="-26"/>
    <n v="10"/>
    <n v="12"/>
    <n v="28"/>
    <n v="8"/>
    <n v="2411.52"/>
    <n v="8"/>
    <n v="1105.28"/>
    <n v="27"/>
    <n v="24"/>
    <n v="25.5"/>
    <n v="65337.120000000003"/>
    <n v="33"/>
    <n v="26"/>
    <n v="29.5"/>
    <n v="120233.74"/>
    <n v="38"/>
    <n v="28"/>
    <n v="33"/>
    <n v="246201.12"/>
    <x v="2"/>
    <x v="0"/>
    <s v="Good"/>
    <x v="2"/>
    <x v="0"/>
    <s v="Good"/>
    <n v="1"/>
    <s v="Poor"/>
    <s v="ok"/>
    <n v="1"/>
    <s v="ok"/>
    <n v="1"/>
    <s v="Ok"/>
    <n v="1"/>
    <s v="Good"/>
    <n v="1"/>
    <n v="20"/>
    <n v="5"/>
    <n v="25"/>
    <n v="40"/>
    <n v="25"/>
    <n v="25"/>
    <m/>
    <m/>
  </r>
  <r>
    <x v="1"/>
    <x v="1"/>
    <n v="75"/>
    <s v="RB"/>
    <n v="3"/>
    <n v="7"/>
    <x v="47"/>
    <x v="73"/>
    <n v="5"/>
    <m/>
    <m/>
    <m/>
    <m/>
    <n v="-5"/>
    <n v="0"/>
    <n v="0"/>
    <n v="0"/>
    <n v="0.5"/>
    <n v="0.98125000000000007"/>
    <m/>
    <m/>
    <m/>
    <m/>
    <m/>
    <m/>
    <m/>
    <m/>
    <m/>
    <m/>
    <m/>
    <m/>
    <m/>
    <m/>
    <x v="2"/>
    <x v="0"/>
    <s v="Great"/>
    <x v="2"/>
    <x v="0"/>
    <s v="Dead"/>
    <n v="0"/>
    <s v="Dead"/>
    <s v="dead"/>
    <n v="0"/>
    <s v="Gone"/>
    <n v="0"/>
    <s v="Gone"/>
    <n v="0"/>
    <s v="Gone"/>
    <n v="0"/>
    <n v="60"/>
    <n v="55"/>
    <n v="0"/>
    <n v="0"/>
    <n v="0"/>
    <n v="0"/>
    <m/>
    <m/>
  </r>
  <r>
    <x v="1"/>
    <x v="1"/>
    <n v="76"/>
    <s v="RF"/>
    <n v="3"/>
    <n v="4.5"/>
    <x v="0"/>
    <x v="11"/>
    <n v="1.5"/>
    <m/>
    <m/>
    <m/>
    <m/>
    <n v="-1.5"/>
    <n v="0"/>
    <n v="0"/>
    <n v="0"/>
    <m/>
    <m/>
    <m/>
    <m/>
    <m/>
    <m/>
    <m/>
    <m/>
    <m/>
    <m/>
    <m/>
    <m/>
    <m/>
    <m/>
    <m/>
    <m/>
    <x v="1"/>
    <x v="0"/>
    <s v="OK"/>
    <x v="2"/>
    <x v="0"/>
    <s v="Dead"/>
    <n v="0"/>
    <s v="Dead"/>
    <s v="dead"/>
    <n v="0"/>
    <s v="Gone"/>
    <n v="0"/>
    <s v="Gone"/>
    <n v="0"/>
    <s v="Gone"/>
    <n v="0"/>
    <n v="5"/>
    <n v="1"/>
    <n v="0"/>
    <n v="0"/>
    <n v="0"/>
    <n v="0"/>
    <m/>
    <m/>
  </r>
  <r>
    <x v="1"/>
    <x v="1"/>
    <n v="77"/>
    <s v="RF"/>
    <n v="3"/>
    <n v="5.5"/>
    <x v="26"/>
    <x v="6"/>
    <n v="4"/>
    <n v="4"/>
    <m/>
    <m/>
    <m/>
    <n v="0"/>
    <n v="-4"/>
    <n v="0"/>
    <n v="0"/>
    <n v="1"/>
    <n v="3.14"/>
    <n v="1"/>
    <n v="3.14"/>
    <m/>
    <m/>
    <m/>
    <m/>
    <m/>
    <m/>
    <m/>
    <m/>
    <m/>
    <m/>
    <m/>
    <m/>
    <x v="2"/>
    <x v="0"/>
    <s v="Good"/>
    <x v="2"/>
    <x v="0"/>
    <s v="Poor"/>
    <n v="1"/>
    <s v="Poor"/>
    <s v="dead"/>
    <n v="0"/>
    <s v="Gone"/>
    <n v="0"/>
    <s v="Gone"/>
    <n v="0"/>
    <s v="Gone"/>
    <n v="0"/>
    <n v="25"/>
    <n v="1"/>
    <n v="20"/>
    <n v="0"/>
    <n v="0"/>
    <n v="0"/>
    <m/>
    <m/>
  </r>
  <r>
    <x v="1"/>
    <x v="1"/>
    <n v="78"/>
    <s v="RF"/>
    <n v="2"/>
    <n v="6"/>
    <x v="3"/>
    <x v="36"/>
    <n v="12.5"/>
    <n v="14"/>
    <n v="15"/>
    <n v="22"/>
    <n v="48"/>
    <n v="1.5"/>
    <n v="1"/>
    <n v="7"/>
    <n v="26"/>
    <n v="3"/>
    <n v="88.3125"/>
    <n v="5"/>
    <n v="274.75"/>
    <n v="12"/>
    <n v="11"/>
    <n v="11.5"/>
    <n v="6228.9750000000004"/>
    <n v="12"/>
    <n v="12"/>
    <n v="12"/>
    <n v="9947.52"/>
    <n v="19"/>
    <n v="15"/>
    <n v="17"/>
    <n v="43558.080000000002"/>
    <x v="2"/>
    <x v="0"/>
    <s v="Good"/>
    <x v="2"/>
    <x v="0"/>
    <s v="Poor"/>
    <n v="1"/>
    <s v="Poor"/>
    <s v="ok"/>
    <n v="1"/>
    <s v="good"/>
    <n v="1"/>
    <s v="Ok"/>
    <n v="1"/>
    <s v="Good"/>
    <n v="1"/>
    <n v="0"/>
    <n v="5"/>
    <n v="5"/>
    <n v="5"/>
    <n v="20"/>
    <n v="8"/>
    <m/>
    <m/>
  </r>
  <r>
    <x v="1"/>
    <x v="1"/>
    <n v="79"/>
    <s v="RB"/>
    <n v="2"/>
    <n v="4"/>
    <x v="30"/>
    <x v="81"/>
    <m/>
    <m/>
    <m/>
    <m/>
    <m/>
    <n v="0"/>
    <n v="0"/>
    <n v="0"/>
    <n v="0"/>
    <m/>
    <m/>
    <m/>
    <m/>
    <m/>
    <m/>
    <m/>
    <m/>
    <m/>
    <m/>
    <m/>
    <m/>
    <m/>
    <m/>
    <m/>
    <m/>
    <x v="5"/>
    <x v="0"/>
    <s v="Great"/>
    <x v="2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1"/>
    <n v="80"/>
    <s v="RF"/>
    <n v="2"/>
    <n v="7"/>
    <x v="28"/>
    <x v="72"/>
    <n v="29.5"/>
    <n v="34"/>
    <n v="45"/>
    <n v="55"/>
    <n v="75"/>
    <n v="4.5"/>
    <n v="11"/>
    <n v="10"/>
    <n v="20"/>
    <n v="6"/>
    <n v="833.67000000000007"/>
    <n v="7"/>
    <n v="1307.8100000000002"/>
    <n v="22"/>
    <n v="22"/>
    <n v="22"/>
    <n v="68389.2"/>
    <n v="26"/>
    <n v="21"/>
    <n v="23.5"/>
    <n v="95373.574999999997"/>
    <n v="31"/>
    <n v="31"/>
    <n v="31"/>
    <n v="226315.5"/>
    <x v="5"/>
    <x v="0"/>
    <s v="Great"/>
    <x v="2"/>
    <x v="0"/>
    <s v="Good"/>
    <n v="1"/>
    <s v="Good"/>
    <s v="good"/>
    <n v="1"/>
    <s v="good"/>
    <n v="1"/>
    <s v="Great"/>
    <n v="1"/>
    <s v="Great"/>
    <n v="1"/>
    <n v="2"/>
    <n v="0"/>
    <n v="0"/>
    <n v="0"/>
    <n v="0"/>
    <n v="0"/>
    <m/>
    <m/>
  </r>
  <r>
    <x v="1"/>
    <x v="1"/>
    <n v="81"/>
    <s v="GC2"/>
    <n v="3"/>
    <n v="2.5"/>
    <x v="32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OK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82"/>
    <s v="GC2"/>
    <n v="2"/>
    <n v="2.5"/>
    <x v="7"/>
    <x v="1"/>
    <n v="0.5"/>
    <m/>
    <m/>
    <m/>
    <m/>
    <n v="-0.5"/>
    <n v="0"/>
    <n v="0"/>
    <n v="0"/>
    <n v="0.5"/>
    <n v="9.8125000000000004E-2"/>
    <m/>
    <m/>
    <m/>
    <m/>
    <m/>
    <m/>
    <m/>
    <m/>
    <m/>
    <m/>
    <m/>
    <m/>
    <m/>
    <m/>
    <x v="2"/>
    <x v="0"/>
    <s v="OK"/>
    <x v="3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1"/>
    <n v="83"/>
    <s v="GC2"/>
    <n v="2"/>
    <n v="1.5"/>
    <x v="25"/>
    <x v="28"/>
    <n v="3"/>
    <n v="1"/>
    <n v="0"/>
    <m/>
    <m/>
    <n v="-2"/>
    <n v="-1"/>
    <n v="0"/>
    <n v="0"/>
    <n v="1"/>
    <n v="2.355"/>
    <n v="1"/>
    <n v="0.78500000000000003"/>
    <m/>
    <m/>
    <m/>
    <m/>
    <m/>
    <m/>
    <m/>
    <m/>
    <m/>
    <m/>
    <m/>
    <m/>
    <x v="2"/>
    <x v="0"/>
    <s v="Good"/>
    <x v="2"/>
    <x v="0"/>
    <s v="Poor"/>
    <n v="1"/>
    <s v="Dead"/>
    <s v="dead"/>
    <n v="0"/>
    <s v="Missing"/>
    <n v="0"/>
    <s v="Gone"/>
    <n v="0"/>
    <s v="Gone"/>
    <n v="0"/>
    <n v="15"/>
    <n v="15"/>
    <n v="40"/>
    <n v="5"/>
    <n v="0"/>
    <n v="0"/>
    <m/>
    <m/>
  </r>
  <r>
    <x v="1"/>
    <x v="1"/>
    <n v="84"/>
    <s v="GC2"/>
    <n v="2"/>
    <n v="4"/>
    <x v="3"/>
    <x v="15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Good"/>
    <x v="2"/>
    <x v="0"/>
    <s v="Dead"/>
    <n v="0"/>
    <s v="Dead"/>
    <s v="Gone"/>
    <n v="0"/>
    <s v="Gone"/>
    <n v="0"/>
    <s v="Gone"/>
    <n v="0"/>
    <s v="Gone"/>
    <n v="0"/>
    <n v="2"/>
    <n v="5"/>
    <n v="0"/>
    <n v="0"/>
    <n v="0"/>
    <n v="0"/>
    <m/>
    <m/>
  </r>
  <r>
    <x v="1"/>
    <x v="1"/>
    <n v="85"/>
    <s v="GC2"/>
    <n v="3"/>
    <n v="4"/>
    <x v="14"/>
    <x v="45"/>
    <n v="11"/>
    <n v="10"/>
    <m/>
    <m/>
    <m/>
    <n v="-1"/>
    <n v="-10"/>
    <n v="0"/>
    <n v="0"/>
    <n v="2.5"/>
    <n v="53.96875"/>
    <n v="2"/>
    <n v="31.400000000000002"/>
    <m/>
    <m/>
    <m/>
    <m/>
    <m/>
    <m/>
    <m/>
    <m/>
    <m/>
    <m/>
    <m/>
    <m/>
    <x v="2"/>
    <x v="0"/>
    <s v="Good"/>
    <x v="3"/>
    <x v="0"/>
    <s v="Good"/>
    <n v="1"/>
    <s v="Poor"/>
    <s v="dead"/>
    <n v="0"/>
    <s v="Gone"/>
    <n v="0"/>
    <s v="Gone"/>
    <n v="0"/>
    <s v="Gone"/>
    <n v="0"/>
    <n v="2"/>
    <n v="0"/>
    <n v="5"/>
    <n v="0"/>
    <n v="0"/>
    <n v="0"/>
    <m/>
    <m/>
  </r>
  <r>
    <x v="1"/>
    <x v="1"/>
    <n v="86"/>
    <s v="GC2"/>
    <n v="2"/>
    <n v="3.5"/>
    <x v="37"/>
    <x v="1"/>
    <n v="3.5"/>
    <m/>
    <m/>
    <m/>
    <m/>
    <n v="-3.5"/>
    <n v="0"/>
    <n v="0"/>
    <n v="0"/>
    <n v="1.5"/>
    <n v="6.1818750000000007"/>
    <m/>
    <m/>
    <m/>
    <m/>
    <m/>
    <m/>
    <m/>
    <m/>
    <m/>
    <m/>
    <m/>
    <m/>
    <m/>
    <m/>
    <x v="1"/>
    <x v="0"/>
    <s v="Good"/>
    <x v="3"/>
    <x v="0"/>
    <s v="Dead"/>
    <n v="0"/>
    <s v="Dead"/>
    <s v="Gone"/>
    <n v="0"/>
    <s v="Gone"/>
    <n v="0"/>
    <s v="Gone"/>
    <n v="0"/>
    <s v="Gone"/>
    <n v="0"/>
    <n v="5"/>
    <n v="5"/>
    <n v="0"/>
    <n v="0"/>
    <n v="0"/>
    <n v="0"/>
    <m/>
    <m/>
  </r>
  <r>
    <x v="1"/>
    <x v="1"/>
    <n v="87"/>
    <s v="GC2"/>
    <n v="3"/>
    <n v="5"/>
    <x v="3"/>
    <x v="71"/>
    <n v="4"/>
    <m/>
    <m/>
    <m/>
    <m/>
    <n v="-4"/>
    <n v="0"/>
    <n v="0"/>
    <n v="0"/>
    <n v="1"/>
    <n v="3.14"/>
    <m/>
    <m/>
    <m/>
    <m/>
    <m/>
    <m/>
    <m/>
    <m/>
    <m/>
    <m/>
    <m/>
    <m/>
    <m/>
    <m/>
    <x v="2"/>
    <x v="0"/>
    <s v="Missing"/>
    <x v="3"/>
    <x v="0"/>
    <s v="Dead"/>
    <n v="0"/>
    <s v="Dead"/>
    <s v="dead"/>
    <n v="0"/>
    <s v="Gone"/>
    <n v="0"/>
    <s v="Gone"/>
    <n v="0"/>
    <s v="Gone"/>
    <n v="0"/>
    <n v="20"/>
    <n v="25"/>
    <n v="0"/>
    <n v="0"/>
    <n v="0"/>
    <n v="0"/>
    <m/>
    <m/>
  </r>
  <r>
    <x v="1"/>
    <x v="1"/>
    <n v="88"/>
    <s v="GC2"/>
    <n v="3"/>
    <n v="6"/>
    <x v="31"/>
    <x v="36"/>
    <n v="2"/>
    <n v="1"/>
    <m/>
    <m/>
    <m/>
    <n v="-1"/>
    <n v="-1"/>
    <n v="0"/>
    <n v="0"/>
    <n v="1.5"/>
    <n v="3.5325000000000002"/>
    <n v="1"/>
    <n v="0.78500000000000003"/>
    <m/>
    <m/>
    <m/>
    <m/>
    <m/>
    <m/>
    <m/>
    <m/>
    <m/>
    <m/>
    <m/>
    <m/>
    <x v="5"/>
    <x v="0"/>
    <s v="Good"/>
    <x v="2"/>
    <x v="0"/>
    <s v="Poor"/>
    <n v="1"/>
    <s v="Poor"/>
    <s v="dead"/>
    <n v="0"/>
    <s v="Gone"/>
    <n v="0"/>
    <s v="Gone"/>
    <n v="0"/>
    <s v="Gone"/>
    <n v="0"/>
    <n v="5"/>
    <n v="1"/>
    <n v="2"/>
    <n v="0"/>
    <n v="0"/>
    <n v="0"/>
    <m/>
    <m/>
  </r>
  <r>
    <x v="1"/>
    <x v="1"/>
    <n v="89"/>
    <s v="GC2"/>
    <n v="2"/>
    <n v="7"/>
    <x v="38"/>
    <x v="30"/>
    <n v="2.5"/>
    <m/>
    <m/>
    <m/>
    <m/>
    <n v="-2.5"/>
    <n v="0"/>
    <n v="0"/>
    <n v="0"/>
    <n v="0.5"/>
    <n v="0.49062500000000003"/>
    <m/>
    <m/>
    <m/>
    <m/>
    <m/>
    <m/>
    <m/>
    <m/>
    <m/>
    <m/>
    <m/>
    <m/>
    <m/>
    <m/>
    <x v="5"/>
    <x v="0"/>
    <s v="Good"/>
    <x v="2"/>
    <x v="0"/>
    <s v="Dead"/>
    <n v="0"/>
    <s v="Dead"/>
    <s v="dead"/>
    <n v="0"/>
    <s v="Gone"/>
    <n v="0"/>
    <s v="Gone"/>
    <n v="0"/>
    <s v="Gone"/>
    <n v="0"/>
    <n v="0"/>
    <n v="1"/>
    <n v="0"/>
    <n v="0"/>
    <n v="0"/>
    <n v="0"/>
    <m/>
    <m/>
  </r>
  <r>
    <x v="1"/>
    <x v="1"/>
    <n v="90"/>
    <s v="GC2"/>
    <n v="2"/>
    <n v="5"/>
    <x v="9"/>
    <x v="17"/>
    <n v="11"/>
    <n v="12"/>
    <n v="11"/>
    <n v="8"/>
    <n v="11"/>
    <n v="1"/>
    <n v="-1"/>
    <n v="-3"/>
    <n v="3"/>
    <n v="1.5"/>
    <n v="19.428750000000001"/>
    <n v="2"/>
    <n v="37.68"/>
    <n v="5"/>
    <n v="4"/>
    <n v="4.5"/>
    <n v="699.43500000000006"/>
    <m/>
    <m/>
    <m/>
    <m/>
    <n v="2"/>
    <n v="2"/>
    <n v="2"/>
    <n v="138.16"/>
    <x v="5"/>
    <x v="0"/>
    <s v="Good"/>
    <x v="2"/>
    <x v="0"/>
    <s v="Poor"/>
    <n v="1"/>
    <s v="Poor"/>
    <s v="ok"/>
    <n v="1"/>
    <s v="poor"/>
    <n v="1"/>
    <s v="Dead"/>
    <n v="0"/>
    <s v="dead"/>
    <n v="0"/>
    <n v="10"/>
    <n v="1"/>
    <n v="30"/>
    <n v="10"/>
    <n v="20"/>
    <n v="15"/>
    <m/>
    <m/>
  </r>
  <r>
    <x v="1"/>
    <x v="1"/>
    <n v="91"/>
    <s v="GC2"/>
    <n v="4"/>
    <n v="3.5"/>
    <x v="41"/>
    <x v="69"/>
    <n v="57"/>
    <n v="50"/>
    <n v="89"/>
    <n v="105"/>
    <n v="124"/>
    <n v="-7"/>
    <n v="39"/>
    <n v="16"/>
    <n v="19"/>
    <n v="12"/>
    <n v="6443.2800000000007"/>
    <n v="11"/>
    <n v="4749.25"/>
    <n v="35"/>
    <n v="28"/>
    <n v="31.5"/>
    <n v="277294.185"/>
    <n v="44"/>
    <n v="21"/>
    <n v="32.5"/>
    <n v="348245.625"/>
    <n v="37"/>
    <n v="37"/>
    <n v="37"/>
    <n v="533033.84"/>
    <x v="5"/>
    <x v="0"/>
    <s v="Good"/>
    <x v="2"/>
    <x v="0"/>
    <s v="Great"/>
    <n v="1"/>
    <s v="Good"/>
    <s v="great"/>
    <n v="1"/>
    <s v="great"/>
    <n v="1"/>
    <s v="Great"/>
    <n v="1"/>
    <s v="Great"/>
    <n v="1"/>
    <n v="30"/>
    <n v="40"/>
    <n v="60"/>
    <n v="60"/>
    <n v="90"/>
    <n v="25"/>
    <m/>
    <m/>
  </r>
  <r>
    <x v="1"/>
    <x v="1"/>
    <n v="92"/>
    <s v="GC2"/>
    <n v="2"/>
    <n v="4"/>
    <x v="1"/>
    <x v="5"/>
    <n v="15"/>
    <n v="10"/>
    <m/>
    <m/>
    <m/>
    <n v="-5"/>
    <n v="-10"/>
    <n v="0"/>
    <n v="0"/>
    <n v="1"/>
    <n v="11.775"/>
    <m/>
    <m/>
    <m/>
    <m/>
    <m/>
    <m/>
    <m/>
    <m/>
    <m/>
    <m/>
    <m/>
    <m/>
    <m/>
    <m/>
    <x v="5"/>
    <x v="0"/>
    <s v="Good"/>
    <x v="3"/>
    <x v="0"/>
    <s v="Poor"/>
    <n v="1"/>
    <s v="Dead"/>
    <s v="dead"/>
    <n v="0"/>
    <s v="Gone"/>
    <n v="0"/>
    <s v="Gone"/>
    <n v="0"/>
    <s v="Gone"/>
    <n v="0"/>
    <n v="25"/>
    <n v="25"/>
    <n v="0"/>
    <n v="0"/>
    <n v="0"/>
    <n v="0"/>
    <m/>
    <m/>
  </r>
  <r>
    <x v="1"/>
    <x v="1"/>
    <n v="93"/>
    <s v="GC2"/>
    <n v="2"/>
    <n v="3.5"/>
    <x v="0"/>
    <x v="23"/>
    <n v="5.5"/>
    <m/>
    <m/>
    <m/>
    <m/>
    <n v="-5.5"/>
    <n v="0"/>
    <n v="0"/>
    <n v="0"/>
    <n v="1"/>
    <n v="4.3174999999999999"/>
    <m/>
    <m/>
    <m/>
    <m/>
    <m/>
    <m/>
    <m/>
    <m/>
    <m/>
    <m/>
    <m/>
    <m/>
    <m/>
    <m/>
    <x v="2"/>
    <x v="0"/>
    <s v="Good"/>
    <x v="4"/>
    <x v="0"/>
    <s v="Dead"/>
    <n v="0"/>
    <s v="Dead"/>
    <s v="dead"/>
    <n v="0"/>
    <s v="Gone"/>
    <n v="0"/>
    <s v="Gone"/>
    <n v="0"/>
    <s v="Gone"/>
    <n v="0"/>
    <n v="2"/>
    <n v="0"/>
    <n v="0"/>
    <n v="0"/>
    <n v="0"/>
    <n v="0"/>
    <m/>
    <m/>
  </r>
  <r>
    <x v="1"/>
    <x v="1"/>
    <n v="94"/>
    <s v="GC2"/>
    <n v="3"/>
    <n v="3"/>
    <x v="41"/>
    <x v="1"/>
    <n v="1.5"/>
    <m/>
    <m/>
    <m/>
    <m/>
    <n v="-1.5"/>
    <n v="0"/>
    <n v="0"/>
    <n v="0"/>
    <n v="1"/>
    <n v="1.1775"/>
    <m/>
    <m/>
    <m/>
    <m/>
    <m/>
    <m/>
    <m/>
    <m/>
    <m/>
    <m/>
    <m/>
    <m/>
    <m/>
    <m/>
    <x v="2"/>
    <x v="0"/>
    <s v="Good"/>
    <x v="2"/>
    <x v="0"/>
    <s v="Dead"/>
    <n v="0"/>
    <s v="Dead"/>
    <s v="dead"/>
    <n v="0"/>
    <s v="Gone"/>
    <n v="0"/>
    <s v="Gone"/>
    <n v="0"/>
    <s v="Gone"/>
    <n v="0"/>
    <n v="5"/>
    <n v="1"/>
    <n v="0"/>
    <n v="0"/>
    <n v="0"/>
    <n v="0"/>
    <m/>
    <m/>
  </r>
  <r>
    <x v="1"/>
    <x v="1"/>
    <n v="95"/>
    <s v="GC2"/>
    <n v="3"/>
    <n v="3"/>
    <x v="0"/>
    <x v="82"/>
    <n v="3"/>
    <m/>
    <m/>
    <m/>
    <m/>
    <n v="-3"/>
    <n v="0"/>
    <n v="0"/>
    <n v="0"/>
    <n v="1"/>
    <n v="2.355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Gone"/>
    <n v="0"/>
    <s v="Gone"/>
    <n v="0"/>
    <s v="Gone"/>
    <n v="0"/>
    <n v="10"/>
    <n v="5"/>
    <n v="0"/>
    <n v="0"/>
    <n v="0"/>
    <n v="0"/>
    <m/>
    <m/>
  </r>
  <r>
    <x v="1"/>
    <x v="1"/>
    <n v="96"/>
    <s v="GC"/>
    <n v="2"/>
    <n v="4"/>
    <x v="0"/>
    <x v="10"/>
    <n v="5.5"/>
    <m/>
    <m/>
    <m/>
    <m/>
    <n v="-5.5"/>
    <n v="0"/>
    <n v="0"/>
    <n v="0"/>
    <n v="1.5"/>
    <n v="9.7143750000000004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Gone"/>
    <n v="0"/>
    <s v="Gone"/>
    <n v="0"/>
    <s v="Gone"/>
    <n v="0"/>
    <n v="3"/>
    <n v="1"/>
    <n v="0"/>
    <n v="0"/>
    <n v="0"/>
    <n v="0"/>
    <m/>
    <m/>
  </r>
  <r>
    <x v="1"/>
    <x v="1"/>
    <n v="97"/>
    <s v="GC2"/>
    <n v="2"/>
    <n v="6"/>
    <x v="41"/>
    <x v="1"/>
    <n v="3.5"/>
    <n v="2"/>
    <m/>
    <m/>
    <m/>
    <n v="-1.5"/>
    <n v="-2"/>
    <n v="0"/>
    <n v="0"/>
    <n v="2.5"/>
    <n v="17.171875"/>
    <n v="1"/>
    <n v="1.57"/>
    <m/>
    <m/>
    <m/>
    <m/>
    <m/>
    <m/>
    <m/>
    <m/>
    <m/>
    <m/>
    <m/>
    <m/>
    <x v="1"/>
    <x v="0"/>
    <s v="Good"/>
    <x v="3"/>
    <x v="0"/>
    <s v="Poor"/>
    <n v="1"/>
    <s v="Poor"/>
    <s v="dead"/>
    <n v="0"/>
    <s v="Gone"/>
    <n v="0"/>
    <s v="Gone"/>
    <n v="0"/>
    <s v="Gone"/>
    <n v="0"/>
    <n v="10"/>
    <n v="15"/>
    <n v="15"/>
    <n v="0"/>
    <n v="0"/>
    <n v="0"/>
    <m/>
    <m/>
  </r>
  <r>
    <x v="1"/>
    <x v="1"/>
    <n v="98"/>
    <s v="GC2"/>
    <n v="2"/>
    <n v="3.5"/>
    <x v="42"/>
    <x v="0"/>
    <n v="1.5"/>
    <n v="1"/>
    <n v="4"/>
    <n v="3"/>
    <n v="3"/>
    <n v="-0.5"/>
    <n v="3"/>
    <n v="-1"/>
    <n v="0"/>
    <n v="1"/>
    <n v="1.1775"/>
    <n v="2"/>
    <n v="3.14"/>
    <n v="3"/>
    <n v="2"/>
    <n v="2.5"/>
    <n v="78.5"/>
    <n v="3"/>
    <n v="2"/>
    <n v="2.5"/>
    <n v="58.875"/>
    <n v="3"/>
    <n v="3"/>
    <n v="3"/>
    <n v="84.78"/>
    <x v="0"/>
    <x v="0"/>
    <s v="Good"/>
    <x v="4"/>
    <x v="0"/>
    <s v="Dead"/>
    <n v="0"/>
    <s v="Dead"/>
    <s v="poor"/>
    <n v="1"/>
    <s v="poor"/>
    <n v="1"/>
    <s v="Poor"/>
    <n v="1"/>
    <s v="dead"/>
    <n v="0"/>
    <n v="5"/>
    <n v="30"/>
    <n v="10"/>
    <n v="30"/>
    <n v="5"/>
    <n v="0"/>
    <m/>
    <m/>
  </r>
  <r>
    <x v="1"/>
    <x v="1"/>
    <n v="99"/>
    <s v="GC2"/>
    <n v="2"/>
    <n v="4"/>
    <x v="7"/>
    <x v="67"/>
    <n v="3"/>
    <m/>
    <m/>
    <m/>
    <m/>
    <n v="-3"/>
    <n v="0"/>
    <n v="0"/>
    <n v="0"/>
    <n v="2"/>
    <n v="9.42"/>
    <m/>
    <m/>
    <m/>
    <m/>
    <m/>
    <m/>
    <m/>
    <m/>
    <m/>
    <m/>
    <m/>
    <m/>
    <m/>
    <m/>
    <x v="0"/>
    <x v="0"/>
    <s v="Good"/>
    <x v="4"/>
    <x v="0"/>
    <s v="Dead"/>
    <n v="0"/>
    <s v="Dead"/>
    <s v="dead"/>
    <n v="0"/>
    <s v="Gone"/>
    <n v="0"/>
    <s v="Gone"/>
    <n v="0"/>
    <s v="Gone"/>
    <n v="0"/>
    <n v="2"/>
    <n v="15"/>
    <n v="0"/>
    <n v="0"/>
    <n v="0"/>
    <n v="0"/>
    <m/>
    <m/>
  </r>
  <r>
    <x v="1"/>
    <x v="1"/>
    <n v="100"/>
    <s v="GC2"/>
    <n v="2"/>
    <n v="3.5"/>
    <x v="7"/>
    <x v="23"/>
    <n v="5"/>
    <n v="4"/>
    <n v="4"/>
    <n v="3"/>
    <n v="3.5"/>
    <n v="-1"/>
    <n v="0"/>
    <n v="-1"/>
    <n v="0.5"/>
    <n v="2"/>
    <n v="15.700000000000001"/>
    <n v="1"/>
    <n v="3.14"/>
    <n v="3"/>
    <n v="2"/>
    <n v="2.5"/>
    <n v="78.5"/>
    <m/>
    <m/>
    <m/>
    <m/>
    <n v="2"/>
    <n v="1"/>
    <n v="1.5"/>
    <n v="24.727500000000003"/>
    <x v="1"/>
    <x v="0"/>
    <s v="Good"/>
    <x v="3"/>
    <x v="0"/>
    <s v="Poor"/>
    <n v="1"/>
    <s v="Poor"/>
    <s v="poor"/>
    <n v="1"/>
    <s v="poor"/>
    <n v="1"/>
    <s v="Dead"/>
    <n v="0"/>
    <s v="dead"/>
    <n v="0"/>
    <n v="10"/>
    <n v="20"/>
    <n v="25"/>
    <n v="5"/>
    <n v="15"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4:B23" firstHeaderRow="1" firstDataRow="1" firstDataCol="1"/>
  <pivotFields count="57">
    <pivotField showAll="0">
      <items count="3">
        <item x="0"/>
        <item x="1"/>
        <item t="default"/>
      </items>
    </pivotField>
    <pivotField axis="axisRow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 defaultSubtotal="0">
      <items count="6">
        <item x="4"/>
        <item x="2"/>
        <item x="5"/>
        <item x="3"/>
        <item x="1"/>
        <item x="0"/>
      </items>
    </pivotField>
    <pivotField showAll="0" defaultSubtotal="0">
      <items count="2">
        <item x="1"/>
        <item x="0"/>
      </items>
    </pivotField>
    <pivotField showAll="0" defaultSubtotal="0"/>
    <pivotField axis="axisRow" dataField="1" showAll="0" defaultSubtotal="0">
      <items count="6">
        <item x="1"/>
        <item x="5"/>
        <item x="3"/>
        <item x="2"/>
        <item x="4"/>
        <item x="0"/>
      </items>
    </pivotField>
    <pivotField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</pivotFields>
  <rowFields count="2">
    <field x="1"/>
    <field x="36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2"/>
    </i>
    <i r="1">
      <x v="3"/>
    </i>
    <i r="1">
      <x v="4"/>
    </i>
    <i r="1">
      <x v="5"/>
    </i>
    <i>
      <x v="2"/>
    </i>
    <i r="1">
      <x/>
    </i>
    <i r="1">
      <x v="2"/>
    </i>
    <i r="1">
      <x v="4"/>
    </i>
    <i r="1">
      <x v="5"/>
    </i>
    <i t="grand">
      <x/>
    </i>
  </rowItems>
  <colItems count="1">
    <i/>
  </colItems>
  <dataFields count="1">
    <dataField name="Count of  July 2012 Health" fld="36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P2:Q127" firstHeaderRow="1" firstDataRow="1" firstDataCol="1"/>
  <pivotFields count="13">
    <pivotField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39">
        <item x="31"/>
        <item x="37"/>
        <item x="2"/>
        <item x="4"/>
        <item x="32"/>
        <item x="11"/>
        <item x="3"/>
        <item x="20"/>
        <item x="12"/>
        <item x="16"/>
        <item x="1"/>
        <item x="7"/>
        <item x="15"/>
        <item x="14"/>
        <item x="0"/>
        <item x="8"/>
        <item x="9"/>
        <item x="18"/>
        <item x="6"/>
        <item x="24"/>
        <item x="19"/>
        <item x="33"/>
        <item x="30"/>
        <item x="13"/>
        <item x="10"/>
        <item x="27"/>
        <item x="5"/>
        <item x="28"/>
        <item x="21"/>
        <item x="23"/>
        <item x="22"/>
        <item x="25"/>
        <item x="29"/>
        <item x="35"/>
        <item x="17"/>
        <item x="34"/>
        <item x="26"/>
        <item x="36"/>
        <item t="default"/>
      </items>
    </pivotField>
    <pivotField showAll="0"/>
    <pivotField showAll="0"/>
    <pivotField showAll="0"/>
    <pivotField showAll="0"/>
    <pivotField axis="axisRow" dataField="1" showAll="0">
      <items count="94">
        <item x="92"/>
        <item x="82"/>
        <item x="90"/>
        <item x="83"/>
        <item x="36"/>
        <item x="84"/>
        <item x="58"/>
        <item x="63"/>
        <item x="5"/>
        <item x="37"/>
        <item x="71"/>
        <item x="57"/>
        <item x="45"/>
        <item x="79"/>
        <item x="80"/>
        <item x="87"/>
        <item x="3"/>
        <item x="9"/>
        <item x="53"/>
        <item x="29"/>
        <item x="4"/>
        <item x="59"/>
        <item x="85"/>
        <item x="6"/>
        <item x="54"/>
        <item x="10"/>
        <item x="77"/>
        <item x="21"/>
        <item x="69"/>
        <item x="35"/>
        <item x="28"/>
        <item x="16"/>
        <item x="64"/>
        <item x="33"/>
        <item x="65"/>
        <item x="38"/>
        <item x="50"/>
        <item x="34"/>
        <item x="70"/>
        <item x="27"/>
        <item x="24"/>
        <item x="51"/>
        <item x="25"/>
        <item x="22"/>
        <item x="40"/>
        <item x="1"/>
        <item x="55"/>
        <item x="39"/>
        <item x="44"/>
        <item x="31"/>
        <item x="56"/>
        <item x="0"/>
        <item x="2"/>
        <item x="81"/>
        <item x="32"/>
        <item x="46"/>
        <item x="86"/>
        <item x="60"/>
        <item x="7"/>
        <item x="62"/>
        <item x="26"/>
        <item x="13"/>
        <item x="17"/>
        <item x="20"/>
        <item x="23"/>
        <item x="30"/>
        <item x="15"/>
        <item x="73"/>
        <item x="8"/>
        <item x="88"/>
        <item x="43"/>
        <item x="68"/>
        <item x="89"/>
        <item x="14"/>
        <item x="61"/>
        <item x="75"/>
        <item x="12"/>
        <item x="48"/>
        <item x="52"/>
        <item x="47"/>
        <item x="66"/>
        <item x="74"/>
        <item x="76"/>
        <item x="49"/>
        <item x="41"/>
        <item x="67"/>
        <item x="78"/>
        <item x="11"/>
        <item x="19"/>
        <item x="91"/>
        <item x="72"/>
        <item x="18"/>
        <item x="42"/>
        <item t="default"/>
      </items>
    </pivotField>
    <pivotField showAll="0">
      <items count="121">
        <item x="118"/>
        <item x="119"/>
        <item x="110"/>
        <item x="93"/>
        <item x="117"/>
        <item x="74"/>
        <item x="76"/>
        <item x="116"/>
        <item x="5"/>
        <item x="91"/>
        <item x="39"/>
        <item x="9"/>
        <item x="50"/>
        <item x="114"/>
        <item x="60"/>
        <item x="68"/>
        <item x="107"/>
        <item x="6"/>
        <item x="92"/>
        <item x="73"/>
        <item x="30"/>
        <item x="28"/>
        <item x="109"/>
        <item x="66"/>
        <item x="95"/>
        <item x="67"/>
        <item x="3"/>
        <item x="70"/>
        <item x="4"/>
        <item x="113"/>
        <item x="111"/>
        <item x="24"/>
        <item x="75"/>
        <item x="101"/>
        <item x="20"/>
        <item x="80"/>
        <item x="61"/>
        <item x="35"/>
        <item x="94"/>
        <item x="69"/>
        <item x="81"/>
        <item x="10"/>
        <item x="27"/>
        <item x="90"/>
        <item x="78"/>
        <item x="40"/>
        <item x="34"/>
        <item x="63"/>
        <item x="37"/>
        <item x="56"/>
        <item x="43"/>
        <item x="15"/>
        <item x="1"/>
        <item x="71"/>
        <item x="103"/>
        <item x="36"/>
        <item x="47"/>
        <item x="42"/>
        <item x="82"/>
        <item x="26"/>
        <item x="72"/>
        <item x="83"/>
        <item x="32"/>
        <item x="23"/>
        <item x="57"/>
        <item x="21"/>
        <item x="108"/>
        <item x="102"/>
        <item x="7"/>
        <item x="64"/>
        <item x="52"/>
        <item x="0"/>
        <item x="44"/>
        <item x="62"/>
        <item x="49"/>
        <item x="41"/>
        <item x="65"/>
        <item x="31"/>
        <item x="112"/>
        <item x="13"/>
        <item x="2"/>
        <item x="33"/>
        <item x="14"/>
        <item x="25"/>
        <item x="97"/>
        <item x="38"/>
        <item x="59"/>
        <item x="19"/>
        <item x="29"/>
        <item x="16"/>
        <item x="79"/>
        <item x="22"/>
        <item x="105"/>
        <item x="88"/>
        <item x="115"/>
        <item x="8"/>
        <item x="86"/>
        <item x="77"/>
        <item x="84"/>
        <item x="100"/>
        <item x="54"/>
        <item x="104"/>
        <item x="89"/>
        <item x="51"/>
        <item x="99"/>
        <item x="12"/>
        <item x="53"/>
        <item x="85"/>
        <item x="45"/>
        <item x="55"/>
        <item x="48"/>
        <item x="58"/>
        <item x="98"/>
        <item x="96"/>
        <item x="11"/>
        <item x="106"/>
        <item x="87"/>
        <item x="46"/>
        <item x="18"/>
        <item x="17"/>
        <item t="default"/>
      </items>
    </pivotField>
  </pivotFields>
  <rowFields count="2">
    <field x="1"/>
    <field x="11"/>
  </rowFields>
  <rowItems count="125">
    <i>
      <x/>
    </i>
    <i r="1">
      <x v="4"/>
    </i>
    <i r="1">
      <x v="8"/>
    </i>
    <i r="1">
      <x v="9"/>
    </i>
    <i r="1">
      <x v="10"/>
    </i>
    <i r="1">
      <x v="13"/>
    </i>
    <i r="1">
      <x v="14"/>
    </i>
    <i r="1">
      <x v="16"/>
    </i>
    <i r="1">
      <x v="17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5"/>
    </i>
    <i r="1">
      <x v="37"/>
    </i>
    <i r="1">
      <x v="38"/>
    </i>
    <i r="1">
      <x v="39"/>
    </i>
    <i r="1">
      <x v="40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4"/>
    </i>
    <i r="1">
      <x v="58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0"/>
    </i>
    <i r="1">
      <x v="73"/>
    </i>
    <i r="1">
      <x v="75"/>
    </i>
    <i r="1">
      <x v="76"/>
    </i>
    <i r="1">
      <x v="77"/>
    </i>
    <i r="1">
      <x v="81"/>
    </i>
    <i r="1">
      <x v="82"/>
    </i>
    <i r="1">
      <x v="84"/>
    </i>
    <i r="1">
      <x v="86"/>
    </i>
    <i r="1">
      <x v="87"/>
    </i>
    <i r="1">
      <x v="88"/>
    </i>
    <i r="1">
      <x v="90"/>
    </i>
    <i r="1">
      <x v="91"/>
    </i>
    <i r="1">
      <x v="92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5"/>
    </i>
    <i r="1">
      <x v="17"/>
    </i>
    <i r="1">
      <x v="18"/>
    </i>
    <i r="1">
      <x v="21"/>
    </i>
    <i r="1">
      <x v="22"/>
    </i>
    <i r="1">
      <x v="24"/>
    </i>
    <i r="1">
      <x v="27"/>
    </i>
    <i r="1">
      <x v="28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9"/>
    </i>
    <i r="1">
      <x v="40"/>
    </i>
    <i r="1">
      <x v="41"/>
    </i>
    <i r="1">
      <x v="42"/>
    </i>
    <i r="1">
      <x v="44"/>
    </i>
    <i r="1">
      <x v="45"/>
    </i>
    <i r="1">
      <x v="46"/>
    </i>
    <i r="1">
      <x v="49"/>
    </i>
    <i r="1">
      <x v="50"/>
    </i>
    <i r="1">
      <x v="51"/>
    </i>
    <i r="1">
      <x v="52"/>
    </i>
    <i r="1">
      <x v="55"/>
    </i>
    <i r="1">
      <x v="56"/>
    </i>
    <i r="1">
      <x v="57"/>
    </i>
    <i r="1">
      <x v="58"/>
    </i>
    <i r="1">
      <x v="59"/>
    </i>
    <i r="1">
      <x v="65"/>
    </i>
    <i r="1">
      <x v="66"/>
    </i>
    <i r="1">
      <x v="69"/>
    </i>
    <i r="1">
      <x v="71"/>
    </i>
    <i r="1">
      <x v="72"/>
    </i>
    <i r="1">
      <x v="73"/>
    </i>
    <i r="1">
      <x v="74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9"/>
    </i>
    <i>
      <x v="2"/>
    </i>
    <i r="1">
      <x v="9"/>
    </i>
    <i r="1">
      <x v="21"/>
    </i>
    <i r="1">
      <x v="31"/>
    </i>
    <i t="grand">
      <x/>
    </i>
  </rowItems>
  <colItems count="1">
    <i/>
  </colItems>
  <dataFields count="1">
    <dataField name="Count of July 2016Hght (cm)" fld="1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19"/>
  <sheetViews>
    <sheetView workbookViewId="0">
      <selection activeCell="R1" sqref="R1:S418"/>
    </sheetView>
  </sheetViews>
  <sheetFormatPr defaultRowHeight="12.75"/>
  <cols>
    <col min="1" max="1" width="9.140625" style="20"/>
    <col min="2" max="2" width="6.5703125" style="20" customWidth="1"/>
    <col min="3" max="3" width="12" style="20" customWidth="1"/>
    <col min="4" max="4" width="6.7109375" style="20" customWidth="1"/>
    <col min="5" max="5" width="8.28515625" style="20" customWidth="1"/>
    <col min="6" max="6" width="7.7109375" style="20" customWidth="1"/>
    <col min="7" max="7" width="11.28515625" style="20" customWidth="1"/>
    <col min="8" max="8" width="7.7109375" style="20" customWidth="1"/>
    <col min="9" max="14" width="9.140625" style="20"/>
    <col min="15" max="15" width="11.140625" style="20" customWidth="1"/>
    <col min="16" max="16" width="8.42578125" style="20" customWidth="1"/>
    <col min="17" max="19" width="9.140625" style="20"/>
    <col min="20" max="20" width="9.42578125" style="20" customWidth="1"/>
    <col min="21" max="21" width="8.85546875" style="20" customWidth="1"/>
    <col min="22" max="26" width="9.140625" style="20"/>
    <col min="27" max="27" width="8.140625" style="20" customWidth="1"/>
    <col min="28" max="28" width="9.140625" style="21"/>
    <col min="29" max="29" width="10.85546875" style="21" customWidth="1"/>
    <col min="30" max="30" width="8.7109375" style="21" customWidth="1"/>
    <col min="31" max="32" width="9.5703125" style="21" customWidth="1"/>
    <col min="33" max="33" width="8.5703125" style="21" customWidth="1"/>
    <col min="34" max="35" width="24" style="21" customWidth="1"/>
    <col min="36" max="36" width="26.42578125" style="20" customWidth="1"/>
    <col min="37" max="37" width="11.28515625" style="20" customWidth="1"/>
    <col min="38" max="38" width="11.140625" style="20" customWidth="1"/>
    <col min="39" max="39" width="10.7109375" style="20" customWidth="1"/>
    <col min="40" max="16384" width="9.140625" style="20"/>
  </cols>
  <sheetData>
    <row r="1" spans="1:44" s="21" customFormat="1" ht="64.5" thickBot="1">
      <c r="A1" s="27" t="s">
        <v>458</v>
      </c>
      <c r="B1" s="44" t="s">
        <v>457</v>
      </c>
      <c r="C1" s="29" t="s">
        <v>456</v>
      </c>
      <c r="D1" s="29" t="s">
        <v>455</v>
      </c>
      <c r="E1" s="27" t="s">
        <v>454</v>
      </c>
      <c r="F1" s="27" t="s">
        <v>453</v>
      </c>
      <c r="G1" s="42" t="s">
        <v>452</v>
      </c>
      <c r="H1" s="43" t="s">
        <v>451</v>
      </c>
      <c r="I1" s="42" t="s">
        <v>450</v>
      </c>
      <c r="J1" s="42" t="s">
        <v>449</v>
      </c>
      <c r="K1" s="41" t="s">
        <v>448</v>
      </c>
      <c r="L1" s="41" t="s">
        <v>447</v>
      </c>
      <c r="M1" s="41" t="s">
        <v>446</v>
      </c>
      <c r="N1" s="41" t="s">
        <v>445</v>
      </c>
      <c r="O1" s="39" t="s">
        <v>444</v>
      </c>
      <c r="P1" s="40" t="s">
        <v>443</v>
      </c>
      <c r="Q1" s="39" t="s">
        <v>442</v>
      </c>
      <c r="R1" s="39" t="s">
        <v>441</v>
      </c>
      <c r="S1" s="38" t="s">
        <v>440</v>
      </c>
      <c r="T1" s="37" t="s">
        <v>439</v>
      </c>
      <c r="U1" s="36" t="s">
        <v>438</v>
      </c>
      <c r="V1" s="35" t="s">
        <v>437</v>
      </c>
      <c r="W1" s="35" t="s">
        <v>436</v>
      </c>
      <c r="X1" s="34" t="s">
        <v>435</v>
      </c>
      <c r="Y1" s="34" t="s">
        <v>434</v>
      </c>
      <c r="Z1" s="34" t="s">
        <v>433</v>
      </c>
      <c r="AA1" s="23" t="s">
        <v>432</v>
      </c>
      <c r="AB1" s="27" t="s">
        <v>431</v>
      </c>
      <c r="AC1" s="33" t="s">
        <v>430</v>
      </c>
      <c r="AD1" s="33" t="s">
        <v>429</v>
      </c>
      <c r="AE1" s="33" t="s">
        <v>428</v>
      </c>
      <c r="AF1" s="33" t="s">
        <v>427</v>
      </c>
      <c r="AG1" s="33" t="s">
        <v>426</v>
      </c>
      <c r="AH1" s="27" t="s">
        <v>425</v>
      </c>
      <c r="AI1" s="27" t="s">
        <v>459</v>
      </c>
      <c r="AJ1" s="27" t="s">
        <v>424</v>
      </c>
      <c r="AK1" s="20" t="s">
        <v>423</v>
      </c>
      <c r="AL1" s="27" t="s">
        <v>422</v>
      </c>
      <c r="AM1" s="27" t="s">
        <v>421</v>
      </c>
      <c r="AN1" s="27" t="s">
        <v>420</v>
      </c>
    </row>
    <row r="2" spans="1:44" s="57" customFormat="1" ht="26.25" thickBot="1">
      <c r="A2" s="45">
        <v>40724</v>
      </c>
      <c r="B2" s="46">
        <v>4</v>
      </c>
      <c r="C2" s="47" t="s">
        <v>0</v>
      </c>
      <c r="D2" s="48">
        <v>1</v>
      </c>
      <c r="E2" s="48" t="s">
        <v>419</v>
      </c>
      <c r="F2" s="48">
        <v>3</v>
      </c>
      <c r="G2" s="49">
        <v>5</v>
      </c>
      <c r="H2" s="48">
        <v>6</v>
      </c>
      <c r="I2" s="50">
        <v>5</v>
      </c>
      <c r="J2" s="50">
        <v>4.5</v>
      </c>
      <c r="K2" s="50">
        <f t="shared" ref="K2:K65" si="0">H2-G2</f>
        <v>1</v>
      </c>
      <c r="L2" s="50">
        <f t="shared" ref="L2:L65" si="1">I2-H2</f>
        <v>-1</v>
      </c>
      <c r="M2" s="50">
        <f t="shared" ref="M2:M65" si="2">I2-G2</f>
        <v>0</v>
      </c>
      <c r="N2" s="50">
        <f t="shared" ref="N2:N65" si="3">J2-G2</f>
        <v>-0.5</v>
      </c>
      <c r="O2" s="49">
        <v>2</v>
      </c>
      <c r="P2" s="48">
        <v>2</v>
      </c>
      <c r="Q2" s="50">
        <v>4</v>
      </c>
      <c r="R2" s="50">
        <v>1</v>
      </c>
      <c r="S2" s="51">
        <f t="shared" ref="S2:S65" si="4">3.14*(R2/2)^2*J2</f>
        <v>3.5325000000000002</v>
      </c>
      <c r="T2" s="48" t="s">
        <v>18</v>
      </c>
      <c r="U2" s="52" t="s">
        <v>18</v>
      </c>
      <c r="V2" s="50" t="s">
        <v>18</v>
      </c>
      <c r="W2" s="50">
        <v>1</v>
      </c>
      <c r="X2" s="24" t="s">
        <v>14</v>
      </c>
      <c r="Y2" s="24">
        <v>0</v>
      </c>
      <c r="Z2" s="50" t="s">
        <v>14</v>
      </c>
      <c r="AA2" s="50">
        <v>0</v>
      </c>
      <c r="AB2" s="53">
        <v>5</v>
      </c>
      <c r="AC2" s="54">
        <v>0</v>
      </c>
      <c r="AD2" s="54">
        <v>10</v>
      </c>
      <c r="AE2" s="54">
        <v>0</v>
      </c>
      <c r="AF2" s="50">
        <v>5</v>
      </c>
      <c r="AG2" s="54">
        <v>45</v>
      </c>
      <c r="AH2" s="55" t="s">
        <v>247</v>
      </c>
      <c r="AI2" s="55" t="s">
        <v>460</v>
      </c>
      <c r="AJ2" s="56"/>
      <c r="AK2" s="57" t="s">
        <v>30</v>
      </c>
      <c r="AL2" s="48">
        <v>5</v>
      </c>
      <c r="AM2" s="48">
        <v>2</v>
      </c>
      <c r="AN2" s="48" t="s">
        <v>40</v>
      </c>
    </row>
    <row r="3" spans="1:44" s="57" customFormat="1" ht="26.25" thickBot="1">
      <c r="A3" s="45">
        <v>40724</v>
      </c>
      <c r="B3" s="49">
        <v>4</v>
      </c>
      <c r="C3" s="49" t="s">
        <v>0</v>
      </c>
      <c r="D3" s="49">
        <v>2</v>
      </c>
      <c r="E3" s="49" t="s">
        <v>267</v>
      </c>
      <c r="F3" s="49">
        <v>3</v>
      </c>
      <c r="G3" s="25">
        <v>7.5</v>
      </c>
      <c r="H3" s="49">
        <v>8</v>
      </c>
      <c r="I3" s="24">
        <v>9</v>
      </c>
      <c r="J3" s="24">
        <v>6.5</v>
      </c>
      <c r="K3" s="50">
        <f t="shared" si="0"/>
        <v>0.5</v>
      </c>
      <c r="L3" s="50">
        <f t="shared" si="1"/>
        <v>1</v>
      </c>
      <c r="M3" s="50">
        <f t="shared" si="2"/>
        <v>1.5</v>
      </c>
      <c r="N3" s="50">
        <f t="shared" si="3"/>
        <v>-1</v>
      </c>
      <c r="O3" s="25">
        <v>5</v>
      </c>
      <c r="P3" s="49">
        <v>6</v>
      </c>
      <c r="Q3" s="24">
        <v>7</v>
      </c>
      <c r="R3" s="24">
        <v>1</v>
      </c>
      <c r="S3" s="51">
        <f t="shared" si="4"/>
        <v>5.1025</v>
      </c>
      <c r="T3" s="49" t="s">
        <v>18</v>
      </c>
      <c r="U3" s="52" t="s">
        <v>15</v>
      </c>
      <c r="V3" s="24" t="s">
        <v>18</v>
      </c>
      <c r="W3" s="24">
        <v>1</v>
      </c>
      <c r="X3" s="24" t="s">
        <v>14</v>
      </c>
      <c r="Y3" s="24">
        <v>0</v>
      </c>
      <c r="Z3" s="24" t="s">
        <v>14</v>
      </c>
      <c r="AA3" s="24">
        <v>0</v>
      </c>
      <c r="AB3" s="58">
        <v>1</v>
      </c>
      <c r="AC3" s="58">
        <v>1</v>
      </c>
      <c r="AD3" s="58">
        <v>5</v>
      </c>
      <c r="AE3" s="58">
        <v>0</v>
      </c>
      <c r="AF3" s="24">
        <v>0</v>
      </c>
      <c r="AG3" s="58">
        <v>32</v>
      </c>
      <c r="AH3" s="59" t="s">
        <v>418</v>
      </c>
      <c r="AI3" s="55" t="s">
        <v>460</v>
      </c>
      <c r="AJ3" s="49"/>
      <c r="AK3" s="60" t="s">
        <v>30</v>
      </c>
      <c r="AL3" s="49">
        <v>7.5</v>
      </c>
      <c r="AM3" s="49">
        <v>5</v>
      </c>
      <c r="AN3" s="49" t="s">
        <v>52</v>
      </c>
    </row>
    <row r="4" spans="1:44" s="57" customFormat="1" ht="26.25" thickBot="1">
      <c r="A4" s="45">
        <v>40724</v>
      </c>
      <c r="B4" s="25">
        <v>4</v>
      </c>
      <c r="C4" s="25" t="s">
        <v>0</v>
      </c>
      <c r="D4" s="25">
        <v>3</v>
      </c>
      <c r="E4" s="25" t="s">
        <v>272</v>
      </c>
      <c r="F4" s="25">
        <v>2</v>
      </c>
      <c r="G4" s="25">
        <v>8</v>
      </c>
      <c r="H4" s="25">
        <v>6</v>
      </c>
      <c r="I4" s="24">
        <v>5</v>
      </c>
      <c r="J4" s="24">
        <v>3.5</v>
      </c>
      <c r="K4" s="50">
        <f t="shared" si="0"/>
        <v>-2</v>
      </c>
      <c r="L4" s="50">
        <f t="shared" si="1"/>
        <v>-1</v>
      </c>
      <c r="M4" s="50">
        <f t="shared" si="2"/>
        <v>-3</v>
      </c>
      <c r="N4" s="50">
        <f t="shared" si="3"/>
        <v>-4.5</v>
      </c>
      <c r="O4" s="25">
        <v>5</v>
      </c>
      <c r="P4" s="25">
        <v>4</v>
      </c>
      <c r="Q4" s="24">
        <v>4</v>
      </c>
      <c r="R4" s="24">
        <v>1</v>
      </c>
      <c r="S4" s="51">
        <f t="shared" si="4"/>
        <v>2.7475000000000001</v>
      </c>
      <c r="T4" s="25" t="s">
        <v>18</v>
      </c>
      <c r="U4" s="52" t="s">
        <v>17</v>
      </c>
      <c r="V4" s="24" t="s">
        <v>18</v>
      </c>
      <c r="W4" s="24">
        <v>1</v>
      </c>
      <c r="X4" s="24" t="s">
        <v>14</v>
      </c>
      <c r="Y4" s="24">
        <v>0</v>
      </c>
      <c r="Z4" s="24" t="s">
        <v>14</v>
      </c>
      <c r="AA4" s="24">
        <v>0</v>
      </c>
      <c r="AB4" s="28">
        <v>10</v>
      </c>
      <c r="AC4" s="28">
        <v>0</v>
      </c>
      <c r="AD4" s="28">
        <v>20</v>
      </c>
      <c r="AE4" s="28">
        <v>0</v>
      </c>
      <c r="AF4" s="24">
        <v>5</v>
      </c>
      <c r="AG4" s="28">
        <v>50</v>
      </c>
      <c r="AH4" s="32" t="s">
        <v>417</v>
      </c>
      <c r="AI4" s="55" t="s">
        <v>460</v>
      </c>
      <c r="AJ4" s="30" t="s">
        <v>416</v>
      </c>
      <c r="AK4" s="57" t="s">
        <v>30</v>
      </c>
      <c r="AL4" s="25">
        <v>8</v>
      </c>
      <c r="AM4" s="25">
        <v>5</v>
      </c>
      <c r="AN4" s="25" t="s">
        <v>40</v>
      </c>
    </row>
    <row r="5" spans="1:44" s="57" customFormat="1" ht="26.25" thickBot="1">
      <c r="A5" s="45">
        <v>40724</v>
      </c>
      <c r="B5" s="25">
        <v>4</v>
      </c>
      <c r="C5" s="25" t="s">
        <v>0</v>
      </c>
      <c r="D5" s="25">
        <v>4</v>
      </c>
      <c r="E5" s="25" t="s">
        <v>267</v>
      </c>
      <c r="F5" s="25">
        <v>2</v>
      </c>
      <c r="G5" s="25">
        <v>3.5</v>
      </c>
      <c r="H5" s="25">
        <v>2</v>
      </c>
      <c r="I5" s="24"/>
      <c r="J5" s="24"/>
      <c r="K5" s="50">
        <f t="shared" si="0"/>
        <v>-1.5</v>
      </c>
      <c r="L5" s="50">
        <f t="shared" si="1"/>
        <v>-2</v>
      </c>
      <c r="M5" s="50">
        <f t="shared" si="2"/>
        <v>-3.5</v>
      </c>
      <c r="N5" s="50">
        <f t="shared" si="3"/>
        <v>-3.5</v>
      </c>
      <c r="O5" s="25">
        <v>0</v>
      </c>
      <c r="P5" s="25">
        <v>7</v>
      </c>
      <c r="Q5" s="24"/>
      <c r="R5" s="24"/>
      <c r="S5" s="51">
        <f t="shared" si="4"/>
        <v>0</v>
      </c>
      <c r="T5" s="25" t="s">
        <v>17</v>
      </c>
      <c r="U5" s="52" t="s">
        <v>14</v>
      </c>
      <c r="V5" s="24" t="s">
        <v>14</v>
      </c>
      <c r="W5" s="24">
        <v>0</v>
      </c>
      <c r="X5" s="24" t="s">
        <v>14</v>
      </c>
      <c r="Y5" s="24">
        <v>0</v>
      </c>
      <c r="Z5" s="24" t="s">
        <v>14</v>
      </c>
      <c r="AA5" s="24">
        <v>0</v>
      </c>
      <c r="AB5" s="28">
        <v>1</v>
      </c>
      <c r="AC5" s="32">
        <v>0.1</v>
      </c>
      <c r="AD5" s="28">
        <v>5</v>
      </c>
      <c r="AE5" s="28">
        <v>0</v>
      </c>
      <c r="AF5" s="24"/>
      <c r="AG5" s="28">
        <v>28</v>
      </c>
      <c r="AH5" s="61" t="s">
        <v>415</v>
      </c>
      <c r="AI5" s="55" t="s">
        <v>460</v>
      </c>
      <c r="AJ5" s="25"/>
      <c r="AK5" s="57" t="s">
        <v>30</v>
      </c>
      <c r="AL5" s="25">
        <v>3.5</v>
      </c>
      <c r="AM5" s="25">
        <v>0</v>
      </c>
      <c r="AN5" s="25" t="s">
        <v>40</v>
      </c>
      <c r="AR5" s="57" t="s">
        <v>414</v>
      </c>
    </row>
    <row r="6" spans="1:44" s="57" customFormat="1" ht="26.25" thickBot="1">
      <c r="A6" s="45">
        <v>40724</v>
      </c>
      <c r="B6" s="25">
        <v>4</v>
      </c>
      <c r="C6" s="25" t="s">
        <v>0</v>
      </c>
      <c r="D6" s="25">
        <v>5</v>
      </c>
      <c r="E6" s="25" t="s">
        <v>47</v>
      </c>
      <c r="F6" s="25">
        <v>1</v>
      </c>
      <c r="G6" s="25">
        <v>6</v>
      </c>
      <c r="H6" s="25">
        <v>8</v>
      </c>
      <c r="I6" s="24"/>
      <c r="J6" s="24"/>
      <c r="K6" s="50">
        <f t="shared" si="0"/>
        <v>2</v>
      </c>
      <c r="L6" s="50">
        <f t="shared" si="1"/>
        <v>-8</v>
      </c>
      <c r="M6" s="50">
        <f t="shared" si="2"/>
        <v>-6</v>
      </c>
      <c r="N6" s="50">
        <f t="shared" si="3"/>
        <v>-6</v>
      </c>
      <c r="O6" s="25">
        <v>5</v>
      </c>
      <c r="P6" s="25">
        <v>7</v>
      </c>
      <c r="Q6" s="24"/>
      <c r="R6" s="24"/>
      <c r="S6" s="51">
        <f t="shared" si="4"/>
        <v>0</v>
      </c>
      <c r="T6" s="25" t="s">
        <v>17</v>
      </c>
      <c r="U6" s="52" t="s">
        <v>14</v>
      </c>
      <c r="V6" s="24" t="s">
        <v>14</v>
      </c>
      <c r="W6" s="24">
        <v>0</v>
      </c>
      <c r="X6" s="24" t="s">
        <v>14</v>
      </c>
      <c r="Y6" s="24">
        <v>0</v>
      </c>
      <c r="Z6" s="24" t="s">
        <v>14</v>
      </c>
      <c r="AA6" s="24">
        <v>0</v>
      </c>
      <c r="AB6" s="28">
        <v>10</v>
      </c>
      <c r="AC6" s="28">
        <v>6</v>
      </c>
      <c r="AD6" s="28">
        <v>40</v>
      </c>
      <c r="AE6" s="28">
        <v>5</v>
      </c>
      <c r="AF6" s="24"/>
      <c r="AG6" s="28">
        <v>40</v>
      </c>
      <c r="AH6" s="32" t="s">
        <v>413</v>
      </c>
      <c r="AI6" s="55" t="s">
        <v>460</v>
      </c>
      <c r="AJ6" s="25"/>
      <c r="AK6" s="57" t="s">
        <v>30</v>
      </c>
      <c r="AL6" s="25">
        <v>6</v>
      </c>
      <c r="AM6" s="25">
        <v>5</v>
      </c>
      <c r="AN6" s="25" t="s">
        <v>40</v>
      </c>
      <c r="AR6" s="57" t="s">
        <v>412</v>
      </c>
    </row>
    <row r="7" spans="1:44" s="57" customFormat="1" ht="26.25" thickBot="1">
      <c r="A7" s="45">
        <v>40724</v>
      </c>
      <c r="B7" s="25">
        <v>4</v>
      </c>
      <c r="C7" s="25" t="s">
        <v>0</v>
      </c>
      <c r="D7" s="25">
        <v>6</v>
      </c>
      <c r="E7" s="25" t="s">
        <v>272</v>
      </c>
      <c r="F7" s="25">
        <v>2</v>
      </c>
      <c r="G7" s="25">
        <v>7</v>
      </c>
      <c r="H7" s="25">
        <v>12</v>
      </c>
      <c r="I7" s="24">
        <v>27.5</v>
      </c>
      <c r="J7" s="24">
        <v>32.5</v>
      </c>
      <c r="K7" s="50">
        <f t="shared" si="0"/>
        <v>5</v>
      </c>
      <c r="L7" s="50">
        <f t="shared" si="1"/>
        <v>15.5</v>
      </c>
      <c r="M7" s="50">
        <f t="shared" si="2"/>
        <v>20.5</v>
      </c>
      <c r="N7" s="50">
        <f t="shared" si="3"/>
        <v>25.5</v>
      </c>
      <c r="O7" s="25">
        <v>6</v>
      </c>
      <c r="P7" s="25">
        <v>15</v>
      </c>
      <c r="Q7" s="24">
        <v>50</v>
      </c>
      <c r="R7" s="24">
        <v>7</v>
      </c>
      <c r="S7" s="51">
        <f t="shared" si="4"/>
        <v>1250.1125000000002</v>
      </c>
      <c r="T7" s="25" t="s">
        <v>15</v>
      </c>
      <c r="U7" s="52" t="s">
        <v>15</v>
      </c>
      <c r="V7" s="24" t="s">
        <v>13</v>
      </c>
      <c r="W7" s="24">
        <v>1</v>
      </c>
      <c r="X7" s="24" t="s">
        <v>15</v>
      </c>
      <c r="Y7" s="24">
        <v>1</v>
      </c>
      <c r="Z7" s="24" t="s">
        <v>15</v>
      </c>
      <c r="AA7" s="24">
        <v>1</v>
      </c>
      <c r="AB7" s="28">
        <v>10</v>
      </c>
      <c r="AC7" s="28">
        <v>2</v>
      </c>
      <c r="AD7" s="28">
        <v>40</v>
      </c>
      <c r="AE7" s="28">
        <v>5</v>
      </c>
      <c r="AF7" s="24">
        <v>20</v>
      </c>
      <c r="AG7" s="28">
        <v>35</v>
      </c>
      <c r="AH7" s="32" t="s">
        <v>411</v>
      </c>
      <c r="AI7" s="55" t="s">
        <v>460</v>
      </c>
      <c r="AJ7" s="25"/>
      <c r="AK7" s="57" t="s">
        <v>30</v>
      </c>
      <c r="AL7" s="25">
        <v>7</v>
      </c>
      <c r="AM7" s="25">
        <v>6</v>
      </c>
      <c r="AN7" s="25" t="s">
        <v>40</v>
      </c>
      <c r="AR7" s="57" t="s">
        <v>410</v>
      </c>
    </row>
    <row r="8" spans="1:44" s="57" customFormat="1" ht="26.25" thickBot="1">
      <c r="A8" s="45">
        <v>40724</v>
      </c>
      <c r="B8" s="25">
        <v>4</v>
      </c>
      <c r="C8" s="25" t="s">
        <v>0</v>
      </c>
      <c r="D8" s="25">
        <v>7</v>
      </c>
      <c r="E8" s="25" t="s">
        <v>272</v>
      </c>
      <c r="F8" s="25">
        <v>1</v>
      </c>
      <c r="G8" s="25">
        <v>8</v>
      </c>
      <c r="H8" s="25">
        <v>10</v>
      </c>
      <c r="I8" s="24">
        <v>12</v>
      </c>
      <c r="J8" s="24">
        <v>15</v>
      </c>
      <c r="K8" s="50">
        <f t="shared" si="0"/>
        <v>2</v>
      </c>
      <c r="L8" s="50">
        <f t="shared" si="1"/>
        <v>2</v>
      </c>
      <c r="M8" s="50">
        <f t="shared" si="2"/>
        <v>4</v>
      </c>
      <c r="N8" s="50">
        <f t="shared" si="3"/>
        <v>7</v>
      </c>
      <c r="O8" s="25">
        <v>8</v>
      </c>
      <c r="P8" s="25">
        <v>8</v>
      </c>
      <c r="Q8" s="24">
        <v>21</v>
      </c>
      <c r="R8" s="24">
        <v>2.5</v>
      </c>
      <c r="S8" s="51">
        <f t="shared" si="4"/>
        <v>73.59375</v>
      </c>
      <c r="T8" s="25" t="s">
        <v>15</v>
      </c>
      <c r="U8" s="52" t="s">
        <v>17</v>
      </c>
      <c r="V8" s="24" t="s">
        <v>15</v>
      </c>
      <c r="W8" s="24">
        <v>1</v>
      </c>
      <c r="X8" s="24" t="s">
        <v>15</v>
      </c>
      <c r="Y8" s="24">
        <v>1</v>
      </c>
      <c r="Z8" s="24" t="s">
        <v>15</v>
      </c>
      <c r="AA8" s="24">
        <v>1</v>
      </c>
      <c r="AB8" s="28">
        <v>35</v>
      </c>
      <c r="AC8" s="28">
        <v>3</v>
      </c>
      <c r="AD8" s="28">
        <v>70</v>
      </c>
      <c r="AE8" s="28">
        <v>5</v>
      </c>
      <c r="AF8" s="24">
        <v>50</v>
      </c>
      <c r="AG8" s="28">
        <v>70</v>
      </c>
      <c r="AH8" s="32" t="s">
        <v>409</v>
      </c>
      <c r="AI8" s="55" t="s">
        <v>460</v>
      </c>
      <c r="AJ8" s="25"/>
      <c r="AK8" s="57" t="s">
        <v>30</v>
      </c>
      <c r="AL8" s="25">
        <v>8</v>
      </c>
      <c r="AM8" s="25">
        <v>8</v>
      </c>
      <c r="AN8" s="25">
        <v>0</v>
      </c>
      <c r="AR8" s="57" t="s">
        <v>408</v>
      </c>
    </row>
    <row r="9" spans="1:44" s="57" customFormat="1" ht="26.25" thickBot="1">
      <c r="A9" s="45">
        <v>40724</v>
      </c>
      <c r="B9" s="25">
        <v>4</v>
      </c>
      <c r="C9" s="25" t="s">
        <v>0</v>
      </c>
      <c r="D9" s="25">
        <v>8</v>
      </c>
      <c r="E9" s="25" t="s">
        <v>272</v>
      </c>
      <c r="F9" s="25">
        <v>2</v>
      </c>
      <c r="G9" s="25">
        <v>8</v>
      </c>
      <c r="H9" s="25">
        <v>12</v>
      </c>
      <c r="I9" s="24">
        <v>19</v>
      </c>
      <c r="J9" s="24">
        <v>21.5</v>
      </c>
      <c r="K9" s="50">
        <f t="shared" si="0"/>
        <v>4</v>
      </c>
      <c r="L9" s="50">
        <f t="shared" si="1"/>
        <v>7</v>
      </c>
      <c r="M9" s="50">
        <f t="shared" si="2"/>
        <v>11</v>
      </c>
      <c r="N9" s="50">
        <f t="shared" si="3"/>
        <v>13.5</v>
      </c>
      <c r="O9" s="25">
        <v>5</v>
      </c>
      <c r="P9" s="25">
        <v>9</v>
      </c>
      <c r="Q9" s="24">
        <v>39</v>
      </c>
      <c r="R9" s="24">
        <v>4.5</v>
      </c>
      <c r="S9" s="51">
        <f t="shared" si="4"/>
        <v>341.76937500000003</v>
      </c>
      <c r="T9" s="25" t="s">
        <v>17</v>
      </c>
      <c r="U9" s="52" t="s">
        <v>17</v>
      </c>
      <c r="V9" s="24" t="s">
        <v>13</v>
      </c>
      <c r="W9" s="24">
        <v>1</v>
      </c>
      <c r="X9" s="24" t="s">
        <v>15</v>
      </c>
      <c r="Y9" s="24">
        <v>1</v>
      </c>
      <c r="Z9" s="24" t="s">
        <v>14</v>
      </c>
      <c r="AA9" s="24">
        <v>0</v>
      </c>
      <c r="AB9" s="28">
        <v>5</v>
      </c>
      <c r="AC9" s="28">
        <v>3</v>
      </c>
      <c r="AD9" s="28">
        <v>60</v>
      </c>
      <c r="AE9" s="28">
        <v>3</v>
      </c>
      <c r="AF9" s="24">
        <v>0</v>
      </c>
      <c r="AG9" s="28">
        <v>30</v>
      </c>
      <c r="AH9" s="32" t="s">
        <v>407</v>
      </c>
      <c r="AI9" s="55" t="s">
        <v>460</v>
      </c>
      <c r="AJ9" s="30" t="s">
        <v>76</v>
      </c>
      <c r="AK9" s="57" t="s">
        <v>30</v>
      </c>
      <c r="AL9" s="25">
        <v>8</v>
      </c>
      <c r="AM9" s="25">
        <v>5</v>
      </c>
      <c r="AN9" s="25" t="s">
        <v>40</v>
      </c>
    </row>
    <row r="10" spans="1:44" s="57" customFormat="1" ht="26.25" thickBot="1">
      <c r="A10" s="45">
        <v>40724</v>
      </c>
      <c r="B10" s="25">
        <v>4</v>
      </c>
      <c r="C10" s="25" t="s">
        <v>0</v>
      </c>
      <c r="D10" s="25">
        <v>9</v>
      </c>
      <c r="E10" s="25" t="s">
        <v>267</v>
      </c>
      <c r="F10" s="25">
        <v>1</v>
      </c>
      <c r="G10" s="25">
        <v>7</v>
      </c>
      <c r="H10" s="25">
        <v>11</v>
      </c>
      <c r="I10" s="24">
        <v>18.5</v>
      </c>
      <c r="J10" s="24">
        <v>18.5</v>
      </c>
      <c r="K10" s="50">
        <f t="shared" si="0"/>
        <v>4</v>
      </c>
      <c r="L10" s="50">
        <f t="shared" si="1"/>
        <v>7.5</v>
      </c>
      <c r="M10" s="50">
        <f t="shared" si="2"/>
        <v>11.5</v>
      </c>
      <c r="N10" s="50">
        <f t="shared" si="3"/>
        <v>11.5</v>
      </c>
      <c r="O10" s="25">
        <v>5</v>
      </c>
      <c r="P10" s="25">
        <v>14</v>
      </c>
      <c r="Q10" s="24">
        <v>9</v>
      </c>
      <c r="R10" s="24">
        <v>5</v>
      </c>
      <c r="S10" s="51">
        <f t="shared" si="4"/>
        <v>363.0625</v>
      </c>
      <c r="T10" s="25" t="s">
        <v>15</v>
      </c>
      <c r="U10" s="52" t="s">
        <v>17</v>
      </c>
      <c r="V10" s="24" t="s">
        <v>13</v>
      </c>
      <c r="W10" s="24">
        <v>1</v>
      </c>
      <c r="X10" s="24" t="s">
        <v>14</v>
      </c>
      <c r="Y10" s="24">
        <v>0</v>
      </c>
      <c r="Z10" s="24" t="s">
        <v>14</v>
      </c>
      <c r="AA10" s="24">
        <v>0</v>
      </c>
      <c r="AB10" s="28">
        <v>10</v>
      </c>
      <c r="AC10" s="28">
        <v>2</v>
      </c>
      <c r="AD10" s="28">
        <v>15</v>
      </c>
      <c r="AE10" s="28">
        <v>15</v>
      </c>
      <c r="AF10" s="24">
        <v>25</v>
      </c>
      <c r="AG10" s="28">
        <v>50</v>
      </c>
      <c r="AH10" s="32" t="s">
        <v>406</v>
      </c>
      <c r="AI10" s="55" t="s">
        <v>460</v>
      </c>
      <c r="AJ10" s="30" t="s">
        <v>405</v>
      </c>
      <c r="AK10" s="57" t="s">
        <v>30</v>
      </c>
      <c r="AL10" s="25">
        <v>7</v>
      </c>
      <c r="AM10" s="25">
        <v>5</v>
      </c>
      <c r="AN10" s="25" t="s">
        <v>52</v>
      </c>
    </row>
    <row r="11" spans="1:44" s="57" customFormat="1" ht="26.25" thickBot="1">
      <c r="A11" s="45">
        <v>40724</v>
      </c>
      <c r="B11" s="25">
        <v>4</v>
      </c>
      <c r="C11" s="25" t="s">
        <v>0</v>
      </c>
      <c r="D11" s="25">
        <v>10</v>
      </c>
      <c r="E11" s="25" t="s">
        <v>267</v>
      </c>
      <c r="F11" s="25">
        <v>1</v>
      </c>
      <c r="G11" s="25">
        <v>7.5</v>
      </c>
      <c r="H11" s="25">
        <v>0</v>
      </c>
      <c r="I11" s="24"/>
      <c r="J11" s="24"/>
      <c r="K11" s="50">
        <f t="shared" si="0"/>
        <v>-7.5</v>
      </c>
      <c r="L11" s="50">
        <f t="shared" si="1"/>
        <v>0</v>
      </c>
      <c r="M11" s="50">
        <f t="shared" si="2"/>
        <v>-7.5</v>
      </c>
      <c r="N11" s="50">
        <f t="shared" si="3"/>
        <v>-7.5</v>
      </c>
      <c r="O11" s="25">
        <v>4</v>
      </c>
      <c r="P11" s="25">
        <v>0</v>
      </c>
      <c r="Q11" s="24"/>
      <c r="R11" s="24"/>
      <c r="S11" s="51">
        <f t="shared" si="4"/>
        <v>0</v>
      </c>
      <c r="T11" s="25" t="s">
        <v>16</v>
      </c>
      <c r="U11" s="25" t="s">
        <v>16</v>
      </c>
      <c r="V11" s="24" t="s">
        <v>13</v>
      </c>
      <c r="W11" s="24">
        <v>1</v>
      </c>
      <c r="X11" s="24" t="s">
        <v>14</v>
      </c>
      <c r="Y11" s="24">
        <v>0</v>
      </c>
      <c r="Z11" s="24" t="s">
        <v>14</v>
      </c>
      <c r="AA11" s="24">
        <v>0</v>
      </c>
      <c r="AB11" s="28">
        <v>15</v>
      </c>
      <c r="AC11" s="28">
        <v>10</v>
      </c>
      <c r="AD11" s="28">
        <v>30</v>
      </c>
      <c r="AE11" s="28">
        <v>15</v>
      </c>
      <c r="AF11" s="24"/>
      <c r="AG11" s="28">
        <v>35</v>
      </c>
      <c r="AH11" s="32" t="s">
        <v>404</v>
      </c>
      <c r="AI11" s="55" t="s">
        <v>460</v>
      </c>
      <c r="AJ11" s="25"/>
      <c r="AK11" s="57" t="s">
        <v>30</v>
      </c>
      <c r="AL11" s="25">
        <v>7.5</v>
      </c>
      <c r="AM11" s="25">
        <v>4</v>
      </c>
      <c r="AN11" s="25" t="s">
        <v>40</v>
      </c>
    </row>
    <row r="12" spans="1:44" s="57" customFormat="1" ht="26.25" thickBot="1">
      <c r="A12" s="45">
        <v>40724</v>
      </c>
      <c r="B12" s="25">
        <v>4</v>
      </c>
      <c r="C12" s="25" t="s">
        <v>0</v>
      </c>
      <c r="D12" s="25">
        <v>11</v>
      </c>
      <c r="E12" s="25" t="s">
        <v>267</v>
      </c>
      <c r="F12" s="25">
        <v>1</v>
      </c>
      <c r="G12" s="25">
        <v>6</v>
      </c>
      <c r="H12" s="25">
        <v>5</v>
      </c>
      <c r="I12" s="24">
        <v>9.5</v>
      </c>
      <c r="J12" s="24">
        <v>10.5</v>
      </c>
      <c r="K12" s="50">
        <f t="shared" si="0"/>
        <v>-1</v>
      </c>
      <c r="L12" s="50">
        <f t="shared" si="1"/>
        <v>4.5</v>
      </c>
      <c r="M12" s="50">
        <f t="shared" si="2"/>
        <v>3.5</v>
      </c>
      <c r="N12" s="50">
        <f t="shared" si="3"/>
        <v>4.5</v>
      </c>
      <c r="O12" s="25">
        <v>3</v>
      </c>
      <c r="P12" s="25">
        <v>6</v>
      </c>
      <c r="Q12" s="24">
        <v>23</v>
      </c>
      <c r="R12" s="24">
        <v>3</v>
      </c>
      <c r="S12" s="51">
        <f t="shared" si="4"/>
        <v>74.182500000000005</v>
      </c>
      <c r="T12" s="25" t="s">
        <v>17</v>
      </c>
      <c r="U12" s="52" t="s">
        <v>17</v>
      </c>
      <c r="V12" s="24" t="s">
        <v>15</v>
      </c>
      <c r="W12" s="24">
        <v>1</v>
      </c>
      <c r="X12" s="50" t="s">
        <v>17</v>
      </c>
      <c r="Y12" s="50">
        <v>1</v>
      </c>
      <c r="Z12" s="24" t="s">
        <v>18</v>
      </c>
      <c r="AA12" s="24">
        <v>1</v>
      </c>
      <c r="AB12" s="28">
        <v>8</v>
      </c>
      <c r="AC12" s="28">
        <v>2</v>
      </c>
      <c r="AD12" s="28">
        <v>40</v>
      </c>
      <c r="AE12" s="28">
        <v>10</v>
      </c>
      <c r="AF12" s="24">
        <v>15</v>
      </c>
      <c r="AG12" s="28">
        <v>35</v>
      </c>
      <c r="AH12" s="32" t="s">
        <v>403</v>
      </c>
      <c r="AI12" s="55" t="s">
        <v>460</v>
      </c>
      <c r="AJ12" s="25"/>
      <c r="AK12" s="57" t="s">
        <v>30</v>
      </c>
      <c r="AL12" s="25">
        <v>6</v>
      </c>
      <c r="AM12" s="25">
        <v>3</v>
      </c>
      <c r="AN12" s="25" t="s">
        <v>40</v>
      </c>
    </row>
    <row r="13" spans="1:44" s="57" customFormat="1" ht="26.25" thickBot="1">
      <c r="A13" s="45">
        <v>40724</v>
      </c>
      <c r="B13" s="25">
        <v>4</v>
      </c>
      <c r="C13" s="25" t="s">
        <v>0</v>
      </c>
      <c r="D13" s="25">
        <v>12</v>
      </c>
      <c r="E13" s="25" t="s">
        <v>267</v>
      </c>
      <c r="F13" s="25">
        <v>3</v>
      </c>
      <c r="G13" s="25">
        <v>5.5</v>
      </c>
      <c r="H13" s="25">
        <v>8</v>
      </c>
      <c r="I13" s="24">
        <v>10</v>
      </c>
      <c r="J13" s="24">
        <v>11.5</v>
      </c>
      <c r="K13" s="50">
        <f t="shared" si="0"/>
        <v>2.5</v>
      </c>
      <c r="L13" s="50">
        <f t="shared" si="1"/>
        <v>2</v>
      </c>
      <c r="M13" s="50">
        <f t="shared" si="2"/>
        <v>4.5</v>
      </c>
      <c r="N13" s="50">
        <f t="shared" si="3"/>
        <v>6</v>
      </c>
      <c r="O13" s="25">
        <v>4</v>
      </c>
      <c r="P13" s="25">
        <v>9</v>
      </c>
      <c r="Q13" s="24">
        <v>20</v>
      </c>
      <c r="R13" s="24">
        <v>3.5</v>
      </c>
      <c r="S13" s="51">
        <f t="shared" si="4"/>
        <v>110.58687500000001</v>
      </c>
      <c r="T13" s="25" t="s">
        <v>17</v>
      </c>
      <c r="U13" s="52" t="s">
        <v>17</v>
      </c>
      <c r="V13" s="24" t="s">
        <v>17</v>
      </c>
      <c r="W13" s="24">
        <v>1</v>
      </c>
      <c r="X13" s="24" t="s">
        <v>17</v>
      </c>
      <c r="Y13" s="24">
        <v>1</v>
      </c>
      <c r="Z13" s="24" t="s">
        <v>17</v>
      </c>
      <c r="AA13" s="24">
        <v>1</v>
      </c>
      <c r="AB13" s="28">
        <v>10</v>
      </c>
      <c r="AC13" s="28">
        <v>2</v>
      </c>
      <c r="AD13" s="28">
        <v>50</v>
      </c>
      <c r="AE13" s="28">
        <v>5</v>
      </c>
      <c r="AF13" s="24">
        <v>20</v>
      </c>
      <c r="AG13" s="28">
        <v>45</v>
      </c>
      <c r="AH13" s="32" t="s">
        <v>402</v>
      </c>
      <c r="AI13" s="55" t="s">
        <v>460</v>
      </c>
      <c r="AJ13" s="30" t="s">
        <v>76</v>
      </c>
      <c r="AK13" s="57" t="s">
        <v>30</v>
      </c>
      <c r="AL13" s="25">
        <v>5.5</v>
      </c>
      <c r="AM13" s="25">
        <v>4</v>
      </c>
      <c r="AN13" s="25" t="s">
        <v>40</v>
      </c>
    </row>
    <row r="14" spans="1:44" s="57" customFormat="1" ht="26.25" thickBot="1">
      <c r="A14" s="45">
        <v>40724</v>
      </c>
      <c r="B14" s="25">
        <v>4</v>
      </c>
      <c r="C14" s="25" t="s">
        <v>0</v>
      </c>
      <c r="D14" s="25">
        <v>13</v>
      </c>
      <c r="E14" s="25" t="s">
        <v>267</v>
      </c>
      <c r="F14" s="25">
        <v>3</v>
      </c>
      <c r="G14" s="25">
        <v>7.5</v>
      </c>
      <c r="H14" s="25">
        <v>10</v>
      </c>
      <c r="I14" s="24">
        <v>11</v>
      </c>
      <c r="J14" s="24">
        <v>10</v>
      </c>
      <c r="K14" s="50">
        <f t="shared" si="0"/>
        <v>2.5</v>
      </c>
      <c r="L14" s="50">
        <f t="shared" si="1"/>
        <v>1</v>
      </c>
      <c r="M14" s="50">
        <f t="shared" si="2"/>
        <v>3.5</v>
      </c>
      <c r="N14" s="50">
        <f t="shared" si="3"/>
        <v>2.5</v>
      </c>
      <c r="O14" s="25">
        <v>4</v>
      </c>
      <c r="P14" s="25">
        <v>10</v>
      </c>
      <c r="Q14" s="24">
        <v>13</v>
      </c>
      <c r="R14" s="24">
        <v>2.5</v>
      </c>
      <c r="S14" s="51">
        <f t="shared" si="4"/>
        <v>49.0625</v>
      </c>
      <c r="T14" s="25" t="s">
        <v>17</v>
      </c>
      <c r="U14" s="52" t="s">
        <v>17</v>
      </c>
      <c r="V14" s="24" t="s">
        <v>17</v>
      </c>
      <c r="W14" s="24">
        <v>1</v>
      </c>
      <c r="X14" s="24" t="s">
        <v>18</v>
      </c>
      <c r="Y14" s="24">
        <v>1</v>
      </c>
      <c r="Z14" s="24" t="s">
        <v>18</v>
      </c>
      <c r="AA14" s="24">
        <v>1</v>
      </c>
      <c r="AB14" s="28">
        <v>10</v>
      </c>
      <c r="AC14" s="28">
        <v>0</v>
      </c>
      <c r="AD14" s="28">
        <v>35</v>
      </c>
      <c r="AE14" s="28">
        <v>0</v>
      </c>
      <c r="AF14" s="24">
        <v>25</v>
      </c>
      <c r="AG14" s="28">
        <v>50</v>
      </c>
      <c r="AH14" s="32" t="s">
        <v>401</v>
      </c>
      <c r="AI14" s="55" t="s">
        <v>460</v>
      </c>
      <c r="AJ14" s="25"/>
      <c r="AK14" s="57" t="s">
        <v>30</v>
      </c>
      <c r="AL14" s="25">
        <v>7.5</v>
      </c>
      <c r="AM14" s="25">
        <v>4</v>
      </c>
      <c r="AN14" s="25" t="s">
        <v>40</v>
      </c>
    </row>
    <row r="15" spans="1:44" s="57" customFormat="1" ht="26.25" thickBot="1">
      <c r="A15" s="45">
        <v>40724</v>
      </c>
      <c r="B15" s="25">
        <v>4</v>
      </c>
      <c r="C15" s="25" t="s">
        <v>0</v>
      </c>
      <c r="D15" s="25">
        <v>14</v>
      </c>
      <c r="E15" s="25" t="s">
        <v>267</v>
      </c>
      <c r="F15" s="25">
        <v>2</v>
      </c>
      <c r="G15" s="25">
        <v>10</v>
      </c>
      <c r="H15" s="25">
        <v>6</v>
      </c>
      <c r="I15" s="24"/>
      <c r="J15" s="24"/>
      <c r="K15" s="50">
        <f t="shared" si="0"/>
        <v>-4</v>
      </c>
      <c r="L15" s="50">
        <f t="shared" si="1"/>
        <v>-6</v>
      </c>
      <c r="M15" s="50">
        <f t="shared" si="2"/>
        <v>-10</v>
      </c>
      <c r="N15" s="50">
        <f t="shared" si="3"/>
        <v>-10</v>
      </c>
      <c r="O15" s="25">
        <v>2</v>
      </c>
      <c r="P15" s="25">
        <v>7</v>
      </c>
      <c r="Q15" s="24"/>
      <c r="R15" s="24"/>
      <c r="S15" s="51">
        <f t="shared" si="4"/>
        <v>0</v>
      </c>
      <c r="T15" s="25" t="s">
        <v>18</v>
      </c>
      <c r="U15" s="52" t="s">
        <v>14</v>
      </c>
      <c r="V15" s="24" t="s">
        <v>14</v>
      </c>
      <c r="W15" s="24">
        <v>0</v>
      </c>
      <c r="X15" s="24" t="s">
        <v>14</v>
      </c>
      <c r="Y15" s="24">
        <v>0</v>
      </c>
      <c r="Z15" s="24" t="s">
        <v>14</v>
      </c>
      <c r="AA15" s="24">
        <v>0</v>
      </c>
      <c r="AB15" s="28">
        <v>8</v>
      </c>
      <c r="AC15" s="28">
        <v>2</v>
      </c>
      <c r="AD15" s="28">
        <v>25</v>
      </c>
      <c r="AE15" s="28">
        <v>5</v>
      </c>
      <c r="AF15" s="24"/>
      <c r="AG15" s="28">
        <v>35</v>
      </c>
      <c r="AH15" s="32" t="s">
        <v>400</v>
      </c>
      <c r="AI15" s="55" t="s">
        <v>460</v>
      </c>
      <c r="AJ15" s="25"/>
      <c r="AK15" s="57" t="s">
        <v>30</v>
      </c>
      <c r="AL15" s="25">
        <v>10</v>
      </c>
      <c r="AM15" s="25">
        <v>2</v>
      </c>
      <c r="AN15" s="25" t="s">
        <v>40</v>
      </c>
    </row>
    <row r="16" spans="1:44" s="57" customFormat="1" ht="26.25" thickBot="1">
      <c r="A16" s="45">
        <v>40724</v>
      </c>
      <c r="B16" s="25">
        <v>4</v>
      </c>
      <c r="C16" s="25" t="s">
        <v>0</v>
      </c>
      <c r="D16" s="25">
        <v>15</v>
      </c>
      <c r="E16" s="25" t="s">
        <v>267</v>
      </c>
      <c r="F16" s="25">
        <v>1</v>
      </c>
      <c r="G16" s="25">
        <v>9</v>
      </c>
      <c r="H16" s="25">
        <v>0</v>
      </c>
      <c r="I16" s="24"/>
      <c r="J16" s="24"/>
      <c r="K16" s="50">
        <f t="shared" si="0"/>
        <v>-9</v>
      </c>
      <c r="L16" s="50">
        <f t="shared" si="1"/>
        <v>0</v>
      </c>
      <c r="M16" s="50">
        <f t="shared" si="2"/>
        <v>-9</v>
      </c>
      <c r="N16" s="50">
        <f t="shared" si="3"/>
        <v>-9</v>
      </c>
      <c r="O16" s="25">
        <v>4</v>
      </c>
      <c r="P16" s="25">
        <v>0</v>
      </c>
      <c r="Q16" s="24"/>
      <c r="R16" s="24"/>
      <c r="S16" s="51">
        <f t="shared" si="4"/>
        <v>0</v>
      </c>
      <c r="T16" s="25" t="s">
        <v>14</v>
      </c>
      <c r="U16" s="25" t="s">
        <v>14</v>
      </c>
      <c r="V16" s="24" t="s">
        <v>14</v>
      </c>
      <c r="W16" s="24">
        <v>0</v>
      </c>
      <c r="X16" s="24" t="s">
        <v>14</v>
      </c>
      <c r="Y16" s="24">
        <v>0</v>
      </c>
      <c r="Z16" s="24" t="s">
        <v>14</v>
      </c>
      <c r="AA16" s="24">
        <v>0</v>
      </c>
      <c r="AB16" s="28">
        <v>10</v>
      </c>
      <c r="AC16" s="28">
        <v>2</v>
      </c>
      <c r="AD16" s="28">
        <v>40</v>
      </c>
      <c r="AE16" s="28">
        <v>5</v>
      </c>
      <c r="AF16" s="24"/>
      <c r="AG16" s="28">
        <v>0.5</v>
      </c>
      <c r="AH16" s="32" t="s">
        <v>399</v>
      </c>
      <c r="AI16" s="55" t="s">
        <v>460</v>
      </c>
      <c r="AJ16" s="25"/>
      <c r="AK16" s="57" t="s">
        <v>30</v>
      </c>
      <c r="AL16" s="25">
        <v>9</v>
      </c>
      <c r="AM16" s="25">
        <v>4</v>
      </c>
      <c r="AN16" s="25" t="s">
        <v>52</v>
      </c>
    </row>
    <row r="17" spans="1:40" s="57" customFormat="1" ht="26.25" thickBot="1">
      <c r="A17" s="45">
        <v>40724</v>
      </c>
      <c r="B17" s="25">
        <v>4</v>
      </c>
      <c r="C17" s="25" t="s">
        <v>0</v>
      </c>
      <c r="D17" s="25">
        <v>16</v>
      </c>
      <c r="E17" s="25" t="s">
        <v>267</v>
      </c>
      <c r="F17" s="25">
        <v>2</v>
      </c>
      <c r="G17" s="25">
        <v>5.5</v>
      </c>
      <c r="H17" s="25">
        <v>6</v>
      </c>
      <c r="I17" s="24">
        <v>8.5</v>
      </c>
      <c r="J17" s="24">
        <v>9.5</v>
      </c>
      <c r="K17" s="50">
        <f t="shared" si="0"/>
        <v>0.5</v>
      </c>
      <c r="L17" s="50">
        <f t="shared" si="1"/>
        <v>2.5</v>
      </c>
      <c r="M17" s="50">
        <f t="shared" si="2"/>
        <v>3</v>
      </c>
      <c r="N17" s="50">
        <f t="shared" si="3"/>
        <v>4</v>
      </c>
      <c r="O17" s="25">
        <v>4</v>
      </c>
      <c r="P17" s="25">
        <v>4</v>
      </c>
      <c r="Q17" s="24">
        <v>10</v>
      </c>
      <c r="R17" s="24">
        <v>2</v>
      </c>
      <c r="S17" s="51">
        <f t="shared" si="4"/>
        <v>29.830000000000002</v>
      </c>
      <c r="T17" s="25" t="s">
        <v>18</v>
      </c>
      <c r="U17" s="52" t="s">
        <v>17</v>
      </c>
      <c r="V17" s="24" t="s">
        <v>17</v>
      </c>
      <c r="W17" s="24">
        <v>1</v>
      </c>
      <c r="X17" s="24" t="s">
        <v>18</v>
      </c>
      <c r="Y17" s="24">
        <v>1</v>
      </c>
      <c r="Z17" s="24" t="s">
        <v>18</v>
      </c>
      <c r="AA17" s="24">
        <v>1</v>
      </c>
      <c r="AB17" s="28">
        <v>16</v>
      </c>
      <c r="AC17" s="28">
        <v>0.1</v>
      </c>
      <c r="AD17" s="28">
        <v>35</v>
      </c>
      <c r="AE17" s="28">
        <v>0.1</v>
      </c>
      <c r="AF17" s="24">
        <v>20</v>
      </c>
      <c r="AG17" s="28">
        <v>65</v>
      </c>
      <c r="AH17" s="32" t="s">
        <v>58</v>
      </c>
      <c r="AI17" s="55" t="s">
        <v>460</v>
      </c>
      <c r="AJ17" s="25"/>
      <c r="AK17" s="57" t="s">
        <v>30</v>
      </c>
      <c r="AL17" s="25">
        <v>5.5</v>
      </c>
      <c r="AM17" s="25">
        <v>4</v>
      </c>
      <c r="AN17" s="25" t="s">
        <v>40</v>
      </c>
    </row>
    <row r="18" spans="1:40" s="57" customFormat="1" ht="26.25" thickBot="1">
      <c r="A18" s="45">
        <v>40724</v>
      </c>
      <c r="B18" s="25">
        <v>4</v>
      </c>
      <c r="C18" s="25" t="s">
        <v>0</v>
      </c>
      <c r="D18" s="25">
        <v>17</v>
      </c>
      <c r="E18" s="25" t="s">
        <v>267</v>
      </c>
      <c r="F18" s="25">
        <v>2</v>
      </c>
      <c r="G18" s="25">
        <v>6.5</v>
      </c>
      <c r="H18" s="25">
        <v>0</v>
      </c>
      <c r="I18" s="24"/>
      <c r="J18" s="24"/>
      <c r="K18" s="50">
        <f t="shared" si="0"/>
        <v>-6.5</v>
      </c>
      <c r="L18" s="50">
        <f t="shared" si="1"/>
        <v>0</v>
      </c>
      <c r="M18" s="50">
        <f t="shared" si="2"/>
        <v>-6.5</v>
      </c>
      <c r="N18" s="50">
        <f t="shared" si="3"/>
        <v>-6.5</v>
      </c>
      <c r="O18" s="25">
        <v>4</v>
      </c>
      <c r="P18" s="25">
        <v>0</v>
      </c>
      <c r="Q18" s="24"/>
      <c r="R18" s="24"/>
      <c r="S18" s="51">
        <f t="shared" si="4"/>
        <v>0</v>
      </c>
      <c r="T18" s="25" t="s">
        <v>16</v>
      </c>
      <c r="U18" s="25" t="s">
        <v>16</v>
      </c>
      <c r="V18" s="24" t="s">
        <v>14</v>
      </c>
      <c r="W18" s="24">
        <v>0</v>
      </c>
      <c r="X18" s="24" t="s">
        <v>14</v>
      </c>
      <c r="Y18" s="24">
        <v>0</v>
      </c>
      <c r="Z18" s="24" t="s">
        <v>14</v>
      </c>
      <c r="AA18" s="24">
        <v>0</v>
      </c>
      <c r="AB18" s="28">
        <v>2</v>
      </c>
      <c r="AC18" s="28">
        <v>3</v>
      </c>
      <c r="AD18" s="28">
        <v>4</v>
      </c>
      <c r="AE18" s="28">
        <v>0</v>
      </c>
      <c r="AF18" s="24"/>
      <c r="AG18" s="28">
        <v>27</v>
      </c>
      <c r="AH18" s="32" t="s">
        <v>398</v>
      </c>
      <c r="AI18" s="55" t="s">
        <v>460</v>
      </c>
      <c r="AJ18" s="25"/>
      <c r="AK18" s="57" t="s">
        <v>30</v>
      </c>
      <c r="AL18" s="25">
        <v>6.5</v>
      </c>
      <c r="AM18" s="25">
        <v>4</v>
      </c>
      <c r="AN18" s="25" t="s">
        <v>40</v>
      </c>
    </row>
    <row r="19" spans="1:40" s="57" customFormat="1" ht="26.25" thickBot="1">
      <c r="A19" s="45">
        <v>40724</v>
      </c>
      <c r="B19" s="25">
        <v>4</v>
      </c>
      <c r="C19" s="25" t="s">
        <v>0</v>
      </c>
      <c r="D19" s="25">
        <v>18</v>
      </c>
      <c r="E19" s="25" t="s">
        <v>267</v>
      </c>
      <c r="F19" s="25">
        <v>2</v>
      </c>
      <c r="G19" s="25">
        <v>6</v>
      </c>
      <c r="H19" s="25">
        <v>10</v>
      </c>
      <c r="I19" s="24">
        <v>16</v>
      </c>
      <c r="J19" s="24">
        <v>17</v>
      </c>
      <c r="K19" s="50">
        <f t="shared" si="0"/>
        <v>4</v>
      </c>
      <c r="L19" s="50">
        <f t="shared" si="1"/>
        <v>6</v>
      </c>
      <c r="M19" s="50">
        <f t="shared" si="2"/>
        <v>10</v>
      </c>
      <c r="N19" s="50">
        <f t="shared" si="3"/>
        <v>11</v>
      </c>
      <c r="O19" s="25">
        <v>0</v>
      </c>
      <c r="P19" s="25">
        <v>3</v>
      </c>
      <c r="Q19" s="24">
        <v>18</v>
      </c>
      <c r="R19" s="24">
        <v>3.5</v>
      </c>
      <c r="S19" s="51">
        <f t="shared" si="4"/>
        <v>163.47625000000002</v>
      </c>
      <c r="T19" s="25" t="s">
        <v>15</v>
      </c>
      <c r="U19" s="52" t="s">
        <v>17</v>
      </c>
      <c r="V19" s="24" t="s">
        <v>15</v>
      </c>
      <c r="W19" s="24">
        <v>1</v>
      </c>
      <c r="X19" s="24" t="s">
        <v>17</v>
      </c>
      <c r="Y19" s="24">
        <v>1</v>
      </c>
      <c r="Z19" s="24" t="s">
        <v>17</v>
      </c>
      <c r="AA19" s="24">
        <v>1</v>
      </c>
      <c r="AB19" s="28">
        <v>5</v>
      </c>
      <c r="AC19" s="28">
        <v>0.1</v>
      </c>
      <c r="AD19" s="28">
        <v>30</v>
      </c>
      <c r="AE19" s="28">
        <v>0</v>
      </c>
      <c r="AF19" s="24">
        <v>30</v>
      </c>
      <c r="AG19" s="28">
        <v>60</v>
      </c>
      <c r="AH19" s="32" t="s">
        <v>245</v>
      </c>
      <c r="AI19" s="55" t="s">
        <v>460</v>
      </c>
      <c r="AJ19" s="25"/>
      <c r="AK19" s="57" t="s">
        <v>30</v>
      </c>
      <c r="AL19" s="25">
        <v>6</v>
      </c>
      <c r="AM19" s="25">
        <v>0</v>
      </c>
      <c r="AN19" s="25" t="s">
        <v>40</v>
      </c>
    </row>
    <row r="20" spans="1:40" s="57" customFormat="1" ht="26.25" thickBot="1">
      <c r="A20" s="45">
        <v>40724</v>
      </c>
      <c r="B20" s="25">
        <v>4</v>
      </c>
      <c r="C20" s="25" t="s">
        <v>0</v>
      </c>
      <c r="D20" s="25">
        <v>19</v>
      </c>
      <c r="E20" s="25" t="s">
        <v>267</v>
      </c>
      <c r="F20" s="25">
        <v>1</v>
      </c>
      <c r="G20" s="25">
        <v>6.5</v>
      </c>
      <c r="H20" s="25">
        <v>12</v>
      </c>
      <c r="I20" s="24">
        <v>27</v>
      </c>
      <c r="J20" s="24">
        <v>32</v>
      </c>
      <c r="K20" s="50">
        <f t="shared" si="0"/>
        <v>5.5</v>
      </c>
      <c r="L20" s="50">
        <f t="shared" si="1"/>
        <v>15</v>
      </c>
      <c r="M20" s="50">
        <f t="shared" si="2"/>
        <v>20.5</v>
      </c>
      <c r="N20" s="50">
        <f t="shared" si="3"/>
        <v>25.5</v>
      </c>
      <c r="O20" s="25">
        <v>4</v>
      </c>
      <c r="P20" s="25">
        <v>15</v>
      </c>
      <c r="Q20" s="24">
        <v>47</v>
      </c>
      <c r="R20" s="24">
        <v>6</v>
      </c>
      <c r="S20" s="51">
        <f t="shared" si="4"/>
        <v>904.32</v>
      </c>
      <c r="T20" s="25" t="s">
        <v>17</v>
      </c>
      <c r="U20" s="52" t="s">
        <v>15</v>
      </c>
      <c r="V20" s="24" t="s">
        <v>13</v>
      </c>
      <c r="W20" s="24">
        <v>1</v>
      </c>
      <c r="X20" s="24" t="s">
        <v>15</v>
      </c>
      <c r="Y20" s="24">
        <v>1</v>
      </c>
      <c r="Z20" s="24" t="s">
        <v>17</v>
      </c>
      <c r="AA20" s="24">
        <v>1</v>
      </c>
      <c r="AB20" s="28">
        <v>20</v>
      </c>
      <c r="AC20" s="28">
        <v>3</v>
      </c>
      <c r="AD20" s="28">
        <v>35</v>
      </c>
      <c r="AE20" s="28">
        <v>20</v>
      </c>
      <c r="AF20" s="24">
        <v>10</v>
      </c>
      <c r="AG20" s="28">
        <v>45</v>
      </c>
      <c r="AH20" s="32" t="s">
        <v>397</v>
      </c>
      <c r="AI20" s="55" t="s">
        <v>460</v>
      </c>
      <c r="AJ20" s="25"/>
      <c r="AK20" s="57" t="s">
        <v>30</v>
      </c>
      <c r="AL20" s="25">
        <v>6.5</v>
      </c>
      <c r="AM20" s="25">
        <v>4</v>
      </c>
      <c r="AN20" s="25" t="s">
        <v>40</v>
      </c>
    </row>
    <row r="21" spans="1:40" s="57" customFormat="1" ht="26.25" thickBot="1">
      <c r="A21" s="45">
        <v>40724</v>
      </c>
      <c r="B21" s="25">
        <v>4</v>
      </c>
      <c r="C21" s="25" t="s">
        <v>0</v>
      </c>
      <c r="D21" s="25">
        <v>20</v>
      </c>
      <c r="E21" s="25" t="s">
        <v>47</v>
      </c>
      <c r="F21" s="25">
        <v>1</v>
      </c>
      <c r="G21" s="25">
        <v>10</v>
      </c>
      <c r="H21" s="25">
        <v>18</v>
      </c>
      <c r="I21" s="24">
        <v>33.5</v>
      </c>
      <c r="J21" s="24">
        <v>36.5</v>
      </c>
      <c r="K21" s="50">
        <f t="shared" si="0"/>
        <v>8</v>
      </c>
      <c r="L21" s="50">
        <f t="shared" si="1"/>
        <v>15.5</v>
      </c>
      <c r="M21" s="50">
        <f t="shared" si="2"/>
        <v>23.5</v>
      </c>
      <c r="N21" s="50">
        <f t="shared" si="3"/>
        <v>26.5</v>
      </c>
      <c r="O21" s="25">
        <v>9</v>
      </c>
      <c r="P21" s="25">
        <v>19</v>
      </c>
      <c r="Q21" s="24">
        <v>49</v>
      </c>
      <c r="R21" s="24">
        <v>11</v>
      </c>
      <c r="S21" s="51">
        <f t="shared" si="4"/>
        <v>3466.9524999999999</v>
      </c>
      <c r="T21" s="25" t="s">
        <v>15</v>
      </c>
      <c r="U21" s="52" t="s">
        <v>15</v>
      </c>
      <c r="V21" s="24" t="s">
        <v>13</v>
      </c>
      <c r="W21" s="24">
        <v>1</v>
      </c>
      <c r="X21" s="24" t="s">
        <v>15</v>
      </c>
      <c r="Y21" s="24">
        <v>1</v>
      </c>
      <c r="Z21" s="24" t="s">
        <v>17</v>
      </c>
      <c r="AA21" s="24">
        <v>1</v>
      </c>
      <c r="AB21" s="28">
        <v>3</v>
      </c>
      <c r="AC21" s="28">
        <v>3</v>
      </c>
      <c r="AD21" s="28">
        <v>20</v>
      </c>
      <c r="AE21" s="28">
        <v>5</v>
      </c>
      <c r="AF21" s="24">
        <v>5</v>
      </c>
      <c r="AG21" s="28">
        <v>65</v>
      </c>
      <c r="AH21" s="32" t="s">
        <v>396</v>
      </c>
      <c r="AI21" s="55" t="s">
        <v>460</v>
      </c>
      <c r="AJ21" s="25"/>
      <c r="AK21" s="57" t="s">
        <v>30</v>
      </c>
      <c r="AL21" s="25">
        <v>10</v>
      </c>
      <c r="AM21" s="25">
        <v>9</v>
      </c>
      <c r="AN21" s="25" t="s">
        <v>52</v>
      </c>
    </row>
    <row r="22" spans="1:40" s="57" customFormat="1" ht="26.25" thickBot="1">
      <c r="A22" s="45">
        <v>40724</v>
      </c>
      <c r="B22" s="25">
        <v>4</v>
      </c>
      <c r="C22" s="25" t="s">
        <v>0</v>
      </c>
      <c r="D22" s="25">
        <v>21</v>
      </c>
      <c r="E22" s="25" t="s">
        <v>47</v>
      </c>
      <c r="F22" s="25">
        <v>2</v>
      </c>
      <c r="G22" s="25">
        <v>5.5</v>
      </c>
      <c r="H22" s="25">
        <v>10</v>
      </c>
      <c r="I22" s="24">
        <v>18</v>
      </c>
      <c r="J22" s="24">
        <v>25</v>
      </c>
      <c r="K22" s="50">
        <f t="shared" si="0"/>
        <v>4.5</v>
      </c>
      <c r="L22" s="50">
        <f t="shared" si="1"/>
        <v>8</v>
      </c>
      <c r="M22" s="50">
        <f t="shared" si="2"/>
        <v>12.5</v>
      </c>
      <c r="N22" s="50">
        <f t="shared" si="3"/>
        <v>19.5</v>
      </c>
      <c r="O22" s="25">
        <v>3</v>
      </c>
      <c r="P22" s="25">
        <v>8</v>
      </c>
      <c r="Q22" s="24">
        <v>33</v>
      </c>
      <c r="R22" s="24">
        <v>5</v>
      </c>
      <c r="S22" s="51">
        <f t="shared" si="4"/>
        <v>490.625</v>
      </c>
      <c r="T22" s="25" t="s">
        <v>15</v>
      </c>
      <c r="U22" s="52" t="s">
        <v>17</v>
      </c>
      <c r="V22" s="24" t="s">
        <v>13</v>
      </c>
      <c r="W22" s="24">
        <v>1</v>
      </c>
      <c r="X22" s="24" t="s">
        <v>15</v>
      </c>
      <c r="Y22" s="24">
        <v>1</v>
      </c>
      <c r="Z22" s="24" t="s">
        <v>17</v>
      </c>
      <c r="AA22" s="24">
        <v>1</v>
      </c>
      <c r="AB22" s="28">
        <v>19</v>
      </c>
      <c r="AC22" s="28">
        <v>0.1</v>
      </c>
      <c r="AD22" s="28">
        <v>35</v>
      </c>
      <c r="AE22" s="28">
        <v>3</v>
      </c>
      <c r="AF22" s="24">
        <v>5</v>
      </c>
      <c r="AG22" s="28">
        <v>110</v>
      </c>
      <c r="AH22" s="32" t="s">
        <v>395</v>
      </c>
      <c r="AI22" s="55" t="s">
        <v>460</v>
      </c>
      <c r="AJ22" s="25"/>
      <c r="AK22" s="57" t="s">
        <v>30</v>
      </c>
      <c r="AL22" s="25">
        <v>5.5</v>
      </c>
      <c r="AM22" s="25">
        <v>3</v>
      </c>
      <c r="AN22" s="25" t="s">
        <v>40</v>
      </c>
    </row>
    <row r="23" spans="1:40" s="57" customFormat="1" ht="26.25" thickBot="1">
      <c r="A23" s="45">
        <v>40724</v>
      </c>
      <c r="B23" s="25">
        <v>4</v>
      </c>
      <c r="C23" s="25" t="s">
        <v>0</v>
      </c>
      <c r="D23" s="25">
        <v>22</v>
      </c>
      <c r="E23" s="25" t="s">
        <v>272</v>
      </c>
      <c r="F23" s="25">
        <v>2</v>
      </c>
      <c r="G23" s="25">
        <v>7.5</v>
      </c>
      <c r="H23" s="25">
        <v>14</v>
      </c>
      <c r="I23" s="24">
        <v>24</v>
      </c>
      <c r="J23" s="24">
        <v>25</v>
      </c>
      <c r="K23" s="50">
        <f t="shared" si="0"/>
        <v>6.5</v>
      </c>
      <c r="L23" s="50">
        <f t="shared" si="1"/>
        <v>10</v>
      </c>
      <c r="M23" s="50">
        <f t="shared" si="2"/>
        <v>16.5</v>
      </c>
      <c r="N23" s="50">
        <f t="shared" si="3"/>
        <v>17.5</v>
      </c>
      <c r="O23" s="25">
        <v>3</v>
      </c>
      <c r="P23" s="25">
        <v>12</v>
      </c>
      <c r="Q23" s="24">
        <v>40</v>
      </c>
      <c r="R23" s="24">
        <v>4</v>
      </c>
      <c r="S23" s="51">
        <f t="shared" si="4"/>
        <v>314</v>
      </c>
      <c r="T23" s="25" t="s">
        <v>17</v>
      </c>
      <c r="U23" s="52" t="s">
        <v>17</v>
      </c>
      <c r="V23" s="24" t="s">
        <v>15</v>
      </c>
      <c r="W23" s="24">
        <v>1</v>
      </c>
      <c r="X23" s="24" t="s">
        <v>17</v>
      </c>
      <c r="Y23" s="24">
        <v>1</v>
      </c>
      <c r="Z23" s="24" t="s">
        <v>17</v>
      </c>
      <c r="AA23" s="24">
        <v>1</v>
      </c>
      <c r="AB23" s="28">
        <v>7</v>
      </c>
      <c r="AC23" s="28">
        <v>0</v>
      </c>
      <c r="AD23" s="28">
        <v>20</v>
      </c>
      <c r="AE23" s="28">
        <v>0</v>
      </c>
      <c r="AF23" s="24">
        <v>10</v>
      </c>
      <c r="AG23" s="28">
        <v>40</v>
      </c>
      <c r="AH23" s="32" t="s">
        <v>394</v>
      </c>
      <c r="AI23" s="55" t="s">
        <v>460</v>
      </c>
      <c r="AJ23" s="25"/>
      <c r="AK23" s="57" t="s">
        <v>30</v>
      </c>
      <c r="AL23" s="25">
        <v>7.5</v>
      </c>
      <c r="AM23" s="25">
        <v>3</v>
      </c>
      <c r="AN23" s="25" t="s">
        <v>40</v>
      </c>
    </row>
    <row r="24" spans="1:40" s="57" customFormat="1" ht="26.25" thickBot="1">
      <c r="A24" s="45">
        <v>40724</v>
      </c>
      <c r="B24" s="25">
        <v>4</v>
      </c>
      <c r="C24" s="25" t="s">
        <v>0</v>
      </c>
      <c r="D24" s="25">
        <v>23</v>
      </c>
      <c r="E24" s="25" t="s">
        <v>47</v>
      </c>
      <c r="F24" s="25">
        <v>2</v>
      </c>
      <c r="G24" s="25">
        <v>1.5</v>
      </c>
      <c r="H24" s="25">
        <v>0</v>
      </c>
      <c r="I24" s="24"/>
      <c r="J24" s="24"/>
      <c r="K24" s="50">
        <f t="shared" si="0"/>
        <v>-1.5</v>
      </c>
      <c r="L24" s="50">
        <f t="shared" si="1"/>
        <v>0</v>
      </c>
      <c r="M24" s="50">
        <f t="shared" si="2"/>
        <v>-1.5</v>
      </c>
      <c r="N24" s="50">
        <f t="shared" si="3"/>
        <v>-1.5</v>
      </c>
      <c r="O24" s="25">
        <v>0</v>
      </c>
      <c r="P24" s="25">
        <v>0</v>
      </c>
      <c r="Q24" s="24"/>
      <c r="R24" s="24"/>
      <c r="S24" s="51">
        <f t="shared" si="4"/>
        <v>0</v>
      </c>
      <c r="T24" s="25" t="s">
        <v>16</v>
      </c>
      <c r="U24" s="25" t="s">
        <v>16</v>
      </c>
      <c r="V24" s="24" t="s">
        <v>14</v>
      </c>
      <c r="W24" s="24">
        <v>0</v>
      </c>
      <c r="X24" s="24" t="s">
        <v>14</v>
      </c>
      <c r="Y24" s="24">
        <v>0</v>
      </c>
      <c r="Z24" s="24" t="s">
        <v>14</v>
      </c>
      <c r="AA24" s="24">
        <v>0</v>
      </c>
      <c r="AB24" s="28">
        <v>1</v>
      </c>
      <c r="AC24" s="28">
        <v>4</v>
      </c>
      <c r="AD24" s="28">
        <v>10</v>
      </c>
      <c r="AE24" s="28">
        <v>80</v>
      </c>
      <c r="AF24" s="24"/>
      <c r="AG24" s="28">
        <v>30</v>
      </c>
      <c r="AH24" s="32" t="s">
        <v>312</v>
      </c>
      <c r="AI24" s="55" t="s">
        <v>460</v>
      </c>
      <c r="AJ24" s="25"/>
      <c r="AK24" s="57" t="s">
        <v>30</v>
      </c>
      <c r="AL24" s="25">
        <v>1.5</v>
      </c>
      <c r="AM24" s="25">
        <v>0</v>
      </c>
      <c r="AN24" s="25" t="s">
        <v>40</v>
      </c>
    </row>
    <row r="25" spans="1:40" s="57" customFormat="1" ht="26.25" thickBot="1">
      <c r="A25" s="45">
        <v>40724</v>
      </c>
      <c r="B25" s="25">
        <v>4</v>
      </c>
      <c r="C25" s="25" t="s">
        <v>0</v>
      </c>
      <c r="D25" s="25">
        <v>24</v>
      </c>
      <c r="E25" s="25" t="s">
        <v>47</v>
      </c>
      <c r="F25" s="25">
        <v>2</v>
      </c>
      <c r="G25" s="25">
        <v>8</v>
      </c>
      <c r="H25" s="25">
        <v>12</v>
      </c>
      <c r="I25" s="24">
        <v>15.5</v>
      </c>
      <c r="J25" s="24">
        <v>16.5</v>
      </c>
      <c r="K25" s="50">
        <f t="shared" si="0"/>
        <v>4</v>
      </c>
      <c r="L25" s="50">
        <f t="shared" si="1"/>
        <v>3.5</v>
      </c>
      <c r="M25" s="50">
        <f t="shared" si="2"/>
        <v>7.5</v>
      </c>
      <c r="N25" s="50">
        <f t="shared" si="3"/>
        <v>8.5</v>
      </c>
      <c r="O25" s="25">
        <v>6</v>
      </c>
      <c r="P25" s="25">
        <v>18</v>
      </c>
      <c r="Q25" s="24">
        <v>30</v>
      </c>
      <c r="R25" s="24">
        <v>3</v>
      </c>
      <c r="S25" s="51">
        <f t="shared" si="4"/>
        <v>116.57250000000001</v>
      </c>
      <c r="T25" s="25" t="s">
        <v>17</v>
      </c>
      <c r="U25" s="52" t="s">
        <v>15</v>
      </c>
      <c r="V25" s="24" t="s">
        <v>15</v>
      </c>
      <c r="W25" s="24">
        <v>1</v>
      </c>
      <c r="X25" s="24" t="s">
        <v>18</v>
      </c>
      <c r="Y25" s="24">
        <v>1</v>
      </c>
      <c r="Z25" s="24" t="s">
        <v>18</v>
      </c>
      <c r="AA25" s="24">
        <v>1</v>
      </c>
      <c r="AB25" s="28">
        <v>12</v>
      </c>
      <c r="AC25" s="28">
        <v>6</v>
      </c>
      <c r="AD25" s="28">
        <v>15</v>
      </c>
      <c r="AE25" s="28">
        <v>65</v>
      </c>
      <c r="AF25" s="24">
        <v>5</v>
      </c>
      <c r="AG25" s="28">
        <v>30</v>
      </c>
      <c r="AH25" s="32" t="s">
        <v>392</v>
      </c>
      <c r="AI25" s="55" t="s">
        <v>460</v>
      </c>
      <c r="AJ25" s="25"/>
      <c r="AK25" s="57" t="s">
        <v>30</v>
      </c>
      <c r="AL25" s="25">
        <v>8</v>
      </c>
      <c r="AM25" s="25">
        <v>6</v>
      </c>
      <c r="AN25" s="25" t="s">
        <v>52</v>
      </c>
    </row>
    <row r="26" spans="1:40" s="57" customFormat="1" ht="26.25" thickBot="1">
      <c r="A26" s="45">
        <v>40724</v>
      </c>
      <c r="B26" s="25">
        <v>4</v>
      </c>
      <c r="C26" s="25" t="s">
        <v>0</v>
      </c>
      <c r="D26" s="25">
        <v>25</v>
      </c>
      <c r="E26" s="25" t="s">
        <v>47</v>
      </c>
      <c r="F26" s="25">
        <v>2</v>
      </c>
      <c r="G26" s="25">
        <v>7</v>
      </c>
      <c r="H26" s="25">
        <v>10.5</v>
      </c>
      <c r="I26" s="24">
        <v>27.5</v>
      </c>
      <c r="J26" s="24">
        <v>36.5</v>
      </c>
      <c r="K26" s="50">
        <f t="shared" si="0"/>
        <v>3.5</v>
      </c>
      <c r="L26" s="50">
        <f t="shared" si="1"/>
        <v>17</v>
      </c>
      <c r="M26" s="50">
        <f t="shared" si="2"/>
        <v>20.5</v>
      </c>
      <c r="N26" s="50">
        <f t="shared" si="3"/>
        <v>29.5</v>
      </c>
      <c r="O26" s="25">
        <v>3</v>
      </c>
      <c r="P26" s="25">
        <v>8</v>
      </c>
      <c r="Q26" s="24">
        <v>43</v>
      </c>
      <c r="R26" s="24">
        <v>6</v>
      </c>
      <c r="S26" s="51">
        <f t="shared" si="4"/>
        <v>1031.49</v>
      </c>
      <c r="T26" s="25" t="s">
        <v>18</v>
      </c>
      <c r="U26" s="52" t="s">
        <v>17</v>
      </c>
      <c r="V26" s="24" t="s">
        <v>13</v>
      </c>
      <c r="W26" s="24">
        <v>1</v>
      </c>
      <c r="X26" s="24" t="s">
        <v>15</v>
      </c>
      <c r="Y26" s="24">
        <v>1</v>
      </c>
      <c r="Z26" s="24" t="s">
        <v>15</v>
      </c>
      <c r="AA26" s="24">
        <v>1</v>
      </c>
      <c r="AB26" s="28">
        <v>1</v>
      </c>
      <c r="AC26" s="28">
        <v>3</v>
      </c>
      <c r="AD26" s="28">
        <v>30</v>
      </c>
      <c r="AE26" s="28">
        <v>60</v>
      </c>
      <c r="AF26" s="24">
        <v>2</v>
      </c>
      <c r="AG26" s="28">
        <v>25</v>
      </c>
      <c r="AH26" s="32" t="s">
        <v>393</v>
      </c>
      <c r="AI26" s="55" t="s">
        <v>460</v>
      </c>
      <c r="AJ26" s="25"/>
      <c r="AK26" s="57" t="s">
        <v>30</v>
      </c>
      <c r="AL26" s="25">
        <v>7</v>
      </c>
      <c r="AM26" s="25">
        <v>3</v>
      </c>
      <c r="AN26" s="25" t="s">
        <v>40</v>
      </c>
    </row>
    <row r="27" spans="1:40" s="57" customFormat="1" ht="26.25" thickBot="1">
      <c r="A27" s="45">
        <v>40724</v>
      </c>
      <c r="B27" s="25">
        <v>4</v>
      </c>
      <c r="C27" s="25" t="s">
        <v>0</v>
      </c>
      <c r="D27" s="25">
        <v>26</v>
      </c>
      <c r="E27" s="25" t="s">
        <v>47</v>
      </c>
      <c r="F27" s="25">
        <v>2</v>
      </c>
      <c r="G27" s="25">
        <v>9</v>
      </c>
      <c r="H27" s="25">
        <v>12.5</v>
      </c>
      <c r="I27" s="24">
        <v>27.5</v>
      </c>
      <c r="J27" s="24">
        <v>32</v>
      </c>
      <c r="K27" s="50">
        <f t="shared" si="0"/>
        <v>3.5</v>
      </c>
      <c r="L27" s="50">
        <f t="shared" si="1"/>
        <v>15</v>
      </c>
      <c r="M27" s="50">
        <f t="shared" si="2"/>
        <v>18.5</v>
      </c>
      <c r="N27" s="50">
        <f t="shared" si="3"/>
        <v>23</v>
      </c>
      <c r="O27" s="25">
        <v>5</v>
      </c>
      <c r="P27" s="25">
        <v>15</v>
      </c>
      <c r="Q27" s="24">
        <v>51</v>
      </c>
      <c r="R27" s="24">
        <v>5</v>
      </c>
      <c r="S27" s="51">
        <f t="shared" si="4"/>
        <v>628</v>
      </c>
      <c r="T27" s="25" t="s">
        <v>17</v>
      </c>
      <c r="U27" s="52" t="s">
        <v>17</v>
      </c>
      <c r="V27" s="24" t="s">
        <v>13</v>
      </c>
      <c r="W27" s="24">
        <v>1</v>
      </c>
      <c r="X27" s="24" t="s">
        <v>15</v>
      </c>
      <c r="Y27" s="24">
        <v>1</v>
      </c>
      <c r="Z27" s="24" t="s">
        <v>17</v>
      </c>
      <c r="AA27" s="24">
        <v>1</v>
      </c>
      <c r="AB27" s="28">
        <v>40</v>
      </c>
      <c r="AC27" s="28">
        <v>5</v>
      </c>
      <c r="AD27" s="28">
        <v>50</v>
      </c>
      <c r="AE27" s="28">
        <v>30</v>
      </c>
      <c r="AF27" s="24">
        <v>50</v>
      </c>
      <c r="AG27" s="28">
        <v>27</v>
      </c>
      <c r="AH27" s="32" t="s">
        <v>392</v>
      </c>
      <c r="AI27" s="55" t="s">
        <v>460</v>
      </c>
      <c r="AJ27" s="25"/>
      <c r="AK27" s="57" t="s">
        <v>30</v>
      </c>
      <c r="AL27" s="25">
        <v>9</v>
      </c>
      <c r="AM27" s="25">
        <v>5</v>
      </c>
      <c r="AN27" s="25" t="s">
        <v>40</v>
      </c>
    </row>
    <row r="28" spans="1:40" s="57" customFormat="1" ht="26.25" thickBot="1">
      <c r="A28" s="45">
        <v>40724</v>
      </c>
      <c r="B28" s="25">
        <v>4</v>
      </c>
      <c r="C28" s="25" t="s">
        <v>0</v>
      </c>
      <c r="D28" s="25">
        <v>27</v>
      </c>
      <c r="E28" s="25" t="s">
        <v>47</v>
      </c>
      <c r="F28" s="25">
        <v>2</v>
      </c>
      <c r="G28" s="25">
        <v>3.5</v>
      </c>
      <c r="H28" s="25">
        <v>0</v>
      </c>
      <c r="I28" s="24"/>
      <c r="J28" s="24"/>
      <c r="K28" s="50">
        <f t="shared" si="0"/>
        <v>-3.5</v>
      </c>
      <c r="L28" s="50">
        <f t="shared" si="1"/>
        <v>0</v>
      </c>
      <c r="M28" s="50">
        <f t="shared" si="2"/>
        <v>-3.5</v>
      </c>
      <c r="N28" s="50">
        <f t="shared" si="3"/>
        <v>-3.5</v>
      </c>
      <c r="O28" s="25">
        <v>0</v>
      </c>
      <c r="P28" s="25">
        <v>0</v>
      </c>
      <c r="Q28" s="24"/>
      <c r="R28" s="24"/>
      <c r="S28" s="51">
        <f t="shared" si="4"/>
        <v>0</v>
      </c>
      <c r="T28" s="25" t="s">
        <v>16</v>
      </c>
      <c r="U28" s="25" t="s">
        <v>16</v>
      </c>
      <c r="V28" s="24" t="s">
        <v>14</v>
      </c>
      <c r="W28" s="24">
        <v>0</v>
      </c>
      <c r="X28" s="24" t="s">
        <v>14</v>
      </c>
      <c r="Y28" s="24">
        <v>0</v>
      </c>
      <c r="Z28" s="24" t="s">
        <v>14</v>
      </c>
      <c r="AA28" s="24">
        <v>0</v>
      </c>
      <c r="AB28" s="28">
        <v>1</v>
      </c>
      <c r="AC28" s="28">
        <v>3</v>
      </c>
      <c r="AD28" s="28">
        <v>5</v>
      </c>
      <c r="AE28" s="28">
        <v>90</v>
      </c>
      <c r="AF28" s="24"/>
      <c r="AG28" s="28">
        <v>20</v>
      </c>
      <c r="AH28" s="32" t="s">
        <v>391</v>
      </c>
      <c r="AI28" s="55" t="s">
        <v>460</v>
      </c>
      <c r="AJ28" s="25"/>
      <c r="AK28" s="57" t="s">
        <v>30</v>
      </c>
      <c r="AL28" s="25">
        <v>3.5</v>
      </c>
      <c r="AM28" s="25">
        <v>0</v>
      </c>
      <c r="AN28" s="25" t="s">
        <v>40</v>
      </c>
    </row>
    <row r="29" spans="1:40" s="57" customFormat="1" ht="26.25" thickBot="1">
      <c r="A29" s="45">
        <v>40724</v>
      </c>
      <c r="B29" s="25">
        <v>4</v>
      </c>
      <c r="C29" s="25" t="s">
        <v>0</v>
      </c>
      <c r="D29" s="25">
        <v>28</v>
      </c>
      <c r="E29" s="25" t="s">
        <v>47</v>
      </c>
      <c r="F29" s="25">
        <v>1</v>
      </c>
      <c r="G29" s="25">
        <v>9</v>
      </c>
      <c r="H29" s="25">
        <v>14</v>
      </c>
      <c r="I29" s="24">
        <v>26</v>
      </c>
      <c r="J29" s="24">
        <v>26.5</v>
      </c>
      <c r="K29" s="50">
        <f t="shared" si="0"/>
        <v>5</v>
      </c>
      <c r="L29" s="50">
        <f t="shared" si="1"/>
        <v>12</v>
      </c>
      <c r="M29" s="50">
        <f t="shared" si="2"/>
        <v>17</v>
      </c>
      <c r="N29" s="50">
        <f t="shared" si="3"/>
        <v>17.5</v>
      </c>
      <c r="O29" s="25">
        <v>7</v>
      </c>
      <c r="P29" s="25">
        <v>20</v>
      </c>
      <c r="Q29" s="24">
        <v>47</v>
      </c>
      <c r="R29" s="24">
        <v>4</v>
      </c>
      <c r="S29" s="51">
        <f t="shared" si="4"/>
        <v>332.84000000000003</v>
      </c>
      <c r="T29" s="25" t="s">
        <v>15</v>
      </c>
      <c r="U29" s="52" t="s">
        <v>13</v>
      </c>
      <c r="V29" s="24" t="s">
        <v>13</v>
      </c>
      <c r="W29" s="24">
        <v>1</v>
      </c>
      <c r="X29" s="24" t="s">
        <v>14</v>
      </c>
      <c r="Y29" s="24">
        <v>0</v>
      </c>
      <c r="Z29" s="24" t="s">
        <v>14</v>
      </c>
      <c r="AA29" s="24">
        <v>0</v>
      </c>
      <c r="AB29" s="28">
        <v>2</v>
      </c>
      <c r="AC29" s="28">
        <v>10</v>
      </c>
      <c r="AD29" s="28">
        <v>5</v>
      </c>
      <c r="AE29" s="28">
        <v>10</v>
      </c>
      <c r="AF29" s="24">
        <v>5</v>
      </c>
      <c r="AG29" s="28">
        <v>30</v>
      </c>
      <c r="AH29" s="32" t="s">
        <v>390</v>
      </c>
      <c r="AI29" s="55" t="s">
        <v>460</v>
      </c>
      <c r="AJ29" s="25"/>
      <c r="AK29" s="57" t="s">
        <v>30</v>
      </c>
      <c r="AL29" s="25">
        <v>9</v>
      </c>
      <c r="AM29" s="25">
        <v>7</v>
      </c>
      <c r="AN29" s="25" t="s">
        <v>52</v>
      </c>
    </row>
    <row r="30" spans="1:40" s="57" customFormat="1" ht="26.25" thickBot="1">
      <c r="A30" s="45">
        <v>40724</v>
      </c>
      <c r="B30" s="25">
        <v>4</v>
      </c>
      <c r="C30" s="25" t="s">
        <v>0</v>
      </c>
      <c r="D30" s="25">
        <v>29</v>
      </c>
      <c r="E30" s="25" t="s">
        <v>47</v>
      </c>
      <c r="F30" s="25">
        <v>2</v>
      </c>
      <c r="G30" s="25">
        <v>7.5</v>
      </c>
      <c r="H30" s="25">
        <v>13</v>
      </c>
      <c r="I30" s="24">
        <v>22.5</v>
      </c>
      <c r="J30" s="24">
        <v>28.5</v>
      </c>
      <c r="K30" s="50">
        <f t="shared" si="0"/>
        <v>5.5</v>
      </c>
      <c r="L30" s="50">
        <f t="shared" si="1"/>
        <v>9.5</v>
      </c>
      <c r="M30" s="50">
        <f t="shared" si="2"/>
        <v>15</v>
      </c>
      <c r="N30" s="50">
        <f t="shared" si="3"/>
        <v>21</v>
      </c>
      <c r="O30" s="25">
        <v>8</v>
      </c>
      <c r="P30" s="25">
        <v>15</v>
      </c>
      <c r="Q30" s="24">
        <v>9</v>
      </c>
      <c r="R30" s="24">
        <v>7</v>
      </c>
      <c r="S30" s="51">
        <f t="shared" si="4"/>
        <v>1096.2525000000001</v>
      </c>
      <c r="T30" s="25" t="s">
        <v>13</v>
      </c>
      <c r="U30" s="52" t="s">
        <v>15</v>
      </c>
      <c r="V30" s="24" t="s">
        <v>13</v>
      </c>
      <c r="W30" s="24">
        <v>1</v>
      </c>
      <c r="X30" s="24" t="s">
        <v>13</v>
      </c>
      <c r="Y30" s="24">
        <v>1</v>
      </c>
      <c r="Z30" s="24" t="s">
        <v>13</v>
      </c>
      <c r="AA30" s="24">
        <v>1</v>
      </c>
      <c r="AB30" s="28">
        <v>5</v>
      </c>
      <c r="AC30" s="28">
        <v>5</v>
      </c>
      <c r="AD30" s="28">
        <v>10</v>
      </c>
      <c r="AE30" s="28">
        <v>15</v>
      </c>
      <c r="AF30" s="24">
        <v>3</v>
      </c>
      <c r="AG30" s="28">
        <v>40</v>
      </c>
      <c r="AH30" s="32" t="s">
        <v>389</v>
      </c>
      <c r="AI30" s="55" t="s">
        <v>460</v>
      </c>
      <c r="AJ30" s="30" t="s">
        <v>388</v>
      </c>
      <c r="AK30" s="57" t="s">
        <v>30</v>
      </c>
      <c r="AL30" s="25">
        <v>7.5</v>
      </c>
      <c r="AM30" s="25">
        <v>8</v>
      </c>
      <c r="AN30" s="25" t="s">
        <v>40</v>
      </c>
    </row>
    <row r="31" spans="1:40" s="57" customFormat="1" ht="26.25" thickBot="1">
      <c r="A31" s="45">
        <v>40724</v>
      </c>
      <c r="B31" s="25">
        <v>4</v>
      </c>
      <c r="C31" s="25" t="s">
        <v>0</v>
      </c>
      <c r="D31" s="25">
        <v>30</v>
      </c>
      <c r="E31" s="25" t="s">
        <v>47</v>
      </c>
      <c r="F31" s="25">
        <v>2</v>
      </c>
      <c r="G31" s="25">
        <v>8.5</v>
      </c>
      <c r="H31" s="25">
        <v>13</v>
      </c>
      <c r="I31" s="24">
        <v>29</v>
      </c>
      <c r="J31" s="24">
        <v>34.5</v>
      </c>
      <c r="K31" s="50">
        <f t="shared" si="0"/>
        <v>4.5</v>
      </c>
      <c r="L31" s="50">
        <f t="shared" si="1"/>
        <v>16</v>
      </c>
      <c r="M31" s="50">
        <f t="shared" si="2"/>
        <v>20.5</v>
      </c>
      <c r="N31" s="50">
        <f t="shared" si="3"/>
        <v>26</v>
      </c>
      <c r="O31" s="25">
        <v>8</v>
      </c>
      <c r="P31" s="25">
        <v>19</v>
      </c>
      <c r="Q31" s="24">
        <v>55</v>
      </c>
      <c r="R31" s="24">
        <v>7</v>
      </c>
      <c r="S31" s="51">
        <f t="shared" si="4"/>
        <v>1327.0425</v>
      </c>
      <c r="T31" s="25" t="s">
        <v>17</v>
      </c>
      <c r="U31" s="52" t="s">
        <v>17</v>
      </c>
      <c r="V31" s="24" t="s">
        <v>13</v>
      </c>
      <c r="W31" s="24">
        <v>1</v>
      </c>
      <c r="X31" s="24" t="s">
        <v>13</v>
      </c>
      <c r="Y31" s="24">
        <v>1</v>
      </c>
      <c r="Z31" s="24" t="s">
        <v>13</v>
      </c>
      <c r="AA31" s="24">
        <v>1</v>
      </c>
      <c r="AB31" s="28">
        <v>2</v>
      </c>
      <c r="AC31" s="28">
        <v>8</v>
      </c>
      <c r="AD31" s="28">
        <v>8</v>
      </c>
      <c r="AE31" s="28">
        <v>15</v>
      </c>
      <c r="AF31" s="24">
        <v>5</v>
      </c>
      <c r="AG31" s="28">
        <v>28</v>
      </c>
      <c r="AH31" s="32" t="s">
        <v>387</v>
      </c>
      <c r="AI31" s="55" t="s">
        <v>460</v>
      </c>
      <c r="AJ31" s="25"/>
      <c r="AK31" s="57" t="s">
        <v>30</v>
      </c>
      <c r="AL31" s="25">
        <v>8.5</v>
      </c>
      <c r="AM31" s="25">
        <v>8</v>
      </c>
      <c r="AN31" s="25" t="s">
        <v>40</v>
      </c>
    </row>
    <row r="32" spans="1:40" s="57" customFormat="1" ht="26.25" thickBot="1">
      <c r="A32" s="45">
        <v>40724</v>
      </c>
      <c r="B32" s="25">
        <v>4</v>
      </c>
      <c r="C32" s="25" t="s">
        <v>0</v>
      </c>
      <c r="D32" s="25">
        <v>31</v>
      </c>
      <c r="E32" s="25" t="s">
        <v>47</v>
      </c>
      <c r="F32" s="25">
        <v>1</v>
      </c>
      <c r="G32" s="25">
        <v>7</v>
      </c>
      <c r="H32" s="25">
        <v>17</v>
      </c>
      <c r="I32" s="24">
        <v>42</v>
      </c>
      <c r="J32" s="24">
        <v>45.5</v>
      </c>
      <c r="K32" s="50">
        <f t="shared" si="0"/>
        <v>10</v>
      </c>
      <c r="L32" s="50">
        <f t="shared" si="1"/>
        <v>25</v>
      </c>
      <c r="M32" s="50">
        <f t="shared" si="2"/>
        <v>35</v>
      </c>
      <c r="N32" s="50">
        <f t="shared" si="3"/>
        <v>38.5</v>
      </c>
      <c r="O32" s="25">
        <v>4</v>
      </c>
      <c r="P32" s="25">
        <v>22</v>
      </c>
      <c r="Q32" s="24">
        <v>54</v>
      </c>
      <c r="R32" s="24">
        <v>10</v>
      </c>
      <c r="S32" s="51">
        <f t="shared" si="4"/>
        <v>3571.75</v>
      </c>
      <c r="T32" s="25" t="s">
        <v>15</v>
      </c>
      <c r="U32" s="52" t="s">
        <v>15</v>
      </c>
      <c r="V32" s="24" t="s">
        <v>13</v>
      </c>
      <c r="W32" s="24">
        <v>1</v>
      </c>
      <c r="X32" s="24" t="s">
        <v>15</v>
      </c>
      <c r="Y32" s="24">
        <v>1</v>
      </c>
      <c r="Z32" s="24" t="s">
        <v>17</v>
      </c>
      <c r="AA32" s="24">
        <v>1</v>
      </c>
      <c r="AB32" s="28">
        <v>1</v>
      </c>
      <c r="AC32" s="28">
        <v>2</v>
      </c>
      <c r="AD32" s="62">
        <v>5</v>
      </c>
      <c r="AE32" s="28">
        <v>10</v>
      </c>
      <c r="AF32" s="24">
        <v>5</v>
      </c>
      <c r="AG32" s="28">
        <v>28</v>
      </c>
      <c r="AH32" s="32" t="s">
        <v>386</v>
      </c>
      <c r="AI32" s="55" t="s">
        <v>460</v>
      </c>
      <c r="AJ32" s="25"/>
      <c r="AK32" s="57" t="s">
        <v>30</v>
      </c>
      <c r="AL32" s="25">
        <v>7</v>
      </c>
      <c r="AM32" s="25">
        <v>4</v>
      </c>
      <c r="AN32" s="25" t="s">
        <v>40</v>
      </c>
    </row>
    <row r="33" spans="1:40" s="57" customFormat="1" ht="26.25" thickBot="1">
      <c r="A33" s="45">
        <v>40724</v>
      </c>
      <c r="B33" s="25">
        <v>4</v>
      </c>
      <c r="C33" s="25" t="s">
        <v>0</v>
      </c>
      <c r="D33" s="25">
        <v>32</v>
      </c>
      <c r="E33" s="25" t="s">
        <v>267</v>
      </c>
      <c r="F33" s="25">
        <v>1</v>
      </c>
      <c r="G33" s="25">
        <v>5</v>
      </c>
      <c r="H33" s="25">
        <v>0</v>
      </c>
      <c r="I33" s="24"/>
      <c r="J33" s="24"/>
      <c r="K33" s="50">
        <f t="shared" si="0"/>
        <v>-5</v>
      </c>
      <c r="L33" s="50">
        <f t="shared" si="1"/>
        <v>0</v>
      </c>
      <c r="M33" s="50">
        <f t="shared" si="2"/>
        <v>-5</v>
      </c>
      <c r="N33" s="50">
        <f t="shared" si="3"/>
        <v>-5</v>
      </c>
      <c r="O33" s="25">
        <v>1</v>
      </c>
      <c r="P33" s="25">
        <v>0</v>
      </c>
      <c r="Q33" s="24"/>
      <c r="R33" s="24"/>
      <c r="S33" s="51">
        <f t="shared" si="4"/>
        <v>0</v>
      </c>
      <c r="T33" s="25" t="s">
        <v>14</v>
      </c>
      <c r="U33" s="25" t="s">
        <v>14</v>
      </c>
      <c r="V33" s="24" t="s">
        <v>14</v>
      </c>
      <c r="W33" s="24">
        <v>0</v>
      </c>
      <c r="X33" s="24" t="s">
        <v>14</v>
      </c>
      <c r="Y33" s="24">
        <v>0</v>
      </c>
      <c r="Z33" s="24" t="s">
        <v>14</v>
      </c>
      <c r="AA33" s="24">
        <v>0</v>
      </c>
      <c r="AB33" s="28">
        <v>2</v>
      </c>
      <c r="AC33" s="28">
        <v>10</v>
      </c>
      <c r="AD33" s="28">
        <v>15</v>
      </c>
      <c r="AE33" s="28">
        <v>20</v>
      </c>
      <c r="AF33" s="24"/>
      <c r="AG33" s="28">
        <v>33</v>
      </c>
      <c r="AH33" s="32" t="s">
        <v>385</v>
      </c>
      <c r="AI33" s="55" t="s">
        <v>460</v>
      </c>
      <c r="AJ33" s="25"/>
      <c r="AK33" s="57" t="s">
        <v>30</v>
      </c>
      <c r="AL33" s="25">
        <v>5</v>
      </c>
      <c r="AM33" s="25">
        <v>1</v>
      </c>
      <c r="AN33" s="25" t="s">
        <v>40</v>
      </c>
    </row>
    <row r="34" spans="1:40" s="57" customFormat="1" ht="26.25" thickBot="1">
      <c r="A34" s="45">
        <v>40724</v>
      </c>
      <c r="B34" s="25">
        <v>4</v>
      </c>
      <c r="C34" s="25" t="s">
        <v>0</v>
      </c>
      <c r="D34" s="25">
        <v>33</v>
      </c>
      <c r="E34" s="25" t="s">
        <v>267</v>
      </c>
      <c r="F34" s="25">
        <v>1</v>
      </c>
      <c r="G34" s="25">
        <v>6.5</v>
      </c>
      <c r="H34" s="25">
        <v>0</v>
      </c>
      <c r="I34" s="24"/>
      <c r="J34" s="24"/>
      <c r="K34" s="50">
        <f t="shared" si="0"/>
        <v>-6.5</v>
      </c>
      <c r="L34" s="50">
        <f t="shared" si="1"/>
        <v>0</v>
      </c>
      <c r="M34" s="50">
        <f t="shared" si="2"/>
        <v>-6.5</v>
      </c>
      <c r="N34" s="50">
        <f t="shared" si="3"/>
        <v>-6.5</v>
      </c>
      <c r="O34" s="25">
        <v>4</v>
      </c>
      <c r="P34" s="25">
        <v>0</v>
      </c>
      <c r="Q34" s="24"/>
      <c r="R34" s="24"/>
      <c r="S34" s="51">
        <f t="shared" si="4"/>
        <v>0</v>
      </c>
      <c r="T34" s="25" t="s">
        <v>14</v>
      </c>
      <c r="U34" s="25" t="s">
        <v>14</v>
      </c>
      <c r="V34" s="24" t="s">
        <v>14</v>
      </c>
      <c r="W34" s="24">
        <v>0</v>
      </c>
      <c r="X34" s="24" t="s">
        <v>14</v>
      </c>
      <c r="Y34" s="24">
        <v>0</v>
      </c>
      <c r="Z34" s="24" t="s">
        <v>14</v>
      </c>
      <c r="AA34" s="24">
        <v>0</v>
      </c>
      <c r="AB34" s="32">
        <v>0.1</v>
      </c>
      <c r="AC34" s="32">
        <v>0.1</v>
      </c>
      <c r="AD34" s="63">
        <v>0.05</v>
      </c>
      <c r="AE34" s="63">
        <v>0.05</v>
      </c>
      <c r="AF34" s="24"/>
      <c r="AG34" s="28">
        <v>75</v>
      </c>
      <c r="AH34" s="32" t="s">
        <v>384</v>
      </c>
      <c r="AI34" s="55" t="s">
        <v>460</v>
      </c>
      <c r="AJ34" s="25"/>
      <c r="AK34" s="57" t="s">
        <v>30</v>
      </c>
      <c r="AL34" s="25">
        <v>6.5</v>
      </c>
      <c r="AM34" s="25">
        <v>4</v>
      </c>
      <c r="AN34" s="25" t="s">
        <v>40</v>
      </c>
    </row>
    <row r="35" spans="1:40" s="57" customFormat="1" ht="26.25" thickBot="1">
      <c r="A35" s="45">
        <v>40724</v>
      </c>
      <c r="B35" s="25">
        <v>4</v>
      </c>
      <c r="C35" s="25" t="s">
        <v>0</v>
      </c>
      <c r="D35" s="25">
        <v>34</v>
      </c>
      <c r="E35" s="25" t="s">
        <v>267</v>
      </c>
      <c r="F35" s="25">
        <v>2</v>
      </c>
      <c r="G35" s="25">
        <v>10</v>
      </c>
      <c r="H35" s="25">
        <v>12</v>
      </c>
      <c r="I35" s="24">
        <v>17</v>
      </c>
      <c r="J35" s="24">
        <v>18.5</v>
      </c>
      <c r="K35" s="50">
        <f t="shared" si="0"/>
        <v>2</v>
      </c>
      <c r="L35" s="50">
        <f t="shared" si="1"/>
        <v>5</v>
      </c>
      <c r="M35" s="50">
        <f t="shared" si="2"/>
        <v>7</v>
      </c>
      <c r="N35" s="50">
        <f t="shared" si="3"/>
        <v>8.5</v>
      </c>
      <c r="O35" s="25">
        <v>6</v>
      </c>
      <c r="P35" s="25">
        <v>13</v>
      </c>
      <c r="Q35" s="24">
        <v>38</v>
      </c>
      <c r="R35" s="24">
        <v>5</v>
      </c>
      <c r="S35" s="51">
        <f t="shared" si="4"/>
        <v>363.0625</v>
      </c>
      <c r="T35" s="30" t="s">
        <v>17</v>
      </c>
      <c r="U35" s="52" t="s">
        <v>15</v>
      </c>
      <c r="V35" s="24" t="s">
        <v>15</v>
      </c>
      <c r="W35" s="24">
        <v>1</v>
      </c>
      <c r="X35" s="24" t="s">
        <v>15</v>
      </c>
      <c r="Y35" s="24">
        <v>1</v>
      </c>
      <c r="Z35" s="24" t="s">
        <v>15</v>
      </c>
      <c r="AA35" s="24">
        <v>1</v>
      </c>
      <c r="AB35" s="28">
        <v>0</v>
      </c>
      <c r="AC35" s="63">
        <v>1</v>
      </c>
      <c r="AD35" s="28">
        <v>0</v>
      </c>
      <c r="AE35" s="28">
        <v>5</v>
      </c>
      <c r="AF35" s="24">
        <v>0</v>
      </c>
      <c r="AG35" s="28">
        <v>22</v>
      </c>
      <c r="AH35" s="32" t="s">
        <v>383</v>
      </c>
      <c r="AI35" s="55" t="s">
        <v>460</v>
      </c>
      <c r="AJ35" s="25"/>
      <c r="AK35" s="57" t="s">
        <v>30</v>
      </c>
      <c r="AL35" s="25">
        <v>10</v>
      </c>
      <c r="AM35" s="25">
        <v>6</v>
      </c>
      <c r="AN35" s="25" t="s">
        <v>40</v>
      </c>
    </row>
    <row r="36" spans="1:40" s="57" customFormat="1" ht="26.25" thickBot="1">
      <c r="A36" s="45">
        <v>40724</v>
      </c>
      <c r="B36" s="25">
        <v>4</v>
      </c>
      <c r="C36" s="25" t="s">
        <v>0</v>
      </c>
      <c r="D36" s="25">
        <v>35</v>
      </c>
      <c r="E36" s="25" t="s">
        <v>47</v>
      </c>
      <c r="F36" s="25">
        <v>2</v>
      </c>
      <c r="G36" s="25">
        <v>4.5</v>
      </c>
      <c r="H36" s="25">
        <v>7.5</v>
      </c>
      <c r="I36" s="24">
        <v>28</v>
      </c>
      <c r="J36" s="24">
        <v>38</v>
      </c>
      <c r="K36" s="50">
        <f t="shared" si="0"/>
        <v>3</v>
      </c>
      <c r="L36" s="50">
        <f t="shared" si="1"/>
        <v>20.5</v>
      </c>
      <c r="M36" s="50">
        <f t="shared" si="2"/>
        <v>23.5</v>
      </c>
      <c r="N36" s="50">
        <f t="shared" si="3"/>
        <v>33.5</v>
      </c>
      <c r="O36" s="25">
        <v>2</v>
      </c>
      <c r="P36" s="25">
        <v>9</v>
      </c>
      <c r="Q36" s="24">
        <v>2</v>
      </c>
      <c r="R36" s="24">
        <v>10</v>
      </c>
      <c r="S36" s="51">
        <f t="shared" si="4"/>
        <v>2983</v>
      </c>
      <c r="T36" s="30" t="s">
        <v>15</v>
      </c>
      <c r="U36" s="52" t="s">
        <v>15</v>
      </c>
      <c r="V36" s="24" t="s">
        <v>13</v>
      </c>
      <c r="W36" s="24">
        <v>1</v>
      </c>
      <c r="X36" s="24" t="s">
        <v>15</v>
      </c>
      <c r="Y36" s="24">
        <v>1</v>
      </c>
      <c r="Z36" s="24" t="s">
        <v>17</v>
      </c>
      <c r="AA36" s="24">
        <v>1</v>
      </c>
      <c r="AB36" s="28">
        <v>0</v>
      </c>
      <c r="AC36" s="28">
        <v>1</v>
      </c>
      <c r="AD36" s="28">
        <v>0</v>
      </c>
      <c r="AE36" s="28">
        <v>25</v>
      </c>
      <c r="AF36" s="24">
        <v>0</v>
      </c>
      <c r="AG36" s="28">
        <v>28</v>
      </c>
      <c r="AH36" s="32" t="s">
        <v>382</v>
      </c>
      <c r="AI36" s="55" t="s">
        <v>460</v>
      </c>
      <c r="AJ36" s="30" t="s">
        <v>381</v>
      </c>
      <c r="AK36" s="57" t="s">
        <v>30</v>
      </c>
      <c r="AL36" s="25">
        <v>4.5</v>
      </c>
      <c r="AM36" s="25">
        <v>2</v>
      </c>
      <c r="AN36" s="25" t="s">
        <v>52</v>
      </c>
    </row>
    <row r="37" spans="1:40" s="57" customFormat="1" ht="26.25" thickBot="1">
      <c r="A37" s="45">
        <v>40724</v>
      </c>
      <c r="B37" s="25">
        <v>4</v>
      </c>
      <c r="C37" s="25" t="s">
        <v>0</v>
      </c>
      <c r="D37" s="25">
        <v>36</v>
      </c>
      <c r="E37" s="25" t="s">
        <v>267</v>
      </c>
      <c r="F37" s="25">
        <v>2</v>
      </c>
      <c r="G37" s="25">
        <v>4</v>
      </c>
      <c r="H37" s="30">
        <v>0</v>
      </c>
      <c r="I37" s="24">
        <v>7</v>
      </c>
      <c r="J37" s="24"/>
      <c r="K37" s="50">
        <f t="shared" si="0"/>
        <v>-4</v>
      </c>
      <c r="L37" s="50">
        <f t="shared" si="1"/>
        <v>7</v>
      </c>
      <c r="M37" s="50">
        <f t="shared" si="2"/>
        <v>3</v>
      </c>
      <c r="N37" s="50">
        <f t="shared" si="3"/>
        <v>-4</v>
      </c>
      <c r="O37" s="25">
        <v>0</v>
      </c>
      <c r="P37" s="30">
        <v>0</v>
      </c>
      <c r="Q37" s="24"/>
      <c r="R37" s="24"/>
      <c r="S37" s="51">
        <f t="shared" si="4"/>
        <v>0</v>
      </c>
      <c r="T37" s="30" t="s">
        <v>14</v>
      </c>
      <c r="U37" s="30" t="s">
        <v>14</v>
      </c>
      <c r="V37" s="24" t="s">
        <v>14</v>
      </c>
      <c r="W37" s="24">
        <v>0</v>
      </c>
      <c r="X37" s="24" t="s">
        <v>14</v>
      </c>
      <c r="Y37" s="24">
        <v>0</v>
      </c>
      <c r="Z37" s="24" t="s">
        <v>14</v>
      </c>
      <c r="AA37" s="24">
        <v>0</v>
      </c>
      <c r="AB37" s="28">
        <v>10</v>
      </c>
      <c r="AC37" s="28">
        <v>10</v>
      </c>
      <c r="AD37" s="28">
        <v>5</v>
      </c>
      <c r="AE37" s="28">
        <v>80</v>
      </c>
      <c r="AF37" s="24"/>
      <c r="AG37" s="28">
        <v>20</v>
      </c>
      <c r="AH37" s="32" t="s">
        <v>380</v>
      </c>
      <c r="AI37" s="55" t="s">
        <v>460</v>
      </c>
      <c r="AJ37" s="30" t="s">
        <v>96</v>
      </c>
      <c r="AK37" s="57" t="s">
        <v>30</v>
      </c>
      <c r="AL37" s="25">
        <v>4</v>
      </c>
      <c r="AM37" s="25">
        <v>0</v>
      </c>
      <c r="AN37" s="25" t="s">
        <v>52</v>
      </c>
    </row>
    <row r="38" spans="1:40" s="57" customFormat="1" ht="26.25" thickBot="1">
      <c r="A38" s="45">
        <v>40724</v>
      </c>
      <c r="B38" s="25">
        <v>4</v>
      </c>
      <c r="C38" s="25" t="s">
        <v>0</v>
      </c>
      <c r="D38" s="25">
        <v>37</v>
      </c>
      <c r="E38" s="25" t="s">
        <v>267</v>
      </c>
      <c r="F38" s="25">
        <v>2</v>
      </c>
      <c r="G38" s="25">
        <v>9</v>
      </c>
      <c r="H38" s="25">
        <v>18</v>
      </c>
      <c r="I38" s="24">
        <v>57</v>
      </c>
      <c r="J38" s="24">
        <v>77</v>
      </c>
      <c r="K38" s="50">
        <f t="shared" si="0"/>
        <v>9</v>
      </c>
      <c r="L38" s="50">
        <f t="shared" si="1"/>
        <v>39</v>
      </c>
      <c r="M38" s="50">
        <f t="shared" si="2"/>
        <v>48</v>
      </c>
      <c r="N38" s="50">
        <f t="shared" si="3"/>
        <v>68</v>
      </c>
      <c r="O38" s="25">
        <v>5</v>
      </c>
      <c r="P38" s="25">
        <v>31</v>
      </c>
      <c r="Q38" s="24">
        <v>22</v>
      </c>
      <c r="R38" s="24">
        <v>20</v>
      </c>
      <c r="S38" s="51">
        <f t="shared" si="4"/>
        <v>24178</v>
      </c>
      <c r="T38" s="30" t="s">
        <v>13</v>
      </c>
      <c r="U38" s="52" t="s">
        <v>13</v>
      </c>
      <c r="V38" s="24" t="s">
        <v>13</v>
      </c>
      <c r="W38" s="24">
        <v>1</v>
      </c>
      <c r="X38" s="24" t="s">
        <v>13</v>
      </c>
      <c r="Y38" s="24">
        <v>1</v>
      </c>
      <c r="Z38" s="24" t="s">
        <v>13</v>
      </c>
      <c r="AA38" s="24">
        <v>1</v>
      </c>
      <c r="AB38" s="28">
        <v>5</v>
      </c>
      <c r="AC38" s="28">
        <v>3</v>
      </c>
      <c r="AD38" s="28">
        <v>12</v>
      </c>
      <c r="AE38" s="28">
        <v>5</v>
      </c>
      <c r="AF38" s="24">
        <v>30</v>
      </c>
      <c r="AG38" s="28">
        <v>28</v>
      </c>
      <c r="AH38" s="32" t="s">
        <v>379</v>
      </c>
      <c r="AI38" s="55" t="s">
        <v>460</v>
      </c>
      <c r="AJ38" s="30" t="s">
        <v>378</v>
      </c>
      <c r="AK38" s="57" t="s">
        <v>30</v>
      </c>
      <c r="AL38" s="25">
        <v>9</v>
      </c>
      <c r="AM38" s="25">
        <v>5</v>
      </c>
      <c r="AN38" s="25" t="s">
        <v>40</v>
      </c>
    </row>
    <row r="39" spans="1:40" s="57" customFormat="1" ht="26.25" thickBot="1">
      <c r="A39" s="45">
        <v>40724</v>
      </c>
      <c r="B39" s="25">
        <v>4</v>
      </c>
      <c r="C39" s="25" t="s">
        <v>0</v>
      </c>
      <c r="D39" s="25">
        <v>38</v>
      </c>
      <c r="E39" s="25" t="s">
        <v>267</v>
      </c>
      <c r="F39" s="25">
        <v>1</v>
      </c>
      <c r="G39" s="25">
        <v>9</v>
      </c>
      <c r="H39" s="25">
        <v>14</v>
      </c>
      <c r="I39" s="24">
        <v>38.5</v>
      </c>
      <c r="J39" s="24">
        <v>54</v>
      </c>
      <c r="K39" s="50">
        <f t="shared" si="0"/>
        <v>5</v>
      </c>
      <c r="L39" s="50">
        <f t="shared" si="1"/>
        <v>24.5</v>
      </c>
      <c r="M39" s="50">
        <f t="shared" si="2"/>
        <v>29.5</v>
      </c>
      <c r="N39" s="50">
        <f t="shared" si="3"/>
        <v>45</v>
      </c>
      <c r="O39" s="25">
        <v>2</v>
      </c>
      <c r="P39" s="25">
        <v>16</v>
      </c>
      <c r="Q39" s="24">
        <v>59</v>
      </c>
      <c r="R39" s="24">
        <v>8</v>
      </c>
      <c r="S39" s="51">
        <f t="shared" si="4"/>
        <v>2712.96</v>
      </c>
      <c r="T39" s="30" t="s">
        <v>15</v>
      </c>
      <c r="U39" s="52" t="s">
        <v>15</v>
      </c>
      <c r="V39" s="24" t="s">
        <v>13</v>
      </c>
      <c r="W39" s="24">
        <v>1</v>
      </c>
      <c r="X39" s="24" t="s">
        <v>15</v>
      </c>
      <c r="Y39" s="24">
        <v>1</v>
      </c>
      <c r="Z39" s="24" t="s">
        <v>17</v>
      </c>
      <c r="AA39" s="24">
        <v>1</v>
      </c>
      <c r="AB39" s="32">
        <v>0.1</v>
      </c>
      <c r="AC39" s="28">
        <v>1</v>
      </c>
      <c r="AD39" s="28">
        <v>0</v>
      </c>
      <c r="AE39" s="28">
        <v>8</v>
      </c>
      <c r="AF39" s="24">
        <v>2</v>
      </c>
      <c r="AG39" s="28">
        <v>20</v>
      </c>
      <c r="AH39" s="32" t="s">
        <v>377</v>
      </c>
      <c r="AI39" s="55" t="s">
        <v>460</v>
      </c>
      <c r="AJ39" s="30" t="s">
        <v>210</v>
      </c>
      <c r="AK39" s="57" t="s">
        <v>30</v>
      </c>
      <c r="AL39" s="25">
        <v>9</v>
      </c>
      <c r="AM39" s="25">
        <v>2</v>
      </c>
      <c r="AN39" s="25" t="s">
        <v>52</v>
      </c>
    </row>
    <row r="40" spans="1:40" s="57" customFormat="1" ht="26.25" thickBot="1">
      <c r="A40" s="45">
        <v>40724</v>
      </c>
      <c r="B40" s="25">
        <v>4</v>
      </c>
      <c r="C40" s="25" t="s">
        <v>0</v>
      </c>
      <c r="D40" s="25">
        <v>39</v>
      </c>
      <c r="E40" s="25" t="s">
        <v>267</v>
      </c>
      <c r="F40" s="25">
        <v>3</v>
      </c>
      <c r="G40" s="25">
        <v>5.5</v>
      </c>
      <c r="H40" s="25">
        <v>6</v>
      </c>
      <c r="I40" s="24">
        <v>7</v>
      </c>
      <c r="J40" s="24">
        <v>5.5</v>
      </c>
      <c r="K40" s="50">
        <f t="shared" si="0"/>
        <v>0.5</v>
      </c>
      <c r="L40" s="50">
        <f t="shared" si="1"/>
        <v>1</v>
      </c>
      <c r="M40" s="50">
        <f t="shared" si="2"/>
        <v>1.5</v>
      </c>
      <c r="N40" s="50">
        <f t="shared" si="3"/>
        <v>0</v>
      </c>
      <c r="O40" s="25">
        <v>1</v>
      </c>
      <c r="P40" s="25">
        <v>2</v>
      </c>
      <c r="Q40" s="24">
        <v>6</v>
      </c>
      <c r="R40" s="24">
        <v>1</v>
      </c>
      <c r="S40" s="51">
        <f t="shared" si="4"/>
        <v>4.3174999999999999</v>
      </c>
      <c r="T40" s="30" t="s">
        <v>17</v>
      </c>
      <c r="U40" s="52" t="s">
        <v>17</v>
      </c>
      <c r="V40" s="24" t="s">
        <v>15</v>
      </c>
      <c r="W40" s="24">
        <v>1</v>
      </c>
      <c r="X40" s="24" t="s">
        <v>14</v>
      </c>
      <c r="Y40" s="24">
        <v>0</v>
      </c>
      <c r="Z40" s="24" t="s">
        <v>14</v>
      </c>
      <c r="AA40" s="24">
        <v>0</v>
      </c>
      <c r="AB40" s="28">
        <v>1</v>
      </c>
      <c r="AC40" s="32">
        <v>0.1</v>
      </c>
      <c r="AD40" s="32">
        <v>0.1</v>
      </c>
      <c r="AE40" s="32">
        <v>0.1</v>
      </c>
      <c r="AF40" s="24">
        <v>0</v>
      </c>
      <c r="AG40" s="28">
        <v>22</v>
      </c>
      <c r="AH40" s="32" t="s">
        <v>376</v>
      </c>
      <c r="AI40" s="55" t="s">
        <v>460</v>
      </c>
      <c r="AJ40" s="25"/>
      <c r="AK40" s="57" t="s">
        <v>30</v>
      </c>
      <c r="AL40" s="25">
        <v>5.5</v>
      </c>
      <c r="AM40" s="25">
        <v>1</v>
      </c>
      <c r="AN40" s="25" t="s">
        <v>40</v>
      </c>
    </row>
    <row r="41" spans="1:40" s="57" customFormat="1" ht="26.25" thickBot="1">
      <c r="A41" s="45">
        <v>40724</v>
      </c>
      <c r="B41" s="25">
        <v>4</v>
      </c>
      <c r="C41" s="25" t="s">
        <v>0</v>
      </c>
      <c r="D41" s="25">
        <v>40</v>
      </c>
      <c r="E41" s="25" t="s">
        <v>267</v>
      </c>
      <c r="F41" s="25">
        <v>2</v>
      </c>
      <c r="G41" s="25">
        <v>9</v>
      </c>
      <c r="H41" s="30">
        <v>0</v>
      </c>
      <c r="I41" s="24"/>
      <c r="J41" s="24"/>
      <c r="K41" s="50">
        <f t="shared" si="0"/>
        <v>-9</v>
      </c>
      <c r="L41" s="50">
        <f t="shared" si="1"/>
        <v>0</v>
      </c>
      <c r="M41" s="50">
        <f t="shared" si="2"/>
        <v>-9</v>
      </c>
      <c r="N41" s="50">
        <f t="shared" si="3"/>
        <v>-9</v>
      </c>
      <c r="O41" s="25">
        <v>2</v>
      </c>
      <c r="P41" s="30">
        <v>0</v>
      </c>
      <c r="Q41" s="24"/>
      <c r="R41" s="24"/>
      <c r="S41" s="51">
        <f t="shared" si="4"/>
        <v>0</v>
      </c>
      <c r="T41" s="30" t="s">
        <v>16</v>
      </c>
      <c r="U41" s="30" t="s">
        <v>16</v>
      </c>
      <c r="V41" s="24" t="s">
        <v>14</v>
      </c>
      <c r="W41" s="24">
        <v>0</v>
      </c>
      <c r="X41" s="24" t="s">
        <v>14</v>
      </c>
      <c r="Y41" s="24">
        <v>0</v>
      </c>
      <c r="Z41" s="24" t="s">
        <v>14</v>
      </c>
      <c r="AA41" s="24">
        <v>0</v>
      </c>
      <c r="AB41" s="28">
        <v>15</v>
      </c>
      <c r="AC41" s="28">
        <v>1</v>
      </c>
      <c r="AD41" s="28">
        <v>25</v>
      </c>
      <c r="AE41" s="28">
        <v>5</v>
      </c>
      <c r="AF41" s="24"/>
      <c r="AG41" s="28">
        <v>50</v>
      </c>
      <c r="AH41" s="64" t="s">
        <v>375</v>
      </c>
      <c r="AI41" s="55" t="s">
        <v>460</v>
      </c>
      <c r="AJ41" s="30" t="s">
        <v>374</v>
      </c>
      <c r="AK41" s="57" t="s">
        <v>30</v>
      </c>
      <c r="AL41" s="25">
        <v>9</v>
      </c>
      <c r="AM41" s="25">
        <v>2</v>
      </c>
      <c r="AN41" s="25" t="s">
        <v>52</v>
      </c>
    </row>
    <row r="42" spans="1:40" s="57" customFormat="1" ht="26.25" thickBot="1">
      <c r="A42" s="45">
        <v>40724</v>
      </c>
      <c r="B42" s="25">
        <v>4</v>
      </c>
      <c r="C42" s="25" t="s">
        <v>0</v>
      </c>
      <c r="D42" s="25">
        <v>41</v>
      </c>
      <c r="E42" s="25" t="s">
        <v>47</v>
      </c>
      <c r="F42" s="25">
        <v>3</v>
      </c>
      <c r="G42" s="25">
        <v>10</v>
      </c>
      <c r="H42" s="25">
        <v>12</v>
      </c>
      <c r="I42" s="24">
        <v>24</v>
      </c>
      <c r="J42" s="24">
        <v>32</v>
      </c>
      <c r="K42" s="50">
        <f t="shared" si="0"/>
        <v>2</v>
      </c>
      <c r="L42" s="50">
        <f t="shared" si="1"/>
        <v>12</v>
      </c>
      <c r="M42" s="50">
        <f t="shared" si="2"/>
        <v>14</v>
      </c>
      <c r="N42" s="50">
        <f t="shared" si="3"/>
        <v>22</v>
      </c>
      <c r="O42" s="25">
        <v>9</v>
      </c>
      <c r="P42" s="25">
        <v>14</v>
      </c>
      <c r="Q42" s="24">
        <v>44</v>
      </c>
      <c r="R42" s="24">
        <v>8</v>
      </c>
      <c r="S42" s="51">
        <f t="shared" si="4"/>
        <v>1607.68</v>
      </c>
      <c r="T42" s="30" t="s">
        <v>17</v>
      </c>
      <c r="U42" s="52" t="s">
        <v>17</v>
      </c>
      <c r="V42" s="24" t="s">
        <v>13</v>
      </c>
      <c r="W42" s="24">
        <v>1</v>
      </c>
      <c r="X42" s="24" t="s">
        <v>15</v>
      </c>
      <c r="Y42" s="24">
        <v>1</v>
      </c>
      <c r="Z42" s="24" t="s">
        <v>17</v>
      </c>
      <c r="AA42" s="24">
        <v>1</v>
      </c>
      <c r="AB42" s="28">
        <v>5</v>
      </c>
      <c r="AC42" s="32">
        <v>0.1</v>
      </c>
      <c r="AD42" s="28">
        <v>15</v>
      </c>
      <c r="AE42" s="28">
        <v>9</v>
      </c>
      <c r="AF42" s="24">
        <v>0</v>
      </c>
      <c r="AG42" s="28">
        <v>150</v>
      </c>
      <c r="AH42" s="32" t="s">
        <v>373</v>
      </c>
      <c r="AI42" s="55" t="s">
        <v>460</v>
      </c>
      <c r="AJ42" s="25"/>
      <c r="AK42" s="57" t="s">
        <v>30</v>
      </c>
      <c r="AL42" s="25">
        <v>10</v>
      </c>
      <c r="AM42" s="25">
        <v>9</v>
      </c>
      <c r="AN42" s="25" t="s">
        <v>40</v>
      </c>
    </row>
    <row r="43" spans="1:40" s="57" customFormat="1" ht="26.25" thickBot="1">
      <c r="A43" s="45">
        <v>40724</v>
      </c>
      <c r="B43" s="25">
        <v>4</v>
      </c>
      <c r="C43" s="25" t="s">
        <v>0</v>
      </c>
      <c r="D43" s="25">
        <v>42</v>
      </c>
      <c r="E43" s="25" t="s">
        <v>267</v>
      </c>
      <c r="F43" s="25">
        <v>4</v>
      </c>
      <c r="G43" s="25">
        <v>7</v>
      </c>
      <c r="H43" s="30">
        <v>0</v>
      </c>
      <c r="I43" s="24"/>
      <c r="J43" s="24"/>
      <c r="K43" s="50">
        <f t="shared" si="0"/>
        <v>-7</v>
      </c>
      <c r="L43" s="50">
        <f t="shared" si="1"/>
        <v>0</v>
      </c>
      <c r="M43" s="50">
        <f t="shared" si="2"/>
        <v>-7</v>
      </c>
      <c r="N43" s="50">
        <f t="shared" si="3"/>
        <v>-7</v>
      </c>
      <c r="O43" s="25">
        <v>2</v>
      </c>
      <c r="P43" s="30">
        <v>0</v>
      </c>
      <c r="Q43" s="24"/>
      <c r="R43" s="24"/>
      <c r="S43" s="51">
        <f t="shared" si="4"/>
        <v>0</v>
      </c>
      <c r="T43" s="30" t="s">
        <v>14</v>
      </c>
      <c r="U43" s="30" t="s">
        <v>14</v>
      </c>
      <c r="V43" s="31" t="s">
        <v>14</v>
      </c>
      <c r="W43" s="31">
        <v>0</v>
      </c>
      <c r="X43" s="24" t="s">
        <v>14</v>
      </c>
      <c r="Y43" s="24">
        <v>0</v>
      </c>
      <c r="Z43" s="24" t="s">
        <v>14</v>
      </c>
      <c r="AA43" s="24">
        <v>0</v>
      </c>
      <c r="AB43" s="28">
        <v>0</v>
      </c>
      <c r="AC43" s="32">
        <v>0.1</v>
      </c>
      <c r="AD43" s="28">
        <v>0</v>
      </c>
      <c r="AE43" s="28">
        <v>0</v>
      </c>
      <c r="AF43" s="24"/>
      <c r="AG43" s="32">
        <v>0</v>
      </c>
      <c r="AH43" s="32" t="s">
        <v>372</v>
      </c>
      <c r="AI43" s="55" t="s">
        <v>460</v>
      </c>
      <c r="AJ43" s="25"/>
      <c r="AK43" s="57" t="s">
        <v>30</v>
      </c>
      <c r="AL43" s="25">
        <v>7</v>
      </c>
      <c r="AM43" s="25">
        <v>2</v>
      </c>
      <c r="AN43" s="25" t="s">
        <v>40</v>
      </c>
    </row>
    <row r="44" spans="1:40" s="57" customFormat="1" ht="26.25" thickBot="1">
      <c r="A44" s="45">
        <v>40724</v>
      </c>
      <c r="B44" s="25">
        <v>4</v>
      </c>
      <c r="C44" s="25" t="s">
        <v>0</v>
      </c>
      <c r="D44" s="25">
        <v>43</v>
      </c>
      <c r="E44" s="25" t="s">
        <v>47</v>
      </c>
      <c r="F44" s="25">
        <v>5</v>
      </c>
      <c r="G44" s="25">
        <v>7</v>
      </c>
      <c r="H44" s="25">
        <v>12.5</v>
      </c>
      <c r="I44" s="24">
        <v>17.5</v>
      </c>
      <c r="J44" s="24">
        <v>21.5</v>
      </c>
      <c r="K44" s="50">
        <f t="shared" si="0"/>
        <v>5.5</v>
      </c>
      <c r="L44" s="50">
        <f t="shared" si="1"/>
        <v>5</v>
      </c>
      <c r="M44" s="50">
        <f t="shared" si="2"/>
        <v>10.5</v>
      </c>
      <c r="N44" s="50">
        <f t="shared" si="3"/>
        <v>14.5</v>
      </c>
      <c r="O44" s="25">
        <v>3</v>
      </c>
      <c r="P44" s="25">
        <v>13</v>
      </c>
      <c r="Q44" s="24">
        <v>30</v>
      </c>
      <c r="R44" s="24">
        <v>6</v>
      </c>
      <c r="S44" s="51">
        <f t="shared" si="4"/>
        <v>607.59</v>
      </c>
      <c r="T44" s="30" t="s">
        <v>17</v>
      </c>
      <c r="U44" s="52" t="s">
        <v>17</v>
      </c>
      <c r="V44" s="24" t="s">
        <v>15</v>
      </c>
      <c r="W44" s="24">
        <v>1</v>
      </c>
      <c r="X44" s="24" t="s">
        <v>15</v>
      </c>
      <c r="Y44" s="24">
        <v>1</v>
      </c>
      <c r="Z44" s="24" t="s">
        <v>17</v>
      </c>
      <c r="AA44" s="24">
        <v>1</v>
      </c>
      <c r="AB44" s="28">
        <v>2</v>
      </c>
      <c r="AC44" s="32">
        <v>0.1</v>
      </c>
      <c r="AD44" s="28">
        <v>10</v>
      </c>
      <c r="AE44" s="28">
        <v>0</v>
      </c>
      <c r="AF44" s="24">
        <v>5</v>
      </c>
      <c r="AG44" s="28">
        <v>25</v>
      </c>
      <c r="AH44" s="32" t="s">
        <v>195</v>
      </c>
      <c r="AI44" s="55" t="s">
        <v>460</v>
      </c>
      <c r="AJ44" s="25"/>
      <c r="AK44" s="57" t="s">
        <v>30</v>
      </c>
      <c r="AL44" s="25">
        <v>7</v>
      </c>
      <c r="AM44" s="25">
        <v>3</v>
      </c>
      <c r="AN44" s="25" t="s">
        <v>40</v>
      </c>
    </row>
    <row r="45" spans="1:40" s="57" customFormat="1" ht="26.25" thickBot="1">
      <c r="A45" s="45">
        <v>40724</v>
      </c>
      <c r="B45" s="25">
        <v>4</v>
      </c>
      <c r="C45" s="25" t="s">
        <v>0</v>
      </c>
      <c r="D45" s="25">
        <v>44</v>
      </c>
      <c r="E45" s="25" t="s">
        <v>267</v>
      </c>
      <c r="F45" s="25">
        <v>4</v>
      </c>
      <c r="G45" s="25">
        <v>8</v>
      </c>
      <c r="H45" s="25">
        <v>8.5</v>
      </c>
      <c r="I45" s="24">
        <v>11</v>
      </c>
      <c r="J45" s="24"/>
      <c r="K45" s="50">
        <f t="shared" si="0"/>
        <v>0.5</v>
      </c>
      <c r="L45" s="50">
        <f t="shared" si="1"/>
        <v>2.5</v>
      </c>
      <c r="M45" s="50">
        <f t="shared" si="2"/>
        <v>3</v>
      </c>
      <c r="N45" s="50">
        <f t="shared" si="3"/>
        <v>-8</v>
      </c>
      <c r="O45" s="25">
        <v>5</v>
      </c>
      <c r="P45" s="25">
        <v>11</v>
      </c>
      <c r="Q45" s="24">
        <v>14</v>
      </c>
      <c r="R45" s="24"/>
      <c r="S45" s="51">
        <f t="shared" si="4"/>
        <v>0</v>
      </c>
      <c r="T45" s="30" t="s">
        <v>17</v>
      </c>
      <c r="U45" s="52" t="s">
        <v>17</v>
      </c>
      <c r="V45" s="24" t="s">
        <v>17</v>
      </c>
      <c r="W45" s="24">
        <v>1</v>
      </c>
      <c r="X45" s="24" t="s">
        <v>14</v>
      </c>
      <c r="Y45" s="24">
        <v>0</v>
      </c>
      <c r="Z45" s="24" t="s">
        <v>14</v>
      </c>
      <c r="AA45" s="24">
        <v>0</v>
      </c>
      <c r="AB45" s="28">
        <v>10</v>
      </c>
      <c r="AC45" s="28">
        <v>1</v>
      </c>
      <c r="AD45" s="28">
        <v>45</v>
      </c>
      <c r="AE45" s="28">
        <v>1</v>
      </c>
      <c r="AF45" s="24"/>
      <c r="AG45" s="28">
        <v>25</v>
      </c>
      <c r="AH45" s="32" t="s">
        <v>371</v>
      </c>
      <c r="AI45" s="55" t="s">
        <v>460</v>
      </c>
      <c r="AJ45" s="25"/>
      <c r="AK45" s="57" t="s">
        <v>30</v>
      </c>
      <c r="AL45" s="25">
        <v>8</v>
      </c>
      <c r="AM45" s="25">
        <v>5</v>
      </c>
      <c r="AN45" s="25" t="s">
        <v>52</v>
      </c>
    </row>
    <row r="46" spans="1:40" s="57" customFormat="1" ht="26.25" thickBot="1">
      <c r="A46" s="45">
        <v>40724</v>
      </c>
      <c r="B46" s="25">
        <v>4</v>
      </c>
      <c r="C46" s="25" t="s">
        <v>0</v>
      </c>
      <c r="D46" s="25">
        <v>45</v>
      </c>
      <c r="E46" s="25" t="s">
        <v>47</v>
      </c>
      <c r="F46" s="25">
        <v>2</v>
      </c>
      <c r="G46" s="25">
        <v>6</v>
      </c>
      <c r="H46" s="25">
        <v>9</v>
      </c>
      <c r="I46" s="24">
        <v>15</v>
      </c>
      <c r="J46" s="24">
        <v>17</v>
      </c>
      <c r="K46" s="50">
        <f t="shared" si="0"/>
        <v>3</v>
      </c>
      <c r="L46" s="50">
        <f t="shared" si="1"/>
        <v>6</v>
      </c>
      <c r="M46" s="50">
        <f t="shared" si="2"/>
        <v>9</v>
      </c>
      <c r="N46" s="50">
        <f t="shared" si="3"/>
        <v>11</v>
      </c>
      <c r="O46" s="25">
        <v>3</v>
      </c>
      <c r="P46" s="25">
        <v>5</v>
      </c>
      <c r="Q46" s="24">
        <v>2</v>
      </c>
      <c r="R46" s="24">
        <v>3</v>
      </c>
      <c r="S46" s="51">
        <f t="shared" si="4"/>
        <v>120.105</v>
      </c>
      <c r="T46" s="30" t="s">
        <v>15</v>
      </c>
      <c r="U46" s="52" t="s">
        <v>17</v>
      </c>
      <c r="V46" s="24" t="s">
        <v>15</v>
      </c>
      <c r="W46" s="24">
        <v>1</v>
      </c>
      <c r="X46" s="24" t="s">
        <v>17</v>
      </c>
      <c r="Y46" s="24">
        <v>1</v>
      </c>
      <c r="Z46" s="24" t="s">
        <v>18</v>
      </c>
      <c r="AA46" s="24">
        <v>1</v>
      </c>
      <c r="AB46" s="28">
        <v>20</v>
      </c>
      <c r="AC46" s="32">
        <v>0.1</v>
      </c>
      <c r="AD46" s="28">
        <v>15</v>
      </c>
      <c r="AE46" s="28">
        <v>0</v>
      </c>
      <c r="AF46" s="24">
        <v>1</v>
      </c>
      <c r="AG46" s="28">
        <v>60</v>
      </c>
      <c r="AH46" s="32" t="s">
        <v>370</v>
      </c>
      <c r="AI46" s="55" t="s">
        <v>460</v>
      </c>
      <c r="AJ46" s="30" t="s">
        <v>369</v>
      </c>
      <c r="AK46" s="57" t="s">
        <v>30</v>
      </c>
      <c r="AL46" s="25">
        <v>6</v>
      </c>
      <c r="AM46" s="25">
        <v>3</v>
      </c>
      <c r="AN46" s="25" t="s">
        <v>52</v>
      </c>
    </row>
    <row r="47" spans="1:40" s="57" customFormat="1" ht="26.25" thickBot="1">
      <c r="A47" s="45">
        <v>40724</v>
      </c>
      <c r="B47" s="25">
        <v>4</v>
      </c>
      <c r="C47" s="25" t="s">
        <v>0</v>
      </c>
      <c r="D47" s="25">
        <v>46</v>
      </c>
      <c r="E47" s="25" t="s">
        <v>47</v>
      </c>
      <c r="F47" s="25">
        <v>4</v>
      </c>
      <c r="G47" s="25">
        <v>8.5</v>
      </c>
      <c r="H47" s="30">
        <v>0</v>
      </c>
      <c r="I47" s="24"/>
      <c r="K47" s="50">
        <f t="shared" si="0"/>
        <v>-8.5</v>
      </c>
      <c r="L47" s="50">
        <f t="shared" si="1"/>
        <v>0</v>
      </c>
      <c r="M47" s="50">
        <f t="shared" si="2"/>
        <v>-8.5</v>
      </c>
      <c r="N47" s="50">
        <f t="shared" si="3"/>
        <v>-8.5</v>
      </c>
      <c r="O47" s="25">
        <v>6</v>
      </c>
      <c r="P47" s="30">
        <v>0</v>
      </c>
      <c r="Q47" s="24"/>
      <c r="R47" s="24"/>
      <c r="S47" s="51">
        <f t="shared" si="4"/>
        <v>0</v>
      </c>
      <c r="T47" s="30" t="s">
        <v>16</v>
      </c>
      <c r="U47" s="30" t="s">
        <v>16</v>
      </c>
      <c r="V47" s="24" t="s">
        <v>14</v>
      </c>
      <c r="W47" s="24">
        <v>0</v>
      </c>
      <c r="X47" s="24" t="s">
        <v>14</v>
      </c>
      <c r="Y47" s="24">
        <v>0</v>
      </c>
      <c r="Z47" s="24" t="s">
        <v>14</v>
      </c>
      <c r="AA47" s="24">
        <v>0</v>
      </c>
      <c r="AB47" s="28">
        <v>15</v>
      </c>
      <c r="AC47" s="28">
        <v>4</v>
      </c>
      <c r="AD47" s="28">
        <v>15</v>
      </c>
      <c r="AE47" s="28">
        <v>0</v>
      </c>
      <c r="AF47" s="24"/>
      <c r="AG47" s="28">
        <v>40</v>
      </c>
      <c r="AH47" s="32" t="s">
        <v>195</v>
      </c>
      <c r="AI47" s="55" t="s">
        <v>460</v>
      </c>
      <c r="AJ47" s="25"/>
      <c r="AK47" s="57" t="s">
        <v>30</v>
      </c>
      <c r="AL47" s="25">
        <v>8.5</v>
      </c>
      <c r="AM47" s="25">
        <v>6</v>
      </c>
      <c r="AN47" s="25" t="s">
        <v>52</v>
      </c>
    </row>
    <row r="48" spans="1:40" s="57" customFormat="1" ht="26.25" thickBot="1">
      <c r="A48" s="45">
        <v>40724</v>
      </c>
      <c r="B48" s="25">
        <v>4</v>
      </c>
      <c r="C48" s="25" t="s">
        <v>0</v>
      </c>
      <c r="D48" s="25">
        <v>47</v>
      </c>
      <c r="E48" s="25" t="s">
        <v>267</v>
      </c>
      <c r="F48" s="25">
        <v>3</v>
      </c>
      <c r="G48" s="25">
        <v>8</v>
      </c>
      <c r="H48" s="25">
        <v>10</v>
      </c>
      <c r="I48" s="24">
        <v>17.5</v>
      </c>
      <c r="J48" s="24">
        <v>25.5</v>
      </c>
      <c r="K48" s="50">
        <f t="shared" si="0"/>
        <v>2</v>
      </c>
      <c r="L48" s="50">
        <f t="shared" si="1"/>
        <v>7.5</v>
      </c>
      <c r="M48" s="50">
        <f t="shared" si="2"/>
        <v>9.5</v>
      </c>
      <c r="N48" s="50">
        <f t="shared" si="3"/>
        <v>17.5</v>
      </c>
      <c r="O48" s="25">
        <v>6</v>
      </c>
      <c r="P48" s="25">
        <v>11</v>
      </c>
      <c r="Q48" s="24">
        <v>32</v>
      </c>
      <c r="R48" s="24">
        <v>5</v>
      </c>
      <c r="S48" s="51">
        <f t="shared" si="4"/>
        <v>500.4375</v>
      </c>
      <c r="T48" s="30" t="s">
        <v>18</v>
      </c>
      <c r="U48" s="52" t="s">
        <v>17</v>
      </c>
      <c r="V48" s="24" t="s">
        <v>15</v>
      </c>
      <c r="W48" s="24">
        <v>1</v>
      </c>
      <c r="X48" s="24" t="s">
        <v>15</v>
      </c>
      <c r="Y48" s="24">
        <v>1</v>
      </c>
      <c r="Z48" s="24" t="s">
        <v>15</v>
      </c>
      <c r="AA48" s="24">
        <v>1</v>
      </c>
      <c r="AB48" s="28">
        <v>4</v>
      </c>
      <c r="AC48" s="28">
        <v>0</v>
      </c>
      <c r="AD48" s="28">
        <v>5</v>
      </c>
      <c r="AE48" s="28">
        <v>0</v>
      </c>
      <c r="AF48" s="24">
        <v>35</v>
      </c>
      <c r="AG48" s="28">
        <v>75</v>
      </c>
      <c r="AH48" s="32" t="s">
        <v>198</v>
      </c>
      <c r="AI48" s="55" t="s">
        <v>460</v>
      </c>
      <c r="AJ48" s="25"/>
      <c r="AK48" s="57" t="s">
        <v>30</v>
      </c>
      <c r="AL48" s="25">
        <v>8</v>
      </c>
      <c r="AM48" s="25">
        <v>6</v>
      </c>
      <c r="AN48" s="25" t="s">
        <v>52</v>
      </c>
    </row>
    <row r="49" spans="1:40" s="57" customFormat="1" ht="26.25" thickBot="1">
      <c r="A49" s="45">
        <v>40724</v>
      </c>
      <c r="B49" s="25">
        <v>4</v>
      </c>
      <c r="C49" s="25" t="s">
        <v>0</v>
      </c>
      <c r="D49" s="25">
        <v>48</v>
      </c>
      <c r="E49" s="25" t="s">
        <v>267</v>
      </c>
      <c r="F49" s="25">
        <v>2</v>
      </c>
      <c r="G49" s="25">
        <v>6.5</v>
      </c>
      <c r="H49" s="25">
        <v>9</v>
      </c>
      <c r="I49" s="24">
        <v>13</v>
      </c>
      <c r="J49" s="24"/>
      <c r="K49" s="50">
        <f t="shared" si="0"/>
        <v>2.5</v>
      </c>
      <c r="L49" s="50">
        <f t="shared" si="1"/>
        <v>4</v>
      </c>
      <c r="M49" s="50">
        <f t="shared" si="2"/>
        <v>6.5</v>
      </c>
      <c r="N49" s="50">
        <f t="shared" si="3"/>
        <v>-6.5</v>
      </c>
      <c r="O49" s="25">
        <v>3</v>
      </c>
      <c r="P49" s="25">
        <v>3</v>
      </c>
      <c r="Q49" s="24">
        <v>19</v>
      </c>
      <c r="R49" s="24"/>
      <c r="S49" s="51">
        <f t="shared" si="4"/>
        <v>0</v>
      </c>
      <c r="T49" s="30" t="s">
        <v>18</v>
      </c>
      <c r="U49" s="52" t="s">
        <v>17</v>
      </c>
      <c r="V49" s="24" t="s">
        <v>17</v>
      </c>
      <c r="W49" s="24">
        <v>1</v>
      </c>
      <c r="X49" s="24" t="s">
        <v>14</v>
      </c>
      <c r="Y49" s="24">
        <v>0</v>
      </c>
      <c r="Z49" s="24" t="s">
        <v>14</v>
      </c>
      <c r="AA49" s="24">
        <v>0</v>
      </c>
      <c r="AB49" s="28">
        <v>4</v>
      </c>
      <c r="AC49" s="28">
        <v>5</v>
      </c>
      <c r="AD49" s="28">
        <v>17</v>
      </c>
      <c r="AE49" s="28">
        <v>25</v>
      </c>
      <c r="AF49" s="24"/>
      <c r="AG49" s="28">
        <v>45</v>
      </c>
      <c r="AH49" s="32" t="s">
        <v>368</v>
      </c>
      <c r="AI49" s="55" t="s">
        <v>460</v>
      </c>
      <c r="AJ49" s="25"/>
      <c r="AK49" s="57" t="s">
        <v>30</v>
      </c>
      <c r="AL49" s="25">
        <v>6.5</v>
      </c>
      <c r="AM49" s="25">
        <v>3</v>
      </c>
      <c r="AN49" s="25" t="s">
        <v>40</v>
      </c>
    </row>
    <row r="50" spans="1:40" s="57" customFormat="1" ht="26.25" thickBot="1">
      <c r="A50" s="45">
        <v>40724</v>
      </c>
      <c r="B50" s="25">
        <v>4</v>
      </c>
      <c r="C50" s="25" t="s">
        <v>0</v>
      </c>
      <c r="D50" s="25">
        <v>49</v>
      </c>
      <c r="E50" s="25" t="s">
        <v>47</v>
      </c>
      <c r="F50" s="25">
        <v>3</v>
      </c>
      <c r="G50" s="25">
        <v>11.5</v>
      </c>
      <c r="H50" s="25">
        <v>24.5</v>
      </c>
      <c r="I50" s="24">
        <v>42</v>
      </c>
      <c r="J50" s="24">
        <v>41</v>
      </c>
      <c r="K50" s="50">
        <f t="shared" si="0"/>
        <v>13</v>
      </c>
      <c r="L50" s="50">
        <f t="shared" si="1"/>
        <v>17.5</v>
      </c>
      <c r="M50" s="50">
        <f t="shared" si="2"/>
        <v>30.5</v>
      </c>
      <c r="N50" s="50">
        <f t="shared" si="3"/>
        <v>29.5</v>
      </c>
      <c r="O50" s="25">
        <v>7</v>
      </c>
      <c r="P50" s="25">
        <v>27</v>
      </c>
      <c r="Q50" s="24">
        <v>50</v>
      </c>
      <c r="R50" s="24">
        <v>4.5</v>
      </c>
      <c r="S50" s="51">
        <f t="shared" si="4"/>
        <v>651.74625000000003</v>
      </c>
      <c r="T50" s="30" t="s">
        <v>17</v>
      </c>
      <c r="U50" s="52" t="s">
        <v>15</v>
      </c>
      <c r="V50" s="24" t="s">
        <v>13</v>
      </c>
      <c r="W50" s="24">
        <v>1</v>
      </c>
      <c r="X50" s="24" t="s">
        <v>14</v>
      </c>
      <c r="Y50" s="24">
        <v>0</v>
      </c>
      <c r="Z50" s="24" t="s">
        <v>14</v>
      </c>
      <c r="AA50" s="24">
        <v>0</v>
      </c>
      <c r="AB50" s="28">
        <v>2</v>
      </c>
      <c r="AC50" s="32">
        <v>0.1</v>
      </c>
      <c r="AD50" s="28">
        <v>6</v>
      </c>
      <c r="AE50" s="28">
        <v>0</v>
      </c>
      <c r="AF50" s="24">
        <v>0</v>
      </c>
      <c r="AG50" s="28">
        <v>10</v>
      </c>
      <c r="AH50" s="32" t="s">
        <v>367</v>
      </c>
      <c r="AI50" s="55" t="s">
        <v>460</v>
      </c>
      <c r="AJ50" s="25"/>
      <c r="AK50" s="57" t="s">
        <v>30</v>
      </c>
      <c r="AL50" s="25">
        <v>11.5</v>
      </c>
      <c r="AM50" s="25">
        <v>7</v>
      </c>
      <c r="AN50" s="25" t="s">
        <v>52</v>
      </c>
    </row>
    <row r="51" spans="1:40" s="57" customFormat="1" ht="26.25" thickBot="1">
      <c r="A51" s="45">
        <v>40724</v>
      </c>
      <c r="B51" s="25">
        <v>4</v>
      </c>
      <c r="C51" s="25" t="s">
        <v>0</v>
      </c>
      <c r="D51" s="25">
        <v>50</v>
      </c>
      <c r="E51" s="25" t="s">
        <v>267</v>
      </c>
      <c r="F51" s="25">
        <v>1</v>
      </c>
      <c r="G51" s="25">
        <v>8</v>
      </c>
      <c r="H51" s="25">
        <v>13</v>
      </c>
      <c r="I51" s="24"/>
      <c r="K51" s="50">
        <f t="shared" si="0"/>
        <v>5</v>
      </c>
      <c r="L51" s="50">
        <f t="shared" si="1"/>
        <v>-13</v>
      </c>
      <c r="M51" s="50">
        <f t="shared" si="2"/>
        <v>-8</v>
      </c>
      <c r="N51" s="50">
        <f t="shared" si="3"/>
        <v>-8</v>
      </c>
      <c r="O51" s="25">
        <v>3</v>
      </c>
      <c r="P51" s="25">
        <v>6</v>
      </c>
      <c r="Q51" s="24"/>
      <c r="R51" s="24"/>
      <c r="S51" s="51">
        <f t="shared" si="4"/>
        <v>0</v>
      </c>
      <c r="T51" s="30" t="s">
        <v>17</v>
      </c>
      <c r="U51" s="52" t="s">
        <v>14</v>
      </c>
      <c r="V51" s="24" t="s">
        <v>14</v>
      </c>
      <c r="W51" s="24">
        <v>0</v>
      </c>
      <c r="X51" s="24" t="s">
        <v>14</v>
      </c>
      <c r="Y51" s="24">
        <v>0</v>
      </c>
      <c r="Z51" s="24" t="s">
        <v>14</v>
      </c>
      <c r="AA51" s="24">
        <v>0</v>
      </c>
      <c r="AB51" s="28">
        <v>3</v>
      </c>
      <c r="AC51" s="28">
        <v>0</v>
      </c>
      <c r="AD51" s="28">
        <v>2</v>
      </c>
      <c r="AE51" s="28">
        <v>0</v>
      </c>
      <c r="AF51" s="24"/>
      <c r="AG51" s="28">
        <v>40</v>
      </c>
      <c r="AH51" s="32" t="s">
        <v>245</v>
      </c>
      <c r="AI51" s="55" t="s">
        <v>460</v>
      </c>
      <c r="AJ51" s="25"/>
      <c r="AK51" s="57" t="s">
        <v>30</v>
      </c>
      <c r="AL51" s="25">
        <v>8</v>
      </c>
      <c r="AM51" s="25">
        <v>3</v>
      </c>
      <c r="AN51" s="25" t="s">
        <v>40</v>
      </c>
    </row>
    <row r="52" spans="1:40" s="57" customFormat="1" ht="26.25" thickBot="1">
      <c r="A52" s="45">
        <v>40724</v>
      </c>
      <c r="B52" s="25">
        <v>4</v>
      </c>
      <c r="C52" s="25" t="s">
        <v>0</v>
      </c>
      <c r="D52" s="25">
        <v>51</v>
      </c>
      <c r="E52" s="25" t="s">
        <v>267</v>
      </c>
      <c r="F52" s="25">
        <v>2</v>
      </c>
      <c r="G52" s="25">
        <v>7</v>
      </c>
      <c r="H52" s="25">
        <v>16.5</v>
      </c>
      <c r="I52" s="50">
        <v>37</v>
      </c>
      <c r="J52" s="24">
        <v>44.5</v>
      </c>
      <c r="K52" s="50">
        <f t="shared" si="0"/>
        <v>9.5</v>
      </c>
      <c r="L52" s="50">
        <f t="shared" si="1"/>
        <v>20.5</v>
      </c>
      <c r="M52" s="50">
        <f t="shared" si="2"/>
        <v>30</v>
      </c>
      <c r="N52" s="50">
        <f t="shared" si="3"/>
        <v>37.5</v>
      </c>
      <c r="O52" s="25">
        <v>4</v>
      </c>
      <c r="P52" s="25">
        <v>26</v>
      </c>
      <c r="Q52" s="50">
        <v>57</v>
      </c>
      <c r="R52" s="24">
        <v>8</v>
      </c>
      <c r="S52" s="51">
        <f t="shared" si="4"/>
        <v>2235.6800000000003</v>
      </c>
      <c r="T52" s="30" t="s">
        <v>13</v>
      </c>
      <c r="U52" s="52" t="s">
        <v>15</v>
      </c>
      <c r="V52" s="50" t="s">
        <v>13</v>
      </c>
      <c r="W52" s="50">
        <v>1</v>
      </c>
      <c r="X52" s="24" t="s">
        <v>17</v>
      </c>
      <c r="Y52" s="24">
        <v>1</v>
      </c>
      <c r="Z52" s="24" t="s">
        <v>15</v>
      </c>
      <c r="AA52" s="24">
        <v>1</v>
      </c>
      <c r="AB52" s="65">
        <v>1E-3</v>
      </c>
      <c r="AC52" s="63">
        <v>0.01</v>
      </c>
      <c r="AD52" s="63">
        <v>0.03</v>
      </c>
      <c r="AE52" s="63">
        <v>0.02</v>
      </c>
      <c r="AF52" s="24">
        <v>15</v>
      </c>
      <c r="AG52" s="28">
        <v>25</v>
      </c>
      <c r="AH52" s="32" t="s">
        <v>366</v>
      </c>
      <c r="AI52" s="55" t="s">
        <v>460</v>
      </c>
      <c r="AJ52" s="25"/>
      <c r="AK52" s="57" t="s">
        <v>30</v>
      </c>
      <c r="AL52" s="25">
        <v>7</v>
      </c>
      <c r="AM52" s="25">
        <v>4</v>
      </c>
      <c r="AN52" s="25" t="s">
        <v>49</v>
      </c>
    </row>
    <row r="53" spans="1:40" s="57" customFormat="1" ht="26.25" thickBot="1">
      <c r="A53" s="45">
        <v>40724</v>
      </c>
      <c r="B53" s="25">
        <v>4</v>
      </c>
      <c r="C53" s="25" t="s">
        <v>0</v>
      </c>
      <c r="D53" s="25">
        <v>52</v>
      </c>
      <c r="E53" s="25" t="s">
        <v>47</v>
      </c>
      <c r="F53" s="25">
        <v>2</v>
      </c>
      <c r="G53" s="25">
        <v>9</v>
      </c>
      <c r="H53" s="25">
        <v>16</v>
      </c>
      <c r="I53" s="24"/>
      <c r="J53" s="24"/>
      <c r="K53" s="50">
        <f t="shared" si="0"/>
        <v>7</v>
      </c>
      <c r="L53" s="50">
        <f t="shared" si="1"/>
        <v>-16</v>
      </c>
      <c r="M53" s="50">
        <f t="shared" si="2"/>
        <v>-9</v>
      </c>
      <c r="N53" s="50">
        <f t="shared" si="3"/>
        <v>-9</v>
      </c>
      <c r="O53" s="25">
        <v>6</v>
      </c>
      <c r="P53" s="25">
        <v>26</v>
      </c>
      <c r="Q53" s="24"/>
      <c r="R53" s="24"/>
      <c r="S53" s="51">
        <f t="shared" si="4"/>
        <v>0</v>
      </c>
      <c r="T53" s="30" t="s">
        <v>15</v>
      </c>
      <c r="U53" s="52" t="s">
        <v>14</v>
      </c>
      <c r="V53" s="24" t="s">
        <v>14</v>
      </c>
      <c r="W53" s="24">
        <v>0</v>
      </c>
      <c r="X53" s="24" t="s">
        <v>14</v>
      </c>
      <c r="Y53" s="24">
        <v>0</v>
      </c>
      <c r="Z53" s="24" t="s">
        <v>14</v>
      </c>
      <c r="AA53" s="24">
        <v>0</v>
      </c>
      <c r="AB53" s="63">
        <v>0.01</v>
      </c>
      <c r="AC53" s="66">
        <v>1E-3</v>
      </c>
      <c r="AD53" s="67">
        <v>0.2</v>
      </c>
      <c r="AE53" s="68">
        <v>0.1</v>
      </c>
      <c r="AF53" s="24"/>
      <c r="AG53" s="58">
        <v>25</v>
      </c>
      <c r="AH53" s="32" t="s">
        <v>365</v>
      </c>
      <c r="AI53" s="55" t="s">
        <v>460</v>
      </c>
      <c r="AJ53" s="69" t="s">
        <v>364</v>
      </c>
      <c r="AK53" s="57" t="s">
        <v>30</v>
      </c>
      <c r="AL53" s="25">
        <v>9</v>
      </c>
      <c r="AM53" s="25">
        <v>6</v>
      </c>
      <c r="AN53" s="25">
        <v>0</v>
      </c>
    </row>
    <row r="54" spans="1:40" s="57" customFormat="1" ht="26.25" thickBot="1">
      <c r="A54" s="45">
        <v>40724</v>
      </c>
      <c r="B54" s="25">
        <v>4</v>
      </c>
      <c r="C54" s="25" t="s">
        <v>0</v>
      </c>
      <c r="D54" s="25">
        <v>53</v>
      </c>
      <c r="E54" s="25" t="s">
        <v>267</v>
      </c>
      <c r="F54" s="25">
        <v>2</v>
      </c>
      <c r="G54" s="25">
        <v>8</v>
      </c>
      <c r="H54" s="30">
        <v>0</v>
      </c>
      <c r="I54" s="24"/>
      <c r="J54" s="24"/>
      <c r="K54" s="50">
        <f t="shared" si="0"/>
        <v>-8</v>
      </c>
      <c r="L54" s="50">
        <f t="shared" si="1"/>
        <v>0</v>
      </c>
      <c r="M54" s="50">
        <f t="shared" si="2"/>
        <v>-8</v>
      </c>
      <c r="N54" s="50">
        <f t="shared" si="3"/>
        <v>-8</v>
      </c>
      <c r="O54" s="25">
        <v>3</v>
      </c>
      <c r="P54" s="30">
        <v>0</v>
      </c>
      <c r="Q54" s="24"/>
      <c r="R54" s="24"/>
      <c r="S54" s="51">
        <f t="shared" si="4"/>
        <v>0</v>
      </c>
      <c r="T54" s="30" t="s">
        <v>14</v>
      </c>
      <c r="U54" s="30" t="s">
        <v>14</v>
      </c>
      <c r="V54" s="24" t="s">
        <v>14</v>
      </c>
      <c r="W54" s="24">
        <v>0</v>
      </c>
      <c r="X54" s="24" t="s">
        <v>14</v>
      </c>
      <c r="Y54" s="24">
        <v>0</v>
      </c>
      <c r="Z54" s="24" t="s">
        <v>14</v>
      </c>
      <c r="AA54" s="24">
        <v>0</v>
      </c>
      <c r="AB54" s="28">
        <v>2</v>
      </c>
      <c r="AC54" s="28">
        <v>1</v>
      </c>
      <c r="AD54" s="28">
        <v>7</v>
      </c>
      <c r="AE54" s="32">
        <v>0.1</v>
      </c>
      <c r="AF54" s="24"/>
      <c r="AG54" s="28">
        <v>25</v>
      </c>
      <c r="AH54" s="68" t="s">
        <v>363</v>
      </c>
      <c r="AI54" s="55" t="s">
        <v>460</v>
      </c>
      <c r="AJ54" s="30" t="s">
        <v>76</v>
      </c>
      <c r="AK54" s="57" t="s">
        <v>30</v>
      </c>
      <c r="AL54" s="25">
        <v>8</v>
      </c>
      <c r="AM54" s="25">
        <v>3</v>
      </c>
      <c r="AN54" s="25" t="s">
        <v>49</v>
      </c>
    </row>
    <row r="55" spans="1:40" s="57" customFormat="1" ht="26.25" thickBot="1">
      <c r="A55" s="45">
        <v>40724</v>
      </c>
      <c r="B55" s="25">
        <v>4</v>
      </c>
      <c r="C55" s="25" t="s">
        <v>0</v>
      </c>
      <c r="D55" s="25">
        <v>54</v>
      </c>
      <c r="E55" s="25" t="s">
        <v>267</v>
      </c>
      <c r="F55" s="25">
        <v>2</v>
      </c>
      <c r="G55" s="25">
        <v>9</v>
      </c>
      <c r="H55" s="25">
        <v>11.5</v>
      </c>
      <c r="I55" s="24">
        <v>15.5</v>
      </c>
      <c r="J55" s="24">
        <v>16.5</v>
      </c>
      <c r="K55" s="50">
        <f t="shared" si="0"/>
        <v>2.5</v>
      </c>
      <c r="L55" s="50">
        <f t="shared" si="1"/>
        <v>4</v>
      </c>
      <c r="M55" s="50">
        <f t="shared" si="2"/>
        <v>6.5</v>
      </c>
      <c r="N55" s="50">
        <f t="shared" si="3"/>
        <v>7.5</v>
      </c>
      <c r="O55" s="25">
        <v>5</v>
      </c>
      <c r="P55" s="25">
        <v>19</v>
      </c>
      <c r="Q55" s="24">
        <v>43</v>
      </c>
      <c r="R55" s="24">
        <v>5.5</v>
      </c>
      <c r="S55" s="51">
        <f t="shared" si="4"/>
        <v>391.81312500000001</v>
      </c>
      <c r="T55" s="30" t="s">
        <v>17</v>
      </c>
      <c r="U55" s="52" t="s">
        <v>17</v>
      </c>
      <c r="V55" s="24" t="s">
        <v>15</v>
      </c>
      <c r="W55" s="24">
        <v>1</v>
      </c>
      <c r="X55" s="24" t="s">
        <v>17</v>
      </c>
      <c r="Y55" s="24">
        <v>1</v>
      </c>
      <c r="Z55" s="24" t="s">
        <v>14</v>
      </c>
      <c r="AA55" s="24">
        <v>0</v>
      </c>
      <c r="AB55" s="28">
        <v>2</v>
      </c>
      <c r="AC55" s="28">
        <v>10</v>
      </c>
      <c r="AD55" s="28">
        <v>3</v>
      </c>
      <c r="AE55" s="28">
        <v>10</v>
      </c>
      <c r="AF55" s="24">
        <v>0</v>
      </c>
      <c r="AG55" s="28">
        <v>18</v>
      </c>
      <c r="AH55" s="32" t="s">
        <v>362</v>
      </c>
      <c r="AI55" s="55" t="s">
        <v>460</v>
      </c>
      <c r="AJ55" s="25"/>
      <c r="AK55" s="57" t="s">
        <v>30</v>
      </c>
      <c r="AL55" s="25">
        <v>9</v>
      </c>
      <c r="AM55" s="25">
        <v>5</v>
      </c>
      <c r="AN55" s="25">
        <v>0</v>
      </c>
    </row>
    <row r="56" spans="1:40" s="57" customFormat="1" ht="26.25" thickBot="1">
      <c r="A56" s="45">
        <v>40724</v>
      </c>
      <c r="B56" s="25">
        <v>4</v>
      </c>
      <c r="C56" s="25" t="s">
        <v>0</v>
      </c>
      <c r="D56" s="25">
        <v>55</v>
      </c>
      <c r="E56" s="25" t="s">
        <v>47</v>
      </c>
      <c r="F56" s="25">
        <v>1</v>
      </c>
      <c r="G56" s="25">
        <v>5</v>
      </c>
      <c r="H56" s="25">
        <v>11</v>
      </c>
      <c r="I56" s="24">
        <v>18.5</v>
      </c>
      <c r="J56" s="24">
        <v>23.5</v>
      </c>
      <c r="K56" s="50">
        <f t="shared" si="0"/>
        <v>6</v>
      </c>
      <c r="L56" s="50">
        <f t="shared" si="1"/>
        <v>7.5</v>
      </c>
      <c r="M56" s="50">
        <f t="shared" si="2"/>
        <v>13.5</v>
      </c>
      <c r="N56" s="50">
        <f t="shared" si="3"/>
        <v>18.5</v>
      </c>
      <c r="O56" s="25">
        <v>1</v>
      </c>
      <c r="P56" s="25">
        <v>16</v>
      </c>
      <c r="Q56" s="24">
        <v>39</v>
      </c>
      <c r="R56" s="24">
        <v>4.5</v>
      </c>
      <c r="S56" s="51">
        <f t="shared" si="4"/>
        <v>373.56187499999999</v>
      </c>
      <c r="T56" s="30" t="s">
        <v>15</v>
      </c>
      <c r="U56" s="52" t="s">
        <v>15</v>
      </c>
      <c r="V56" s="24" t="s">
        <v>13</v>
      </c>
      <c r="W56" s="24">
        <v>1</v>
      </c>
      <c r="X56" s="24" t="s">
        <v>17</v>
      </c>
      <c r="Y56" s="24">
        <v>1</v>
      </c>
      <c r="Z56" s="24" t="s">
        <v>17</v>
      </c>
      <c r="AA56" s="24">
        <v>1</v>
      </c>
      <c r="AB56" s="28">
        <v>15</v>
      </c>
      <c r="AC56" s="28">
        <v>2</v>
      </c>
      <c r="AD56" s="28">
        <v>50</v>
      </c>
      <c r="AE56" s="28">
        <v>5</v>
      </c>
      <c r="AF56" s="24">
        <v>20</v>
      </c>
      <c r="AG56" s="28">
        <v>50</v>
      </c>
      <c r="AH56" s="32" t="s">
        <v>361</v>
      </c>
      <c r="AI56" s="55" t="s">
        <v>460</v>
      </c>
      <c r="AJ56" s="30" t="s">
        <v>76</v>
      </c>
      <c r="AK56" s="57" t="s">
        <v>30</v>
      </c>
      <c r="AL56" s="25">
        <v>5</v>
      </c>
      <c r="AM56" s="25">
        <v>1</v>
      </c>
      <c r="AN56" s="25">
        <v>0</v>
      </c>
    </row>
    <row r="57" spans="1:40" s="57" customFormat="1" ht="26.25" thickBot="1">
      <c r="A57" s="45">
        <v>40724</v>
      </c>
      <c r="B57" s="25">
        <v>4</v>
      </c>
      <c r="C57" s="25" t="s">
        <v>0</v>
      </c>
      <c r="D57" s="25">
        <v>56</v>
      </c>
      <c r="E57" s="25" t="s">
        <v>267</v>
      </c>
      <c r="F57" s="25">
        <v>1</v>
      </c>
      <c r="G57" s="25">
        <v>10</v>
      </c>
      <c r="H57" s="25">
        <v>17</v>
      </c>
      <c r="I57" s="24">
        <v>30.5</v>
      </c>
      <c r="J57" s="24">
        <v>26.5</v>
      </c>
      <c r="K57" s="50">
        <f t="shared" si="0"/>
        <v>7</v>
      </c>
      <c r="L57" s="50">
        <f t="shared" si="1"/>
        <v>13.5</v>
      </c>
      <c r="M57" s="50">
        <f t="shared" si="2"/>
        <v>20.5</v>
      </c>
      <c r="N57" s="50">
        <f t="shared" si="3"/>
        <v>16.5</v>
      </c>
      <c r="O57" s="25">
        <v>4</v>
      </c>
      <c r="P57" s="25">
        <v>24</v>
      </c>
      <c r="Q57" s="24">
        <v>61</v>
      </c>
      <c r="R57" s="24">
        <v>3.5</v>
      </c>
      <c r="S57" s="51">
        <f t="shared" si="4"/>
        <v>254.83062500000003</v>
      </c>
      <c r="T57" s="30" t="s">
        <v>15</v>
      </c>
      <c r="U57" s="52" t="s">
        <v>15</v>
      </c>
      <c r="V57" s="24" t="s">
        <v>15</v>
      </c>
      <c r="W57" s="24">
        <v>1</v>
      </c>
      <c r="X57" s="24" t="s">
        <v>14</v>
      </c>
      <c r="Y57" s="24">
        <v>0</v>
      </c>
      <c r="Z57" s="24" t="s">
        <v>14</v>
      </c>
      <c r="AA57" s="24">
        <v>0</v>
      </c>
      <c r="AB57" s="28">
        <v>0</v>
      </c>
      <c r="AC57" s="28">
        <v>5</v>
      </c>
      <c r="AD57" s="28">
        <v>5</v>
      </c>
      <c r="AE57" s="28">
        <v>15</v>
      </c>
      <c r="AF57" s="24">
        <v>2</v>
      </c>
      <c r="AG57" s="28">
        <v>22</v>
      </c>
      <c r="AH57" s="32" t="s">
        <v>360</v>
      </c>
      <c r="AI57" s="55" t="s">
        <v>460</v>
      </c>
      <c r="AJ57" s="25"/>
      <c r="AK57" s="57" t="s">
        <v>30</v>
      </c>
      <c r="AL57" s="25">
        <v>10</v>
      </c>
      <c r="AM57" s="25">
        <v>4</v>
      </c>
      <c r="AN57" s="25" t="s">
        <v>49</v>
      </c>
    </row>
    <row r="58" spans="1:40" s="57" customFormat="1" ht="26.25" thickBot="1">
      <c r="A58" s="45">
        <v>40724</v>
      </c>
      <c r="B58" s="25">
        <v>4</v>
      </c>
      <c r="C58" s="25" t="s">
        <v>0</v>
      </c>
      <c r="D58" s="25">
        <v>57</v>
      </c>
      <c r="E58" s="25" t="s">
        <v>267</v>
      </c>
      <c r="F58" s="25">
        <v>1</v>
      </c>
      <c r="G58" s="25">
        <v>4</v>
      </c>
      <c r="H58" s="25">
        <v>8.5</v>
      </c>
      <c r="I58" s="24"/>
      <c r="J58" s="24"/>
      <c r="K58" s="50">
        <f t="shared" si="0"/>
        <v>4.5</v>
      </c>
      <c r="L58" s="50">
        <f t="shared" si="1"/>
        <v>-8.5</v>
      </c>
      <c r="M58" s="50">
        <f t="shared" si="2"/>
        <v>-4</v>
      </c>
      <c r="N58" s="50">
        <f t="shared" si="3"/>
        <v>-4</v>
      </c>
      <c r="O58" s="25">
        <v>0</v>
      </c>
      <c r="P58" s="25">
        <v>6</v>
      </c>
      <c r="Q58" s="24"/>
      <c r="R58" s="24"/>
      <c r="S58" s="51">
        <f t="shared" si="4"/>
        <v>0</v>
      </c>
      <c r="T58" s="30" t="s">
        <v>15</v>
      </c>
      <c r="U58" s="52" t="s">
        <v>14</v>
      </c>
      <c r="V58" s="24" t="s">
        <v>14</v>
      </c>
      <c r="W58" s="24">
        <v>0</v>
      </c>
      <c r="X58" s="24" t="s">
        <v>14</v>
      </c>
      <c r="Y58" s="24">
        <v>0</v>
      </c>
      <c r="Z58" s="24" t="s">
        <v>14</v>
      </c>
      <c r="AA58" s="24">
        <v>0</v>
      </c>
      <c r="AB58" s="28">
        <v>2</v>
      </c>
      <c r="AC58" s="28">
        <v>1</v>
      </c>
      <c r="AD58" s="28">
        <v>8</v>
      </c>
      <c r="AE58" s="28">
        <v>5</v>
      </c>
      <c r="AF58" s="24"/>
      <c r="AG58" s="28">
        <v>25</v>
      </c>
      <c r="AH58" s="32" t="s">
        <v>359</v>
      </c>
      <c r="AI58" s="55" t="s">
        <v>460</v>
      </c>
      <c r="AJ58" s="25"/>
      <c r="AK58" s="57" t="s">
        <v>30</v>
      </c>
      <c r="AL58" s="25">
        <v>4</v>
      </c>
      <c r="AM58" s="25">
        <v>0</v>
      </c>
      <c r="AN58" s="25">
        <v>0</v>
      </c>
    </row>
    <row r="59" spans="1:40" s="57" customFormat="1" ht="26.25" thickBot="1">
      <c r="A59" s="45">
        <v>40724</v>
      </c>
      <c r="B59" s="25">
        <v>4</v>
      </c>
      <c r="C59" s="25" t="s">
        <v>0</v>
      </c>
      <c r="D59" s="25">
        <v>58</v>
      </c>
      <c r="E59" s="25" t="s">
        <v>267</v>
      </c>
      <c r="F59" s="25">
        <v>1</v>
      </c>
      <c r="G59" s="25">
        <v>5</v>
      </c>
      <c r="H59" s="25">
        <v>9.5</v>
      </c>
      <c r="I59" s="24">
        <v>21</v>
      </c>
      <c r="J59" s="24">
        <v>26</v>
      </c>
      <c r="K59" s="50">
        <f t="shared" si="0"/>
        <v>4.5</v>
      </c>
      <c r="L59" s="50">
        <f t="shared" si="1"/>
        <v>11.5</v>
      </c>
      <c r="M59" s="50">
        <f t="shared" si="2"/>
        <v>16</v>
      </c>
      <c r="N59" s="50">
        <f t="shared" si="3"/>
        <v>21</v>
      </c>
      <c r="O59" s="25">
        <v>0</v>
      </c>
      <c r="P59" s="25">
        <v>16</v>
      </c>
      <c r="Q59" s="24">
        <v>45</v>
      </c>
      <c r="R59" s="24">
        <v>6</v>
      </c>
      <c r="S59" s="51">
        <f t="shared" si="4"/>
        <v>734.76</v>
      </c>
      <c r="T59" s="30" t="s">
        <v>15</v>
      </c>
      <c r="U59" s="52" t="s">
        <v>15</v>
      </c>
      <c r="V59" s="24" t="s">
        <v>13</v>
      </c>
      <c r="W59" s="24">
        <v>1</v>
      </c>
      <c r="X59" s="24" t="s">
        <v>15</v>
      </c>
      <c r="Y59" s="24">
        <v>1</v>
      </c>
      <c r="Z59" s="24" t="s">
        <v>17</v>
      </c>
      <c r="AA59" s="24">
        <v>1</v>
      </c>
      <c r="AB59" s="28">
        <v>10</v>
      </c>
      <c r="AC59" s="28">
        <v>5</v>
      </c>
      <c r="AD59" s="28">
        <v>10</v>
      </c>
      <c r="AE59" s="28">
        <v>8</v>
      </c>
      <c r="AF59" s="24">
        <v>1</v>
      </c>
      <c r="AG59" s="28">
        <v>22</v>
      </c>
      <c r="AH59" s="32" t="s">
        <v>287</v>
      </c>
      <c r="AI59" s="55" t="s">
        <v>460</v>
      </c>
      <c r="AJ59" s="25"/>
      <c r="AK59" s="57" t="s">
        <v>30</v>
      </c>
      <c r="AL59" s="25">
        <v>5</v>
      </c>
      <c r="AM59" s="25">
        <v>0</v>
      </c>
      <c r="AN59" s="25" t="s">
        <v>49</v>
      </c>
    </row>
    <row r="60" spans="1:40" s="57" customFormat="1" ht="26.25" thickBot="1">
      <c r="A60" s="45">
        <v>40724</v>
      </c>
      <c r="B60" s="25">
        <v>4</v>
      </c>
      <c r="C60" s="25" t="s">
        <v>0</v>
      </c>
      <c r="D60" s="25">
        <v>59</v>
      </c>
      <c r="E60" s="25" t="s">
        <v>47</v>
      </c>
      <c r="F60" s="25">
        <v>1</v>
      </c>
      <c r="G60" s="25">
        <v>7</v>
      </c>
      <c r="H60" s="25">
        <v>11</v>
      </c>
      <c r="I60" s="24">
        <v>14</v>
      </c>
      <c r="J60" s="24">
        <v>14.5</v>
      </c>
      <c r="K60" s="50">
        <f t="shared" si="0"/>
        <v>4</v>
      </c>
      <c r="L60" s="50">
        <f t="shared" si="1"/>
        <v>3</v>
      </c>
      <c r="M60" s="50">
        <f t="shared" si="2"/>
        <v>7</v>
      </c>
      <c r="N60" s="50">
        <f t="shared" si="3"/>
        <v>7.5</v>
      </c>
      <c r="O60" s="25">
        <v>3</v>
      </c>
      <c r="P60" s="25">
        <v>9</v>
      </c>
      <c r="Q60" s="24">
        <v>28</v>
      </c>
      <c r="R60" s="24">
        <v>1.5</v>
      </c>
      <c r="S60" s="51">
        <f t="shared" si="4"/>
        <v>25.610625000000002</v>
      </c>
      <c r="T60" s="30" t="s">
        <v>17</v>
      </c>
      <c r="U60" s="52" t="s">
        <v>18</v>
      </c>
      <c r="V60" s="24" t="s">
        <v>13</v>
      </c>
      <c r="W60" s="24">
        <v>1</v>
      </c>
      <c r="X60" s="24" t="s">
        <v>18</v>
      </c>
      <c r="Y60" s="24">
        <v>1</v>
      </c>
      <c r="Z60" s="24" t="s">
        <v>14</v>
      </c>
      <c r="AA60" s="24">
        <v>0</v>
      </c>
      <c r="AB60" s="32">
        <v>0.1</v>
      </c>
      <c r="AC60" s="28">
        <v>8</v>
      </c>
      <c r="AD60" s="28">
        <v>30</v>
      </c>
      <c r="AE60" s="28">
        <v>30</v>
      </c>
      <c r="AF60" s="24">
        <v>0</v>
      </c>
      <c r="AG60" s="28">
        <v>25</v>
      </c>
      <c r="AH60" s="32" t="s">
        <v>358</v>
      </c>
      <c r="AI60" s="55" t="s">
        <v>460</v>
      </c>
      <c r="AJ60" s="30" t="s">
        <v>76</v>
      </c>
      <c r="AK60" s="57" t="s">
        <v>30</v>
      </c>
      <c r="AL60" s="25">
        <v>7</v>
      </c>
      <c r="AM60" s="25">
        <v>3</v>
      </c>
      <c r="AN60" s="25">
        <v>0</v>
      </c>
    </row>
    <row r="61" spans="1:40" s="57" customFormat="1" ht="26.25" thickBot="1">
      <c r="A61" s="45">
        <v>40724</v>
      </c>
      <c r="B61" s="25">
        <v>4</v>
      </c>
      <c r="C61" s="25" t="s">
        <v>0</v>
      </c>
      <c r="D61" s="25">
        <v>60</v>
      </c>
      <c r="E61" s="25" t="s">
        <v>47</v>
      </c>
      <c r="F61" s="25">
        <v>2</v>
      </c>
      <c r="G61" s="25">
        <v>9</v>
      </c>
      <c r="H61" s="25">
        <v>12</v>
      </c>
      <c r="I61" s="24">
        <v>15.5</v>
      </c>
      <c r="J61" s="24">
        <v>18.5</v>
      </c>
      <c r="K61" s="50">
        <f t="shared" si="0"/>
        <v>3</v>
      </c>
      <c r="L61" s="50">
        <f t="shared" si="1"/>
        <v>3.5</v>
      </c>
      <c r="M61" s="50">
        <f t="shared" si="2"/>
        <v>6.5</v>
      </c>
      <c r="N61" s="50">
        <f t="shared" si="3"/>
        <v>9.5</v>
      </c>
      <c r="O61" s="25">
        <v>4</v>
      </c>
      <c r="P61" s="25">
        <v>11</v>
      </c>
      <c r="Q61" s="24">
        <v>27</v>
      </c>
      <c r="R61" s="24">
        <v>4</v>
      </c>
      <c r="S61" s="51">
        <f t="shared" si="4"/>
        <v>232.36</v>
      </c>
      <c r="T61" s="30" t="s">
        <v>17</v>
      </c>
      <c r="U61" s="52" t="s">
        <v>17</v>
      </c>
      <c r="V61" s="24" t="s">
        <v>15</v>
      </c>
      <c r="W61" s="24">
        <v>1</v>
      </c>
      <c r="X61" s="24" t="s">
        <v>17</v>
      </c>
      <c r="Y61" s="24">
        <v>1</v>
      </c>
      <c r="Z61" s="24" t="s">
        <v>18</v>
      </c>
      <c r="AA61" s="24">
        <v>1</v>
      </c>
      <c r="AB61" s="28">
        <v>2</v>
      </c>
      <c r="AC61" s="32">
        <v>0.1</v>
      </c>
      <c r="AD61" s="28">
        <v>10</v>
      </c>
      <c r="AE61" s="28">
        <v>15</v>
      </c>
      <c r="AF61" s="24">
        <v>5</v>
      </c>
      <c r="AG61" s="28">
        <v>40</v>
      </c>
      <c r="AH61" s="32" t="s">
        <v>357</v>
      </c>
      <c r="AI61" s="55" t="s">
        <v>460</v>
      </c>
      <c r="AJ61" s="30" t="s">
        <v>356</v>
      </c>
      <c r="AK61" s="57" t="s">
        <v>30</v>
      </c>
      <c r="AL61" s="25">
        <v>9</v>
      </c>
      <c r="AM61" s="25">
        <v>4</v>
      </c>
      <c r="AN61" s="25">
        <v>0</v>
      </c>
    </row>
    <row r="62" spans="1:40" s="57" customFormat="1" ht="26.25" thickBot="1">
      <c r="A62" s="45">
        <v>40724</v>
      </c>
      <c r="B62" s="25">
        <v>4</v>
      </c>
      <c r="C62" s="25" t="s">
        <v>0</v>
      </c>
      <c r="D62" s="25">
        <v>61</v>
      </c>
      <c r="E62" s="25" t="s">
        <v>267</v>
      </c>
      <c r="F62" s="25">
        <v>2</v>
      </c>
      <c r="G62" s="25">
        <v>9</v>
      </c>
      <c r="H62" s="25">
        <v>18</v>
      </c>
      <c r="I62" s="24">
        <v>17.5</v>
      </c>
      <c r="J62" s="24">
        <v>10.5</v>
      </c>
      <c r="K62" s="50">
        <f t="shared" si="0"/>
        <v>9</v>
      </c>
      <c r="L62" s="50">
        <f t="shared" si="1"/>
        <v>-0.5</v>
      </c>
      <c r="M62" s="50">
        <f t="shared" si="2"/>
        <v>8.5</v>
      </c>
      <c r="N62" s="50">
        <f t="shared" si="3"/>
        <v>1.5</v>
      </c>
      <c r="O62" s="25">
        <v>6</v>
      </c>
      <c r="P62" s="25">
        <v>13</v>
      </c>
      <c r="Q62" s="24">
        <v>22</v>
      </c>
      <c r="R62" s="24">
        <v>5</v>
      </c>
      <c r="S62" s="51">
        <f t="shared" si="4"/>
        <v>206.0625</v>
      </c>
      <c r="T62" s="30" t="s">
        <v>15</v>
      </c>
      <c r="U62" s="52" t="s">
        <v>17</v>
      </c>
      <c r="V62" s="24" t="s">
        <v>13</v>
      </c>
      <c r="W62" s="24">
        <v>1</v>
      </c>
      <c r="X62" s="24" t="s">
        <v>15</v>
      </c>
      <c r="Y62" s="24">
        <v>1</v>
      </c>
      <c r="Z62" s="24" t="s">
        <v>18</v>
      </c>
      <c r="AA62" s="24">
        <v>1</v>
      </c>
      <c r="AB62" s="28">
        <v>8</v>
      </c>
      <c r="AC62" s="32">
        <v>0.1</v>
      </c>
      <c r="AD62" s="28">
        <v>40</v>
      </c>
      <c r="AE62" s="28">
        <v>3</v>
      </c>
      <c r="AF62" s="24">
        <v>0</v>
      </c>
      <c r="AG62" s="28">
        <v>40</v>
      </c>
      <c r="AH62" s="32" t="s">
        <v>355</v>
      </c>
      <c r="AI62" s="55" t="s">
        <v>460</v>
      </c>
      <c r="AJ62" s="25"/>
      <c r="AK62" s="57" t="s">
        <v>30</v>
      </c>
      <c r="AL62" s="25">
        <v>9</v>
      </c>
      <c r="AM62" s="25">
        <v>6</v>
      </c>
      <c r="AN62" s="25">
        <v>0</v>
      </c>
    </row>
    <row r="63" spans="1:40" s="57" customFormat="1" ht="26.25" thickBot="1">
      <c r="A63" s="45">
        <v>40724</v>
      </c>
      <c r="B63" s="25">
        <v>4</v>
      </c>
      <c r="C63" s="25" t="s">
        <v>0</v>
      </c>
      <c r="D63" s="25">
        <v>62</v>
      </c>
      <c r="E63" s="25" t="s">
        <v>267</v>
      </c>
      <c r="F63" s="25">
        <v>2</v>
      </c>
      <c r="G63" s="25">
        <v>7</v>
      </c>
      <c r="H63" s="25">
        <v>10</v>
      </c>
      <c r="I63" s="24">
        <v>14</v>
      </c>
      <c r="J63" s="24">
        <v>15</v>
      </c>
      <c r="K63" s="50">
        <f t="shared" si="0"/>
        <v>3</v>
      </c>
      <c r="L63" s="50">
        <f t="shared" si="1"/>
        <v>4</v>
      </c>
      <c r="M63" s="50">
        <f t="shared" si="2"/>
        <v>7</v>
      </c>
      <c r="N63" s="50">
        <f t="shared" si="3"/>
        <v>8</v>
      </c>
      <c r="O63" s="25">
        <v>6</v>
      </c>
      <c r="P63" s="25">
        <v>5</v>
      </c>
      <c r="Q63" s="24">
        <v>20</v>
      </c>
      <c r="R63" s="24">
        <v>3</v>
      </c>
      <c r="S63" s="51">
        <f t="shared" si="4"/>
        <v>105.97500000000001</v>
      </c>
      <c r="T63" s="30" t="s">
        <v>15</v>
      </c>
      <c r="U63" s="52" t="s">
        <v>17</v>
      </c>
      <c r="V63" s="24" t="s">
        <v>15</v>
      </c>
      <c r="W63" s="24">
        <v>1</v>
      </c>
      <c r="X63" s="24" t="s">
        <v>18</v>
      </c>
      <c r="Y63" s="24">
        <v>1</v>
      </c>
      <c r="Z63" s="24" t="s">
        <v>18</v>
      </c>
      <c r="AA63" s="24">
        <v>1</v>
      </c>
      <c r="AB63" s="28">
        <v>0</v>
      </c>
      <c r="AC63" s="28">
        <v>2</v>
      </c>
      <c r="AD63" s="28">
        <v>0</v>
      </c>
      <c r="AE63" s="28">
        <v>10</v>
      </c>
      <c r="AF63" s="24">
        <v>0</v>
      </c>
      <c r="AG63" s="28">
        <v>25</v>
      </c>
      <c r="AH63" s="32" t="s">
        <v>354</v>
      </c>
      <c r="AI63" s="55" t="s">
        <v>460</v>
      </c>
      <c r="AJ63" s="30" t="s">
        <v>353</v>
      </c>
      <c r="AK63" s="57" t="s">
        <v>30</v>
      </c>
      <c r="AL63" s="25">
        <v>7</v>
      </c>
      <c r="AM63" s="25">
        <v>6</v>
      </c>
      <c r="AN63" s="25" t="s">
        <v>49</v>
      </c>
    </row>
    <row r="64" spans="1:40" s="57" customFormat="1" ht="26.25" thickBot="1">
      <c r="A64" s="45">
        <v>40724</v>
      </c>
      <c r="B64" s="25">
        <v>4</v>
      </c>
      <c r="C64" s="25" t="s">
        <v>0</v>
      </c>
      <c r="D64" s="25">
        <v>63</v>
      </c>
      <c r="E64" s="25" t="s">
        <v>267</v>
      </c>
      <c r="F64" s="25">
        <v>2</v>
      </c>
      <c r="G64" s="25">
        <v>8</v>
      </c>
      <c r="H64" s="30">
        <v>0</v>
      </c>
      <c r="I64" s="24"/>
      <c r="J64" s="24"/>
      <c r="K64" s="50">
        <f t="shared" si="0"/>
        <v>-8</v>
      </c>
      <c r="L64" s="50">
        <f t="shared" si="1"/>
        <v>0</v>
      </c>
      <c r="M64" s="50">
        <f t="shared" si="2"/>
        <v>-8</v>
      </c>
      <c r="N64" s="50">
        <f t="shared" si="3"/>
        <v>-8</v>
      </c>
      <c r="O64" s="25">
        <v>2</v>
      </c>
      <c r="P64" s="30">
        <v>0</v>
      </c>
      <c r="Q64" s="24"/>
      <c r="R64" s="24"/>
      <c r="S64" s="51">
        <f t="shared" si="4"/>
        <v>0</v>
      </c>
      <c r="T64" s="30" t="s">
        <v>14</v>
      </c>
      <c r="U64" s="30" t="s">
        <v>14</v>
      </c>
      <c r="V64" s="24" t="s">
        <v>14</v>
      </c>
      <c r="W64" s="24">
        <v>0</v>
      </c>
      <c r="X64" s="24" t="s">
        <v>14</v>
      </c>
      <c r="Y64" s="24">
        <v>0</v>
      </c>
      <c r="Z64" s="24" t="s">
        <v>14</v>
      </c>
      <c r="AA64" s="24">
        <v>0</v>
      </c>
      <c r="AB64" s="28">
        <v>2</v>
      </c>
      <c r="AC64" s="28">
        <v>2</v>
      </c>
      <c r="AD64" s="28">
        <v>8</v>
      </c>
      <c r="AE64" s="28">
        <v>1</v>
      </c>
      <c r="AF64" s="24"/>
      <c r="AG64" s="28">
        <v>50</v>
      </c>
      <c r="AH64" s="32" t="s">
        <v>352</v>
      </c>
      <c r="AI64" s="55" t="s">
        <v>460</v>
      </c>
      <c r="AJ64" s="25"/>
      <c r="AK64" s="57" t="s">
        <v>30</v>
      </c>
      <c r="AL64" s="25">
        <v>8</v>
      </c>
      <c r="AM64" s="25">
        <v>2</v>
      </c>
      <c r="AN64" s="25">
        <v>0</v>
      </c>
    </row>
    <row r="65" spans="1:40" s="57" customFormat="1" ht="26.25" thickBot="1">
      <c r="A65" s="45">
        <v>40724</v>
      </c>
      <c r="B65" s="25">
        <v>4</v>
      </c>
      <c r="C65" s="25" t="s">
        <v>0</v>
      </c>
      <c r="D65" s="25">
        <v>64</v>
      </c>
      <c r="E65" s="25" t="s">
        <v>47</v>
      </c>
      <c r="F65" s="25">
        <v>2</v>
      </c>
      <c r="G65" s="25">
        <v>4</v>
      </c>
      <c r="H65" s="25">
        <v>5.5</v>
      </c>
      <c r="I65" s="24">
        <v>6.5</v>
      </c>
      <c r="J65" s="24">
        <v>7</v>
      </c>
      <c r="K65" s="50">
        <f t="shared" si="0"/>
        <v>1.5</v>
      </c>
      <c r="L65" s="50">
        <f t="shared" si="1"/>
        <v>1</v>
      </c>
      <c r="M65" s="50">
        <f t="shared" si="2"/>
        <v>2.5</v>
      </c>
      <c r="N65" s="50">
        <f t="shared" si="3"/>
        <v>3</v>
      </c>
      <c r="O65" s="25">
        <v>1</v>
      </c>
      <c r="P65" s="25">
        <v>3</v>
      </c>
      <c r="Q65" s="24">
        <v>4</v>
      </c>
      <c r="R65" s="24">
        <v>1</v>
      </c>
      <c r="S65" s="51">
        <f t="shared" si="4"/>
        <v>5.4950000000000001</v>
      </c>
      <c r="T65" s="30" t="s">
        <v>17</v>
      </c>
      <c r="U65" s="52" t="s">
        <v>17</v>
      </c>
      <c r="V65" s="24" t="s">
        <v>17</v>
      </c>
      <c r="W65" s="24">
        <v>1</v>
      </c>
      <c r="X65" s="24" t="s">
        <v>14</v>
      </c>
      <c r="Y65" s="24">
        <v>0</v>
      </c>
      <c r="Z65" s="24" t="s">
        <v>14</v>
      </c>
      <c r="AA65" s="24">
        <v>0</v>
      </c>
      <c r="AB65" s="28">
        <v>10</v>
      </c>
      <c r="AC65" s="28">
        <v>1</v>
      </c>
      <c r="AD65" s="28">
        <v>33</v>
      </c>
      <c r="AE65" s="28">
        <v>12</v>
      </c>
      <c r="AF65" s="24">
        <v>30</v>
      </c>
      <c r="AG65" s="28">
        <v>60</v>
      </c>
      <c r="AH65" s="32" t="s">
        <v>351</v>
      </c>
      <c r="AI65" s="55" t="s">
        <v>460</v>
      </c>
      <c r="AJ65" s="25"/>
      <c r="AK65" s="57" t="s">
        <v>30</v>
      </c>
      <c r="AL65" s="25">
        <v>4</v>
      </c>
      <c r="AM65" s="25">
        <v>1</v>
      </c>
      <c r="AN65" s="25" t="s">
        <v>49</v>
      </c>
    </row>
    <row r="66" spans="1:40" s="57" customFormat="1" ht="26.25" thickBot="1">
      <c r="A66" s="45">
        <v>40724</v>
      </c>
      <c r="B66" s="25">
        <v>4</v>
      </c>
      <c r="C66" s="25" t="s">
        <v>0</v>
      </c>
      <c r="D66" s="25">
        <v>65</v>
      </c>
      <c r="E66" s="25" t="s">
        <v>47</v>
      </c>
      <c r="F66" s="25">
        <v>2</v>
      </c>
      <c r="G66" s="25">
        <v>6</v>
      </c>
      <c r="H66" s="30">
        <v>0</v>
      </c>
      <c r="I66" s="24"/>
      <c r="J66" s="24"/>
      <c r="K66" s="50">
        <f t="shared" ref="K66:K129" si="5">H66-G66</f>
        <v>-6</v>
      </c>
      <c r="L66" s="50">
        <f t="shared" ref="L66:L129" si="6">I66-H66</f>
        <v>0</v>
      </c>
      <c r="M66" s="50">
        <f t="shared" ref="M66:M129" si="7">I66-G66</f>
        <v>-6</v>
      </c>
      <c r="N66" s="50">
        <f t="shared" ref="N66:N129" si="8">J66-G66</f>
        <v>-6</v>
      </c>
      <c r="O66" s="25">
        <v>2</v>
      </c>
      <c r="P66" s="30">
        <v>0</v>
      </c>
      <c r="Q66" s="24"/>
      <c r="R66" s="24"/>
      <c r="S66" s="51">
        <f t="shared" ref="S66:S129" si="9">3.14*(R66/2)^2*J66</f>
        <v>0</v>
      </c>
      <c r="T66" s="30" t="s">
        <v>16</v>
      </c>
      <c r="U66" s="30" t="s">
        <v>16</v>
      </c>
      <c r="V66" s="24" t="s">
        <v>14</v>
      </c>
      <c r="W66" s="24">
        <v>0</v>
      </c>
      <c r="X66" s="24" t="s">
        <v>14</v>
      </c>
      <c r="Y66" s="24">
        <v>0</v>
      </c>
      <c r="Z66" s="24" t="s">
        <v>14</v>
      </c>
      <c r="AA66" s="24">
        <v>0</v>
      </c>
      <c r="AB66" s="28">
        <v>7</v>
      </c>
      <c r="AC66" s="28">
        <v>1</v>
      </c>
      <c r="AD66" s="28">
        <v>15</v>
      </c>
      <c r="AE66" s="28">
        <v>10</v>
      </c>
      <c r="AF66" s="24"/>
      <c r="AG66" s="28">
        <v>50</v>
      </c>
      <c r="AH66" s="32" t="s">
        <v>350</v>
      </c>
      <c r="AI66" s="55" t="s">
        <v>460</v>
      </c>
      <c r="AJ66" s="25"/>
      <c r="AK66" s="57" t="s">
        <v>30</v>
      </c>
      <c r="AL66" s="25">
        <v>6</v>
      </c>
      <c r="AM66" s="25">
        <v>2</v>
      </c>
      <c r="AN66" s="25" t="s">
        <v>49</v>
      </c>
    </row>
    <row r="67" spans="1:40" s="57" customFormat="1" ht="26.25" thickBot="1">
      <c r="A67" s="45">
        <v>40724</v>
      </c>
      <c r="B67" s="25">
        <v>4</v>
      </c>
      <c r="C67" s="25" t="s">
        <v>0</v>
      </c>
      <c r="D67" s="25">
        <v>66</v>
      </c>
      <c r="E67" s="25" t="s">
        <v>267</v>
      </c>
      <c r="F67" s="25">
        <v>2</v>
      </c>
      <c r="G67" s="25">
        <v>8</v>
      </c>
      <c r="H67" s="25">
        <v>13</v>
      </c>
      <c r="I67" s="24">
        <v>37</v>
      </c>
      <c r="J67" s="24">
        <v>48.5</v>
      </c>
      <c r="K67" s="50">
        <f t="shared" si="5"/>
        <v>5</v>
      </c>
      <c r="L67" s="50">
        <f t="shared" si="6"/>
        <v>24</v>
      </c>
      <c r="M67" s="50">
        <f t="shared" si="7"/>
        <v>29</v>
      </c>
      <c r="N67" s="50">
        <f t="shared" si="8"/>
        <v>40.5</v>
      </c>
      <c r="O67" s="25">
        <v>8</v>
      </c>
      <c r="P67" s="25">
        <v>20</v>
      </c>
      <c r="Q67" s="24">
        <v>51</v>
      </c>
      <c r="R67" s="24">
        <v>8</v>
      </c>
      <c r="S67" s="51">
        <f t="shared" si="9"/>
        <v>2436.64</v>
      </c>
      <c r="T67" s="30" t="s">
        <v>15</v>
      </c>
      <c r="U67" s="52" t="s">
        <v>15</v>
      </c>
      <c r="V67" s="24" t="s">
        <v>13</v>
      </c>
      <c r="W67" s="24">
        <v>1</v>
      </c>
      <c r="X67" s="24" t="s">
        <v>15</v>
      </c>
      <c r="Y67" s="24">
        <v>1</v>
      </c>
      <c r="Z67" s="24" t="s">
        <v>15</v>
      </c>
      <c r="AA67" s="24">
        <v>1</v>
      </c>
      <c r="AB67" s="28">
        <v>5</v>
      </c>
      <c r="AC67" s="28">
        <v>2</v>
      </c>
      <c r="AD67" s="28">
        <v>12</v>
      </c>
      <c r="AE67" s="28">
        <v>88</v>
      </c>
      <c r="AF67" s="24">
        <v>15</v>
      </c>
      <c r="AG67" s="28">
        <v>40</v>
      </c>
      <c r="AH67" s="32" t="s">
        <v>349</v>
      </c>
      <c r="AI67" s="55" t="s">
        <v>460</v>
      </c>
      <c r="AJ67" s="30" t="s">
        <v>348</v>
      </c>
      <c r="AK67" s="57" t="s">
        <v>30</v>
      </c>
      <c r="AL67" s="25">
        <v>8</v>
      </c>
      <c r="AM67" s="25">
        <v>8</v>
      </c>
      <c r="AN67" s="25">
        <v>0</v>
      </c>
    </row>
    <row r="68" spans="1:40" s="57" customFormat="1" ht="26.25" thickBot="1">
      <c r="A68" s="45">
        <v>40724</v>
      </c>
      <c r="B68" s="25">
        <v>4</v>
      </c>
      <c r="C68" s="25" t="s">
        <v>0</v>
      </c>
      <c r="D68" s="25">
        <v>67</v>
      </c>
      <c r="E68" s="25" t="s">
        <v>47</v>
      </c>
      <c r="F68" s="25">
        <v>2</v>
      </c>
      <c r="G68" s="25">
        <v>12</v>
      </c>
      <c r="H68" s="25">
        <v>23.5</v>
      </c>
      <c r="I68" s="24">
        <v>37.5</v>
      </c>
      <c r="J68" s="24">
        <v>53</v>
      </c>
      <c r="K68" s="50">
        <f t="shared" si="5"/>
        <v>11.5</v>
      </c>
      <c r="L68" s="50">
        <f t="shared" si="6"/>
        <v>14</v>
      </c>
      <c r="M68" s="50">
        <f t="shared" si="7"/>
        <v>25.5</v>
      </c>
      <c r="N68" s="50">
        <f t="shared" si="8"/>
        <v>41</v>
      </c>
      <c r="O68" s="25">
        <v>11</v>
      </c>
      <c r="P68" s="25">
        <v>32</v>
      </c>
      <c r="Q68" s="24">
        <v>50</v>
      </c>
      <c r="R68" s="24">
        <v>10</v>
      </c>
      <c r="S68" s="51">
        <f t="shared" si="9"/>
        <v>4160.5</v>
      </c>
      <c r="T68" s="30" t="s">
        <v>13</v>
      </c>
      <c r="U68" s="52" t="s">
        <v>13</v>
      </c>
      <c r="V68" s="24" t="s">
        <v>13</v>
      </c>
      <c r="W68" s="24">
        <v>1</v>
      </c>
      <c r="X68" s="24" t="s">
        <v>15</v>
      </c>
      <c r="Y68" s="24">
        <v>1</v>
      </c>
      <c r="Z68" s="24" t="s">
        <v>17</v>
      </c>
      <c r="AA68" s="24">
        <v>1</v>
      </c>
      <c r="AB68" s="28">
        <v>1</v>
      </c>
      <c r="AC68" s="28">
        <v>1</v>
      </c>
      <c r="AD68" s="28">
        <v>12</v>
      </c>
      <c r="AE68" s="28">
        <v>30</v>
      </c>
      <c r="AF68" s="24">
        <v>0</v>
      </c>
      <c r="AG68" s="28">
        <v>40</v>
      </c>
      <c r="AH68" s="32" t="s">
        <v>347</v>
      </c>
      <c r="AI68" s="55" t="s">
        <v>460</v>
      </c>
      <c r="AJ68" s="25"/>
      <c r="AK68" s="57" t="s">
        <v>30</v>
      </c>
      <c r="AL68" s="25">
        <v>12</v>
      </c>
      <c r="AM68" s="25">
        <v>11</v>
      </c>
      <c r="AN68" s="25" t="s">
        <v>49</v>
      </c>
    </row>
    <row r="69" spans="1:40" s="57" customFormat="1" ht="26.25" thickBot="1">
      <c r="A69" s="45">
        <v>40724</v>
      </c>
      <c r="B69" s="25">
        <v>4</v>
      </c>
      <c r="C69" s="25" t="s">
        <v>0</v>
      </c>
      <c r="D69" s="25">
        <v>68</v>
      </c>
      <c r="E69" s="25" t="s">
        <v>267</v>
      </c>
      <c r="F69" s="25">
        <v>2</v>
      </c>
      <c r="G69" s="25">
        <v>6</v>
      </c>
      <c r="H69" s="25">
        <v>8</v>
      </c>
      <c r="I69" s="24">
        <v>13</v>
      </c>
      <c r="J69" s="24">
        <v>10</v>
      </c>
      <c r="K69" s="50">
        <f t="shared" si="5"/>
        <v>2</v>
      </c>
      <c r="L69" s="50">
        <f t="shared" si="6"/>
        <v>5</v>
      </c>
      <c r="M69" s="50">
        <f t="shared" si="7"/>
        <v>7</v>
      </c>
      <c r="N69" s="50">
        <f t="shared" si="8"/>
        <v>4</v>
      </c>
      <c r="O69" s="25">
        <v>0</v>
      </c>
      <c r="P69" s="25">
        <v>9</v>
      </c>
      <c r="Q69" s="24">
        <v>19</v>
      </c>
      <c r="R69" s="24">
        <v>1.5</v>
      </c>
      <c r="S69" s="51">
        <f t="shared" si="9"/>
        <v>17.662500000000001</v>
      </c>
      <c r="T69" s="30" t="s">
        <v>18</v>
      </c>
      <c r="U69" s="52" t="s">
        <v>17</v>
      </c>
      <c r="V69" s="24" t="s">
        <v>15</v>
      </c>
      <c r="W69" s="24">
        <v>1</v>
      </c>
      <c r="X69" s="24" t="s">
        <v>14</v>
      </c>
      <c r="Y69" s="24">
        <v>0</v>
      </c>
      <c r="Z69" s="24" t="s">
        <v>14</v>
      </c>
      <c r="AA69" s="24">
        <v>0</v>
      </c>
      <c r="AB69" s="28">
        <v>18</v>
      </c>
      <c r="AC69" s="28">
        <v>1</v>
      </c>
      <c r="AD69" s="28">
        <v>30</v>
      </c>
      <c r="AE69" s="28">
        <v>10</v>
      </c>
      <c r="AF69" s="24">
        <v>5</v>
      </c>
      <c r="AG69" s="28">
        <v>25</v>
      </c>
      <c r="AH69" s="32" t="s">
        <v>346</v>
      </c>
      <c r="AI69" s="55" t="s">
        <v>460</v>
      </c>
      <c r="AJ69" s="25"/>
      <c r="AK69" s="57" t="s">
        <v>30</v>
      </c>
      <c r="AL69" s="25">
        <v>6</v>
      </c>
      <c r="AM69" s="25">
        <v>0</v>
      </c>
      <c r="AN69" s="25" t="s">
        <v>49</v>
      </c>
    </row>
    <row r="70" spans="1:40" s="57" customFormat="1" ht="26.25" thickBot="1">
      <c r="A70" s="45">
        <v>40724</v>
      </c>
      <c r="B70" s="25">
        <v>4</v>
      </c>
      <c r="C70" s="25" t="s">
        <v>0</v>
      </c>
      <c r="D70" s="25">
        <v>69</v>
      </c>
      <c r="E70" s="25" t="s">
        <v>267</v>
      </c>
      <c r="F70" s="25">
        <v>1</v>
      </c>
      <c r="G70" s="25">
        <v>7</v>
      </c>
      <c r="H70" s="25">
        <v>8</v>
      </c>
      <c r="I70" s="24">
        <v>8</v>
      </c>
      <c r="J70" s="24">
        <v>7.5</v>
      </c>
      <c r="K70" s="50">
        <f t="shared" si="5"/>
        <v>1</v>
      </c>
      <c r="L70" s="50">
        <f t="shared" si="6"/>
        <v>0</v>
      </c>
      <c r="M70" s="50">
        <f t="shared" si="7"/>
        <v>1</v>
      </c>
      <c r="N70" s="50">
        <f t="shared" si="8"/>
        <v>0.5</v>
      </c>
      <c r="O70" s="25">
        <v>0</v>
      </c>
      <c r="P70" s="25">
        <v>6</v>
      </c>
      <c r="Q70" s="24">
        <v>11</v>
      </c>
      <c r="R70" s="24">
        <v>1</v>
      </c>
      <c r="S70" s="51">
        <f t="shared" si="9"/>
        <v>5.8875000000000002</v>
      </c>
      <c r="T70" s="30" t="s">
        <v>18</v>
      </c>
      <c r="U70" s="52" t="s">
        <v>17</v>
      </c>
      <c r="V70" s="24" t="s">
        <v>17</v>
      </c>
      <c r="W70" s="24">
        <v>1</v>
      </c>
      <c r="X70" s="24" t="s">
        <v>14</v>
      </c>
      <c r="Y70" s="24">
        <v>0</v>
      </c>
      <c r="Z70" s="24" t="s">
        <v>14</v>
      </c>
      <c r="AA70" s="24">
        <v>0</v>
      </c>
      <c r="AB70" s="28">
        <v>5</v>
      </c>
      <c r="AC70" s="28">
        <v>1</v>
      </c>
      <c r="AD70" s="28">
        <v>10</v>
      </c>
      <c r="AE70" s="28">
        <v>25</v>
      </c>
      <c r="AF70" s="24">
        <v>10</v>
      </c>
      <c r="AG70" s="28">
        <v>40</v>
      </c>
      <c r="AH70" s="32" t="s">
        <v>345</v>
      </c>
      <c r="AI70" s="55" t="s">
        <v>460</v>
      </c>
      <c r="AJ70" s="25"/>
      <c r="AK70" s="57" t="s">
        <v>30</v>
      </c>
      <c r="AL70" s="25">
        <v>7</v>
      </c>
      <c r="AM70" s="25">
        <v>0</v>
      </c>
      <c r="AN70" s="25" t="s">
        <v>49</v>
      </c>
    </row>
    <row r="71" spans="1:40" s="57" customFormat="1" ht="26.25" thickBot="1">
      <c r="A71" s="45">
        <v>40724</v>
      </c>
      <c r="B71" s="25">
        <v>4</v>
      </c>
      <c r="C71" s="25" t="s">
        <v>0</v>
      </c>
      <c r="D71" s="25">
        <v>70</v>
      </c>
      <c r="E71" s="25" t="s">
        <v>267</v>
      </c>
      <c r="F71" s="25">
        <v>2</v>
      </c>
      <c r="G71" s="25">
        <v>5</v>
      </c>
      <c r="H71" s="25">
        <v>9.5</v>
      </c>
      <c r="I71" s="24">
        <v>10</v>
      </c>
      <c r="J71" s="24">
        <v>12</v>
      </c>
      <c r="K71" s="50">
        <f t="shared" si="5"/>
        <v>4.5</v>
      </c>
      <c r="L71" s="50">
        <f t="shared" si="6"/>
        <v>0.5</v>
      </c>
      <c r="M71" s="50">
        <f t="shared" si="7"/>
        <v>5</v>
      </c>
      <c r="N71" s="50">
        <f t="shared" si="8"/>
        <v>7</v>
      </c>
      <c r="O71" s="25">
        <v>1</v>
      </c>
      <c r="P71" s="25">
        <v>8</v>
      </c>
      <c r="Q71" s="24">
        <v>13</v>
      </c>
      <c r="R71" s="24">
        <v>2</v>
      </c>
      <c r="S71" s="51">
        <f t="shared" si="9"/>
        <v>37.68</v>
      </c>
      <c r="T71" s="30" t="s">
        <v>17</v>
      </c>
      <c r="U71" s="52" t="s">
        <v>17</v>
      </c>
      <c r="V71" s="24" t="s">
        <v>17</v>
      </c>
      <c r="W71" s="24">
        <v>1</v>
      </c>
      <c r="X71" s="24" t="s">
        <v>18</v>
      </c>
      <c r="Y71" s="24">
        <v>1</v>
      </c>
      <c r="Z71" s="24" t="s">
        <v>17</v>
      </c>
      <c r="AA71" s="24">
        <v>1</v>
      </c>
      <c r="AB71" s="28">
        <v>2</v>
      </c>
      <c r="AC71" s="32">
        <v>0.1</v>
      </c>
      <c r="AD71" s="28">
        <v>45</v>
      </c>
      <c r="AE71" s="28">
        <v>1</v>
      </c>
      <c r="AF71" s="24">
        <v>10</v>
      </c>
      <c r="AG71" s="28">
        <v>80</v>
      </c>
      <c r="AH71" s="32" t="s">
        <v>344</v>
      </c>
      <c r="AI71" s="55" t="s">
        <v>460</v>
      </c>
      <c r="AJ71" s="25"/>
      <c r="AK71" s="57" t="s">
        <v>30</v>
      </c>
      <c r="AL71" s="25">
        <v>5</v>
      </c>
      <c r="AM71" s="25">
        <v>1</v>
      </c>
      <c r="AN71" s="25">
        <v>0</v>
      </c>
    </row>
    <row r="72" spans="1:40" s="57" customFormat="1" ht="26.25" thickBot="1">
      <c r="A72" s="45">
        <v>40724</v>
      </c>
      <c r="B72" s="25">
        <v>4</v>
      </c>
      <c r="C72" s="25" t="s">
        <v>0</v>
      </c>
      <c r="D72" s="25">
        <v>71</v>
      </c>
      <c r="E72" s="25" t="s">
        <v>47</v>
      </c>
      <c r="F72" s="25">
        <v>2</v>
      </c>
      <c r="G72" s="25">
        <v>6</v>
      </c>
      <c r="H72" s="25">
        <v>13.5</v>
      </c>
      <c r="I72" s="24">
        <v>20</v>
      </c>
      <c r="J72" s="24">
        <v>24</v>
      </c>
      <c r="K72" s="50">
        <f t="shared" si="5"/>
        <v>7.5</v>
      </c>
      <c r="L72" s="50">
        <f t="shared" si="6"/>
        <v>6.5</v>
      </c>
      <c r="M72" s="50">
        <f t="shared" si="7"/>
        <v>14</v>
      </c>
      <c r="N72" s="50">
        <f t="shared" si="8"/>
        <v>18</v>
      </c>
      <c r="O72" s="25">
        <v>0</v>
      </c>
      <c r="P72" s="25">
        <v>17</v>
      </c>
      <c r="Q72" s="24">
        <v>44</v>
      </c>
      <c r="R72" s="24">
        <v>5</v>
      </c>
      <c r="S72" s="51">
        <f t="shared" si="9"/>
        <v>471</v>
      </c>
      <c r="T72" s="30" t="s">
        <v>15</v>
      </c>
      <c r="U72" s="52" t="s">
        <v>17</v>
      </c>
      <c r="V72" s="24" t="s">
        <v>13</v>
      </c>
      <c r="W72" s="24">
        <v>1</v>
      </c>
      <c r="X72" s="24" t="s">
        <v>15</v>
      </c>
      <c r="Y72" s="24">
        <v>1</v>
      </c>
      <c r="Z72" s="24" t="s">
        <v>17</v>
      </c>
      <c r="AA72" s="24">
        <v>1</v>
      </c>
      <c r="AB72" s="28">
        <v>10</v>
      </c>
      <c r="AC72" s="28">
        <v>5</v>
      </c>
      <c r="AD72" s="28">
        <v>40</v>
      </c>
      <c r="AE72" s="28">
        <v>2</v>
      </c>
      <c r="AF72" s="24">
        <v>25</v>
      </c>
      <c r="AG72" s="28">
        <v>50</v>
      </c>
      <c r="AH72" s="32" t="s">
        <v>343</v>
      </c>
      <c r="AI72" s="55" t="s">
        <v>460</v>
      </c>
      <c r="AJ72" s="25"/>
      <c r="AK72" s="57" t="s">
        <v>30</v>
      </c>
      <c r="AL72" s="25">
        <v>6</v>
      </c>
      <c r="AM72" s="25">
        <v>0</v>
      </c>
      <c r="AN72" s="25">
        <v>0</v>
      </c>
    </row>
    <row r="73" spans="1:40" s="57" customFormat="1" ht="26.25" thickBot="1">
      <c r="A73" s="45">
        <v>40724</v>
      </c>
      <c r="B73" s="25">
        <v>4</v>
      </c>
      <c r="C73" s="25" t="s">
        <v>0</v>
      </c>
      <c r="D73" s="25">
        <v>72</v>
      </c>
      <c r="E73" s="25" t="s">
        <v>47</v>
      </c>
      <c r="F73" s="25">
        <v>1</v>
      </c>
      <c r="G73" s="25">
        <v>8</v>
      </c>
      <c r="H73" s="25">
        <v>13</v>
      </c>
      <c r="I73" s="24">
        <v>21</v>
      </c>
      <c r="J73" s="24">
        <v>24.5</v>
      </c>
      <c r="K73" s="50">
        <f t="shared" si="5"/>
        <v>5</v>
      </c>
      <c r="L73" s="50">
        <f t="shared" si="6"/>
        <v>8</v>
      </c>
      <c r="M73" s="50">
        <f t="shared" si="7"/>
        <v>13</v>
      </c>
      <c r="N73" s="50">
        <f t="shared" si="8"/>
        <v>16.5</v>
      </c>
      <c r="O73" s="25">
        <v>7</v>
      </c>
      <c r="P73" s="25">
        <v>15</v>
      </c>
      <c r="Q73" s="24">
        <v>44</v>
      </c>
      <c r="R73" s="24">
        <v>4.5</v>
      </c>
      <c r="S73" s="51">
        <f t="shared" si="9"/>
        <v>389.458125</v>
      </c>
      <c r="T73" s="30" t="s">
        <v>15</v>
      </c>
      <c r="U73" s="52" t="s">
        <v>17</v>
      </c>
      <c r="V73" s="24" t="s">
        <v>13</v>
      </c>
      <c r="W73" s="24">
        <v>1</v>
      </c>
      <c r="X73" s="24" t="s">
        <v>17</v>
      </c>
      <c r="Y73" s="24">
        <v>1</v>
      </c>
      <c r="Z73" s="24" t="s">
        <v>18</v>
      </c>
      <c r="AA73" s="24">
        <v>1</v>
      </c>
      <c r="AB73" s="28">
        <v>2</v>
      </c>
      <c r="AC73" s="28">
        <v>3</v>
      </c>
      <c r="AD73" s="28">
        <v>30</v>
      </c>
      <c r="AE73" s="28">
        <v>10</v>
      </c>
      <c r="AF73" s="24">
        <v>2</v>
      </c>
      <c r="AG73" s="28">
        <v>30</v>
      </c>
      <c r="AH73" s="32" t="s">
        <v>342</v>
      </c>
      <c r="AI73" s="55" t="s">
        <v>460</v>
      </c>
      <c r="AJ73" s="25"/>
      <c r="AK73" s="57" t="s">
        <v>30</v>
      </c>
      <c r="AL73" s="25">
        <v>8</v>
      </c>
      <c r="AM73" s="25">
        <v>7</v>
      </c>
      <c r="AN73" s="25">
        <v>0</v>
      </c>
    </row>
    <row r="74" spans="1:40" s="57" customFormat="1" ht="26.25" thickBot="1">
      <c r="A74" s="45">
        <v>40724</v>
      </c>
      <c r="B74" s="25">
        <v>4</v>
      </c>
      <c r="C74" s="25" t="s">
        <v>0</v>
      </c>
      <c r="D74" s="25">
        <v>73</v>
      </c>
      <c r="E74" s="25" t="s">
        <v>47</v>
      </c>
      <c r="F74" s="25">
        <v>2</v>
      </c>
      <c r="G74" s="25">
        <v>3</v>
      </c>
      <c r="H74" s="25">
        <v>8</v>
      </c>
      <c r="I74" s="24">
        <v>18.5</v>
      </c>
      <c r="J74" s="24">
        <v>23</v>
      </c>
      <c r="K74" s="50">
        <f t="shared" si="5"/>
        <v>5</v>
      </c>
      <c r="L74" s="50">
        <f t="shared" si="6"/>
        <v>10.5</v>
      </c>
      <c r="M74" s="50">
        <f t="shared" si="7"/>
        <v>15.5</v>
      </c>
      <c r="N74" s="50">
        <f t="shared" si="8"/>
        <v>20</v>
      </c>
      <c r="O74" s="25">
        <v>0</v>
      </c>
      <c r="P74" s="25">
        <v>1</v>
      </c>
      <c r="Q74" s="24">
        <v>32</v>
      </c>
      <c r="R74" s="24">
        <v>2.5</v>
      </c>
      <c r="S74" s="51">
        <f t="shared" si="9"/>
        <v>112.84375</v>
      </c>
      <c r="T74" s="30" t="s">
        <v>15</v>
      </c>
      <c r="U74" s="52" t="s">
        <v>15</v>
      </c>
      <c r="V74" s="24" t="s">
        <v>13</v>
      </c>
      <c r="W74" s="24">
        <v>1</v>
      </c>
      <c r="X74" s="24" t="s">
        <v>15</v>
      </c>
      <c r="Y74" s="24">
        <v>1</v>
      </c>
      <c r="Z74" s="24" t="s">
        <v>18</v>
      </c>
      <c r="AA74" s="24">
        <v>1</v>
      </c>
      <c r="AB74" s="28">
        <v>15</v>
      </c>
      <c r="AC74" s="28">
        <v>3</v>
      </c>
      <c r="AD74" s="28">
        <v>40</v>
      </c>
      <c r="AE74" s="28">
        <v>15</v>
      </c>
      <c r="AF74" s="24">
        <v>30</v>
      </c>
      <c r="AG74" s="28">
        <v>55</v>
      </c>
      <c r="AH74" s="32" t="s">
        <v>341</v>
      </c>
      <c r="AI74" s="55" t="s">
        <v>460</v>
      </c>
      <c r="AJ74" s="25"/>
      <c r="AK74" s="57" t="s">
        <v>30</v>
      </c>
      <c r="AL74" s="25">
        <v>3</v>
      </c>
      <c r="AM74" s="25">
        <v>0</v>
      </c>
      <c r="AN74" s="25">
        <v>0</v>
      </c>
    </row>
    <row r="75" spans="1:40" s="57" customFormat="1" ht="26.25" thickBot="1">
      <c r="A75" s="45">
        <v>40724</v>
      </c>
      <c r="B75" s="25">
        <v>4</v>
      </c>
      <c r="C75" s="25" t="s">
        <v>0</v>
      </c>
      <c r="D75" s="25">
        <v>74</v>
      </c>
      <c r="E75" s="25" t="s">
        <v>47</v>
      </c>
      <c r="F75" s="25">
        <v>2</v>
      </c>
      <c r="G75" s="25">
        <v>6</v>
      </c>
      <c r="H75" s="25">
        <v>8</v>
      </c>
      <c r="I75" s="24">
        <v>16</v>
      </c>
      <c r="J75" s="24">
        <v>19.5</v>
      </c>
      <c r="K75" s="50">
        <f t="shared" si="5"/>
        <v>2</v>
      </c>
      <c r="L75" s="50">
        <f t="shared" si="6"/>
        <v>8</v>
      </c>
      <c r="M75" s="50">
        <f t="shared" si="7"/>
        <v>10</v>
      </c>
      <c r="N75" s="50">
        <f t="shared" si="8"/>
        <v>13.5</v>
      </c>
      <c r="O75" s="25">
        <v>0</v>
      </c>
      <c r="P75" s="25">
        <v>11</v>
      </c>
      <c r="Q75" s="24">
        <v>32</v>
      </c>
      <c r="R75" s="24">
        <v>3.5</v>
      </c>
      <c r="S75" s="51">
        <f t="shared" si="9"/>
        <v>187.51687500000003</v>
      </c>
      <c r="T75" s="25" t="s">
        <v>15</v>
      </c>
      <c r="U75" s="52" t="s">
        <v>17</v>
      </c>
      <c r="V75" s="24" t="s">
        <v>15</v>
      </c>
      <c r="W75" s="24">
        <v>1</v>
      </c>
      <c r="X75" s="24" t="s">
        <v>15</v>
      </c>
      <c r="Y75" s="24">
        <v>1</v>
      </c>
      <c r="Z75" s="24" t="s">
        <v>17</v>
      </c>
      <c r="AA75" s="24">
        <v>1</v>
      </c>
      <c r="AB75" s="25">
        <v>15</v>
      </c>
      <c r="AC75" s="25">
        <v>7</v>
      </c>
      <c r="AD75" s="25">
        <v>25</v>
      </c>
      <c r="AE75" s="25">
        <v>5</v>
      </c>
      <c r="AF75" s="24">
        <v>1</v>
      </c>
      <c r="AG75" s="25">
        <v>20</v>
      </c>
      <c r="AH75" s="25" t="s">
        <v>340</v>
      </c>
      <c r="AI75" s="55" t="s">
        <v>460</v>
      </c>
      <c r="AJ75" s="25"/>
      <c r="AK75" s="57" t="s">
        <v>30</v>
      </c>
      <c r="AL75" s="25">
        <v>6</v>
      </c>
      <c r="AM75" s="25">
        <v>0</v>
      </c>
      <c r="AN75" s="25">
        <v>0</v>
      </c>
    </row>
    <row r="76" spans="1:40" s="57" customFormat="1" ht="26.25" thickBot="1">
      <c r="A76" s="45">
        <v>40724</v>
      </c>
      <c r="B76" s="25">
        <v>4</v>
      </c>
      <c r="C76" s="25" t="s">
        <v>0</v>
      </c>
      <c r="D76" s="25">
        <v>75</v>
      </c>
      <c r="E76" s="25" t="s">
        <v>47</v>
      </c>
      <c r="F76" s="25">
        <v>1</v>
      </c>
      <c r="G76" s="25">
        <v>3</v>
      </c>
      <c r="H76" s="25">
        <v>6</v>
      </c>
      <c r="I76" s="24">
        <v>14.5</v>
      </c>
      <c r="J76" s="24">
        <v>12.5</v>
      </c>
      <c r="K76" s="50">
        <f t="shared" si="5"/>
        <v>3</v>
      </c>
      <c r="L76" s="50">
        <f t="shared" si="6"/>
        <v>8.5</v>
      </c>
      <c r="M76" s="50">
        <f t="shared" si="7"/>
        <v>11.5</v>
      </c>
      <c r="N76" s="50">
        <f t="shared" si="8"/>
        <v>9.5</v>
      </c>
      <c r="O76" s="25">
        <v>0</v>
      </c>
      <c r="P76" s="25">
        <v>4</v>
      </c>
      <c r="Q76" s="24">
        <v>22</v>
      </c>
      <c r="R76" s="24">
        <v>3</v>
      </c>
      <c r="S76" s="51">
        <f t="shared" si="9"/>
        <v>88.3125</v>
      </c>
      <c r="T76" s="30" t="s">
        <v>17</v>
      </c>
      <c r="U76" s="52" t="s">
        <v>17</v>
      </c>
      <c r="V76" s="24" t="s">
        <v>13</v>
      </c>
      <c r="W76" s="24">
        <v>1</v>
      </c>
      <c r="X76" s="24" t="s">
        <v>17</v>
      </c>
      <c r="Y76" s="24">
        <v>1</v>
      </c>
      <c r="Z76" s="24" t="s">
        <v>18</v>
      </c>
      <c r="AA76" s="24">
        <v>1</v>
      </c>
      <c r="AB76" s="28">
        <v>10</v>
      </c>
      <c r="AC76" s="28">
        <v>3</v>
      </c>
      <c r="AD76" s="28">
        <v>35</v>
      </c>
      <c r="AE76" s="28">
        <v>15</v>
      </c>
      <c r="AF76" s="24">
        <v>5</v>
      </c>
      <c r="AG76" s="28">
        <v>45</v>
      </c>
      <c r="AH76" s="32" t="s">
        <v>339</v>
      </c>
      <c r="AI76" s="55" t="s">
        <v>460</v>
      </c>
      <c r="AJ76" s="25"/>
      <c r="AK76" s="57" t="s">
        <v>30</v>
      </c>
      <c r="AL76" s="25">
        <v>3</v>
      </c>
      <c r="AM76" s="25">
        <v>0</v>
      </c>
      <c r="AN76" s="25">
        <v>0</v>
      </c>
    </row>
    <row r="77" spans="1:40" s="57" customFormat="1" ht="26.25" thickBot="1">
      <c r="A77" s="45">
        <v>40724</v>
      </c>
      <c r="B77" s="25">
        <v>4</v>
      </c>
      <c r="C77" s="25" t="s">
        <v>0</v>
      </c>
      <c r="D77" s="25">
        <v>76</v>
      </c>
      <c r="E77" s="25" t="s">
        <v>47</v>
      </c>
      <c r="F77" s="25">
        <v>1</v>
      </c>
      <c r="G77" s="25">
        <v>7</v>
      </c>
      <c r="H77" s="25">
        <v>12</v>
      </c>
      <c r="I77" s="24">
        <v>19</v>
      </c>
      <c r="J77" s="24">
        <v>19.5</v>
      </c>
      <c r="K77" s="50">
        <f t="shared" si="5"/>
        <v>5</v>
      </c>
      <c r="L77" s="50">
        <f t="shared" si="6"/>
        <v>7</v>
      </c>
      <c r="M77" s="50">
        <f t="shared" si="7"/>
        <v>12</v>
      </c>
      <c r="N77" s="50">
        <f t="shared" si="8"/>
        <v>12.5</v>
      </c>
      <c r="O77" s="25">
        <v>5</v>
      </c>
      <c r="P77" s="25">
        <v>19</v>
      </c>
      <c r="Q77" s="24">
        <v>41</v>
      </c>
      <c r="R77" s="24">
        <v>4.5</v>
      </c>
      <c r="S77" s="51">
        <f t="shared" si="9"/>
        <v>309.97687500000001</v>
      </c>
      <c r="T77" s="30" t="s">
        <v>15</v>
      </c>
      <c r="U77" s="52" t="s">
        <v>15</v>
      </c>
      <c r="V77" s="24" t="s">
        <v>15</v>
      </c>
      <c r="W77" s="24">
        <v>1</v>
      </c>
      <c r="X77" s="24" t="s">
        <v>17</v>
      </c>
      <c r="Y77" s="24">
        <v>1</v>
      </c>
      <c r="Z77" s="24" t="s">
        <v>18</v>
      </c>
      <c r="AA77" s="24">
        <v>1</v>
      </c>
      <c r="AB77" s="28">
        <v>1</v>
      </c>
      <c r="AC77" s="32">
        <v>0.1</v>
      </c>
      <c r="AD77" s="28">
        <v>15</v>
      </c>
      <c r="AE77" s="28">
        <v>5</v>
      </c>
      <c r="AF77" s="24">
        <v>1</v>
      </c>
      <c r="AG77" s="28">
        <v>24</v>
      </c>
      <c r="AH77" s="32" t="s">
        <v>338</v>
      </c>
      <c r="AI77" s="55" t="s">
        <v>460</v>
      </c>
      <c r="AJ77" s="25"/>
      <c r="AK77" s="57" t="s">
        <v>30</v>
      </c>
      <c r="AL77" s="25">
        <v>7</v>
      </c>
      <c r="AM77" s="25">
        <v>5</v>
      </c>
      <c r="AN77" s="25">
        <v>0</v>
      </c>
    </row>
    <row r="78" spans="1:40" s="57" customFormat="1" ht="26.25" thickBot="1">
      <c r="A78" s="45">
        <v>40724</v>
      </c>
      <c r="B78" s="25">
        <v>4</v>
      </c>
      <c r="C78" s="25" t="s">
        <v>0</v>
      </c>
      <c r="D78" s="25">
        <v>77</v>
      </c>
      <c r="E78" s="25" t="s">
        <v>267</v>
      </c>
      <c r="F78" s="25">
        <v>1</v>
      </c>
      <c r="G78" s="25">
        <v>6</v>
      </c>
      <c r="H78" s="25">
        <v>10</v>
      </c>
      <c r="I78" s="24">
        <v>17</v>
      </c>
      <c r="J78" s="24">
        <v>20.5</v>
      </c>
      <c r="K78" s="50">
        <f t="shared" si="5"/>
        <v>4</v>
      </c>
      <c r="L78" s="50">
        <f t="shared" si="6"/>
        <v>7</v>
      </c>
      <c r="M78" s="50">
        <f t="shared" si="7"/>
        <v>11</v>
      </c>
      <c r="N78" s="50">
        <f t="shared" si="8"/>
        <v>14.5</v>
      </c>
      <c r="O78" s="25">
        <v>2</v>
      </c>
      <c r="P78" s="25">
        <v>11</v>
      </c>
      <c r="Q78" s="24">
        <v>51</v>
      </c>
      <c r="R78" s="24">
        <v>4</v>
      </c>
      <c r="S78" s="51">
        <f t="shared" si="9"/>
        <v>257.48</v>
      </c>
      <c r="T78" s="30" t="s">
        <v>15</v>
      </c>
      <c r="U78" s="52" t="s">
        <v>15</v>
      </c>
      <c r="V78" s="24" t="s">
        <v>13</v>
      </c>
      <c r="W78" s="24">
        <v>1</v>
      </c>
      <c r="X78" s="24" t="s">
        <v>17</v>
      </c>
      <c r="Y78" s="24">
        <v>1</v>
      </c>
      <c r="Z78" s="24" t="s">
        <v>17</v>
      </c>
      <c r="AA78" s="24">
        <v>1</v>
      </c>
      <c r="AB78" s="28">
        <v>0</v>
      </c>
      <c r="AC78" s="32">
        <v>0.1</v>
      </c>
      <c r="AD78" s="28">
        <v>1</v>
      </c>
      <c r="AE78" s="28">
        <v>3</v>
      </c>
      <c r="AF78" s="24">
        <v>0</v>
      </c>
      <c r="AG78" s="28">
        <v>10</v>
      </c>
      <c r="AH78" s="32" t="s">
        <v>337</v>
      </c>
      <c r="AI78" s="55" t="s">
        <v>460</v>
      </c>
      <c r="AJ78" s="25"/>
      <c r="AK78" s="57" t="s">
        <v>30</v>
      </c>
      <c r="AL78" s="25">
        <v>6</v>
      </c>
      <c r="AM78" s="25">
        <v>2</v>
      </c>
      <c r="AN78" s="25">
        <v>0</v>
      </c>
    </row>
    <row r="79" spans="1:40" s="57" customFormat="1" ht="26.25" thickBot="1">
      <c r="A79" s="45">
        <v>40724</v>
      </c>
      <c r="B79" s="25">
        <v>4</v>
      </c>
      <c r="C79" s="25" t="s">
        <v>0</v>
      </c>
      <c r="D79" s="25">
        <v>78</v>
      </c>
      <c r="E79" s="25" t="s">
        <v>267</v>
      </c>
      <c r="F79" s="25">
        <v>2</v>
      </c>
      <c r="G79" s="25">
        <v>3</v>
      </c>
      <c r="H79" s="25">
        <v>5</v>
      </c>
      <c r="I79" s="24">
        <v>7</v>
      </c>
      <c r="J79" s="24">
        <v>4</v>
      </c>
      <c r="K79" s="50">
        <f t="shared" si="5"/>
        <v>2</v>
      </c>
      <c r="L79" s="50">
        <f t="shared" si="6"/>
        <v>2</v>
      </c>
      <c r="M79" s="50">
        <f t="shared" si="7"/>
        <v>4</v>
      </c>
      <c r="N79" s="50">
        <f t="shared" si="8"/>
        <v>1</v>
      </c>
      <c r="O79" s="25">
        <v>0</v>
      </c>
      <c r="P79" s="25">
        <v>0</v>
      </c>
      <c r="Q79" s="24">
        <v>1</v>
      </c>
      <c r="R79" s="24">
        <v>0.5</v>
      </c>
      <c r="S79" s="51">
        <f t="shared" si="9"/>
        <v>0.78500000000000003</v>
      </c>
      <c r="T79" s="30" t="s">
        <v>17</v>
      </c>
      <c r="U79" s="52" t="s">
        <v>17</v>
      </c>
      <c r="V79" s="24" t="s">
        <v>18</v>
      </c>
      <c r="W79" s="24">
        <v>1</v>
      </c>
      <c r="X79" s="24" t="s">
        <v>14</v>
      </c>
      <c r="Y79" s="24">
        <v>0</v>
      </c>
      <c r="Z79" s="24" t="s">
        <v>14</v>
      </c>
      <c r="AA79" s="24">
        <v>0</v>
      </c>
      <c r="AB79" s="28">
        <v>3</v>
      </c>
      <c r="AC79" s="28">
        <v>2</v>
      </c>
      <c r="AD79" s="28">
        <v>30</v>
      </c>
      <c r="AE79" s="28">
        <v>10</v>
      </c>
      <c r="AF79" s="24">
        <v>3</v>
      </c>
      <c r="AG79" s="28">
        <v>42</v>
      </c>
      <c r="AH79" s="32" t="s">
        <v>336</v>
      </c>
      <c r="AI79" s="55" t="s">
        <v>460</v>
      </c>
      <c r="AJ79" s="30" t="s">
        <v>335</v>
      </c>
      <c r="AK79" s="57" t="s">
        <v>30</v>
      </c>
      <c r="AL79" s="25">
        <v>3</v>
      </c>
      <c r="AM79" s="25">
        <v>0</v>
      </c>
      <c r="AN79" s="25">
        <v>0</v>
      </c>
    </row>
    <row r="80" spans="1:40" s="57" customFormat="1" ht="26.25" thickBot="1">
      <c r="A80" s="45">
        <v>40724</v>
      </c>
      <c r="B80" s="25">
        <v>4</v>
      </c>
      <c r="C80" s="25" t="s">
        <v>0</v>
      </c>
      <c r="D80" s="25">
        <v>79</v>
      </c>
      <c r="E80" s="25" t="s">
        <v>47</v>
      </c>
      <c r="F80" s="25">
        <v>2</v>
      </c>
      <c r="G80" s="25">
        <v>8</v>
      </c>
      <c r="H80" s="25">
        <v>14</v>
      </c>
      <c r="I80" s="24">
        <v>20.5</v>
      </c>
      <c r="J80" s="24">
        <v>21.5</v>
      </c>
      <c r="K80" s="50">
        <f t="shared" si="5"/>
        <v>6</v>
      </c>
      <c r="L80" s="50">
        <f t="shared" si="6"/>
        <v>6.5</v>
      </c>
      <c r="M80" s="50">
        <f t="shared" si="7"/>
        <v>12.5</v>
      </c>
      <c r="N80" s="50">
        <f t="shared" si="8"/>
        <v>13.5</v>
      </c>
      <c r="O80" s="25">
        <v>1</v>
      </c>
      <c r="P80" s="25">
        <v>18</v>
      </c>
      <c r="Q80" s="24">
        <v>48</v>
      </c>
      <c r="R80" s="24">
        <v>6</v>
      </c>
      <c r="S80" s="51">
        <f t="shared" si="9"/>
        <v>607.59</v>
      </c>
      <c r="T80" s="30" t="s">
        <v>15</v>
      </c>
      <c r="U80" s="52" t="s">
        <v>15</v>
      </c>
      <c r="V80" s="24" t="s">
        <v>13</v>
      </c>
      <c r="W80" s="24">
        <v>1</v>
      </c>
      <c r="X80" s="24" t="s">
        <v>18</v>
      </c>
      <c r="Y80" s="24">
        <v>1</v>
      </c>
      <c r="Z80" s="24" t="s">
        <v>17</v>
      </c>
      <c r="AA80" s="24">
        <v>1</v>
      </c>
      <c r="AB80" s="28">
        <v>5</v>
      </c>
      <c r="AC80" s="28">
        <v>3</v>
      </c>
      <c r="AD80" s="28">
        <v>10</v>
      </c>
      <c r="AE80" s="28">
        <v>15</v>
      </c>
      <c r="AF80" s="24">
        <v>1</v>
      </c>
      <c r="AG80" s="28">
        <v>15</v>
      </c>
      <c r="AH80" s="32" t="s">
        <v>334</v>
      </c>
      <c r="AI80" s="55" t="s">
        <v>460</v>
      </c>
      <c r="AJ80" s="25"/>
      <c r="AK80" s="57" t="s">
        <v>30</v>
      </c>
      <c r="AL80" s="25">
        <v>8</v>
      </c>
      <c r="AM80" s="25">
        <v>1</v>
      </c>
      <c r="AN80" s="25">
        <v>0</v>
      </c>
    </row>
    <row r="81" spans="1:40" s="57" customFormat="1" ht="26.25" thickBot="1">
      <c r="A81" s="45">
        <v>40724</v>
      </c>
      <c r="B81" s="25">
        <v>4</v>
      </c>
      <c r="C81" s="25" t="s">
        <v>0</v>
      </c>
      <c r="D81" s="25">
        <v>80</v>
      </c>
      <c r="E81" s="25" t="s">
        <v>47</v>
      </c>
      <c r="F81" s="25">
        <v>2</v>
      </c>
      <c r="G81" s="25">
        <v>9</v>
      </c>
      <c r="H81" s="25">
        <v>14</v>
      </c>
      <c r="I81" s="24">
        <v>14</v>
      </c>
      <c r="J81" s="24">
        <v>14.5</v>
      </c>
      <c r="K81" s="50">
        <f t="shared" si="5"/>
        <v>5</v>
      </c>
      <c r="L81" s="50">
        <f t="shared" si="6"/>
        <v>0</v>
      </c>
      <c r="M81" s="50">
        <f t="shared" si="7"/>
        <v>5</v>
      </c>
      <c r="N81" s="50">
        <f t="shared" si="8"/>
        <v>5.5</v>
      </c>
      <c r="O81" s="25">
        <v>5</v>
      </c>
      <c r="P81" s="25">
        <v>13</v>
      </c>
      <c r="Q81" s="24">
        <v>17</v>
      </c>
      <c r="R81" s="24">
        <v>3</v>
      </c>
      <c r="S81" s="51">
        <f t="shared" si="9"/>
        <v>102.44250000000001</v>
      </c>
      <c r="T81" s="30" t="s">
        <v>17</v>
      </c>
      <c r="U81" s="52" t="s">
        <v>17</v>
      </c>
      <c r="V81" s="24" t="s">
        <v>18</v>
      </c>
      <c r="W81" s="24">
        <v>1</v>
      </c>
      <c r="X81" s="24" t="s">
        <v>18</v>
      </c>
      <c r="Y81" s="24">
        <v>1</v>
      </c>
      <c r="Z81" s="24" t="s">
        <v>17</v>
      </c>
      <c r="AA81" s="24">
        <v>1</v>
      </c>
      <c r="AB81" s="28">
        <v>10</v>
      </c>
      <c r="AC81" s="32">
        <v>0.1</v>
      </c>
      <c r="AD81" s="28">
        <v>20</v>
      </c>
      <c r="AE81" s="28">
        <v>5</v>
      </c>
      <c r="AF81" s="24">
        <v>2</v>
      </c>
      <c r="AG81" s="28">
        <v>50</v>
      </c>
      <c r="AH81" s="32" t="s">
        <v>333</v>
      </c>
      <c r="AI81" s="55" t="s">
        <v>460</v>
      </c>
      <c r="AJ81" s="25"/>
      <c r="AK81" s="57" t="s">
        <v>30</v>
      </c>
      <c r="AL81" s="25">
        <v>9</v>
      </c>
      <c r="AM81" s="25">
        <v>5</v>
      </c>
      <c r="AN81" s="25">
        <v>0</v>
      </c>
    </row>
    <row r="82" spans="1:40" s="57" customFormat="1" ht="26.25" thickBot="1">
      <c r="A82" s="45">
        <v>40724</v>
      </c>
      <c r="B82" s="25">
        <v>4</v>
      </c>
      <c r="C82" s="25" t="s">
        <v>0</v>
      </c>
      <c r="D82" s="25">
        <v>81</v>
      </c>
      <c r="E82" s="25" t="s">
        <v>267</v>
      </c>
      <c r="F82" s="25">
        <v>2</v>
      </c>
      <c r="G82" s="25">
        <v>6</v>
      </c>
      <c r="H82" s="25">
        <v>5</v>
      </c>
      <c r="I82" s="24">
        <v>7</v>
      </c>
      <c r="J82" s="24">
        <v>7</v>
      </c>
      <c r="K82" s="50">
        <f t="shared" si="5"/>
        <v>-1</v>
      </c>
      <c r="L82" s="50">
        <f t="shared" si="6"/>
        <v>2</v>
      </c>
      <c r="M82" s="50">
        <f t="shared" si="7"/>
        <v>1</v>
      </c>
      <c r="N82" s="50">
        <f t="shared" si="8"/>
        <v>1</v>
      </c>
      <c r="O82" s="25">
        <v>0</v>
      </c>
      <c r="P82" s="25">
        <v>5</v>
      </c>
      <c r="Q82" s="24">
        <v>9</v>
      </c>
      <c r="R82" s="24">
        <v>2</v>
      </c>
      <c r="S82" s="51">
        <f t="shared" si="9"/>
        <v>21.98</v>
      </c>
      <c r="T82" s="30" t="s">
        <v>18</v>
      </c>
      <c r="U82" s="52" t="s">
        <v>17</v>
      </c>
      <c r="V82" s="24" t="s">
        <v>17</v>
      </c>
      <c r="W82" s="24">
        <v>1</v>
      </c>
      <c r="X82" s="24" t="s">
        <v>18</v>
      </c>
      <c r="Y82" s="24">
        <v>1</v>
      </c>
      <c r="Z82" s="24" t="s">
        <v>17</v>
      </c>
      <c r="AA82" s="24">
        <v>1</v>
      </c>
      <c r="AB82" s="28">
        <v>0</v>
      </c>
      <c r="AC82" s="28">
        <v>2</v>
      </c>
      <c r="AD82" s="28">
        <v>1</v>
      </c>
      <c r="AE82" s="28">
        <v>5</v>
      </c>
      <c r="AF82" s="24">
        <v>0</v>
      </c>
      <c r="AG82" s="28">
        <v>6</v>
      </c>
      <c r="AH82" s="32" t="s">
        <v>332</v>
      </c>
      <c r="AI82" s="55" t="s">
        <v>460</v>
      </c>
      <c r="AJ82" s="25"/>
      <c r="AK82" s="57" t="s">
        <v>30</v>
      </c>
      <c r="AL82" s="25">
        <v>6</v>
      </c>
      <c r="AM82" s="25">
        <v>0</v>
      </c>
      <c r="AN82" s="25">
        <v>0</v>
      </c>
    </row>
    <row r="83" spans="1:40" s="57" customFormat="1" ht="26.25" thickBot="1">
      <c r="A83" s="45">
        <v>40724</v>
      </c>
      <c r="B83" s="25">
        <v>4</v>
      </c>
      <c r="C83" s="25" t="s">
        <v>0</v>
      </c>
      <c r="D83" s="25">
        <v>82</v>
      </c>
      <c r="E83" s="25" t="s">
        <v>267</v>
      </c>
      <c r="F83" s="25">
        <v>2</v>
      </c>
      <c r="G83" s="25">
        <v>5</v>
      </c>
      <c r="H83" s="25">
        <v>8</v>
      </c>
      <c r="I83" s="24">
        <v>9.5</v>
      </c>
      <c r="J83" s="24">
        <v>12</v>
      </c>
      <c r="K83" s="50">
        <f t="shared" si="5"/>
        <v>3</v>
      </c>
      <c r="L83" s="50">
        <f t="shared" si="6"/>
        <v>1.5</v>
      </c>
      <c r="M83" s="50">
        <f t="shared" si="7"/>
        <v>4.5</v>
      </c>
      <c r="N83" s="50">
        <f t="shared" si="8"/>
        <v>7</v>
      </c>
      <c r="O83" s="25">
        <v>1</v>
      </c>
      <c r="P83" s="25">
        <v>6</v>
      </c>
      <c r="Q83" s="24">
        <v>11</v>
      </c>
      <c r="R83" s="24">
        <v>2.5</v>
      </c>
      <c r="S83" s="51">
        <f t="shared" si="9"/>
        <v>58.875</v>
      </c>
      <c r="T83" s="30" t="s">
        <v>17</v>
      </c>
      <c r="U83" s="52" t="s">
        <v>17</v>
      </c>
      <c r="V83" s="24" t="s">
        <v>13</v>
      </c>
      <c r="W83" s="24">
        <v>1</v>
      </c>
      <c r="X83" s="24" t="s">
        <v>17</v>
      </c>
      <c r="Y83" s="24">
        <v>1</v>
      </c>
      <c r="Z83" s="24" t="s">
        <v>18</v>
      </c>
      <c r="AA83" s="24">
        <v>1</v>
      </c>
      <c r="AB83" s="28">
        <v>8</v>
      </c>
      <c r="AC83" s="28">
        <v>1</v>
      </c>
      <c r="AD83" s="28">
        <v>10</v>
      </c>
      <c r="AE83" s="28">
        <v>30</v>
      </c>
      <c r="AF83" s="24">
        <v>0</v>
      </c>
      <c r="AG83" s="28">
        <v>100</v>
      </c>
      <c r="AH83" s="32" t="s">
        <v>331</v>
      </c>
      <c r="AI83" s="55" t="s">
        <v>460</v>
      </c>
      <c r="AJ83" s="25"/>
      <c r="AK83" s="57" t="s">
        <v>30</v>
      </c>
      <c r="AL83" s="25">
        <v>5</v>
      </c>
      <c r="AM83" s="25">
        <v>1</v>
      </c>
      <c r="AN83" s="25">
        <v>0</v>
      </c>
    </row>
    <row r="84" spans="1:40" s="57" customFormat="1" ht="26.25" thickBot="1">
      <c r="A84" s="45">
        <v>40724</v>
      </c>
      <c r="B84" s="25">
        <v>4</v>
      </c>
      <c r="C84" s="25" t="s">
        <v>0</v>
      </c>
      <c r="D84" s="25">
        <v>83</v>
      </c>
      <c r="E84" s="25" t="s">
        <v>267</v>
      </c>
      <c r="F84" s="25">
        <v>2</v>
      </c>
      <c r="G84" s="25">
        <v>3</v>
      </c>
      <c r="H84" s="25">
        <v>3</v>
      </c>
      <c r="I84" s="24"/>
      <c r="J84" s="24"/>
      <c r="K84" s="50">
        <f t="shared" si="5"/>
        <v>0</v>
      </c>
      <c r="L84" s="50">
        <f t="shared" si="6"/>
        <v>-3</v>
      </c>
      <c r="M84" s="50">
        <f t="shared" si="7"/>
        <v>-3</v>
      </c>
      <c r="N84" s="50">
        <f t="shared" si="8"/>
        <v>-3</v>
      </c>
      <c r="O84" s="25">
        <v>0</v>
      </c>
      <c r="P84" s="25">
        <v>1</v>
      </c>
      <c r="Q84" s="24"/>
      <c r="R84" s="24"/>
      <c r="S84" s="51">
        <f t="shared" si="9"/>
        <v>0</v>
      </c>
      <c r="T84" s="30" t="s">
        <v>18</v>
      </c>
      <c r="U84" s="52" t="s">
        <v>14</v>
      </c>
      <c r="V84" s="24" t="s">
        <v>14</v>
      </c>
      <c r="W84" s="24">
        <v>0</v>
      </c>
      <c r="X84" s="24" t="s">
        <v>14</v>
      </c>
      <c r="Y84" s="24">
        <v>0</v>
      </c>
      <c r="Z84" s="24" t="s">
        <v>14</v>
      </c>
      <c r="AA84" s="24">
        <v>0</v>
      </c>
      <c r="AB84" s="28">
        <v>2</v>
      </c>
      <c r="AC84" s="28">
        <v>5</v>
      </c>
      <c r="AD84" s="28">
        <v>30</v>
      </c>
      <c r="AE84" s="28">
        <v>1</v>
      </c>
      <c r="AF84" s="24"/>
      <c r="AG84" s="28">
        <v>5</v>
      </c>
      <c r="AH84" s="32" t="s">
        <v>330</v>
      </c>
      <c r="AI84" s="55" t="s">
        <v>460</v>
      </c>
      <c r="AJ84" s="25"/>
      <c r="AK84" s="57" t="s">
        <v>30</v>
      </c>
      <c r="AL84" s="25">
        <v>3</v>
      </c>
      <c r="AM84" s="25">
        <v>0</v>
      </c>
      <c r="AN84" s="25">
        <v>0</v>
      </c>
    </row>
    <row r="85" spans="1:40" s="57" customFormat="1" ht="26.25" thickBot="1">
      <c r="A85" s="45">
        <v>40724</v>
      </c>
      <c r="B85" s="25">
        <v>4</v>
      </c>
      <c r="C85" s="25" t="s">
        <v>0</v>
      </c>
      <c r="D85" s="25">
        <v>84</v>
      </c>
      <c r="E85" s="25" t="s">
        <v>47</v>
      </c>
      <c r="F85" s="25">
        <v>2</v>
      </c>
      <c r="G85" s="25">
        <v>8</v>
      </c>
      <c r="H85" s="25">
        <v>13</v>
      </c>
      <c r="I85" s="24">
        <v>19.5</v>
      </c>
      <c r="J85" s="24">
        <v>22</v>
      </c>
      <c r="K85" s="50">
        <f t="shared" si="5"/>
        <v>5</v>
      </c>
      <c r="L85" s="50">
        <f t="shared" si="6"/>
        <v>6.5</v>
      </c>
      <c r="M85" s="50">
        <f t="shared" si="7"/>
        <v>11.5</v>
      </c>
      <c r="N85" s="50">
        <f t="shared" si="8"/>
        <v>14</v>
      </c>
      <c r="O85" s="25">
        <v>6</v>
      </c>
      <c r="P85" s="25">
        <v>13</v>
      </c>
      <c r="Q85" s="24">
        <v>35</v>
      </c>
      <c r="R85" s="24">
        <v>3.5</v>
      </c>
      <c r="S85" s="51">
        <f t="shared" si="9"/>
        <v>211.5575</v>
      </c>
      <c r="T85" s="30" t="s">
        <v>17</v>
      </c>
      <c r="U85" s="52" t="s">
        <v>17</v>
      </c>
      <c r="V85" s="24" t="s">
        <v>15</v>
      </c>
      <c r="W85" s="24">
        <v>1</v>
      </c>
      <c r="X85" s="24" t="s">
        <v>18</v>
      </c>
      <c r="Y85" s="24">
        <v>1</v>
      </c>
      <c r="Z85" s="24" t="s">
        <v>13</v>
      </c>
      <c r="AA85" s="24">
        <v>1</v>
      </c>
      <c r="AB85" s="28">
        <v>2</v>
      </c>
      <c r="AC85" s="28">
        <v>5</v>
      </c>
      <c r="AD85" s="28">
        <v>50</v>
      </c>
      <c r="AE85" s="28">
        <v>10</v>
      </c>
      <c r="AF85" s="24">
        <v>20</v>
      </c>
      <c r="AG85" s="28">
        <v>30</v>
      </c>
      <c r="AH85" s="32" t="s">
        <v>329</v>
      </c>
      <c r="AI85" s="55" t="s">
        <v>460</v>
      </c>
      <c r="AJ85" s="30" t="s">
        <v>328</v>
      </c>
      <c r="AK85" s="57" t="s">
        <v>30</v>
      </c>
      <c r="AL85" s="25">
        <v>8</v>
      </c>
      <c r="AM85" s="25">
        <v>6</v>
      </c>
      <c r="AN85" s="25">
        <v>0</v>
      </c>
    </row>
    <row r="86" spans="1:40" s="57" customFormat="1" ht="26.25" thickBot="1">
      <c r="A86" s="45">
        <v>40724</v>
      </c>
      <c r="B86" s="25">
        <v>4</v>
      </c>
      <c r="C86" s="25" t="s">
        <v>0</v>
      </c>
      <c r="D86" s="25">
        <v>85</v>
      </c>
      <c r="E86" s="25" t="s">
        <v>47</v>
      </c>
      <c r="F86" s="25">
        <v>2</v>
      </c>
      <c r="G86" s="25">
        <v>7</v>
      </c>
      <c r="H86" s="25">
        <v>11.5</v>
      </c>
      <c r="I86" s="24">
        <v>18</v>
      </c>
      <c r="J86" s="24">
        <v>20.5</v>
      </c>
      <c r="K86" s="50">
        <f t="shared" si="5"/>
        <v>4.5</v>
      </c>
      <c r="L86" s="50">
        <f t="shared" si="6"/>
        <v>6.5</v>
      </c>
      <c r="M86" s="50">
        <f t="shared" si="7"/>
        <v>11</v>
      </c>
      <c r="N86" s="50">
        <f t="shared" si="8"/>
        <v>13.5</v>
      </c>
      <c r="O86" s="25">
        <v>0</v>
      </c>
      <c r="P86" s="25">
        <v>13</v>
      </c>
      <c r="Q86" s="24">
        <v>41</v>
      </c>
      <c r="R86" s="24">
        <v>4</v>
      </c>
      <c r="S86" s="51">
        <f t="shared" si="9"/>
        <v>257.48</v>
      </c>
      <c r="T86" s="30" t="s">
        <v>17</v>
      </c>
      <c r="U86" s="52" t="s">
        <v>15</v>
      </c>
      <c r="V86" s="24" t="s">
        <v>13</v>
      </c>
      <c r="W86" s="24">
        <v>1</v>
      </c>
      <c r="X86" s="24" t="s">
        <v>17</v>
      </c>
      <c r="Y86" s="24">
        <v>1</v>
      </c>
      <c r="Z86" s="24" t="s">
        <v>18</v>
      </c>
      <c r="AA86" s="24">
        <v>1</v>
      </c>
      <c r="AB86" s="32">
        <v>0.1</v>
      </c>
      <c r="AC86" s="28">
        <v>4</v>
      </c>
      <c r="AD86" s="28">
        <v>15</v>
      </c>
      <c r="AE86" s="28">
        <v>70</v>
      </c>
      <c r="AF86" s="24">
        <v>5</v>
      </c>
      <c r="AG86" s="28">
        <v>20</v>
      </c>
      <c r="AH86" s="32" t="s">
        <v>327</v>
      </c>
      <c r="AI86" s="55" t="s">
        <v>460</v>
      </c>
      <c r="AJ86" s="30" t="s">
        <v>326</v>
      </c>
      <c r="AK86" s="57" t="s">
        <v>30</v>
      </c>
      <c r="AL86" s="25">
        <v>7</v>
      </c>
      <c r="AM86" s="25">
        <v>0</v>
      </c>
      <c r="AN86" s="25">
        <v>0</v>
      </c>
    </row>
    <row r="87" spans="1:40" s="57" customFormat="1" ht="26.25" thickBot="1">
      <c r="A87" s="45">
        <v>40724</v>
      </c>
      <c r="B87" s="25">
        <v>4</v>
      </c>
      <c r="C87" s="25" t="s">
        <v>0</v>
      </c>
      <c r="D87" s="25">
        <v>86</v>
      </c>
      <c r="E87" s="25" t="s">
        <v>47</v>
      </c>
      <c r="F87" s="25">
        <v>2</v>
      </c>
      <c r="G87" s="25">
        <v>8</v>
      </c>
      <c r="H87" s="25">
        <v>17</v>
      </c>
      <c r="I87" s="24">
        <v>22.5</v>
      </c>
      <c r="J87" s="24">
        <v>23.5</v>
      </c>
      <c r="K87" s="50">
        <f t="shared" si="5"/>
        <v>9</v>
      </c>
      <c r="L87" s="50">
        <f t="shared" si="6"/>
        <v>5.5</v>
      </c>
      <c r="M87" s="50">
        <f t="shared" si="7"/>
        <v>14.5</v>
      </c>
      <c r="N87" s="50">
        <f t="shared" si="8"/>
        <v>15.5</v>
      </c>
      <c r="O87" s="25">
        <v>4</v>
      </c>
      <c r="P87" s="25">
        <v>22</v>
      </c>
      <c r="Q87" s="24">
        <v>42</v>
      </c>
      <c r="R87" s="24">
        <v>5</v>
      </c>
      <c r="S87" s="51">
        <f t="shared" si="9"/>
        <v>461.1875</v>
      </c>
      <c r="T87" s="30" t="s">
        <v>15</v>
      </c>
      <c r="U87" s="52" t="s">
        <v>15</v>
      </c>
      <c r="V87" s="24" t="s">
        <v>15</v>
      </c>
      <c r="W87" s="24">
        <v>1</v>
      </c>
      <c r="X87" s="24" t="s">
        <v>15</v>
      </c>
      <c r="Y87" s="24">
        <v>1</v>
      </c>
      <c r="Z87" s="24" t="s">
        <v>17</v>
      </c>
      <c r="AA87" s="24">
        <v>1</v>
      </c>
      <c r="AB87" s="28">
        <v>1</v>
      </c>
      <c r="AC87" s="28">
        <v>1</v>
      </c>
      <c r="AD87" s="28">
        <v>15</v>
      </c>
      <c r="AE87" s="28">
        <v>5</v>
      </c>
      <c r="AF87" s="24">
        <v>15</v>
      </c>
      <c r="AG87" s="28">
        <v>38</v>
      </c>
      <c r="AH87" s="32" t="s">
        <v>325</v>
      </c>
      <c r="AI87" s="55" t="s">
        <v>460</v>
      </c>
      <c r="AJ87" s="25"/>
      <c r="AK87" s="57" t="s">
        <v>30</v>
      </c>
      <c r="AL87" s="25">
        <v>8</v>
      </c>
      <c r="AM87" s="25">
        <v>4</v>
      </c>
      <c r="AN87" s="25">
        <v>0</v>
      </c>
    </row>
    <row r="88" spans="1:40" s="57" customFormat="1" ht="26.25" thickBot="1">
      <c r="A88" s="45">
        <v>40724</v>
      </c>
      <c r="B88" s="25">
        <v>4</v>
      </c>
      <c r="C88" s="25" t="s">
        <v>0</v>
      </c>
      <c r="D88" s="25">
        <v>87</v>
      </c>
      <c r="E88" s="25" t="s">
        <v>47</v>
      </c>
      <c r="F88" s="25">
        <v>2</v>
      </c>
      <c r="G88" s="25">
        <v>9</v>
      </c>
      <c r="H88" s="25">
        <v>15</v>
      </c>
      <c r="I88" s="24">
        <v>18</v>
      </c>
      <c r="J88" s="24">
        <v>21.5</v>
      </c>
      <c r="K88" s="50">
        <f t="shared" si="5"/>
        <v>6</v>
      </c>
      <c r="L88" s="50">
        <f t="shared" si="6"/>
        <v>3</v>
      </c>
      <c r="M88" s="50">
        <f t="shared" si="7"/>
        <v>9</v>
      </c>
      <c r="N88" s="50">
        <f t="shared" si="8"/>
        <v>12.5</v>
      </c>
      <c r="O88" s="25">
        <v>6</v>
      </c>
      <c r="P88" s="25">
        <v>22</v>
      </c>
      <c r="Q88" s="24">
        <v>37</v>
      </c>
      <c r="R88" s="24">
        <v>3</v>
      </c>
      <c r="S88" s="51">
        <f t="shared" si="9"/>
        <v>151.89750000000001</v>
      </c>
      <c r="T88" s="30" t="s">
        <v>15</v>
      </c>
      <c r="U88" s="52" t="s">
        <v>15</v>
      </c>
      <c r="V88" s="24" t="s">
        <v>15</v>
      </c>
      <c r="W88" s="24">
        <v>1</v>
      </c>
      <c r="X88" s="24" t="s">
        <v>15</v>
      </c>
      <c r="Y88" s="24">
        <v>1</v>
      </c>
      <c r="Z88" s="24" t="s">
        <v>18</v>
      </c>
      <c r="AA88" s="24">
        <v>1</v>
      </c>
      <c r="AB88" s="28">
        <v>1</v>
      </c>
      <c r="AC88" s="32">
        <v>0.1</v>
      </c>
      <c r="AD88" s="28">
        <v>15</v>
      </c>
      <c r="AE88" s="32">
        <v>0.1</v>
      </c>
      <c r="AF88" s="24">
        <v>5</v>
      </c>
      <c r="AG88" s="28">
        <v>50</v>
      </c>
      <c r="AH88" s="32" t="s">
        <v>324</v>
      </c>
      <c r="AI88" s="55" t="s">
        <v>460</v>
      </c>
      <c r="AJ88" s="25"/>
      <c r="AK88" s="57" t="s">
        <v>30</v>
      </c>
      <c r="AL88" s="25">
        <v>9</v>
      </c>
      <c r="AM88" s="25">
        <v>6</v>
      </c>
      <c r="AN88" s="25">
        <v>0</v>
      </c>
    </row>
    <row r="89" spans="1:40" s="57" customFormat="1" ht="26.25" thickBot="1">
      <c r="A89" s="45">
        <v>40724</v>
      </c>
      <c r="B89" s="25">
        <v>4</v>
      </c>
      <c r="C89" s="25" t="s">
        <v>0</v>
      </c>
      <c r="D89" s="25">
        <v>88</v>
      </c>
      <c r="E89" s="25" t="s">
        <v>313</v>
      </c>
      <c r="F89" s="25">
        <v>1</v>
      </c>
      <c r="G89" s="25">
        <v>6</v>
      </c>
      <c r="H89" s="25">
        <v>8.5</v>
      </c>
      <c r="I89" s="24">
        <v>9</v>
      </c>
      <c r="J89" s="24">
        <v>11.5</v>
      </c>
      <c r="K89" s="50">
        <f t="shared" si="5"/>
        <v>2.5</v>
      </c>
      <c r="L89" s="50">
        <f t="shared" si="6"/>
        <v>0.5</v>
      </c>
      <c r="M89" s="50">
        <f t="shared" si="7"/>
        <v>3</v>
      </c>
      <c r="N89" s="50">
        <f t="shared" si="8"/>
        <v>5.5</v>
      </c>
      <c r="O89" s="25">
        <v>0</v>
      </c>
      <c r="P89" s="25">
        <v>7</v>
      </c>
      <c r="Q89" s="24">
        <v>18</v>
      </c>
      <c r="R89" s="24">
        <v>3.5</v>
      </c>
      <c r="S89" s="51">
        <f t="shared" si="9"/>
        <v>110.58687500000001</v>
      </c>
      <c r="T89" s="30" t="s">
        <v>17</v>
      </c>
      <c r="U89" s="52" t="s">
        <v>15</v>
      </c>
      <c r="V89" s="24" t="s">
        <v>17</v>
      </c>
      <c r="W89" s="24">
        <v>1</v>
      </c>
      <c r="X89" s="24" t="s">
        <v>15</v>
      </c>
      <c r="Y89" s="24">
        <v>1</v>
      </c>
      <c r="Z89" s="24" t="s">
        <v>17</v>
      </c>
      <c r="AA89" s="24">
        <v>1</v>
      </c>
      <c r="AB89" s="28">
        <v>2</v>
      </c>
      <c r="AC89" s="28">
        <v>10</v>
      </c>
      <c r="AD89" s="28">
        <v>20</v>
      </c>
      <c r="AE89" s="28">
        <v>10</v>
      </c>
      <c r="AF89" s="24">
        <v>3</v>
      </c>
      <c r="AG89" s="28">
        <v>33</v>
      </c>
      <c r="AH89" s="32" t="s">
        <v>323</v>
      </c>
      <c r="AI89" s="55" t="s">
        <v>460</v>
      </c>
      <c r="AJ89" s="30" t="s">
        <v>322</v>
      </c>
      <c r="AK89" s="57" t="s">
        <v>30</v>
      </c>
      <c r="AL89" s="25">
        <v>6</v>
      </c>
      <c r="AM89" s="25">
        <v>0</v>
      </c>
      <c r="AN89" s="25">
        <v>0</v>
      </c>
    </row>
    <row r="90" spans="1:40" s="57" customFormat="1" ht="26.25" thickBot="1">
      <c r="A90" s="45">
        <v>40724</v>
      </c>
      <c r="B90" s="25">
        <v>4</v>
      </c>
      <c r="C90" s="25" t="s">
        <v>0</v>
      </c>
      <c r="D90" s="25">
        <v>89</v>
      </c>
      <c r="E90" s="25" t="s">
        <v>47</v>
      </c>
      <c r="F90" s="25">
        <v>2</v>
      </c>
      <c r="G90" s="25">
        <v>10</v>
      </c>
      <c r="H90" s="25">
        <v>15</v>
      </c>
      <c r="I90" s="24">
        <v>20</v>
      </c>
      <c r="J90" s="24">
        <v>25</v>
      </c>
      <c r="K90" s="50">
        <f t="shared" si="5"/>
        <v>5</v>
      </c>
      <c r="L90" s="50">
        <f t="shared" si="6"/>
        <v>5</v>
      </c>
      <c r="M90" s="50">
        <f t="shared" si="7"/>
        <v>10</v>
      </c>
      <c r="N90" s="50">
        <f t="shared" si="8"/>
        <v>15</v>
      </c>
      <c r="O90" s="25">
        <v>9</v>
      </c>
      <c r="P90" s="25">
        <v>17</v>
      </c>
      <c r="Q90" s="24">
        <v>36</v>
      </c>
      <c r="R90" s="24">
        <v>6</v>
      </c>
      <c r="S90" s="51">
        <f t="shared" si="9"/>
        <v>706.5</v>
      </c>
      <c r="T90" s="30" t="s">
        <v>15</v>
      </c>
      <c r="U90" s="52" t="s">
        <v>17</v>
      </c>
      <c r="V90" s="24" t="s">
        <v>13</v>
      </c>
      <c r="W90" s="24">
        <v>1</v>
      </c>
      <c r="X90" s="24" t="s">
        <v>15</v>
      </c>
      <c r="Y90" s="24">
        <v>1</v>
      </c>
      <c r="Z90" s="24" t="s">
        <v>17</v>
      </c>
      <c r="AA90" s="24">
        <v>1</v>
      </c>
      <c r="AB90" s="28">
        <v>0</v>
      </c>
      <c r="AC90" s="28">
        <v>10</v>
      </c>
      <c r="AD90" s="28">
        <v>1</v>
      </c>
      <c r="AE90" s="28">
        <v>35</v>
      </c>
      <c r="AF90" s="24">
        <v>2</v>
      </c>
      <c r="AG90" s="28">
        <v>20</v>
      </c>
      <c r="AH90" s="32" t="s">
        <v>321</v>
      </c>
      <c r="AI90" s="55" t="s">
        <v>460</v>
      </c>
      <c r="AJ90" s="25"/>
      <c r="AK90" s="57" t="s">
        <v>30</v>
      </c>
      <c r="AL90" s="25">
        <v>10</v>
      </c>
      <c r="AM90" s="25">
        <v>9</v>
      </c>
      <c r="AN90" s="25" t="s">
        <v>40</v>
      </c>
    </row>
    <row r="91" spans="1:40" s="57" customFormat="1" ht="26.25" thickBot="1">
      <c r="A91" s="45">
        <v>40724</v>
      </c>
      <c r="B91" s="25">
        <v>4</v>
      </c>
      <c r="C91" s="25" t="s">
        <v>0</v>
      </c>
      <c r="D91" s="25">
        <v>90</v>
      </c>
      <c r="E91" s="25" t="s">
        <v>313</v>
      </c>
      <c r="F91" s="25">
        <v>1</v>
      </c>
      <c r="G91" s="25">
        <v>5</v>
      </c>
      <c r="H91" s="25">
        <v>8</v>
      </c>
      <c r="I91" s="24"/>
      <c r="J91" s="24"/>
      <c r="K91" s="50">
        <f t="shared" si="5"/>
        <v>3</v>
      </c>
      <c r="L91" s="50">
        <f t="shared" si="6"/>
        <v>-8</v>
      </c>
      <c r="M91" s="50">
        <f t="shared" si="7"/>
        <v>-5</v>
      </c>
      <c r="N91" s="50">
        <f t="shared" si="8"/>
        <v>-5</v>
      </c>
      <c r="O91" s="25">
        <v>0</v>
      </c>
      <c r="P91" s="25">
        <v>10</v>
      </c>
      <c r="Q91" s="24"/>
      <c r="R91" s="24"/>
      <c r="S91" s="51">
        <f t="shared" si="9"/>
        <v>0</v>
      </c>
      <c r="T91" s="30" t="s">
        <v>15</v>
      </c>
      <c r="U91" s="52" t="s">
        <v>16</v>
      </c>
      <c r="V91" s="24" t="s">
        <v>14</v>
      </c>
      <c r="W91" s="24">
        <v>0</v>
      </c>
      <c r="X91" s="24" t="s">
        <v>14</v>
      </c>
      <c r="Y91" s="24">
        <v>0</v>
      </c>
      <c r="Z91" s="24" t="s">
        <v>14</v>
      </c>
      <c r="AA91" s="24">
        <v>0</v>
      </c>
      <c r="AB91" s="28">
        <v>5</v>
      </c>
      <c r="AC91" s="28">
        <v>2</v>
      </c>
      <c r="AD91" s="28">
        <v>20</v>
      </c>
      <c r="AE91" s="28">
        <v>3</v>
      </c>
      <c r="AF91" s="24"/>
      <c r="AG91" s="28">
        <v>24</v>
      </c>
      <c r="AH91" s="32" t="s">
        <v>320</v>
      </c>
      <c r="AI91" s="55" t="s">
        <v>460</v>
      </c>
      <c r="AJ91" s="25"/>
      <c r="AK91" s="57" t="s">
        <v>30</v>
      </c>
      <c r="AL91" s="25">
        <v>5</v>
      </c>
      <c r="AM91" s="25">
        <v>0</v>
      </c>
      <c r="AN91" s="25">
        <v>0</v>
      </c>
    </row>
    <row r="92" spans="1:40" s="57" customFormat="1" ht="26.25" thickBot="1">
      <c r="A92" s="45">
        <v>40724</v>
      </c>
      <c r="B92" s="25">
        <v>4</v>
      </c>
      <c r="C92" s="25" t="s">
        <v>0</v>
      </c>
      <c r="D92" s="25">
        <v>91</v>
      </c>
      <c r="E92" s="25" t="s">
        <v>47</v>
      </c>
      <c r="F92" s="25">
        <v>2</v>
      </c>
      <c r="G92" s="25">
        <v>10.5</v>
      </c>
      <c r="H92" s="25">
        <v>14</v>
      </c>
      <c r="I92" s="24">
        <v>21</v>
      </c>
      <c r="J92" s="24">
        <v>25</v>
      </c>
      <c r="K92" s="50">
        <f t="shared" si="5"/>
        <v>3.5</v>
      </c>
      <c r="L92" s="50">
        <f t="shared" si="6"/>
        <v>7</v>
      </c>
      <c r="M92" s="50">
        <f t="shared" si="7"/>
        <v>10.5</v>
      </c>
      <c r="N92" s="50">
        <f t="shared" si="8"/>
        <v>14.5</v>
      </c>
      <c r="O92" s="25">
        <v>5</v>
      </c>
      <c r="P92" s="25">
        <v>15</v>
      </c>
      <c r="Q92" s="24">
        <v>19</v>
      </c>
      <c r="R92" s="57">
        <v>9</v>
      </c>
      <c r="S92" s="51">
        <f t="shared" si="9"/>
        <v>1589.625</v>
      </c>
      <c r="T92" s="30" t="s">
        <v>18</v>
      </c>
      <c r="U92" s="52" t="s">
        <v>17</v>
      </c>
      <c r="V92" s="24" t="s">
        <v>15</v>
      </c>
      <c r="W92" s="24">
        <v>1</v>
      </c>
      <c r="X92" s="24" t="s">
        <v>17</v>
      </c>
      <c r="Y92" s="24">
        <v>1</v>
      </c>
      <c r="Z92" s="24" t="s">
        <v>17</v>
      </c>
      <c r="AA92" s="24">
        <v>1</v>
      </c>
      <c r="AB92" s="28">
        <v>7</v>
      </c>
      <c r="AC92" s="28">
        <v>1</v>
      </c>
      <c r="AD92" s="28">
        <v>60</v>
      </c>
      <c r="AE92" s="28">
        <v>10</v>
      </c>
      <c r="AF92" s="24">
        <v>15</v>
      </c>
      <c r="AG92" s="28">
        <v>60</v>
      </c>
      <c r="AH92" s="32" t="s">
        <v>319</v>
      </c>
      <c r="AI92" s="55" t="s">
        <v>460</v>
      </c>
      <c r="AJ92" s="25"/>
      <c r="AK92" s="57" t="s">
        <v>30</v>
      </c>
      <c r="AL92" s="25">
        <v>10.5</v>
      </c>
      <c r="AM92" s="25">
        <v>5</v>
      </c>
      <c r="AN92" s="25" t="s">
        <v>40</v>
      </c>
    </row>
    <row r="93" spans="1:40" s="57" customFormat="1" ht="26.25" thickBot="1">
      <c r="A93" s="45">
        <v>40724</v>
      </c>
      <c r="B93" s="25">
        <v>4</v>
      </c>
      <c r="C93" s="25" t="s">
        <v>0</v>
      </c>
      <c r="D93" s="25">
        <v>92</v>
      </c>
      <c r="E93" s="25" t="s">
        <v>47</v>
      </c>
      <c r="F93" s="25">
        <v>2</v>
      </c>
      <c r="G93" s="25">
        <v>6</v>
      </c>
      <c r="H93" s="25">
        <v>15</v>
      </c>
      <c r="I93" s="24">
        <v>41</v>
      </c>
      <c r="J93" s="24">
        <v>45.5</v>
      </c>
      <c r="K93" s="50">
        <f t="shared" si="5"/>
        <v>9</v>
      </c>
      <c r="L93" s="50">
        <f t="shared" si="6"/>
        <v>26</v>
      </c>
      <c r="M93" s="50">
        <f t="shared" si="7"/>
        <v>35</v>
      </c>
      <c r="N93" s="50">
        <f t="shared" si="8"/>
        <v>39.5</v>
      </c>
      <c r="O93" s="25">
        <v>2</v>
      </c>
      <c r="P93" s="25">
        <v>25</v>
      </c>
      <c r="Q93" s="24">
        <v>47</v>
      </c>
      <c r="R93" s="57">
        <v>12</v>
      </c>
      <c r="S93" s="51">
        <f t="shared" si="9"/>
        <v>5143.3200000000006</v>
      </c>
      <c r="T93" s="30" t="s">
        <v>15</v>
      </c>
      <c r="U93" s="52" t="s">
        <v>13</v>
      </c>
      <c r="V93" s="24" t="s">
        <v>13</v>
      </c>
      <c r="W93" s="24">
        <v>1</v>
      </c>
      <c r="X93" s="24" t="s">
        <v>13</v>
      </c>
      <c r="Y93" s="24">
        <v>1</v>
      </c>
      <c r="Z93" s="24" t="s">
        <v>15</v>
      </c>
      <c r="AA93" s="24">
        <v>1</v>
      </c>
      <c r="AB93" s="28">
        <v>4</v>
      </c>
      <c r="AC93" s="28">
        <v>1</v>
      </c>
      <c r="AD93" s="28">
        <v>55</v>
      </c>
      <c r="AE93" s="28">
        <v>2</v>
      </c>
      <c r="AF93" s="24">
        <v>20</v>
      </c>
      <c r="AG93" s="28">
        <v>30</v>
      </c>
      <c r="AH93" s="32" t="s">
        <v>318</v>
      </c>
      <c r="AI93" s="55" t="s">
        <v>460</v>
      </c>
      <c r="AJ93" s="25"/>
      <c r="AK93" s="57" t="s">
        <v>30</v>
      </c>
      <c r="AL93" s="25">
        <v>6</v>
      </c>
      <c r="AM93" s="25">
        <v>2</v>
      </c>
      <c r="AN93" s="25" t="s">
        <v>40</v>
      </c>
    </row>
    <row r="94" spans="1:40" s="57" customFormat="1" ht="26.25" thickBot="1">
      <c r="A94" s="45">
        <v>40724</v>
      </c>
      <c r="B94" s="25">
        <v>4</v>
      </c>
      <c r="C94" s="25" t="s">
        <v>0</v>
      </c>
      <c r="D94" s="25">
        <v>93</v>
      </c>
      <c r="E94" s="25" t="s">
        <v>47</v>
      </c>
      <c r="F94" s="25">
        <v>2</v>
      </c>
      <c r="G94" s="25">
        <v>8</v>
      </c>
      <c r="H94" s="25">
        <v>17</v>
      </c>
      <c r="I94" s="24">
        <v>51</v>
      </c>
      <c r="J94" s="24">
        <v>65.5</v>
      </c>
      <c r="K94" s="50">
        <f t="shared" si="5"/>
        <v>9</v>
      </c>
      <c r="L94" s="50">
        <f t="shared" si="6"/>
        <v>34</v>
      </c>
      <c r="M94" s="50">
        <f t="shared" si="7"/>
        <v>43</v>
      </c>
      <c r="N94" s="50">
        <f t="shared" si="8"/>
        <v>57.5</v>
      </c>
      <c r="O94" s="25">
        <v>2</v>
      </c>
      <c r="P94" s="25">
        <v>13</v>
      </c>
      <c r="Q94" s="24">
        <v>49</v>
      </c>
      <c r="R94" s="57">
        <v>20</v>
      </c>
      <c r="S94" s="51">
        <f t="shared" si="9"/>
        <v>20567</v>
      </c>
      <c r="T94" s="30" t="s">
        <v>15</v>
      </c>
      <c r="U94" s="52" t="s">
        <v>15</v>
      </c>
      <c r="V94" s="24" t="s">
        <v>13</v>
      </c>
      <c r="W94" s="24">
        <v>1</v>
      </c>
      <c r="X94" s="24" t="s">
        <v>15</v>
      </c>
      <c r="Y94" s="24">
        <v>1</v>
      </c>
      <c r="Z94" s="24" t="s">
        <v>13</v>
      </c>
      <c r="AA94" s="24">
        <v>1</v>
      </c>
      <c r="AB94" s="28">
        <v>3</v>
      </c>
      <c r="AC94" s="32">
        <v>0.1</v>
      </c>
      <c r="AD94" s="28">
        <v>25</v>
      </c>
      <c r="AE94" s="28">
        <v>0</v>
      </c>
      <c r="AF94" s="24">
        <v>5</v>
      </c>
      <c r="AG94" s="28">
        <v>37</v>
      </c>
      <c r="AH94" s="32" t="s">
        <v>258</v>
      </c>
      <c r="AI94" s="55" t="s">
        <v>460</v>
      </c>
      <c r="AJ94" s="25"/>
      <c r="AK94" s="57" t="s">
        <v>30</v>
      </c>
      <c r="AL94" s="25">
        <v>8</v>
      </c>
      <c r="AM94" s="25">
        <v>2</v>
      </c>
      <c r="AN94" s="25" t="s">
        <v>49</v>
      </c>
    </row>
    <row r="95" spans="1:40" s="57" customFormat="1" ht="26.25" thickBot="1">
      <c r="A95" s="45">
        <v>40724</v>
      </c>
      <c r="B95" s="25">
        <v>4</v>
      </c>
      <c r="C95" s="25" t="s">
        <v>0</v>
      </c>
      <c r="D95" s="25">
        <v>94</v>
      </c>
      <c r="E95" s="25" t="s">
        <v>313</v>
      </c>
      <c r="F95" s="25">
        <v>4</v>
      </c>
      <c r="G95" s="25">
        <v>8</v>
      </c>
      <c r="H95" s="25">
        <v>16.5</v>
      </c>
      <c r="I95" s="24">
        <v>25</v>
      </c>
      <c r="J95" s="24">
        <v>34.5</v>
      </c>
      <c r="K95" s="50">
        <f t="shared" si="5"/>
        <v>8.5</v>
      </c>
      <c r="L95" s="50">
        <f t="shared" si="6"/>
        <v>8.5</v>
      </c>
      <c r="M95" s="50">
        <f t="shared" si="7"/>
        <v>17</v>
      </c>
      <c r="N95" s="50">
        <f t="shared" si="8"/>
        <v>26.5</v>
      </c>
      <c r="O95" s="25">
        <v>4</v>
      </c>
      <c r="P95" s="25">
        <v>25</v>
      </c>
      <c r="Q95" s="24">
        <v>42</v>
      </c>
      <c r="R95" s="57">
        <v>8</v>
      </c>
      <c r="S95" s="51">
        <f t="shared" si="9"/>
        <v>1733.28</v>
      </c>
      <c r="T95" s="30" t="s">
        <v>15</v>
      </c>
      <c r="U95" s="52" t="s">
        <v>15</v>
      </c>
      <c r="V95" s="24" t="s">
        <v>13</v>
      </c>
      <c r="W95" s="24">
        <v>1</v>
      </c>
      <c r="X95" s="24" t="s">
        <v>15</v>
      </c>
      <c r="Y95" s="24">
        <v>1</v>
      </c>
      <c r="Z95" s="24" t="s">
        <v>15</v>
      </c>
      <c r="AA95" s="24">
        <v>1</v>
      </c>
      <c r="AB95" s="28">
        <v>4</v>
      </c>
      <c r="AC95" s="32">
        <v>0.1</v>
      </c>
      <c r="AD95" s="28">
        <v>10</v>
      </c>
      <c r="AE95" s="28">
        <v>0</v>
      </c>
      <c r="AF95" s="24">
        <v>25</v>
      </c>
      <c r="AG95" s="28">
        <v>60</v>
      </c>
      <c r="AH95" s="32" t="s">
        <v>245</v>
      </c>
      <c r="AI95" s="55" t="s">
        <v>460</v>
      </c>
      <c r="AJ95" s="25"/>
      <c r="AK95" s="57" t="s">
        <v>30</v>
      </c>
      <c r="AL95" s="25">
        <v>8</v>
      </c>
      <c r="AM95" s="25">
        <v>4</v>
      </c>
      <c r="AN95" s="25" t="s">
        <v>40</v>
      </c>
    </row>
    <row r="96" spans="1:40" s="57" customFormat="1" ht="26.25" thickBot="1">
      <c r="A96" s="45">
        <v>40724</v>
      </c>
      <c r="B96" s="25">
        <v>4</v>
      </c>
      <c r="C96" s="25" t="s">
        <v>0</v>
      </c>
      <c r="D96" s="25">
        <v>95</v>
      </c>
      <c r="E96" s="25" t="s">
        <v>313</v>
      </c>
      <c r="F96" s="25">
        <v>2</v>
      </c>
      <c r="G96" s="25">
        <v>7</v>
      </c>
      <c r="H96" s="30">
        <v>9.5</v>
      </c>
      <c r="I96" s="24">
        <v>14</v>
      </c>
      <c r="J96" s="24">
        <v>13</v>
      </c>
      <c r="K96" s="50">
        <f t="shared" si="5"/>
        <v>2.5</v>
      </c>
      <c r="L96" s="50">
        <f t="shared" si="6"/>
        <v>4.5</v>
      </c>
      <c r="M96" s="50">
        <f t="shared" si="7"/>
        <v>7</v>
      </c>
      <c r="N96" s="50">
        <f t="shared" si="8"/>
        <v>6</v>
      </c>
      <c r="O96" s="25">
        <v>2</v>
      </c>
      <c r="P96" s="25">
        <v>7</v>
      </c>
      <c r="Q96" s="24">
        <v>26</v>
      </c>
      <c r="R96" s="24">
        <v>2</v>
      </c>
      <c r="S96" s="51">
        <f t="shared" si="9"/>
        <v>40.82</v>
      </c>
      <c r="T96" s="30" t="s">
        <v>18</v>
      </c>
      <c r="U96" s="52" t="s">
        <v>17</v>
      </c>
      <c r="V96" s="24" t="s">
        <v>13</v>
      </c>
      <c r="W96" s="24">
        <v>1</v>
      </c>
      <c r="X96" s="24" t="s">
        <v>14</v>
      </c>
      <c r="Y96" s="24">
        <v>0</v>
      </c>
      <c r="Z96" s="24" t="s">
        <v>14</v>
      </c>
      <c r="AA96" s="24">
        <v>0</v>
      </c>
      <c r="AB96" s="28">
        <v>2</v>
      </c>
      <c r="AC96" s="28">
        <v>1</v>
      </c>
      <c r="AD96" s="28">
        <v>15</v>
      </c>
      <c r="AE96" s="28">
        <v>60</v>
      </c>
      <c r="AF96" s="24">
        <v>5</v>
      </c>
      <c r="AG96" s="28">
        <v>45</v>
      </c>
      <c r="AH96" s="32" t="s">
        <v>222</v>
      </c>
      <c r="AI96" s="55" t="s">
        <v>460</v>
      </c>
      <c r="AJ96" s="70"/>
      <c r="AK96" s="57" t="s">
        <v>30</v>
      </c>
      <c r="AL96" s="25">
        <v>7</v>
      </c>
      <c r="AM96" s="25">
        <v>2</v>
      </c>
      <c r="AN96" s="25" t="s">
        <v>49</v>
      </c>
    </row>
    <row r="97" spans="1:40" s="57" customFormat="1" ht="26.25" thickBot="1">
      <c r="A97" s="45">
        <v>40724</v>
      </c>
      <c r="B97" s="25">
        <v>4</v>
      </c>
      <c r="C97" s="25" t="s">
        <v>0</v>
      </c>
      <c r="D97" s="25">
        <v>96</v>
      </c>
      <c r="E97" s="25" t="s">
        <v>47</v>
      </c>
      <c r="F97" s="25">
        <v>1</v>
      </c>
      <c r="G97" s="25">
        <v>9</v>
      </c>
      <c r="H97" s="30">
        <v>0</v>
      </c>
      <c r="I97" s="24"/>
      <c r="J97" s="24"/>
      <c r="K97" s="50">
        <f t="shared" si="5"/>
        <v>-9</v>
      </c>
      <c r="L97" s="50">
        <f t="shared" si="6"/>
        <v>0</v>
      </c>
      <c r="M97" s="50">
        <f t="shared" si="7"/>
        <v>-9</v>
      </c>
      <c r="N97" s="50">
        <f t="shared" si="8"/>
        <v>-9</v>
      </c>
      <c r="O97" s="25">
        <v>5</v>
      </c>
      <c r="P97" s="30">
        <v>0</v>
      </c>
      <c r="Q97" s="24"/>
      <c r="R97" s="24"/>
      <c r="S97" s="51">
        <f t="shared" si="9"/>
        <v>0</v>
      </c>
      <c r="T97" s="30" t="s">
        <v>14</v>
      </c>
      <c r="U97" s="30" t="s">
        <v>14</v>
      </c>
      <c r="V97" s="24" t="s">
        <v>14</v>
      </c>
      <c r="W97" s="24">
        <v>0</v>
      </c>
      <c r="X97" s="24" t="s">
        <v>14</v>
      </c>
      <c r="Y97" s="24">
        <v>0</v>
      </c>
      <c r="Z97" s="24" t="s">
        <v>14</v>
      </c>
      <c r="AA97" s="24">
        <v>0</v>
      </c>
      <c r="AB97" s="28">
        <v>0</v>
      </c>
      <c r="AC97" s="28">
        <v>10</v>
      </c>
      <c r="AD97" s="28">
        <v>1</v>
      </c>
      <c r="AE97" s="28">
        <v>80</v>
      </c>
      <c r="AF97" s="24"/>
      <c r="AG97" s="28">
        <v>20</v>
      </c>
      <c r="AH97" s="32" t="s">
        <v>317</v>
      </c>
      <c r="AI97" s="55" t="s">
        <v>460</v>
      </c>
      <c r="AJ97" s="70" t="s">
        <v>316</v>
      </c>
      <c r="AK97" s="57" t="s">
        <v>30</v>
      </c>
      <c r="AL97" s="25">
        <v>9</v>
      </c>
      <c r="AM97" s="25">
        <v>5</v>
      </c>
      <c r="AN97" s="25" t="s">
        <v>52</v>
      </c>
    </row>
    <row r="98" spans="1:40" s="57" customFormat="1" ht="26.25" thickBot="1">
      <c r="A98" s="45">
        <v>40724</v>
      </c>
      <c r="B98" s="25">
        <v>4</v>
      </c>
      <c r="C98" s="25" t="s">
        <v>0</v>
      </c>
      <c r="D98" s="25">
        <v>97</v>
      </c>
      <c r="E98" s="25" t="s">
        <v>47</v>
      </c>
      <c r="F98" s="25">
        <v>1</v>
      </c>
      <c r="G98" s="25">
        <v>8</v>
      </c>
      <c r="H98" s="25">
        <v>19.5</v>
      </c>
      <c r="I98" s="24">
        <v>36</v>
      </c>
      <c r="J98" s="24">
        <v>43</v>
      </c>
      <c r="K98" s="50">
        <f t="shared" si="5"/>
        <v>11.5</v>
      </c>
      <c r="L98" s="50">
        <f t="shared" si="6"/>
        <v>16.5</v>
      </c>
      <c r="M98" s="50">
        <f t="shared" si="7"/>
        <v>28</v>
      </c>
      <c r="N98" s="50">
        <f t="shared" si="8"/>
        <v>35</v>
      </c>
      <c r="O98" s="25">
        <v>4</v>
      </c>
      <c r="P98" s="25">
        <v>32</v>
      </c>
      <c r="Q98" s="24">
        <v>57</v>
      </c>
      <c r="R98" s="24">
        <v>7</v>
      </c>
      <c r="S98" s="51">
        <f t="shared" si="9"/>
        <v>1653.9950000000001</v>
      </c>
      <c r="T98" s="30" t="s">
        <v>17</v>
      </c>
      <c r="U98" s="52" t="s">
        <v>15</v>
      </c>
      <c r="V98" s="24" t="s">
        <v>13</v>
      </c>
      <c r="W98" s="24">
        <v>1</v>
      </c>
      <c r="X98" s="24" t="s">
        <v>15</v>
      </c>
      <c r="Y98" s="24">
        <v>1</v>
      </c>
      <c r="Z98" s="24" t="s">
        <v>13</v>
      </c>
      <c r="AA98" s="24">
        <v>1</v>
      </c>
      <c r="AB98" s="28">
        <v>0</v>
      </c>
      <c r="AC98" s="28">
        <v>10</v>
      </c>
      <c r="AD98" s="28">
        <v>0</v>
      </c>
      <c r="AE98" s="28">
        <v>80</v>
      </c>
      <c r="AF98" s="24">
        <v>0</v>
      </c>
      <c r="AG98" s="28">
        <v>15</v>
      </c>
      <c r="AH98" s="32" t="s">
        <v>315</v>
      </c>
      <c r="AI98" s="55" t="s">
        <v>460</v>
      </c>
      <c r="AJ98" s="70" t="s">
        <v>314</v>
      </c>
      <c r="AK98" s="57" t="s">
        <v>30</v>
      </c>
      <c r="AL98" s="25">
        <v>8</v>
      </c>
      <c r="AM98" s="25">
        <v>4</v>
      </c>
      <c r="AN98" s="25" t="s">
        <v>49</v>
      </c>
    </row>
    <row r="99" spans="1:40" s="57" customFormat="1" ht="26.25" thickBot="1">
      <c r="A99" s="45">
        <v>40724</v>
      </c>
      <c r="B99" s="25">
        <v>4</v>
      </c>
      <c r="C99" s="25" t="s">
        <v>0</v>
      </c>
      <c r="D99" s="25">
        <v>98</v>
      </c>
      <c r="E99" s="25" t="s">
        <v>313</v>
      </c>
      <c r="F99" s="25">
        <v>1</v>
      </c>
      <c r="G99" s="25">
        <v>6</v>
      </c>
      <c r="H99" s="30">
        <v>13</v>
      </c>
      <c r="I99" s="24">
        <v>22</v>
      </c>
      <c r="J99" s="24">
        <v>26.5</v>
      </c>
      <c r="K99" s="50">
        <f t="shared" si="5"/>
        <v>7</v>
      </c>
      <c r="L99" s="50">
        <f t="shared" si="6"/>
        <v>9</v>
      </c>
      <c r="M99" s="50">
        <f t="shared" si="7"/>
        <v>16</v>
      </c>
      <c r="N99" s="50">
        <f t="shared" si="8"/>
        <v>20.5</v>
      </c>
      <c r="O99" s="25">
        <v>2</v>
      </c>
      <c r="P99" s="25">
        <v>23</v>
      </c>
      <c r="Q99" s="24">
        <v>45</v>
      </c>
      <c r="R99" s="24">
        <v>7</v>
      </c>
      <c r="S99" s="51">
        <f t="shared" si="9"/>
        <v>1019.3225000000001</v>
      </c>
      <c r="T99" s="30" t="s">
        <v>17</v>
      </c>
      <c r="U99" s="52" t="s">
        <v>15</v>
      </c>
      <c r="V99" s="24" t="s">
        <v>13</v>
      </c>
      <c r="W99" s="24">
        <v>1</v>
      </c>
      <c r="X99" s="24" t="s">
        <v>17</v>
      </c>
      <c r="Y99" s="24">
        <v>1</v>
      </c>
      <c r="Z99" s="24" t="s">
        <v>15</v>
      </c>
      <c r="AA99" s="24">
        <v>1</v>
      </c>
      <c r="AB99" s="28">
        <v>8</v>
      </c>
      <c r="AC99" s="28">
        <v>4</v>
      </c>
      <c r="AD99" s="28">
        <v>40</v>
      </c>
      <c r="AE99" s="28">
        <v>30</v>
      </c>
      <c r="AF99" s="24">
        <v>3</v>
      </c>
      <c r="AG99" s="28">
        <v>20</v>
      </c>
      <c r="AH99" s="32" t="s">
        <v>312</v>
      </c>
      <c r="AI99" s="55" t="s">
        <v>460</v>
      </c>
      <c r="AJ99" s="25"/>
      <c r="AK99" s="57" t="s">
        <v>30</v>
      </c>
      <c r="AL99" s="25">
        <v>6</v>
      </c>
      <c r="AM99" s="25">
        <v>2</v>
      </c>
      <c r="AN99" s="25">
        <v>0</v>
      </c>
    </row>
    <row r="100" spans="1:40" s="57" customFormat="1" ht="26.25" thickBot="1">
      <c r="A100" s="45">
        <v>40724</v>
      </c>
      <c r="B100" s="25">
        <v>4</v>
      </c>
      <c r="C100" s="25" t="s">
        <v>0</v>
      </c>
      <c r="D100" s="25">
        <v>99</v>
      </c>
      <c r="E100" s="25" t="s">
        <v>47</v>
      </c>
      <c r="F100" s="25">
        <v>1</v>
      </c>
      <c r="G100" s="25">
        <v>4</v>
      </c>
      <c r="H100" s="30">
        <v>0</v>
      </c>
      <c r="I100" s="24"/>
      <c r="J100" s="24"/>
      <c r="K100" s="50">
        <f t="shared" si="5"/>
        <v>-4</v>
      </c>
      <c r="L100" s="50">
        <f t="shared" si="6"/>
        <v>0</v>
      </c>
      <c r="M100" s="50">
        <f t="shared" si="7"/>
        <v>-4</v>
      </c>
      <c r="N100" s="50">
        <f t="shared" si="8"/>
        <v>-4</v>
      </c>
      <c r="O100" s="25">
        <v>0</v>
      </c>
      <c r="P100" s="30">
        <v>0</v>
      </c>
      <c r="Q100" s="24"/>
      <c r="R100" s="24"/>
      <c r="S100" s="51">
        <f t="shared" si="9"/>
        <v>0</v>
      </c>
      <c r="T100" s="30" t="s">
        <v>16</v>
      </c>
      <c r="U100" s="30" t="s">
        <v>16</v>
      </c>
      <c r="V100" s="24" t="s">
        <v>14</v>
      </c>
      <c r="W100" s="24">
        <v>0</v>
      </c>
      <c r="X100" s="24" t="s">
        <v>14</v>
      </c>
      <c r="Y100" s="24">
        <v>0</v>
      </c>
      <c r="Z100" s="24" t="s">
        <v>14</v>
      </c>
      <c r="AA100" s="24">
        <v>0</v>
      </c>
      <c r="AB100" s="28">
        <v>9</v>
      </c>
      <c r="AC100" s="28">
        <v>7</v>
      </c>
      <c r="AD100" s="28">
        <v>16</v>
      </c>
      <c r="AE100" s="28">
        <v>55</v>
      </c>
      <c r="AF100" s="24"/>
      <c r="AG100" s="28">
        <v>20</v>
      </c>
      <c r="AH100" s="32" t="s">
        <v>285</v>
      </c>
      <c r="AI100" s="55" t="s">
        <v>460</v>
      </c>
      <c r="AJ100" s="25"/>
      <c r="AK100" s="57" t="s">
        <v>30</v>
      </c>
      <c r="AL100" s="25">
        <v>4</v>
      </c>
      <c r="AM100" s="25">
        <v>0</v>
      </c>
      <c r="AN100" s="25">
        <v>0</v>
      </c>
    </row>
    <row r="101" spans="1:40" s="57" customFormat="1" ht="26.25" thickBot="1">
      <c r="A101" s="45">
        <v>40724</v>
      </c>
      <c r="B101" s="25">
        <v>4</v>
      </c>
      <c r="C101" s="25" t="s">
        <v>0</v>
      </c>
      <c r="D101" s="25">
        <v>100</v>
      </c>
      <c r="E101" s="25" t="s">
        <v>47</v>
      </c>
      <c r="F101" s="25">
        <v>1</v>
      </c>
      <c r="G101" s="25">
        <v>9</v>
      </c>
      <c r="H101" s="30">
        <v>0</v>
      </c>
      <c r="I101" s="24"/>
      <c r="J101" s="24"/>
      <c r="K101" s="50">
        <f t="shared" si="5"/>
        <v>-9</v>
      </c>
      <c r="L101" s="50">
        <f t="shared" si="6"/>
        <v>0</v>
      </c>
      <c r="M101" s="50">
        <f t="shared" si="7"/>
        <v>-9</v>
      </c>
      <c r="N101" s="50">
        <f t="shared" si="8"/>
        <v>-9</v>
      </c>
      <c r="O101" s="25">
        <v>3</v>
      </c>
      <c r="P101" s="30">
        <v>0</v>
      </c>
      <c r="Q101" s="24"/>
      <c r="R101" s="24"/>
      <c r="S101" s="51">
        <f t="shared" si="9"/>
        <v>0</v>
      </c>
      <c r="T101" s="30" t="s">
        <v>16</v>
      </c>
      <c r="U101" s="30" t="s">
        <v>16</v>
      </c>
      <c r="V101" s="24" t="s">
        <v>14</v>
      </c>
      <c r="W101" s="24">
        <v>0</v>
      </c>
      <c r="X101" s="24" t="s">
        <v>14</v>
      </c>
      <c r="Y101" s="24">
        <v>0</v>
      </c>
      <c r="Z101" s="24" t="s">
        <v>14</v>
      </c>
      <c r="AA101" s="24">
        <v>0</v>
      </c>
      <c r="AB101" s="28">
        <v>5</v>
      </c>
      <c r="AC101" s="28">
        <v>0</v>
      </c>
      <c r="AD101" s="28">
        <v>10</v>
      </c>
      <c r="AE101" s="28">
        <v>0</v>
      </c>
      <c r="AF101" s="24"/>
      <c r="AG101" s="28">
        <v>50</v>
      </c>
      <c r="AH101" s="32" t="s">
        <v>311</v>
      </c>
      <c r="AI101" s="55" t="s">
        <v>460</v>
      </c>
      <c r="AJ101" s="25"/>
      <c r="AK101" s="57" t="s">
        <v>30</v>
      </c>
      <c r="AL101" s="25">
        <v>9</v>
      </c>
      <c r="AM101" s="25">
        <v>3</v>
      </c>
      <c r="AN101" s="25" t="s">
        <v>52</v>
      </c>
    </row>
    <row r="102" spans="1:40" s="57" customFormat="1" ht="26.25" thickBot="1">
      <c r="A102" s="45">
        <v>40724</v>
      </c>
      <c r="B102" s="25">
        <v>4</v>
      </c>
      <c r="C102" s="25" t="s">
        <v>1</v>
      </c>
      <c r="D102" s="25">
        <v>1</v>
      </c>
      <c r="E102" s="25" t="s">
        <v>267</v>
      </c>
      <c r="F102" s="25">
        <v>2</v>
      </c>
      <c r="G102" s="25">
        <v>6</v>
      </c>
      <c r="H102" s="25">
        <v>9.5</v>
      </c>
      <c r="I102" s="50">
        <v>9.5</v>
      </c>
      <c r="J102" s="50">
        <v>7.5</v>
      </c>
      <c r="K102" s="50">
        <f t="shared" si="5"/>
        <v>3.5</v>
      </c>
      <c r="L102" s="50">
        <f t="shared" si="6"/>
        <v>0</v>
      </c>
      <c r="M102" s="50">
        <f t="shared" si="7"/>
        <v>3.5</v>
      </c>
      <c r="N102" s="50">
        <f t="shared" si="8"/>
        <v>1.5</v>
      </c>
      <c r="O102" s="25">
        <v>2</v>
      </c>
      <c r="P102" s="25">
        <v>6</v>
      </c>
      <c r="Q102" s="50">
        <v>10</v>
      </c>
      <c r="R102" s="50">
        <v>1.5</v>
      </c>
      <c r="S102" s="51">
        <f t="shared" si="9"/>
        <v>13.246875000000001</v>
      </c>
      <c r="T102" s="30" t="s">
        <v>18</v>
      </c>
      <c r="U102" s="52" t="s">
        <v>15</v>
      </c>
      <c r="V102" s="50" t="s">
        <v>18</v>
      </c>
      <c r="W102" s="50">
        <v>1</v>
      </c>
      <c r="X102" s="24" t="s">
        <v>14</v>
      </c>
      <c r="Y102" s="24">
        <v>0</v>
      </c>
      <c r="Z102" s="50" t="s">
        <v>14</v>
      </c>
      <c r="AA102" s="50">
        <v>0</v>
      </c>
      <c r="AB102" s="28">
        <v>1</v>
      </c>
      <c r="AC102" s="32">
        <v>0.1</v>
      </c>
      <c r="AD102" s="28">
        <v>15</v>
      </c>
      <c r="AE102" s="32">
        <v>0.1</v>
      </c>
      <c r="AF102" s="50">
        <v>12</v>
      </c>
      <c r="AG102" s="28">
        <v>44</v>
      </c>
      <c r="AH102" s="32" t="s">
        <v>310</v>
      </c>
      <c r="AI102" s="55" t="s">
        <v>460</v>
      </c>
      <c r="AJ102" s="30" t="s">
        <v>309</v>
      </c>
      <c r="AK102" s="57" t="s">
        <v>30</v>
      </c>
      <c r="AL102" s="25">
        <v>6</v>
      </c>
      <c r="AM102" s="25">
        <v>2</v>
      </c>
      <c r="AN102" s="25" t="s">
        <v>40</v>
      </c>
    </row>
    <row r="103" spans="1:40" s="57" customFormat="1" ht="26.25" thickBot="1">
      <c r="A103" s="45">
        <v>40724</v>
      </c>
      <c r="B103" s="25">
        <v>4</v>
      </c>
      <c r="C103" s="25" t="s">
        <v>1</v>
      </c>
      <c r="D103" s="25">
        <v>2</v>
      </c>
      <c r="E103" s="25" t="s">
        <v>47</v>
      </c>
      <c r="F103" s="25">
        <v>2</v>
      </c>
      <c r="G103" s="25">
        <v>8</v>
      </c>
      <c r="H103" s="25">
        <v>11</v>
      </c>
      <c r="I103" s="24">
        <v>12</v>
      </c>
      <c r="J103" s="24">
        <v>12.5</v>
      </c>
      <c r="K103" s="50">
        <f t="shared" si="5"/>
        <v>3</v>
      </c>
      <c r="L103" s="50">
        <f t="shared" si="6"/>
        <v>1</v>
      </c>
      <c r="M103" s="50">
        <f t="shared" si="7"/>
        <v>4</v>
      </c>
      <c r="N103" s="50">
        <f t="shared" si="8"/>
        <v>4.5</v>
      </c>
      <c r="O103" s="25">
        <v>2</v>
      </c>
      <c r="P103" s="25">
        <v>8</v>
      </c>
      <c r="Q103" s="24">
        <v>17</v>
      </c>
      <c r="R103" s="24">
        <v>4</v>
      </c>
      <c r="S103" s="51">
        <f t="shared" si="9"/>
        <v>157</v>
      </c>
      <c r="T103" s="30" t="s">
        <v>18</v>
      </c>
      <c r="U103" s="52" t="s">
        <v>17</v>
      </c>
      <c r="V103" s="24" t="s">
        <v>17</v>
      </c>
      <c r="W103" s="24">
        <v>1</v>
      </c>
      <c r="X103" s="24" t="s">
        <v>17</v>
      </c>
      <c r="Y103" s="24">
        <v>1</v>
      </c>
      <c r="Z103" s="24" t="s">
        <v>17</v>
      </c>
      <c r="AA103" s="24">
        <v>1</v>
      </c>
      <c r="AB103" s="28">
        <v>1</v>
      </c>
      <c r="AC103" s="68">
        <v>0.1</v>
      </c>
      <c r="AD103" s="58">
        <v>23</v>
      </c>
      <c r="AE103" s="68">
        <v>0.1</v>
      </c>
      <c r="AF103" s="24">
        <v>15</v>
      </c>
      <c r="AG103" s="58">
        <v>33</v>
      </c>
      <c r="AH103" s="32" t="s">
        <v>308</v>
      </c>
      <c r="AI103" s="55" t="s">
        <v>460</v>
      </c>
      <c r="AJ103" s="49"/>
      <c r="AK103" s="57" t="s">
        <v>30</v>
      </c>
      <c r="AL103" s="25">
        <v>8</v>
      </c>
      <c r="AM103" s="25">
        <v>2</v>
      </c>
      <c r="AN103" s="25" t="s">
        <v>49</v>
      </c>
    </row>
    <row r="104" spans="1:40" s="57" customFormat="1" ht="26.25" thickBot="1">
      <c r="A104" s="45">
        <v>40724</v>
      </c>
      <c r="B104" s="25">
        <v>4</v>
      </c>
      <c r="C104" s="25" t="s">
        <v>1</v>
      </c>
      <c r="D104" s="25">
        <v>3</v>
      </c>
      <c r="E104" s="25" t="s">
        <v>267</v>
      </c>
      <c r="F104" s="25">
        <v>2</v>
      </c>
      <c r="G104" s="25">
        <v>6</v>
      </c>
      <c r="H104" s="25">
        <v>11</v>
      </c>
      <c r="I104" s="24">
        <v>11.5</v>
      </c>
      <c r="J104" s="24">
        <v>11</v>
      </c>
      <c r="K104" s="50">
        <f t="shared" si="5"/>
        <v>5</v>
      </c>
      <c r="L104" s="50">
        <f t="shared" si="6"/>
        <v>0.5</v>
      </c>
      <c r="M104" s="50">
        <f t="shared" si="7"/>
        <v>5.5</v>
      </c>
      <c r="N104" s="50">
        <f t="shared" si="8"/>
        <v>5</v>
      </c>
      <c r="O104" s="25">
        <v>4</v>
      </c>
      <c r="P104" s="25">
        <v>17</v>
      </c>
      <c r="Q104" s="24">
        <v>20</v>
      </c>
      <c r="R104" s="24">
        <v>8</v>
      </c>
      <c r="S104" s="51">
        <f t="shared" si="9"/>
        <v>552.64</v>
      </c>
      <c r="T104" s="30" t="s">
        <v>13</v>
      </c>
      <c r="U104" s="52" t="s">
        <v>15</v>
      </c>
      <c r="V104" s="24" t="s">
        <v>13</v>
      </c>
      <c r="W104" s="24">
        <v>1</v>
      </c>
      <c r="X104" s="24" t="s">
        <v>17</v>
      </c>
      <c r="Y104" s="24">
        <v>1</v>
      </c>
      <c r="Z104" s="24" t="s">
        <v>18</v>
      </c>
      <c r="AA104" s="24">
        <v>1</v>
      </c>
      <c r="AB104" s="32">
        <v>0.1</v>
      </c>
      <c r="AC104" s="28">
        <v>2</v>
      </c>
      <c r="AD104" s="28">
        <v>15</v>
      </c>
      <c r="AE104" s="32">
        <v>0.1</v>
      </c>
      <c r="AF104" s="24">
        <v>9</v>
      </c>
      <c r="AG104" s="28">
        <v>28</v>
      </c>
      <c r="AH104" s="68" t="s">
        <v>307</v>
      </c>
      <c r="AI104" s="55" t="s">
        <v>460</v>
      </c>
      <c r="AJ104" s="25"/>
      <c r="AK104" s="57" t="s">
        <v>30</v>
      </c>
      <c r="AL104" s="25">
        <v>6</v>
      </c>
      <c r="AM104" s="25">
        <v>4</v>
      </c>
      <c r="AN104" s="25" t="s">
        <v>49</v>
      </c>
    </row>
    <row r="105" spans="1:40" s="57" customFormat="1" ht="26.25" thickBot="1">
      <c r="A105" s="45">
        <v>40724</v>
      </c>
      <c r="B105" s="25">
        <v>4</v>
      </c>
      <c r="C105" s="25" t="s">
        <v>1</v>
      </c>
      <c r="D105" s="25">
        <v>4</v>
      </c>
      <c r="E105" s="25" t="s">
        <v>267</v>
      </c>
      <c r="F105" s="25">
        <v>2</v>
      </c>
      <c r="G105" s="25">
        <v>9</v>
      </c>
      <c r="H105" s="25">
        <v>20.5</v>
      </c>
      <c r="I105" s="24">
        <v>35</v>
      </c>
      <c r="J105" s="24">
        <v>38</v>
      </c>
      <c r="K105" s="50">
        <f t="shared" si="5"/>
        <v>11.5</v>
      </c>
      <c r="L105" s="50">
        <f t="shared" si="6"/>
        <v>14.5</v>
      </c>
      <c r="M105" s="50">
        <f t="shared" si="7"/>
        <v>26</v>
      </c>
      <c r="N105" s="50">
        <f t="shared" si="8"/>
        <v>29</v>
      </c>
      <c r="O105" s="25">
        <v>3</v>
      </c>
      <c r="P105" s="25">
        <v>28</v>
      </c>
      <c r="Q105" s="24">
        <v>54</v>
      </c>
      <c r="R105" s="24">
        <v>9</v>
      </c>
      <c r="S105" s="51">
        <f t="shared" si="9"/>
        <v>2416.23</v>
      </c>
      <c r="T105" s="30" t="s">
        <v>15</v>
      </c>
      <c r="U105" s="52" t="s">
        <v>13</v>
      </c>
      <c r="V105" s="24" t="s">
        <v>13</v>
      </c>
      <c r="W105" s="24">
        <v>1</v>
      </c>
      <c r="X105" s="24" t="s">
        <v>15</v>
      </c>
      <c r="Y105" s="24">
        <v>1</v>
      </c>
      <c r="Z105" s="24" t="s">
        <v>15</v>
      </c>
      <c r="AA105" s="24">
        <v>1</v>
      </c>
      <c r="AB105" s="28">
        <v>1</v>
      </c>
      <c r="AC105" s="28">
        <v>1</v>
      </c>
      <c r="AD105" s="28">
        <v>3</v>
      </c>
      <c r="AE105" s="28">
        <v>5</v>
      </c>
      <c r="AF105" s="24">
        <v>40</v>
      </c>
      <c r="AG105" s="28">
        <v>20</v>
      </c>
      <c r="AH105" s="32" t="s">
        <v>306</v>
      </c>
      <c r="AI105" s="55" t="s">
        <v>460</v>
      </c>
      <c r="AJ105" s="25"/>
      <c r="AK105" s="57" t="s">
        <v>30</v>
      </c>
      <c r="AL105" s="25">
        <v>9</v>
      </c>
      <c r="AM105" s="25">
        <v>3</v>
      </c>
      <c r="AN105" s="25">
        <v>0</v>
      </c>
    </row>
    <row r="106" spans="1:40" s="57" customFormat="1" ht="26.25" thickBot="1">
      <c r="A106" s="45">
        <v>40724</v>
      </c>
      <c r="B106" s="25">
        <v>4</v>
      </c>
      <c r="C106" s="25" t="s">
        <v>1</v>
      </c>
      <c r="D106" s="25">
        <v>5</v>
      </c>
      <c r="E106" s="25" t="s">
        <v>47</v>
      </c>
      <c r="F106" s="25">
        <v>1</v>
      </c>
      <c r="G106" s="25">
        <v>8</v>
      </c>
      <c r="H106" s="25">
        <v>15</v>
      </c>
      <c r="I106" s="24">
        <v>15.5</v>
      </c>
      <c r="J106" s="24">
        <v>32</v>
      </c>
      <c r="K106" s="50">
        <f t="shared" si="5"/>
        <v>7</v>
      </c>
      <c r="L106" s="50">
        <f t="shared" si="6"/>
        <v>0.5</v>
      </c>
      <c r="M106" s="50">
        <f t="shared" si="7"/>
        <v>7.5</v>
      </c>
      <c r="N106" s="50">
        <f t="shared" si="8"/>
        <v>24</v>
      </c>
      <c r="O106" s="25">
        <v>6</v>
      </c>
      <c r="P106" s="25">
        <v>30</v>
      </c>
      <c r="Q106" s="24">
        <v>36</v>
      </c>
      <c r="R106" s="24">
        <v>10</v>
      </c>
      <c r="S106" s="51">
        <f t="shared" si="9"/>
        <v>2512</v>
      </c>
      <c r="T106" s="30" t="s">
        <v>17</v>
      </c>
      <c r="U106" s="52" t="s">
        <v>15</v>
      </c>
      <c r="V106" s="24" t="s">
        <v>15</v>
      </c>
      <c r="W106" s="24">
        <v>1</v>
      </c>
      <c r="X106" s="24" t="s">
        <v>15</v>
      </c>
      <c r="Y106" s="24">
        <v>1</v>
      </c>
      <c r="Z106" s="24" t="s">
        <v>15</v>
      </c>
      <c r="AA106" s="24">
        <v>1</v>
      </c>
      <c r="AB106" s="32">
        <v>0.1</v>
      </c>
      <c r="AC106" s="32">
        <v>12</v>
      </c>
      <c r="AD106" s="28">
        <v>3</v>
      </c>
      <c r="AE106" s="28">
        <v>40</v>
      </c>
      <c r="AF106" s="24">
        <v>20</v>
      </c>
      <c r="AG106" s="28">
        <v>29</v>
      </c>
      <c r="AH106" s="32" t="s">
        <v>305</v>
      </c>
      <c r="AI106" s="55" t="s">
        <v>460</v>
      </c>
      <c r="AJ106" s="25"/>
      <c r="AK106" s="57" t="s">
        <v>30</v>
      </c>
      <c r="AL106" s="25">
        <v>8</v>
      </c>
      <c r="AM106" s="25">
        <v>6</v>
      </c>
      <c r="AN106" s="25" t="s">
        <v>49</v>
      </c>
    </row>
    <row r="107" spans="1:40" s="57" customFormat="1" ht="26.25" thickBot="1">
      <c r="A107" s="45">
        <v>40724</v>
      </c>
      <c r="B107" s="25">
        <v>4</v>
      </c>
      <c r="C107" s="25" t="s">
        <v>1</v>
      </c>
      <c r="D107" s="25">
        <v>6</v>
      </c>
      <c r="E107" s="25" t="s">
        <v>47</v>
      </c>
      <c r="F107" s="25">
        <v>2</v>
      </c>
      <c r="G107" s="25">
        <v>11</v>
      </c>
      <c r="H107" s="25">
        <v>13</v>
      </c>
      <c r="I107" s="24">
        <v>18</v>
      </c>
      <c r="J107" s="24">
        <v>19</v>
      </c>
      <c r="K107" s="50">
        <f t="shared" si="5"/>
        <v>2</v>
      </c>
      <c r="L107" s="50">
        <f t="shared" si="6"/>
        <v>5</v>
      </c>
      <c r="M107" s="50">
        <f t="shared" si="7"/>
        <v>7</v>
      </c>
      <c r="N107" s="50">
        <f t="shared" si="8"/>
        <v>8</v>
      </c>
      <c r="O107" s="25">
        <v>6</v>
      </c>
      <c r="P107" s="25">
        <v>23</v>
      </c>
      <c r="Q107" s="24">
        <v>36</v>
      </c>
      <c r="R107" s="24">
        <v>7</v>
      </c>
      <c r="S107" s="51">
        <f t="shared" si="9"/>
        <v>730.83500000000004</v>
      </c>
      <c r="T107" s="30" t="s">
        <v>17</v>
      </c>
      <c r="U107" s="52" t="s">
        <v>15</v>
      </c>
      <c r="V107" s="24" t="s">
        <v>15</v>
      </c>
      <c r="W107" s="24">
        <v>1</v>
      </c>
      <c r="X107" s="24" t="s">
        <v>17</v>
      </c>
      <c r="Y107" s="24">
        <v>1</v>
      </c>
      <c r="Z107" s="24" t="s">
        <v>15</v>
      </c>
      <c r="AA107" s="24">
        <v>1</v>
      </c>
      <c r="AB107" s="28">
        <v>1</v>
      </c>
      <c r="AC107" s="28">
        <v>4</v>
      </c>
      <c r="AD107" s="28">
        <v>12</v>
      </c>
      <c r="AE107" s="28">
        <v>70</v>
      </c>
      <c r="AF107" s="24">
        <v>0</v>
      </c>
      <c r="AG107" s="28">
        <v>32</v>
      </c>
      <c r="AH107" s="32" t="s">
        <v>304</v>
      </c>
      <c r="AI107" s="55" t="s">
        <v>460</v>
      </c>
      <c r="AJ107" s="25"/>
      <c r="AK107" s="57" t="s">
        <v>30</v>
      </c>
      <c r="AL107" s="25">
        <v>11</v>
      </c>
      <c r="AM107" s="25">
        <v>6</v>
      </c>
      <c r="AN107" s="25">
        <v>0</v>
      </c>
    </row>
    <row r="108" spans="1:40" s="57" customFormat="1" ht="26.25" thickBot="1">
      <c r="A108" s="45">
        <v>40724</v>
      </c>
      <c r="B108" s="25">
        <v>4</v>
      </c>
      <c r="C108" s="25" t="s">
        <v>1</v>
      </c>
      <c r="D108" s="25">
        <v>7</v>
      </c>
      <c r="E108" s="25" t="s">
        <v>47</v>
      </c>
      <c r="F108" s="25">
        <v>1</v>
      </c>
      <c r="G108" s="25">
        <v>8</v>
      </c>
      <c r="H108" s="25">
        <v>15.5</v>
      </c>
      <c r="I108" s="24"/>
      <c r="J108" s="24"/>
      <c r="K108" s="50">
        <f t="shared" si="5"/>
        <v>7.5</v>
      </c>
      <c r="L108" s="50">
        <f t="shared" si="6"/>
        <v>-15.5</v>
      </c>
      <c r="M108" s="50">
        <f t="shared" si="7"/>
        <v>-8</v>
      </c>
      <c r="N108" s="50">
        <f t="shared" si="8"/>
        <v>-8</v>
      </c>
      <c r="O108" s="25">
        <v>2</v>
      </c>
      <c r="P108" s="25">
        <v>24</v>
      </c>
      <c r="Q108" s="24"/>
      <c r="R108" s="24"/>
      <c r="S108" s="51">
        <f t="shared" si="9"/>
        <v>0</v>
      </c>
      <c r="T108" s="30" t="s">
        <v>15</v>
      </c>
      <c r="U108" s="52" t="s">
        <v>15</v>
      </c>
      <c r="V108" s="24" t="s">
        <v>14</v>
      </c>
      <c r="W108" s="24">
        <v>0</v>
      </c>
      <c r="X108" s="24" t="s">
        <v>14</v>
      </c>
      <c r="Y108" s="24">
        <v>0</v>
      </c>
      <c r="Z108" s="24" t="s">
        <v>14</v>
      </c>
      <c r="AA108" s="24">
        <v>0</v>
      </c>
      <c r="AB108" s="28">
        <v>3</v>
      </c>
      <c r="AC108" s="28">
        <v>3</v>
      </c>
      <c r="AD108" s="28">
        <v>27</v>
      </c>
      <c r="AE108" s="28">
        <v>13</v>
      </c>
      <c r="AF108" s="24"/>
      <c r="AG108" s="28">
        <v>24</v>
      </c>
      <c r="AH108" s="32" t="s">
        <v>303</v>
      </c>
      <c r="AI108" s="55" t="s">
        <v>460</v>
      </c>
      <c r="AJ108" s="25"/>
      <c r="AK108" s="57" t="s">
        <v>30</v>
      </c>
      <c r="AL108" s="25">
        <v>8</v>
      </c>
      <c r="AM108" s="25">
        <v>2</v>
      </c>
      <c r="AN108" s="25" t="s">
        <v>52</v>
      </c>
    </row>
    <row r="109" spans="1:40" s="57" customFormat="1" ht="26.25" thickBot="1">
      <c r="A109" s="45">
        <v>40724</v>
      </c>
      <c r="B109" s="25">
        <v>4</v>
      </c>
      <c r="C109" s="25" t="s">
        <v>1</v>
      </c>
      <c r="D109" s="25">
        <v>8</v>
      </c>
      <c r="E109" s="25" t="s">
        <v>47</v>
      </c>
      <c r="F109" s="25">
        <v>1</v>
      </c>
      <c r="G109" s="25">
        <v>9</v>
      </c>
      <c r="H109" s="25">
        <v>20</v>
      </c>
      <c r="I109" s="24">
        <v>55</v>
      </c>
      <c r="J109" s="24">
        <v>65.5</v>
      </c>
      <c r="K109" s="50">
        <f t="shared" si="5"/>
        <v>11</v>
      </c>
      <c r="L109" s="50">
        <f t="shared" si="6"/>
        <v>35</v>
      </c>
      <c r="M109" s="50">
        <f t="shared" si="7"/>
        <v>46</v>
      </c>
      <c r="N109" s="50">
        <f t="shared" si="8"/>
        <v>56.5</v>
      </c>
      <c r="O109" s="25">
        <v>5</v>
      </c>
      <c r="P109" s="25">
        <v>36</v>
      </c>
      <c r="Q109" s="24">
        <v>50</v>
      </c>
      <c r="R109" s="24">
        <v>18</v>
      </c>
      <c r="S109" s="51">
        <f t="shared" si="9"/>
        <v>16659.27</v>
      </c>
      <c r="T109" s="30" t="s">
        <v>13</v>
      </c>
      <c r="U109" s="52" t="s">
        <v>13</v>
      </c>
      <c r="V109" s="24" t="s">
        <v>13</v>
      </c>
      <c r="W109" s="24">
        <v>1</v>
      </c>
      <c r="X109" s="24" t="s">
        <v>15</v>
      </c>
      <c r="Y109" s="24">
        <v>1</v>
      </c>
      <c r="Z109" s="24" t="s">
        <v>15</v>
      </c>
      <c r="AA109" s="24">
        <v>1</v>
      </c>
      <c r="AB109" s="28">
        <v>7</v>
      </c>
      <c r="AC109" s="32">
        <v>0.1</v>
      </c>
      <c r="AD109" s="28">
        <v>35</v>
      </c>
      <c r="AE109" s="32">
        <v>0.1</v>
      </c>
      <c r="AF109" s="24">
        <v>20</v>
      </c>
      <c r="AG109" s="28">
        <v>23</v>
      </c>
      <c r="AH109" s="32" t="s">
        <v>302</v>
      </c>
      <c r="AI109" s="55" t="s">
        <v>460</v>
      </c>
      <c r="AJ109" s="25"/>
      <c r="AK109" s="57" t="s">
        <v>30</v>
      </c>
      <c r="AL109" s="25">
        <v>9</v>
      </c>
      <c r="AM109" s="25">
        <v>5</v>
      </c>
      <c r="AN109" s="25" t="s">
        <v>40</v>
      </c>
    </row>
    <row r="110" spans="1:40" s="57" customFormat="1" ht="26.25" thickBot="1">
      <c r="A110" s="45">
        <v>40724</v>
      </c>
      <c r="B110" s="25">
        <v>4</v>
      </c>
      <c r="C110" s="25" t="s">
        <v>1</v>
      </c>
      <c r="D110" s="25">
        <v>9</v>
      </c>
      <c r="E110" s="25" t="s">
        <v>47</v>
      </c>
      <c r="F110" s="25">
        <v>1</v>
      </c>
      <c r="G110" s="25">
        <v>5</v>
      </c>
      <c r="H110" s="25">
        <v>14.5</v>
      </c>
      <c r="I110" s="24">
        <v>37</v>
      </c>
      <c r="J110" s="24">
        <v>47</v>
      </c>
      <c r="K110" s="50">
        <f t="shared" si="5"/>
        <v>9.5</v>
      </c>
      <c r="L110" s="50">
        <f t="shared" si="6"/>
        <v>22.5</v>
      </c>
      <c r="M110" s="50">
        <f t="shared" si="7"/>
        <v>32</v>
      </c>
      <c r="N110" s="50">
        <f t="shared" si="8"/>
        <v>42</v>
      </c>
      <c r="O110" s="25">
        <v>3</v>
      </c>
      <c r="P110" s="25">
        <v>18</v>
      </c>
      <c r="Q110" s="24">
        <v>80</v>
      </c>
      <c r="R110" s="24">
        <v>12</v>
      </c>
      <c r="S110" s="51">
        <f t="shared" si="9"/>
        <v>5312.88</v>
      </c>
      <c r="T110" s="30" t="s">
        <v>13</v>
      </c>
      <c r="U110" s="52" t="s">
        <v>13</v>
      </c>
      <c r="V110" s="24" t="s">
        <v>13</v>
      </c>
      <c r="W110" s="24">
        <v>1</v>
      </c>
      <c r="X110" s="24" t="s">
        <v>15</v>
      </c>
      <c r="Y110" s="24">
        <v>1</v>
      </c>
      <c r="Z110" s="24" t="s">
        <v>15</v>
      </c>
      <c r="AA110" s="24">
        <v>1</v>
      </c>
      <c r="AB110" s="28">
        <v>0</v>
      </c>
      <c r="AC110" s="28">
        <v>8</v>
      </c>
      <c r="AD110" s="32">
        <v>0.1</v>
      </c>
      <c r="AE110" s="28">
        <v>60</v>
      </c>
      <c r="AF110" s="24">
        <v>0</v>
      </c>
      <c r="AG110" s="28">
        <v>10</v>
      </c>
      <c r="AH110" s="32" t="s">
        <v>301</v>
      </c>
      <c r="AI110" s="55" t="s">
        <v>460</v>
      </c>
      <c r="AJ110" s="30" t="s">
        <v>300</v>
      </c>
      <c r="AK110" s="57" t="s">
        <v>30</v>
      </c>
      <c r="AL110" s="25">
        <v>5</v>
      </c>
      <c r="AM110" s="25">
        <v>3</v>
      </c>
      <c r="AN110" s="25" t="s">
        <v>40</v>
      </c>
    </row>
    <row r="111" spans="1:40" s="57" customFormat="1" ht="26.25" thickBot="1">
      <c r="A111" s="45">
        <v>40724</v>
      </c>
      <c r="B111" s="25">
        <v>4</v>
      </c>
      <c r="C111" s="25" t="s">
        <v>1</v>
      </c>
      <c r="D111" s="25">
        <v>10</v>
      </c>
      <c r="E111" s="25" t="s">
        <v>47</v>
      </c>
      <c r="F111" s="25">
        <v>2</v>
      </c>
      <c r="G111" s="25">
        <v>9</v>
      </c>
      <c r="H111" s="25">
        <v>18</v>
      </c>
      <c r="I111" s="24">
        <v>57</v>
      </c>
      <c r="J111" s="24">
        <v>65</v>
      </c>
      <c r="K111" s="50">
        <f t="shared" si="5"/>
        <v>9</v>
      </c>
      <c r="L111" s="50">
        <f t="shared" si="6"/>
        <v>39</v>
      </c>
      <c r="M111" s="50">
        <f t="shared" si="7"/>
        <v>48</v>
      </c>
      <c r="N111" s="50">
        <f t="shared" si="8"/>
        <v>56</v>
      </c>
      <c r="O111" s="25">
        <v>4</v>
      </c>
      <c r="P111" s="25">
        <v>24</v>
      </c>
      <c r="Q111" s="24">
        <v>71</v>
      </c>
      <c r="R111" s="24">
        <v>10</v>
      </c>
      <c r="S111" s="51">
        <f t="shared" si="9"/>
        <v>5102.5</v>
      </c>
      <c r="T111" s="30" t="s">
        <v>15</v>
      </c>
      <c r="U111" s="52" t="s">
        <v>13</v>
      </c>
      <c r="V111" s="24" t="s">
        <v>13</v>
      </c>
      <c r="W111" s="24">
        <v>1</v>
      </c>
      <c r="X111" s="24" t="s">
        <v>15</v>
      </c>
      <c r="Y111" s="24">
        <v>1</v>
      </c>
      <c r="Z111" s="24" t="s">
        <v>13</v>
      </c>
      <c r="AA111" s="24">
        <v>1</v>
      </c>
      <c r="AB111" s="28">
        <v>3</v>
      </c>
      <c r="AC111" s="28">
        <v>1</v>
      </c>
      <c r="AD111" s="28">
        <v>9</v>
      </c>
      <c r="AE111" s="28">
        <v>30</v>
      </c>
      <c r="AF111" s="24">
        <v>0</v>
      </c>
      <c r="AG111" s="28">
        <v>14</v>
      </c>
      <c r="AH111" s="32" t="s">
        <v>299</v>
      </c>
      <c r="AI111" s="55" t="s">
        <v>460</v>
      </c>
      <c r="AJ111" s="25"/>
      <c r="AK111" s="57" t="s">
        <v>30</v>
      </c>
      <c r="AL111" s="25">
        <v>9</v>
      </c>
      <c r="AM111" s="25">
        <v>4</v>
      </c>
      <c r="AN111" s="25" t="s">
        <v>40</v>
      </c>
    </row>
    <row r="112" spans="1:40" s="57" customFormat="1" ht="26.25" thickBot="1">
      <c r="A112" s="45">
        <v>40724</v>
      </c>
      <c r="B112" s="25">
        <v>4</v>
      </c>
      <c r="C112" s="25" t="s">
        <v>1</v>
      </c>
      <c r="D112" s="25">
        <v>11</v>
      </c>
      <c r="E112" s="25" t="s">
        <v>47</v>
      </c>
      <c r="F112" s="25">
        <v>2</v>
      </c>
      <c r="G112" s="25">
        <v>5</v>
      </c>
      <c r="H112" s="25">
        <v>9</v>
      </c>
      <c r="I112" s="24">
        <v>12</v>
      </c>
      <c r="J112" s="24">
        <v>14</v>
      </c>
      <c r="K112" s="50">
        <f t="shared" si="5"/>
        <v>4</v>
      </c>
      <c r="L112" s="50">
        <f t="shared" si="6"/>
        <v>3</v>
      </c>
      <c r="M112" s="50">
        <f t="shared" si="7"/>
        <v>7</v>
      </c>
      <c r="N112" s="50">
        <f t="shared" si="8"/>
        <v>9</v>
      </c>
      <c r="O112" s="25">
        <v>2</v>
      </c>
      <c r="P112" s="25">
        <v>8</v>
      </c>
      <c r="Q112" s="24">
        <v>21</v>
      </c>
      <c r="R112" s="24">
        <v>4</v>
      </c>
      <c r="S112" s="51">
        <f t="shared" si="9"/>
        <v>175.84</v>
      </c>
      <c r="T112" s="30" t="s">
        <v>17</v>
      </c>
      <c r="U112" s="52" t="s">
        <v>15</v>
      </c>
      <c r="V112" s="24" t="s">
        <v>13</v>
      </c>
      <c r="W112" s="24">
        <v>1</v>
      </c>
      <c r="X112" s="24" t="s">
        <v>17</v>
      </c>
      <c r="Y112" s="24">
        <v>1</v>
      </c>
      <c r="Z112" s="24" t="s">
        <v>15</v>
      </c>
      <c r="AA112" s="24">
        <v>1</v>
      </c>
      <c r="AB112" s="28">
        <v>20</v>
      </c>
      <c r="AC112" s="32">
        <v>0.1</v>
      </c>
      <c r="AD112" s="28">
        <v>30</v>
      </c>
      <c r="AE112" s="28">
        <v>1</v>
      </c>
      <c r="AF112" s="24">
        <v>30</v>
      </c>
      <c r="AG112" s="28">
        <v>40</v>
      </c>
      <c r="AH112" s="32" t="s">
        <v>298</v>
      </c>
      <c r="AI112" s="55" t="s">
        <v>460</v>
      </c>
      <c r="AJ112" s="25"/>
      <c r="AK112" s="57" t="s">
        <v>30</v>
      </c>
      <c r="AL112" s="25">
        <v>5</v>
      </c>
      <c r="AM112" s="25">
        <v>2</v>
      </c>
      <c r="AN112" s="25" t="s">
        <v>40</v>
      </c>
    </row>
    <row r="113" spans="1:40" s="57" customFormat="1" ht="26.25" thickBot="1">
      <c r="A113" s="45">
        <v>40724</v>
      </c>
      <c r="B113" s="25">
        <v>4</v>
      </c>
      <c r="C113" s="25" t="s">
        <v>1</v>
      </c>
      <c r="D113" s="25">
        <v>12</v>
      </c>
      <c r="E113" s="25" t="s">
        <v>267</v>
      </c>
      <c r="F113" s="25">
        <v>1</v>
      </c>
      <c r="G113" s="25">
        <v>7</v>
      </c>
      <c r="H113" s="25">
        <v>10</v>
      </c>
      <c r="I113" s="24">
        <v>16</v>
      </c>
      <c r="J113" s="24">
        <v>16.5</v>
      </c>
      <c r="K113" s="50">
        <f t="shared" si="5"/>
        <v>3</v>
      </c>
      <c r="L113" s="50">
        <f t="shared" si="6"/>
        <v>6</v>
      </c>
      <c r="M113" s="50">
        <f t="shared" si="7"/>
        <v>9</v>
      </c>
      <c r="N113" s="50">
        <f t="shared" si="8"/>
        <v>9.5</v>
      </c>
      <c r="O113" s="25">
        <v>0</v>
      </c>
      <c r="P113" s="25">
        <v>16</v>
      </c>
      <c r="Q113" s="24">
        <v>33</v>
      </c>
      <c r="R113" s="24">
        <v>5</v>
      </c>
      <c r="S113" s="51">
        <f t="shared" si="9"/>
        <v>323.8125</v>
      </c>
      <c r="T113" s="30" t="s">
        <v>17</v>
      </c>
      <c r="U113" s="52" t="s">
        <v>15</v>
      </c>
      <c r="V113" s="24" t="s">
        <v>13</v>
      </c>
      <c r="W113" s="24">
        <v>1</v>
      </c>
      <c r="X113" s="24" t="s">
        <v>14</v>
      </c>
      <c r="Y113" s="24">
        <v>0</v>
      </c>
      <c r="Z113" s="24" t="s">
        <v>14</v>
      </c>
      <c r="AA113" s="24">
        <v>0</v>
      </c>
      <c r="AB113" s="32">
        <v>0.1</v>
      </c>
      <c r="AC113" s="28">
        <v>2</v>
      </c>
      <c r="AD113" s="28">
        <v>2</v>
      </c>
      <c r="AE113" s="28">
        <v>50</v>
      </c>
      <c r="AF113" s="24">
        <v>8</v>
      </c>
      <c r="AG113" s="28">
        <v>26</v>
      </c>
      <c r="AH113" s="32" t="s">
        <v>297</v>
      </c>
      <c r="AI113" s="55" t="s">
        <v>460</v>
      </c>
      <c r="AJ113" s="25"/>
      <c r="AK113" s="57" t="s">
        <v>30</v>
      </c>
      <c r="AL113" s="25">
        <v>7</v>
      </c>
      <c r="AM113" s="25">
        <v>0</v>
      </c>
      <c r="AN113" s="25" t="s">
        <v>49</v>
      </c>
    </row>
    <row r="114" spans="1:40" s="57" customFormat="1" ht="26.25" thickBot="1">
      <c r="A114" s="45">
        <v>40724</v>
      </c>
      <c r="B114" s="25">
        <v>4</v>
      </c>
      <c r="C114" s="25" t="s">
        <v>1</v>
      </c>
      <c r="D114" s="25">
        <v>13</v>
      </c>
      <c r="E114" s="25" t="s">
        <v>267</v>
      </c>
      <c r="F114" s="25">
        <v>2</v>
      </c>
      <c r="G114" s="25">
        <v>6</v>
      </c>
      <c r="H114" s="25">
        <v>9</v>
      </c>
      <c r="I114" s="24">
        <v>12</v>
      </c>
      <c r="J114" s="24">
        <v>11</v>
      </c>
      <c r="K114" s="50">
        <f t="shared" si="5"/>
        <v>3</v>
      </c>
      <c r="L114" s="50">
        <f t="shared" si="6"/>
        <v>3</v>
      </c>
      <c r="M114" s="50">
        <f t="shared" si="7"/>
        <v>6</v>
      </c>
      <c r="N114" s="50">
        <f t="shared" si="8"/>
        <v>5</v>
      </c>
      <c r="O114" s="25">
        <v>2</v>
      </c>
      <c r="P114" s="25">
        <v>13</v>
      </c>
      <c r="Q114" s="24">
        <v>18</v>
      </c>
      <c r="R114" s="24">
        <v>4</v>
      </c>
      <c r="S114" s="51">
        <f t="shared" si="9"/>
        <v>138.16</v>
      </c>
      <c r="T114" s="30" t="s">
        <v>17</v>
      </c>
      <c r="U114" s="52" t="s">
        <v>15</v>
      </c>
      <c r="V114" s="24" t="s">
        <v>15</v>
      </c>
      <c r="W114" s="24">
        <v>1</v>
      </c>
      <c r="X114" s="24" t="s">
        <v>14</v>
      </c>
      <c r="Y114" s="24">
        <v>0</v>
      </c>
      <c r="Z114" s="24" t="s">
        <v>14</v>
      </c>
      <c r="AA114" s="24">
        <v>0</v>
      </c>
      <c r="AB114" s="28">
        <v>7</v>
      </c>
      <c r="AC114" s="28">
        <v>2</v>
      </c>
      <c r="AD114" s="28">
        <v>30</v>
      </c>
      <c r="AE114" s="28">
        <v>25</v>
      </c>
      <c r="AF114" s="24">
        <v>15</v>
      </c>
      <c r="AG114" s="28">
        <v>50</v>
      </c>
      <c r="AH114" s="32" t="s">
        <v>296</v>
      </c>
      <c r="AI114" s="55" t="s">
        <v>460</v>
      </c>
      <c r="AJ114" s="25"/>
      <c r="AK114" s="57" t="s">
        <v>30</v>
      </c>
      <c r="AL114" s="25">
        <v>6</v>
      </c>
      <c r="AM114" s="25">
        <v>2</v>
      </c>
      <c r="AN114" s="25" t="s">
        <v>49</v>
      </c>
    </row>
    <row r="115" spans="1:40" s="57" customFormat="1" ht="26.25" thickBot="1">
      <c r="A115" s="45">
        <v>40724</v>
      </c>
      <c r="B115" s="25">
        <v>4</v>
      </c>
      <c r="C115" s="25" t="s">
        <v>1</v>
      </c>
      <c r="D115" s="25">
        <v>14</v>
      </c>
      <c r="E115" s="25" t="s">
        <v>47</v>
      </c>
      <c r="F115" s="25">
        <v>2</v>
      </c>
      <c r="G115" s="25">
        <v>6</v>
      </c>
      <c r="H115" s="25">
        <v>12</v>
      </c>
      <c r="I115" s="24">
        <v>12</v>
      </c>
      <c r="J115" s="24">
        <v>21.5</v>
      </c>
      <c r="K115" s="50">
        <f t="shared" si="5"/>
        <v>6</v>
      </c>
      <c r="L115" s="50">
        <f t="shared" si="6"/>
        <v>0</v>
      </c>
      <c r="M115" s="50">
        <f t="shared" si="7"/>
        <v>6</v>
      </c>
      <c r="N115" s="50">
        <f t="shared" si="8"/>
        <v>15.5</v>
      </c>
      <c r="O115" s="25">
        <v>2</v>
      </c>
      <c r="P115" s="25">
        <v>18</v>
      </c>
      <c r="Q115" s="24">
        <v>30</v>
      </c>
      <c r="R115" s="24">
        <v>6</v>
      </c>
      <c r="S115" s="51">
        <f t="shared" si="9"/>
        <v>607.59</v>
      </c>
      <c r="T115" s="30" t="s">
        <v>17</v>
      </c>
      <c r="U115" s="52" t="s">
        <v>15</v>
      </c>
      <c r="V115" s="24" t="s">
        <v>15</v>
      </c>
      <c r="W115" s="24">
        <v>1</v>
      </c>
      <c r="X115" s="24" t="s">
        <v>15</v>
      </c>
      <c r="Y115" s="24">
        <v>1</v>
      </c>
      <c r="Z115" s="24" t="s">
        <v>18</v>
      </c>
      <c r="AA115" s="24">
        <v>1</v>
      </c>
      <c r="AB115" s="28">
        <v>20</v>
      </c>
      <c r="AC115" s="32">
        <v>0.1</v>
      </c>
      <c r="AD115" s="28">
        <v>40</v>
      </c>
      <c r="AE115" s="28">
        <v>20</v>
      </c>
      <c r="AF115" s="24">
        <v>25</v>
      </c>
      <c r="AG115" s="28">
        <v>60</v>
      </c>
      <c r="AH115" s="32" t="s">
        <v>270</v>
      </c>
      <c r="AI115" s="55" t="s">
        <v>460</v>
      </c>
      <c r="AJ115" s="25"/>
      <c r="AK115" s="57" t="s">
        <v>30</v>
      </c>
      <c r="AL115" s="25">
        <v>6</v>
      </c>
      <c r="AM115" s="25">
        <v>2</v>
      </c>
      <c r="AN115" s="25" t="s">
        <v>49</v>
      </c>
    </row>
    <row r="116" spans="1:40" s="57" customFormat="1" ht="26.25" thickBot="1">
      <c r="A116" s="45">
        <v>40724</v>
      </c>
      <c r="B116" s="25">
        <v>4</v>
      </c>
      <c r="C116" s="25" t="s">
        <v>1</v>
      </c>
      <c r="D116" s="25">
        <v>15</v>
      </c>
      <c r="E116" s="25" t="s">
        <v>267</v>
      </c>
      <c r="F116" s="25">
        <v>1</v>
      </c>
      <c r="G116" s="25">
        <v>8</v>
      </c>
      <c r="H116" s="25">
        <v>6</v>
      </c>
      <c r="I116" s="24">
        <v>9</v>
      </c>
      <c r="J116" s="24">
        <v>12.5</v>
      </c>
      <c r="K116" s="50">
        <f t="shared" si="5"/>
        <v>-2</v>
      </c>
      <c r="L116" s="50">
        <f t="shared" si="6"/>
        <v>3</v>
      </c>
      <c r="M116" s="50">
        <f t="shared" si="7"/>
        <v>1</v>
      </c>
      <c r="N116" s="50">
        <f t="shared" si="8"/>
        <v>4.5</v>
      </c>
      <c r="O116" s="25">
        <v>2</v>
      </c>
      <c r="P116" s="25">
        <v>6</v>
      </c>
      <c r="Q116" s="24">
        <v>4</v>
      </c>
      <c r="R116" s="24">
        <v>5.5</v>
      </c>
      <c r="S116" s="51">
        <f t="shared" si="9"/>
        <v>296.828125</v>
      </c>
      <c r="T116" s="30" t="s">
        <v>17</v>
      </c>
      <c r="U116" s="52" t="s">
        <v>15</v>
      </c>
      <c r="V116" s="24" t="s">
        <v>15</v>
      </c>
      <c r="W116" s="24">
        <v>1</v>
      </c>
      <c r="X116" s="24" t="s">
        <v>17</v>
      </c>
      <c r="Y116" s="24">
        <v>1</v>
      </c>
      <c r="Z116" s="24" t="s">
        <v>17</v>
      </c>
      <c r="AA116" s="24">
        <v>1</v>
      </c>
      <c r="AB116" s="28">
        <v>0</v>
      </c>
      <c r="AC116" s="28">
        <v>1</v>
      </c>
      <c r="AD116" s="28">
        <v>0</v>
      </c>
      <c r="AE116" s="28">
        <v>20</v>
      </c>
      <c r="AF116" s="24">
        <v>0</v>
      </c>
      <c r="AG116" s="28">
        <v>3</v>
      </c>
      <c r="AH116" s="32" t="s">
        <v>295</v>
      </c>
      <c r="AI116" s="55" t="s">
        <v>460</v>
      </c>
      <c r="AJ116" s="30" t="s">
        <v>294</v>
      </c>
      <c r="AK116" s="57" t="s">
        <v>30</v>
      </c>
      <c r="AL116" s="25">
        <v>8</v>
      </c>
      <c r="AM116" s="25">
        <v>2</v>
      </c>
      <c r="AN116" s="25">
        <v>0</v>
      </c>
    </row>
    <row r="117" spans="1:40" s="57" customFormat="1" ht="26.25" thickBot="1">
      <c r="A117" s="45">
        <v>40724</v>
      </c>
      <c r="B117" s="25">
        <v>4</v>
      </c>
      <c r="C117" s="25" t="s">
        <v>1</v>
      </c>
      <c r="D117" s="25">
        <v>16</v>
      </c>
      <c r="E117" s="25" t="s">
        <v>267</v>
      </c>
      <c r="F117" s="25">
        <v>2</v>
      </c>
      <c r="G117" s="25">
        <v>3</v>
      </c>
      <c r="H117" s="30">
        <v>0</v>
      </c>
      <c r="I117" s="24"/>
      <c r="J117" s="24"/>
      <c r="K117" s="50">
        <f t="shared" si="5"/>
        <v>-3</v>
      </c>
      <c r="L117" s="50">
        <f t="shared" si="6"/>
        <v>0</v>
      </c>
      <c r="M117" s="50">
        <f t="shared" si="7"/>
        <v>-3</v>
      </c>
      <c r="N117" s="50">
        <f t="shared" si="8"/>
        <v>-3</v>
      </c>
      <c r="O117" s="25">
        <v>0</v>
      </c>
      <c r="P117" s="30">
        <v>0</v>
      </c>
      <c r="Q117" s="24"/>
      <c r="R117" s="24"/>
      <c r="S117" s="51">
        <f t="shared" si="9"/>
        <v>0</v>
      </c>
      <c r="T117" s="30" t="s">
        <v>16</v>
      </c>
      <c r="U117" s="30" t="s">
        <v>16</v>
      </c>
      <c r="V117" s="24" t="s">
        <v>14</v>
      </c>
      <c r="W117" s="24">
        <v>0</v>
      </c>
      <c r="X117" s="24" t="s">
        <v>14</v>
      </c>
      <c r="Y117" s="24">
        <v>0</v>
      </c>
      <c r="Z117" s="24" t="s">
        <v>14</v>
      </c>
      <c r="AA117" s="24">
        <v>0</v>
      </c>
      <c r="AB117" s="32">
        <v>0.1</v>
      </c>
      <c r="AC117" s="32">
        <v>0.1</v>
      </c>
      <c r="AD117" s="28">
        <v>9</v>
      </c>
      <c r="AE117" s="28">
        <v>5</v>
      </c>
      <c r="AF117" s="24"/>
      <c r="AG117" s="28">
        <v>60</v>
      </c>
      <c r="AH117" s="32" t="s">
        <v>293</v>
      </c>
      <c r="AI117" s="55" t="s">
        <v>460</v>
      </c>
      <c r="AJ117" s="25"/>
      <c r="AK117" s="57" t="s">
        <v>30</v>
      </c>
      <c r="AL117" s="25">
        <v>3</v>
      </c>
      <c r="AM117" s="25">
        <v>0</v>
      </c>
      <c r="AN117" s="25" t="s">
        <v>40</v>
      </c>
    </row>
    <row r="118" spans="1:40" s="57" customFormat="1" ht="26.25" thickBot="1">
      <c r="A118" s="45">
        <v>40724</v>
      </c>
      <c r="B118" s="25">
        <v>4</v>
      </c>
      <c r="C118" s="25" t="s">
        <v>1</v>
      </c>
      <c r="D118" s="25">
        <v>17</v>
      </c>
      <c r="E118" s="25" t="s">
        <v>267</v>
      </c>
      <c r="F118" s="25">
        <v>2</v>
      </c>
      <c r="G118" s="25">
        <v>5</v>
      </c>
      <c r="H118" s="30">
        <v>0</v>
      </c>
      <c r="I118" s="24"/>
      <c r="J118" s="24"/>
      <c r="K118" s="50">
        <f t="shared" si="5"/>
        <v>-5</v>
      </c>
      <c r="L118" s="50">
        <f t="shared" si="6"/>
        <v>0</v>
      </c>
      <c r="M118" s="50">
        <f t="shared" si="7"/>
        <v>-5</v>
      </c>
      <c r="N118" s="50">
        <f t="shared" si="8"/>
        <v>-5</v>
      </c>
      <c r="O118" s="25">
        <v>0</v>
      </c>
      <c r="P118" s="30">
        <v>0</v>
      </c>
      <c r="Q118" s="24"/>
      <c r="R118" s="24"/>
      <c r="S118" s="51">
        <f t="shared" si="9"/>
        <v>0</v>
      </c>
      <c r="T118" s="30" t="s">
        <v>16</v>
      </c>
      <c r="U118" s="30" t="s">
        <v>16</v>
      </c>
      <c r="V118" s="24" t="s">
        <v>14</v>
      </c>
      <c r="W118" s="24">
        <v>0</v>
      </c>
      <c r="X118" s="24" t="s">
        <v>14</v>
      </c>
      <c r="Y118" s="24">
        <v>0</v>
      </c>
      <c r="Z118" s="24" t="s">
        <v>14</v>
      </c>
      <c r="AA118" s="24">
        <v>0</v>
      </c>
      <c r="AB118" s="28">
        <v>1</v>
      </c>
      <c r="AC118" s="32">
        <v>0.1</v>
      </c>
      <c r="AD118" s="28">
        <v>2</v>
      </c>
      <c r="AE118" s="28">
        <v>1</v>
      </c>
      <c r="AF118" s="24"/>
      <c r="AG118" s="28">
        <v>30</v>
      </c>
      <c r="AH118" s="32" t="s">
        <v>292</v>
      </c>
      <c r="AI118" s="55" t="s">
        <v>460</v>
      </c>
      <c r="AJ118" s="25"/>
      <c r="AK118" s="57" t="s">
        <v>30</v>
      </c>
      <c r="AL118" s="25">
        <v>5</v>
      </c>
      <c r="AM118" s="25">
        <v>0</v>
      </c>
      <c r="AN118" s="25" t="s">
        <v>40</v>
      </c>
    </row>
    <row r="119" spans="1:40" s="57" customFormat="1" ht="26.25" thickBot="1">
      <c r="A119" s="45">
        <v>40724</v>
      </c>
      <c r="B119" s="25">
        <v>4</v>
      </c>
      <c r="C119" s="25" t="s">
        <v>1</v>
      </c>
      <c r="D119" s="25">
        <v>18</v>
      </c>
      <c r="E119" s="25" t="s">
        <v>47</v>
      </c>
      <c r="F119" s="25">
        <v>2</v>
      </c>
      <c r="G119" s="25">
        <v>5</v>
      </c>
      <c r="H119" s="30">
        <v>0</v>
      </c>
      <c r="I119" s="24"/>
      <c r="J119" s="24"/>
      <c r="K119" s="50">
        <f t="shared" si="5"/>
        <v>-5</v>
      </c>
      <c r="L119" s="50">
        <f t="shared" si="6"/>
        <v>0</v>
      </c>
      <c r="M119" s="50">
        <f t="shared" si="7"/>
        <v>-5</v>
      </c>
      <c r="N119" s="50">
        <f t="shared" si="8"/>
        <v>-5</v>
      </c>
      <c r="O119" s="25">
        <v>0</v>
      </c>
      <c r="P119" s="30">
        <v>0</v>
      </c>
      <c r="Q119" s="24"/>
      <c r="R119" s="24"/>
      <c r="S119" s="51">
        <f t="shared" si="9"/>
        <v>0</v>
      </c>
      <c r="T119" s="30" t="s">
        <v>16</v>
      </c>
      <c r="U119" s="30" t="s">
        <v>16</v>
      </c>
      <c r="V119" s="24" t="s">
        <v>14</v>
      </c>
      <c r="W119" s="24">
        <v>0</v>
      </c>
      <c r="X119" s="24" t="s">
        <v>14</v>
      </c>
      <c r="Y119" s="24">
        <v>0</v>
      </c>
      <c r="Z119" s="24" t="s">
        <v>14</v>
      </c>
      <c r="AA119" s="24">
        <v>0</v>
      </c>
      <c r="AB119" s="28">
        <v>20</v>
      </c>
      <c r="AC119" s="28">
        <v>0</v>
      </c>
      <c r="AD119" s="28">
        <v>35</v>
      </c>
      <c r="AE119" s="28">
        <v>0</v>
      </c>
      <c r="AF119" s="24"/>
      <c r="AG119" s="28">
        <v>65</v>
      </c>
      <c r="AH119" s="32" t="s">
        <v>291</v>
      </c>
      <c r="AI119" s="55" t="s">
        <v>460</v>
      </c>
      <c r="AJ119" s="25"/>
      <c r="AK119" s="57" t="s">
        <v>30</v>
      </c>
      <c r="AL119" s="25">
        <v>5</v>
      </c>
      <c r="AM119" s="25">
        <v>0</v>
      </c>
      <c r="AN119" s="25" t="s">
        <v>49</v>
      </c>
    </row>
    <row r="120" spans="1:40" s="57" customFormat="1" ht="26.25" thickBot="1">
      <c r="A120" s="45">
        <v>40724</v>
      </c>
      <c r="B120" s="25">
        <v>4</v>
      </c>
      <c r="C120" s="25" t="s">
        <v>1</v>
      </c>
      <c r="D120" s="25">
        <v>19</v>
      </c>
      <c r="E120" s="25" t="s">
        <v>47</v>
      </c>
      <c r="F120" s="25">
        <v>2</v>
      </c>
      <c r="G120" s="25">
        <v>8</v>
      </c>
      <c r="H120" s="30">
        <v>0</v>
      </c>
      <c r="I120" s="24"/>
      <c r="J120" s="24"/>
      <c r="K120" s="50">
        <f t="shared" si="5"/>
        <v>-8</v>
      </c>
      <c r="L120" s="50">
        <f t="shared" si="6"/>
        <v>0</v>
      </c>
      <c r="M120" s="50">
        <f t="shared" si="7"/>
        <v>-8</v>
      </c>
      <c r="N120" s="50">
        <f t="shared" si="8"/>
        <v>-8</v>
      </c>
      <c r="O120" s="25">
        <v>4</v>
      </c>
      <c r="P120" s="30">
        <v>0</v>
      </c>
      <c r="Q120" s="24"/>
      <c r="R120" s="24"/>
      <c r="S120" s="51">
        <f t="shared" si="9"/>
        <v>0</v>
      </c>
      <c r="T120" s="30" t="s">
        <v>14</v>
      </c>
      <c r="U120" s="30" t="s">
        <v>14</v>
      </c>
      <c r="V120" s="24" t="s">
        <v>14</v>
      </c>
      <c r="W120" s="24">
        <v>0</v>
      </c>
      <c r="X120" s="24" t="s">
        <v>14</v>
      </c>
      <c r="Y120" s="24">
        <v>0</v>
      </c>
      <c r="Z120" s="24" t="s">
        <v>14</v>
      </c>
      <c r="AA120" s="24">
        <v>0</v>
      </c>
      <c r="AB120" s="28">
        <v>15</v>
      </c>
      <c r="AC120" s="28">
        <v>0</v>
      </c>
      <c r="AD120" s="28">
        <v>37</v>
      </c>
      <c r="AE120" s="28">
        <v>0</v>
      </c>
      <c r="AF120" s="24"/>
      <c r="AG120" s="32">
        <v>0</v>
      </c>
      <c r="AH120" s="32" t="s">
        <v>290</v>
      </c>
      <c r="AI120" s="55" t="s">
        <v>460</v>
      </c>
      <c r="AJ120" s="25"/>
      <c r="AK120" s="57" t="s">
        <v>30</v>
      </c>
      <c r="AL120" s="25">
        <v>8</v>
      </c>
      <c r="AM120" s="25">
        <v>4</v>
      </c>
      <c r="AN120" s="25" t="s">
        <v>40</v>
      </c>
    </row>
    <row r="121" spans="1:40" s="57" customFormat="1" ht="26.25" thickBot="1">
      <c r="A121" s="45">
        <v>40724</v>
      </c>
      <c r="B121" s="25">
        <v>4</v>
      </c>
      <c r="C121" s="25" t="s">
        <v>1</v>
      </c>
      <c r="D121" s="25">
        <v>20</v>
      </c>
      <c r="E121" s="25" t="s">
        <v>267</v>
      </c>
      <c r="F121" s="25">
        <v>2</v>
      </c>
      <c r="G121" s="25">
        <v>2</v>
      </c>
      <c r="H121" s="25">
        <v>4.5</v>
      </c>
      <c r="I121" s="24"/>
      <c r="J121" s="24"/>
      <c r="K121" s="50">
        <f t="shared" si="5"/>
        <v>2.5</v>
      </c>
      <c r="L121" s="50">
        <f t="shared" si="6"/>
        <v>-4.5</v>
      </c>
      <c r="M121" s="50">
        <f t="shared" si="7"/>
        <v>-2</v>
      </c>
      <c r="N121" s="50">
        <f t="shared" si="8"/>
        <v>-2</v>
      </c>
      <c r="O121" s="25">
        <v>0</v>
      </c>
      <c r="P121" s="25">
        <v>3</v>
      </c>
      <c r="Q121" s="24"/>
      <c r="R121" s="24"/>
      <c r="S121" s="51">
        <f t="shared" si="9"/>
        <v>0</v>
      </c>
      <c r="T121" s="30" t="s">
        <v>17</v>
      </c>
      <c r="U121" s="52" t="s">
        <v>14</v>
      </c>
      <c r="V121" s="24" t="s">
        <v>14</v>
      </c>
      <c r="W121" s="24">
        <v>0</v>
      </c>
      <c r="X121" s="24" t="s">
        <v>14</v>
      </c>
      <c r="Y121" s="24">
        <v>0</v>
      </c>
      <c r="Z121" s="24" t="s">
        <v>14</v>
      </c>
      <c r="AA121" s="24">
        <v>0</v>
      </c>
      <c r="AB121" s="28">
        <v>5</v>
      </c>
      <c r="AC121" s="28">
        <v>0</v>
      </c>
      <c r="AD121" s="28">
        <v>25</v>
      </c>
      <c r="AE121" s="28">
        <v>0</v>
      </c>
      <c r="AF121" s="24"/>
      <c r="AG121" s="28">
        <v>40</v>
      </c>
      <c r="AH121" s="32" t="s">
        <v>289</v>
      </c>
      <c r="AI121" s="55" t="s">
        <v>460</v>
      </c>
      <c r="AJ121" s="25"/>
      <c r="AK121" s="57" t="s">
        <v>30</v>
      </c>
      <c r="AL121" s="25">
        <v>2</v>
      </c>
      <c r="AM121" s="25">
        <v>0</v>
      </c>
      <c r="AN121" s="25" t="s">
        <v>40</v>
      </c>
    </row>
    <row r="122" spans="1:40" s="57" customFormat="1" ht="26.25" thickBot="1">
      <c r="A122" s="45">
        <v>40724</v>
      </c>
      <c r="B122" s="25">
        <v>4</v>
      </c>
      <c r="C122" s="25" t="s">
        <v>1</v>
      </c>
      <c r="D122" s="25">
        <v>21</v>
      </c>
      <c r="E122" s="25" t="s">
        <v>47</v>
      </c>
      <c r="F122" s="25">
        <v>2</v>
      </c>
      <c r="G122" s="25">
        <v>9</v>
      </c>
      <c r="H122" s="30">
        <v>0</v>
      </c>
      <c r="I122" s="24"/>
      <c r="J122" s="24"/>
      <c r="K122" s="50">
        <f t="shared" si="5"/>
        <v>-9</v>
      </c>
      <c r="L122" s="50">
        <f t="shared" si="6"/>
        <v>0</v>
      </c>
      <c r="M122" s="50">
        <f t="shared" si="7"/>
        <v>-9</v>
      </c>
      <c r="N122" s="50">
        <f t="shared" si="8"/>
        <v>-9</v>
      </c>
      <c r="O122" s="25">
        <v>0</v>
      </c>
      <c r="P122" s="30">
        <v>0</v>
      </c>
      <c r="Q122" s="24"/>
      <c r="R122" s="24"/>
      <c r="S122" s="51">
        <f t="shared" si="9"/>
        <v>0</v>
      </c>
      <c r="T122" s="30" t="s">
        <v>16</v>
      </c>
      <c r="U122" s="30" t="s">
        <v>16</v>
      </c>
      <c r="V122" s="24" t="s">
        <v>14</v>
      </c>
      <c r="W122" s="24">
        <v>0</v>
      </c>
      <c r="X122" s="24" t="s">
        <v>14</v>
      </c>
      <c r="Y122" s="24">
        <v>0</v>
      </c>
      <c r="Z122" s="24" t="s">
        <v>14</v>
      </c>
      <c r="AA122" s="24">
        <v>0</v>
      </c>
      <c r="AB122" s="28">
        <v>20</v>
      </c>
      <c r="AC122" s="28">
        <v>0</v>
      </c>
      <c r="AD122" s="28">
        <v>55</v>
      </c>
      <c r="AE122" s="28">
        <v>0</v>
      </c>
      <c r="AF122" s="24"/>
      <c r="AG122" s="28">
        <v>75</v>
      </c>
      <c r="AH122" s="32" t="s">
        <v>175</v>
      </c>
      <c r="AI122" s="55" t="s">
        <v>460</v>
      </c>
      <c r="AJ122" s="25"/>
      <c r="AK122" s="57" t="s">
        <v>30</v>
      </c>
      <c r="AL122" s="25">
        <v>9</v>
      </c>
      <c r="AM122" s="25">
        <v>0</v>
      </c>
      <c r="AN122" s="25" t="s">
        <v>40</v>
      </c>
    </row>
    <row r="123" spans="1:40" s="57" customFormat="1" ht="26.25" thickBot="1">
      <c r="A123" s="45">
        <v>40724</v>
      </c>
      <c r="B123" s="25">
        <v>4</v>
      </c>
      <c r="C123" s="25" t="s">
        <v>1</v>
      </c>
      <c r="D123" s="25">
        <v>22</v>
      </c>
      <c r="E123" s="25" t="s">
        <v>267</v>
      </c>
      <c r="F123" s="25">
        <v>2</v>
      </c>
      <c r="G123" s="25">
        <v>5</v>
      </c>
      <c r="H123" s="25">
        <v>9</v>
      </c>
      <c r="I123" s="24">
        <v>36</v>
      </c>
      <c r="J123" s="24">
        <v>51</v>
      </c>
      <c r="K123" s="50">
        <f t="shared" si="5"/>
        <v>4</v>
      </c>
      <c r="L123" s="50">
        <f t="shared" si="6"/>
        <v>27</v>
      </c>
      <c r="M123" s="50">
        <f t="shared" si="7"/>
        <v>31</v>
      </c>
      <c r="N123" s="50">
        <f t="shared" si="8"/>
        <v>46</v>
      </c>
      <c r="O123" s="25">
        <v>0</v>
      </c>
      <c r="P123" s="25">
        <v>9</v>
      </c>
      <c r="Q123" s="24">
        <v>33</v>
      </c>
      <c r="R123" s="24">
        <v>23</v>
      </c>
      <c r="S123" s="51">
        <f t="shared" si="9"/>
        <v>21178.515000000003</v>
      </c>
      <c r="T123" s="30" t="s">
        <v>15</v>
      </c>
      <c r="U123" s="52" t="s">
        <v>15</v>
      </c>
      <c r="V123" s="24" t="s">
        <v>13</v>
      </c>
      <c r="W123" s="24">
        <v>1</v>
      </c>
      <c r="X123" s="24" t="s">
        <v>15</v>
      </c>
      <c r="Y123" s="24">
        <v>1</v>
      </c>
      <c r="Z123" s="24" t="s">
        <v>13</v>
      </c>
      <c r="AA123" s="24">
        <v>1</v>
      </c>
      <c r="AB123" s="28">
        <v>1</v>
      </c>
      <c r="AC123" s="28">
        <v>5</v>
      </c>
      <c r="AD123" s="28">
        <v>10</v>
      </c>
      <c r="AE123" s="28">
        <v>55</v>
      </c>
      <c r="AF123" s="24">
        <v>20</v>
      </c>
      <c r="AG123" s="28">
        <v>50</v>
      </c>
      <c r="AH123" s="32" t="s">
        <v>288</v>
      </c>
      <c r="AI123" s="55" t="s">
        <v>460</v>
      </c>
      <c r="AJ123" s="25"/>
      <c r="AK123" s="57" t="s">
        <v>30</v>
      </c>
      <c r="AL123" s="25">
        <v>5</v>
      </c>
      <c r="AM123" s="25">
        <v>0</v>
      </c>
      <c r="AN123" s="25" t="s">
        <v>40</v>
      </c>
    </row>
    <row r="124" spans="1:40" s="57" customFormat="1" ht="26.25" thickBot="1">
      <c r="A124" s="45">
        <v>40724</v>
      </c>
      <c r="B124" s="25">
        <v>4</v>
      </c>
      <c r="C124" s="25" t="s">
        <v>1</v>
      </c>
      <c r="D124" s="25">
        <v>23</v>
      </c>
      <c r="E124" s="25" t="s">
        <v>47</v>
      </c>
      <c r="F124" s="25">
        <v>1</v>
      </c>
      <c r="G124" s="25">
        <v>9</v>
      </c>
      <c r="H124" s="25">
        <v>21</v>
      </c>
      <c r="I124" s="24">
        <v>28</v>
      </c>
      <c r="J124" s="24">
        <v>37</v>
      </c>
      <c r="K124" s="50">
        <f t="shared" si="5"/>
        <v>12</v>
      </c>
      <c r="L124" s="50">
        <f t="shared" si="6"/>
        <v>7</v>
      </c>
      <c r="M124" s="50">
        <f t="shared" si="7"/>
        <v>19</v>
      </c>
      <c r="N124" s="50">
        <f t="shared" si="8"/>
        <v>28</v>
      </c>
      <c r="O124" s="25">
        <v>5</v>
      </c>
      <c r="P124" s="25">
        <v>29</v>
      </c>
      <c r="Q124" s="24">
        <v>36</v>
      </c>
      <c r="R124" s="24">
        <v>16</v>
      </c>
      <c r="S124" s="51">
        <f t="shared" si="9"/>
        <v>7435.52</v>
      </c>
      <c r="T124" s="30" t="s">
        <v>15</v>
      </c>
      <c r="U124" s="52" t="s">
        <v>13</v>
      </c>
      <c r="V124" s="24" t="s">
        <v>15</v>
      </c>
      <c r="W124" s="24">
        <v>1</v>
      </c>
      <c r="X124" s="24" t="s">
        <v>17</v>
      </c>
      <c r="Y124" s="24">
        <v>1</v>
      </c>
      <c r="Z124" s="24" t="s">
        <v>17</v>
      </c>
      <c r="AA124" s="24">
        <v>1</v>
      </c>
      <c r="AB124" s="32">
        <v>0.1</v>
      </c>
      <c r="AC124" s="32">
        <v>0.1</v>
      </c>
      <c r="AD124" s="28">
        <v>10</v>
      </c>
      <c r="AE124" s="28">
        <v>20</v>
      </c>
      <c r="AF124" s="24">
        <v>0</v>
      </c>
      <c r="AG124" s="28">
        <v>11</v>
      </c>
      <c r="AH124" s="32" t="s">
        <v>287</v>
      </c>
      <c r="AI124" s="55" t="s">
        <v>460</v>
      </c>
      <c r="AJ124" s="25"/>
      <c r="AK124" s="57" t="s">
        <v>30</v>
      </c>
      <c r="AL124" s="25">
        <v>9</v>
      </c>
      <c r="AM124" s="25">
        <v>5</v>
      </c>
      <c r="AN124" s="25" t="s">
        <v>49</v>
      </c>
    </row>
    <row r="125" spans="1:40" s="57" customFormat="1" ht="26.25" thickBot="1">
      <c r="A125" s="45">
        <v>40724</v>
      </c>
      <c r="B125" s="25">
        <v>4</v>
      </c>
      <c r="C125" s="25" t="s">
        <v>1</v>
      </c>
      <c r="D125" s="25">
        <v>24</v>
      </c>
      <c r="E125" s="25" t="s">
        <v>47</v>
      </c>
      <c r="F125" s="25">
        <v>2</v>
      </c>
      <c r="G125" s="25">
        <v>10</v>
      </c>
      <c r="H125" s="25">
        <v>25</v>
      </c>
      <c r="I125" s="24">
        <v>42.5</v>
      </c>
      <c r="J125" s="24">
        <v>53.5</v>
      </c>
      <c r="K125" s="50">
        <f t="shared" si="5"/>
        <v>15</v>
      </c>
      <c r="L125" s="50">
        <f t="shared" si="6"/>
        <v>17.5</v>
      </c>
      <c r="M125" s="50">
        <f t="shared" si="7"/>
        <v>32.5</v>
      </c>
      <c r="N125" s="50">
        <f t="shared" si="8"/>
        <v>43.5</v>
      </c>
      <c r="O125" s="25">
        <v>5</v>
      </c>
      <c r="P125" s="25">
        <v>24</v>
      </c>
      <c r="Q125" s="24">
        <v>39</v>
      </c>
      <c r="R125" s="24">
        <v>17</v>
      </c>
      <c r="S125" s="51">
        <f t="shared" si="9"/>
        <v>12137.2775</v>
      </c>
      <c r="T125" s="30" t="s">
        <v>13</v>
      </c>
      <c r="U125" s="52" t="s">
        <v>13</v>
      </c>
      <c r="V125" s="24" t="s">
        <v>286</v>
      </c>
      <c r="W125" s="24">
        <v>1</v>
      </c>
      <c r="X125" s="24" t="s">
        <v>15</v>
      </c>
      <c r="Y125" s="24">
        <v>1</v>
      </c>
      <c r="Z125" s="24" t="s">
        <v>15</v>
      </c>
      <c r="AA125" s="24">
        <v>1</v>
      </c>
      <c r="AB125" s="28">
        <v>8</v>
      </c>
      <c r="AC125" s="28">
        <v>0</v>
      </c>
      <c r="AD125" s="28">
        <v>60</v>
      </c>
      <c r="AE125" s="28">
        <v>0</v>
      </c>
      <c r="AF125" s="24">
        <v>25</v>
      </c>
      <c r="AG125" s="28">
        <v>120</v>
      </c>
      <c r="AH125" s="32" t="s">
        <v>143</v>
      </c>
      <c r="AI125" s="55" t="s">
        <v>460</v>
      </c>
      <c r="AJ125" s="25"/>
      <c r="AK125" s="57" t="s">
        <v>30</v>
      </c>
      <c r="AL125" s="25">
        <v>10</v>
      </c>
      <c r="AM125" s="25">
        <v>5</v>
      </c>
      <c r="AN125" s="25" t="s">
        <v>40</v>
      </c>
    </row>
    <row r="126" spans="1:40" s="57" customFormat="1" ht="26.25" thickBot="1">
      <c r="A126" s="45">
        <v>40724</v>
      </c>
      <c r="B126" s="25">
        <v>4</v>
      </c>
      <c r="C126" s="25" t="s">
        <v>1</v>
      </c>
      <c r="D126" s="25">
        <v>25</v>
      </c>
      <c r="E126" s="25" t="s">
        <v>267</v>
      </c>
      <c r="F126" s="25">
        <v>2</v>
      </c>
      <c r="G126" s="25">
        <v>7</v>
      </c>
      <c r="H126" s="25">
        <v>23</v>
      </c>
      <c r="I126" s="24">
        <v>19.5</v>
      </c>
      <c r="J126" s="24">
        <v>15</v>
      </c>
      <c r="K126" s="50">
        <f t="shared" si="5"/>
        <v>16</v>
      </c>
      <c r="L126" s="50">
        <f t="shared" si="6"/>
        <v>-3.5</v>
      </c>
      <c r="M126" s="50">
        <f t="shared" si="7"/>
        <v>12.5</v>
      </c>
      <c r="N126" s="50">
        <f t="shared" si="8"/>
        <v>8</v>
      </c>
      <c r="O126" s="25">
        <v>2</v>
      </c>
      <c r="P126" s="25">
        <v>23</v>
      </c>
      <c r="Q126" s="24">
        <v>28</v>
      </c>
      <c r="R126" s="24">
        <v>5</v>
      </c>
      <c r="S126" s="51">
        <f t="shared" si="9"/>
        <v>294.375</v>
      </c>
      <c r="T126" s="30" t="s">
        <v>17</v>
      </c>
      <c r="U126" s="52" t="s">
        <v>15</v>
      </c>
      <c r="V126" s="24" t="s">
        <v>15</v>
      </c>
      <c r="W126" s="24">
        <v>1</v>
      </c>
      <c r="X126" s="24" t="s">
        <v>18</v>
      </c>
      <c r="Y126" s="24">
        <v>1</v>
      </c>
      <c r="Z126" s="24" t="s">
        <v>14</v>
      </c>
      <c r="AA126" s="24">
        <v>0</v>
      </c>
      <c r="AB126" s="28">
        <v>4</v>
      </c>
      <c r="AC126" s="28">
        <v>2</v>
      </c>
      <c r="AD126" s="28">
        <v>18</v>
      </c>
      <c r="AE126" s="28">
        <v>5</v>
      </c>
      <c r="AF126" s="24">
        <v>5</v>
      </c>
      <c r="AG126" s="28">
        <v>40</v>
      </c>
      <c r="AH126" s="32" t="s">
        <v>285</v>
      </c>
      <c r="AI126" s="55" t="s">
        <v>460</v>
      </c>
      <c r="AJ126" s="25"/>
      <c r="AK126" s="57" t="s">
        <v>30</v>
      </c>
      <c r="AL126" s="25">
        <v>7</v>
      </c>
      <c r="AM126" s="25">
        <v>2</v>
      </c>
      <c r="AN126" s="25" t="s">
        <v>49</v>
      </c>
    </row>
    <row r="127" spans="1:40" s="57" customFormat="1" ht="26.25" thickBot="1">
      <c r="A127" s="45">
        <v>40724</v>
      </c>
      <c r="B127" s="25">
        <v>4</v>
      </c>
      <c r="C127" s="25" t="s">
        <v>1</v>
      </c>
      <c r="D127" s="25">
        <v>26</v>
      </c>
      <c r="E127" s="25" t="s">
        <v>47</v>
      </c>
      <c r="F127" s="25">
        <v>2</v>
      </c>
      <c r="G127" s="25">
        <v>6</v>
      </c>
      <c r="H127" s="25">
        <v>11</v>
      </c>
      <c r="I127" s="24">
        <v>16</v>
      </c>
      <c r="J127" s="24">
        <v>13</v>
      </c>
      <c r="K127" s="50">
        <f t="shared" si="5"/>
        <v>5</v>
      </c>
      <c r="L127" s="50">
        <f t="shared" si="6"/>
        <v>5</v>
      </c>
      <c r="M127" s="50">
        <f t="shared" si="7"/>
        <v>10</v>
      </c>
      <c r="N127" s="50">
        <f t="shared" si="8"/>
        <v>7</v>
      </c>
      <c r="O127" s="25">
        <v>1</v>
      </c>
      <c r="P127" s="25">
        <v>26</v>
      </c>
      <c r="Q127" s="24">
        <v>20</v>
      </c>
      <c r="R127" s="24">
        <v>3.5</v>
      </c>
      <c r="S127" s="51">
        <f t="shared" si="9"/>
        <v>125.01125000000002</v>
      </c>
      <c r="T127" s="30" t="s">
        <v>17</v>
      </c>
      <c r="U127" s="52" t="s">
        <v>15</v>
      </c>
      <c r="V127" s="24" t="s">
        <v>18</v>
      </c>
      <c r="W127" s="24">
        <v>1</v>
      </c>
      <c r="X127" s="24" t="s">
        <v>15</v>
      </c>
      <c r="Y127" s="24">
        <v>1</v>
      </c>
      <c r="Z127" s="24" t="s">
        <v>15</v>
      </c>
      <c r="AA127" s="24">
        <v>1</v>
      </c>
      <c r="AB127" s="28">
        <v>0</v>
      </c>
      <c r="AC127" s="28">
        <v>17</v>
      </c>
      <c r="AD127" s="28">
        <v>0</v>
      </c>
      <c r="AE127" s="28">
        <v>75</v>
      </c>
      <c r="AF127" s="24">
        <v>0</v>
      </c>
      <c r="AG127" s="28">
        <v>17</v>
      </c>
      <c r="AH127" s="32" t="s">
        <v>284</v>
      </c>
      <c r="AI127" s="55" t="s">
        <v>460</v>
      </c>
      <c r="AJ127" s="25"/>
      <c r="AK127" s="57" t="s">
        <v>30</v>
      </c>
      <c r="AL127" s="25">
        <v>6</v>
      </c>
      <c r="AM127" s="25">
        <v>1</v>
      </c>
      <c r="AN127" s="25" t="s">
        <v>40</v>
      </c>
    </row>
    <row r="128" spans="1:40" s="57" customFormat="1" ht="26.25" thickBot="1">
      <c r="A128" s="45">
        <v>40724</v>
      </c>
      <c r="B128" s="25">
        <v>4</v>
      </c>
      <c r="C128" s="25" t="s">
        <v>1</v>
      </c>
      <c r="D128" s="25">
        <v>27</v>
      </c>
      <c r="E128" s="25" t="s">
        <v>47</v>
      </c>
      <c r="F128" s="25">
        <v>1</v>
      </c>
      <c r="G128" s="25">
        <v>6</v>
      </c>
      <c r="H128" s="30">
        <v>0</v>
      </c>
      <c r="I128" s="24"/>
      <c r="J128" s="24"/>
      <c r="K128" s="50">
        <f t="shared" si="5"/>
        <v>-6</v>
      </c>
      <c r="L128" s="50">
        <f t="shared" si="6"/>
        <v>0</v>
      </c>
      <c r="M128" s="50">
        <f t="shared" si="7"/>
        <v>-6</v>
      </c>
      <c r="N128" s="50">
        <f t="shared" si="8"/>
        <v>-6</v>
      </c>
      <c r="O128" s="25">
        <v>2</v>
      </c>
      <c r="P128" s="30">
        <v>0</v>
      </c>
      <c r="Q128" s="24"/>
      <c r="R128" s="24"/>
      <c r="S128" s="51">
        <f t="shared" si="9"/>
        <v>0</v>
      </c>
      <c r="T128" s="30" t="s">
        <v>16</v>
      </c>
      <c r="U128" s="30" t="s">
        <v>16</v>
      </c>
      <c r="V128" s="24" t="s">
        <v>14</v>
      </c>
      <c r="W128" s="24">
        <v>0</v>
      </c>
      <c r="X128" s="24" t="s">
        <v>14</v>
      </c>
      <c r="Y128" s="24">
        <v>0</v>
      </c>
      <c r="Z128" s="24" t="s">
        <v>14</v>
      </c>
      <c r="AA128" s="24">
        <v>0</v>
      </c>
      <c r="AB128" s="28">
        <v>10</v>
      </c>
      <c r="AC128" s="28">
        <v>30</v>
      </c>
      <c r="AD128" s="28">
        <v>18</v>
      </c>
      <c r="AE128" s="28">
        <v>70</v>
      </c>
      <c r="AF128" s="24">
        <v>1</v>
      </c>
      <c r="AG128" s="28">
        <v>50</v>
      </c>
      <c r="AH128" s="32" t="s">
        <v>283</v>
      </c>
      <c r="AI128" s="55" t="s">
        <v>460</v>
      </c>
      <c r="AJ128" s="30" t="s">
        <v>282</v>
      </c>
      <c r="AK128" s="57" t="s">
        <v>30</v>
      </c>
      <c r="AL128" s="25">
        <v>6</v>
      </c>
      <c r="AM128" s="25">
        <v>2</v>
      </c>
      <c r="AN128" s="25" t="s">
        <v>52</v>
      </c>
    </row>
    <row r="129" spans="1:40" s="57" customFormat="1" ht="26.25" thickBot="1">
      <c r="A129" s="45">
        <v>40724</v>
      </c>
      <c r="B129" s="25">
        <v>4</v>
      </c>
      <c r="C129" s="25" t="s">
        <v>1</v>
      </c>
      <c r="D129" s="25">
        <v>28</v>
      </c>
      <c r="E129" s="25" t="s">
        <v>267</v>
      </c>
      <c r="F129" s="25">
        <v>1</v>
      </c>
      <c r="G129" s="25">
        <v>2</v>
      </c>
      <c r="H129" s="30">
        <v>0</v>
      </c>
      <c r="I129" s="24"/>
      <c r="J129" s="24"/>
      <c r="K129" s="50">
        <f t="shared" si="5"/>
        <v>-2</v>
      </c>
      <c r="L129" s="50">
        <f t="shared" si="6"/>
        <v>0</v>
      </c>
      <c r="M129" s="50">
        <f t="shared" si="7"/>
        <v>-2</v>
      </c>
      <c r="N129" s="50">
        <f t="shared" si="8"/>
        <v>-2</v>
      </c>
      <c r="O129" s="25">
        <v>0</v>
      </c>
      <c r="P129" s="30">
        <v>0</v>
      </c>
      <c r="Q129" s="24"/>
      <c r="R129" s="24"/>
      <c r="S129" s="51">
        <f t="shared" si="9"/>
        <v>0</v>
      </c>
      <c r="T129" s="30" t="s">
        <v>16</v>
      </c>
      <c r="U129" s="30" t="s">
        <v>16</v>
      </c>
      <c r="V129" s="24" t="s">
        <v>14</v>
      </c>
      <c r="W129" s="24">
        <v>0</v>
      </c>
      <c r="X129" s="24" t="s">
        <v>14</v>
      </c>
      <c r="Y129" s="24">
        <v>0</v>
      </c>
      <c r="Z129" s="24" t="s">
        <v>14</v>
      </c>
      <c r="AA129" s="24">
        <v>0</v>
      </c>
      <c r="AB129" s="28">
        <v>18</v>
      </c>
      <c r="AC129" s="28">
        <v>5</v>
      </c>
      <c r="AD129" s="28">
        <v>10</v>
      </c>
      <c r="AE129" s="28">
        <v>45</v>
      </c>
      <c r="AF129" s="24"/>
      <c r="AG129" s="28">
        <v>50</v>
      </c>
      <c r="AH129" s="32" t="s">
        <v>281</v>
      </c>
      <c r="AI129" s="55" t="s">
        <v>460</v>
      </c>
      <c r="AJ129" s="30" t="s">
        <v>280</v>
      </c>
      <c r="AK129" s="57" t="s">
        <v>30</v>
      </c>
      <c r="AL129" s="25">
        <v>2</v>
      </c>
      <c r="AM129" s="25">
        <v>0</v>
      </c>
      <c r="AN129" s="25" t="s">
        <v>40</v>
      </c>
    </row>
    <row r="130" spans="1:40" s="57" customFormat="1" ht="26.25" thickBot="1">
      <c r="A130" s="45">
        <v>40724</v>
      </c>
      <c r="B130" s="25">
        <v>4</v>
      </c>
      <c r="C130" s="25" t="s">
        <v>1</v>
      </c>
      <c r="D130" s="25">
        <v>29</v>
      </c>
      <c r="E130" s="25" t="s">
        <v>267</v>
      </c>
      <c r="F130" s="25">
        <v>1</v>
      </c>
      <c r="G130" s="25">
        <v>1</v>
      </c>
      <c r="H130" s="30">
        <v>0</v>
      </c>
      <c r="I130" s="24"/>
      <c r="J130" s="24"/>
      <c r="K130" s="50">
        <f t="shared" ref="K130:K193" si="10">H130-G130</f>
        <v>-1</v>
      </c>
      <c r="L130" s="50">
        <f t="shared" ref="L130:L193" si="11">I130-H130</f>
        <v>0</v>
      </c>
      <c r="M130" s="50">
        <f t="shared" ref="M130:M193" si="12">I130-G130</f>
        <v>-1</v>
      </c>
      <c r="N130" s="50">
        <f t="shared" ref="N130:N193" si="13">J130-G130</f>
        <v>-1</v>
      </c>
      <c r="O130" s="25">
        <v>0</v>
      </c>
      <c r="P130" s="30">
        <v>0</v>
      </c>
      <c r="Q130" s="24"/>
      <c r="R130" s="24"/>
      <c r="S130" s="51">
        <f t="shared" ref="S130:S193" si="14">3.14*(R130/2)^2*J130</f>
        <v>0</v>
      </c>
      <c r="T130" s="30" t="s">
        <v>16</v>
      </c>
      <c r="U130" s="30" t="s">
        <v>16</v>
      </c>
      <c r="V130" s="24" t="s">
        <v>14</v>
      </c>
      <c r="W130" s="24">
        <v>0</v>
      </c>
      <c r="X130" s="24" t="s">
        <v>14</v>
      </c>
      <c r="Y130" s="24">
        <v>0</v>
      </c>
      <c r="Z130" s="24" t="s">
        <v>14</v>
      </c>
      <c r="AA130" s="24">
        <v>0</v>
      </c>
      <c r="AB130" s="28">
        <v>33</v>
      </c>
      <c r="AC130" s="28">
        <v>1</v>
      </c>
      <c r="AD130" s="28">
        <v>60</v>
      </c>
      <c r="AE130" s="28">
        <v>8</v>
      </c>
      <c r="AF130" s="24"/>
      <c r="AG130" s="28">
        <v>25</v>
      </c>
      <c r="AH130" s="32" t="s">
        <v>279</v>
      </c>
      <c r="AI130" s="55" t="s">
        <v>460</v>
      </c>
      <c r="AJ130" s="25"/>
      <c r="AK130" s="57" t="s">
        <v>30</v>
      </c>
      <c r="AL130" s="25">
        <v>1</v>
      </c>
      <c r="AM130" s="25">
        <v>0</v>
      </c>
      <c r="AN130" s="25" t="s">
        <v>40</v>
      </c>
    </row>
    <row r="131" spans="1:40" s="57" customFormat="1" ht="26.25" thickBot="1">
      <c r="A131" s="45">
        <v>40724</v>
      </c>
      <c r="B131" s="25">
        <v>4</v>
      </c>
      <c r="C131" s="25" t="s">
        <v>1</v>
      </c>
      <c r="D131" s="25">
        <v>30</v>
      </c>
      <c r="E131" s="25" t="s">
        <v>47</v>
      </c>
      <c r="F131" s="25">
        <v>2</v>
      </c>
      <c r="G131" s="25">
        <v>9</v>
      </c>
      <c r="H131" s="25">
        <v>14</v>
      </c>
      <c r="I131" s="24">
        <v>24</v>
      </c>
      <c r="J131" s="24">
        <v>22</v>
      </c>
      <c r="K131" s="50">
        <f t="shared" si="10"/>
        <v>5</v>
      </c>
      <c r="L131" s="50">
        <f t="shared" si="11"/>
        <v>10</v>
      </c>
      <c r="M131" s="50">
        <f t="shared" si="12"/>
        <v>15</v>
      </c>
      <c r="N131" s="50">
        <f t="shared" si="13"/>
        <v>13</v>
      </c>
      <c r="O131" s="25">
        <v>6</v>
      </c>
      <c r="P131" s="25">
        <v>22</v>
      </c>
      <c r="Q131" s="24">
        <v>46</v>
      </c>
      <c r="R131" s="24">
        <v>9</v>
      </c>
      <c r="S131" s="51">
        <f t="shared" si="14"/>
        <v>1398.8700000000001</v>
      </c>
      <c r="T131" s="30" t="s">
        <v>15</v>
      </c>
      <c r="U131" s="52" t="s">
        <v>15</v>
      </c>
      <c r="V131" s="24" t="s">
        <v>15</v>
      </c>
      <c r="W131" s="24">
        <v>1</v>
      </c>
      <c r="X131" s="24" t="s">
        <v>14</v>
      </c>
      <c r="Y131" s="24">
        <v>0</v>
      </c>
      <c r="Z131" s="24" t="s">
        <v>14</v>
      </c>
      <c r="AA131" s="24">
        <v>0</v>
      </c>
      <c r="AB131" s="28">
        <v>15</v>
      </c>
      <c r="AC131" s="28">
        <v>5</v>
      </c>
      <c r="AD131" s="28">
        <v>10</v>
      </c>
      <c r="AE131" s="28">
        <v>75</v>
      </c>
      <c r="AF131" s="24">
        <v>1</v>
      </c>
      <c r="AG131" s="28">
        <v>65</v>
      </c>
      <c r="AH131" s="32" t="s">
        <v>278</v>
      </c>
      <c r="AI131" s="55" t="s">
        <v>460</v>
      </c>
      <c r="AJ131" s="25"/>
      <c r="AK131" s="57" t="s">
        <v>30</v>
      </c>
      <c r="AL131" s="25">
        <v>9</v>
      </c>
      <c r="AM131" s="25">
        <v>6</v>
      </c>
      <c r="AN131" s="25" t="s">
        <v>49</v>
      </c>
    </row>
    <row r="132" spans="1:40" s="57" customFormat="1" ht="26.25" thickBot="1">
      <c r="A132" s="45">
        <v>40724</v>
      </c>
      <c r="B132" s="25">
        <v>4</v>
      </c>
      <c r="C132" s="25" t="s">
        <v>1</v>
      </c>
      <c r="D132" s="25">
        <v>31</v>
      </c>
      <c r="E132" s="25" t="s">
        <v>47</v>
      </c>
      <c r="F132" s="25">
        <v>1</v>
      </c>
      <c r="G132" s="25">
        <v>5</v>
      </c>
      <c r="H132" s="25">
        <v>9</v>
      </c>
      <c r="I132" s="24">
        <v>11</v>
      </c>
      <c r="J132" s="24">
        <v>10</v>
      </c>
      <c r="K132" s="50">
        <f t="shared" si="10"/>
        <v>4</v>
      </c>
      <c r="L132" s="50">
        <f t="shared" si="11"/>
        <v>2</v>
      </c>
      <c r="M132" s="50">
        <f t="shared" si="12"/>
        <v>6</v>
      </c>
      <c r="N132" s="50">
        <f t="shared" si="13"/>
        <v>5</v>
      </c>
      <c r="O132" s="25">
        <v>2</v>
      </c>
      <c r="P132" s="25">
        <v>14</v>
      </c>
      <c r="Q132" s="24">
        <v>12</v>
      </c>
      <c r="R132" s="24">
        <v>4</v>
      </c>
      <c r="S132" s="51">
        <f t="shared" si="14"/>
        <v>125.60000000000001</v>
      </c>
      <c r="T132" s="30" t="s">
        <v>15</v>
      </c>
      <c r="U132" s="52" t="s">
        <v>15</v>
      </c>
      <c r="V132" s="24" t="s">
        <v>15</v>
      </c>
      <c r="W132" s="24">
        <v>1</v>
      </c>
      <c r="X132" s="24" t="s">
        <v>14</v>
      </c>
      <c r="Y132" s="24">
        <v>0</v>
      </c>
      <c r="Z132" s="24" t="s">
        <v>14</v>
      </c>
      <c r="AA132" s="24">
        <v>0</v>
      </c>
      <c r="AB132" s="28">
        <v>15</v>
      </c>
      <c r="AC132" s="28">
        <v>3</v>
      </c>
      <c r="AD132" s="28">
        <v>20</v>
      </c>
      <c r="AE132" s="28">
        <v>25</v>
      </c>
      <c r="AF132" s="24">
        <v>10</v>
      </c>
      <c r="AG132" s="28">
        <v>80</v>
      </c>
      <c r="AH132" s="32" t="s">
        <v>277</v>
      </c>
      <c r="AI132" s="55" t="s">
        <v>460</v>
      </c>
      <c r="AJ132" s="25"/>
      <c r="AK132" s="57" t="s">
        <v>30</v>
      </c>
      <c r="AL132" s="25">
        <v>5</v>
      </c>
      <c r="AM132" s="25">
        <v>2</v>
      </c>
      <c r="AN132" s="25">
        <v>0</v>
      </c>
    </row>
    <row r="133" spans="1:40" s="57" customFormat="1" ht="26.25" thickBot="1">
      <c r="A133" s="45">
        <v>40724</v>
      </c>
      <c r="B133" s="25">
        <v>4</v>
      </c>
      <c r="C133" s="25" t="s">
        <v>1</v>
      </c>
      <c r="D133" s="25">
        <v>32</v>
      </c>
      <c r="E133" s="25" t="s">
        <v>47</v>
      </c>
      <c r="F133" s="25">
        <v>2</v>
      </c>
      <c r="G133" s="25">
        <v>9</v>
      </c>
      <c r="H133" s="25">
        <v>15</v>
      </c>
      <c r="I133" s="24">
        <v>15</v>
      </c>
      <c r="J133" s="24">
        <v>16</v>
      </c>
      <c r="K133" s="50">
        <f t="shared" si="10"/>
        <v>6</v>
      </c>
      <c r="L133" s="50">
        <f t="shared" si="11"/>
        <v>0</v>
      </c>
      <c r="M133" s="50">
        <f t="shared" si="12"/>
        <v>6</v>
      </c>
      <c r="N133" s="50">
        <f t="shared" si="13"/>
        <v>7</v>
      </c>
      <c r="O133" s="25">
        <v>7</v>
      </c>
      <c r="P133" s="25">
        <v>17</v>
      </c>
      <c r="Q133" s="24">
        <v>17</v>
      </c>
      <c r="R133" s="24">
        <v>6.5</v>
      </c>
      <c r="S133" s="51">
        <f t="shared" si="14"/>
        <v>530.66</v>
      </c>
      <c r="T133" s="30" t="s">
        <v>18</v>
      </c>
      <c r="U133" s="52" t="s">
        <v>15</v>
      </c>
      <c r="V133" s="24" t="s">
        <v>17</v>
      </c>
      <c r="W133" s="24">
        <v>1</v>
      </c>
      <c r="X133" s="24" t="s">
        <v>17</v>
      </c>
      <c r="Y133" s="24">
        <v>1</v>
      </c>
      <c r="Z133" s="24" t="s">
        <v>17</v>
      </c>
      <c r="AA133" s="24">
        <v>1</v>
      </c>
      <c r="AB133" s="28">
        <v>3</v>
      </c>
      <c r="AC133" s="32">
        <v>0.1</v>
      </c>
      <c r="AD133" s="28">
        <v>25</v>
      </c>
      <c r="AE133" s="28">
        <v>2</v>
      </c>
      <c r="AF133" s="24">
        <v>0</v>
      </c>
      <c r="AG133" s="28">
        <v>33</v>
      </c>
      <c r="AH133" s="32" t="s">
        <v>276</v>
      </c>
      <c r="AI133" s="55" t="s">
        <v>460</v>
      </c>
      <c r="AJ133" s="25"/>
      <c r="AK133" s="57" t="s">
        <v>30</v>
      </c>
      <c r="AL133" s="25">
        <v>9</v>
      </c>
      <c r="AM133" s="25">
        <v>7</v>
      </c>
      <c r="AN133" s="25" t="s">
        <v>40</v>
      </c>
    </row>
    <row r="134" spans="1:40" s="57" customFormat="1" ht="26.25" thickBot="1">
      <c r="A134" s="45">
        <v>40724</v>
      </c>
      <c r="B134" s="25">
        <v>4</v>
      </c>
      <c r="C134" s="25" t="s">
        <v>1</v>
      </c>
      <c r="D134" s="25">
        <v>33</v>
      </c>
      <c r="E134" s="25" t="s">
        <v>47</v>
      </c>
      <c r="F134" s="25">
        <v>2</v>
      </c>
      <c r="G134" s="25">
        <v>10</v>
      </c>
      <c r="H134" s="25">
        <v>17.5</v>
      </c>
      <c r="I134" s="24">
        <v>28</v>
      </c>
      <c r="J134" s="24">
        <v>26</v>
      </c>
      <c r="K134" s="50">
        <f t="shared" si="10"/>
        <v>7.5</v>
      </c>
      <c r="L134" s="50">
        <f t="shared" si="11"/>
        <v>10.5</v>
      </c>
      <c r="M134" s="50">
        <f t="shared" si="12"/>
        <v>18</v>
      </c>
      <c r="N134" s="50">
        <f t="shared" si="13"/>
        <v>16</v>
      </c>
      <c r="O134" s="25">
        <v>4</v>
      </c>
      <c r="P134" s="25">
        <v>21</v>
      </c>
      <c r="Q134" s="24">
        <v>23</v>
      </c>
      <c r="R134" s="24">
        <v>7</v>
      </c>
      <c r="S134" s="51">
        <f t="shared" si="14"/>
        <v>1000.0900000000001</v>
      </c>
      <c r="T134" s="30" t="s">
        <v>17</v>
      </c>
      <c r="U134" s="52" t="s">
        <v>15</v>
      </c>
      <c r="V134" s="24" t="s">
        <v>15</v>
      </c>
      <c r="W134" s="24">
        <v>1</v>
      </c>
      <c r="X134" s="24" t="s">
        <v>14</v>
      </c>
      <c r="Y134" s="24">
        <v>0</v>
      </c>
      <c r="Z134" s="24" t="s">
        <v>14</v>
      </c>
      <c r="AA134" s="24">
        <v>0</v>
      </c>
      <c r="AB134" s="28">
        <v>1</v>
      </c>
      <c r="AC134" s="32">
        <v>0.1</v>
      </c>
      <c r="AD134" s="28">
        <v>1</v>
      </c>
      <c r="AE134" s="28">
        <v>2</v>
      </c>
      <c r="AF134" s="24">
        <v>2</v>
      </c>
      <c r="AG134" s="28">
        <v>80</v>
      </c>
      <c r="AH134" s="32" t="s">
        <v>275</v>
      </c>
      <c r="AI134" s="55" t="s">
        <v>460</v>
      </c>
      <c r="AJ134" s="25"/>
      <c r="AK134" s="57" t="s">
        <v>30</v>
      </c>
      <c r="AL134" s="25">
        <v>10</v>
      </c>
      <c r="AM134" s="25">
        <v>4</v>
      </c>
      <c r="AN134" s="25" t="s">
        <v>49</v>
      </c>
    </row>
    <row r="135" spans="1:40" s="57" customFormat="1" ht="26.25" thickBot="1">
      <c r="A135" s="45">
        <v>40724</v>
      </c>
      <c r="B135" s="25">
        <v>4</v>
      </c>
      <c r="C135" s="25" t="s">
        <v>1</v>
      </c>
      <c r="D135" s="25">
        <v>34</v>
      </c>
      <c r="E135" s="25" t="s">
        <v>47</v>
      </c>
      <c r="F135" s="25">
        <v>2</v>
      </c>
      <c r="G135" s="25">
        <v>6</v>
      </c>
      <c r="H135" s="25">
        <v>15</v>
      </c>
      <c r="I135" s="24">
        <v>22</v>
      </c>
      <c r="J135" s="24">
        <v>23</v>
      </c>
      <c r="K135" s="50">
        <f t="shared" si="10"/>
        <v>9</v>
      </c>
      <c r="L135" s="50">
        <f t="shared" si="11"/>
        <v>7</v>
      </c>
      <c r="M135" s="50">
        <f t="shared" si="12"/>
        <v>16</v>
      </c>
      <c r="N135" s="50">
        <f t="shared" si="13"/>
        <v>17</v>
      </c>
      <c r="O135" s="25">
        <v>1</v>
      </c>
      <c r="P135" s="25">
        <v>21</v>
      </c>
      <c r="Q135" s="24">
        <v>27</v>
      </c>
      <c r="R135" s="24">
        <v>6</v>
      </c>
      <c r="S135" s="51">
        <f t="shared" si="14"/>
        <v>649.98</v>
      </c>
      <c r="T135" s="30" t="s">
        <v>15</v>
      </c>
      <c r="U135" s="52" t="s">
        <v>15</v>
      </c>
      <c r="V135" s="24" t="s">
        <v>15</v>
      </c>
      <c r="W135" s="24">
        <v>1</v>
      </c>
      <c r="X135" s="24" t="s">
        <v>15</v>
      </c>
      <c r="Y135" s="24">
        <v>1</v>
      </c>
      <c r="Z135" s="24" t="s">
        <v>18</v>
      </c>
      <c r="AA135" s="24">
        <v>1</v>
      </c>
      <c r="AB135" s="28">
        <v>4</v>
      </c>
      <c r="AC135" s="28">
        <v>9</v>
      </c>
      <c r="AD135" s="28">
        <v>2</v>
      </c>
      <c r="AE135" s="28">
        <v>50</v>
      </c>
      <c r="AF135" s="24">
        <v>1</v>
      </c>
      <c r="AG135" s="28">
        <v>70</v>
      </c>
      <c r="AH135" s="32" t="s">
        <v>274</v>
      </c>
      <c r="AI135" s="55" t="s">
        <v>460</v>
      </c>
      <c r="AJ135" s="25"/>
      <c r="AK135" s="57" t="s">
        <v>30</v>
      </c>
      <c r="AL135" s="25">
        <v>6</v>
      </c>
      <c r="AM135" s="25">
        <v>1</v>
      </c>
      <c r="AN135" s="25" t="s">
        <v>49</v>
      </c>
    </row>
    <row r="136" spans="1:40" s="57" customFormat="1" ht="26.25" thickBot="1">
      <c r="A136" s="45">
        <v>40724</v>
      </c>
      <c r="B136" s="25">
        <v>4</v>
      </c>
      <c r="C136" s="25" t="s">
        <v>1</v>
      </c>
      <c r="D136" s="25">
        <v>35</v>
      </c>
      <c r="E136" s="25" t="s">
        <v>47</v>
      </c>
      <c r="F136" s="25">
        <v>1</v>
      </c>
      <c r="G136" s="25">
        <v>10</v>
      </c>
      <c r="H136" s="25">
        <v>16.5</v>
      </c>
      <c r="I136" s="24">
        <v>30.5</v>
      </c>
      <c r="J136" s="24">
        <v>32</v>
      </c>
      <c r="K136" s="50">
        <f t="shared" si="10"/>
        <v>6.5</v>
      </c>
      <c r="L136" s="50">
        <f t="shared" si="11"/>
        <v>14</v>
      </c>
      <c r="M136" s="50">
        <f t="shared" si="12"/>
        <v>20.5</v>
      </c>
      <c r="N136" s="50">
        <f t="shared" si="13"/>
        <v>22</v>
      </c>
      <c r="O136" s="25">
        <v>7</v>
      </c>
      <c r="P136" s="25">
        <v>17</v>
      </c>
      <c r="Q136" s="24">
        <v>53</v>
      </c>
      <c r="R136" s="24">
        <v>8</v>
      </c>
      <c r="S136" s="51">
        <f t="shared" si="14"/>
        <v>1607.68</v>
      </c>
      <c r="T136" s="30" t="s">
        <v>18</v>
      </c>
      <c r="U136" s="52" t="s">
        <v>17</v>
      </c>
      <c r="V136" s="24" t="s">
        <v>13</v>
      </c>
      <c r="W136" s="24">
        <v>1</v>
      </c>
      <c r="X136" s="24" t="s">
        <v>15</v>
      </c>
      <c r="Y136" s="24">
        <v>1</v>
      </c>
      <c r="Z136" s="24" t="s">
        <v>15</v>
      </c>
      <c r="AA136" s="24">
        <v>1</v>
      </c>
      <c r="AB136" s="28">
        <v>3</v>
      </c>
      <c r="AC136" s="28">
        <v>3</v>
      </c>
      <c r="AD136" s="28">
        <v>7</v>
      </c>
      <c r="AE136" s="28">
        <v>80</v>
      </c>
      <c r="AF136" s="24">
        <v>0</v>
      </c>
      <c r="AG136" s="28">
        <v>10</v>
      </c>
      <c r="AH136" s="32" t="s">
        <v>273</v>
      </c>
      <c r="AI136" s="55" t="s">
        <v>460</v>
      </c>
      <c r="AJ136" s="25"/>
      <c r="AK136" s="57" t="s">
        <v>30</v>
      </c>
      <c r="AL136" s="25">
        <v>10</v>
      </c>
      <c r="AM136" s="25">
        <v>7</v>
      </c>
      <c r="AN136" s="25" t="s">
        <v>40</v>
      </c>
    </row>
    <row r="137" spans="1:40" s="57" customFormat="1" ht="26.25" thickBot="1">
      <c r="A137" s="45">
        <v>40724</v>
      </c>
      <c r="B137" s="25">
        <v>4</v>
      </c>
      <c r="C137" s="25" t="s">
        <v>1</v>
      </c>
      <c r="D137" s="25">
        <v>36</v>
      </c>
      <c r="E137" s="25" t="s">
        <v>272</v>
      </c>
      <c r="F137" s="25">
        <v>2</v>
      </c>
      <c r="G137" s="25">
        <v>6</v>
      </c>
      <c r="H137" s="25">
        <v>9.5</v>
      </c>
      <c r="I137" s="24">
        <v>12</v>
      </c>
      <c r="J137" s="24">
        <v>14</v>
      </c>
      <c r="K137" s="50">
        <f t="shared" si="10"/>
        <v>3.5</v>
      </c>
      <c r="L137" s="50">
        <f t="shared" si="11"/>
        <v>2.5</v>
      </c>
      <c r="M137" s="50">
        <f t="shared" si="12"/>
        <v>6</v>
      </c>
      <c r="N137" s="50">
        <f t="shared" si="13"/>
        <v>8</v>
      </c>
      <c r="O137" s="25">
        <v>7</v>
      </c>
      <c r="P137" s="25">
        <v>13</v>
      </c>
      <c r="Q137" s="24">
        <v>21</v>
      </c>
      <c r="R137" s="24">
        <v>3.5</v>
      </c>
      <c r="S137" s="51">
        <f t="shared" si="14"/>
        <v>134.6275</v>
      </c>
      <c r="T137" s="30" t="s">
        <v>18</v>
      </c>
      <c r="U137" s="52" t="s">
        <v>17</v>
      </c>
      <c r="V137" s="24" t="s">
        <v>18</v>
      </c>
      <c r="W137" s="24">
        <v>1</v>
      </c>
      <c r="X137" s="24" t="s">
        <v>17</v>
      </c>
      <c r="Y137" s="24">
        <v>1</v>
      </c>
      <c r="Z137" s="24" t="s">
        <v>15</v>
      </c>
      <c r="AA137" s="24">
        <v>1</v>
      </c>
      <c r="AB137" s="28">
        <v>10</v>
      </c>
      <c r="AC137" s="28">
        <v>12</v>
      </c>
      <c r="AD137" s="28">
        <v>18</v>
      </c>
      <c r="AE137" s="28">
        <v>50</v>
      </c>
      <c r="AF137" s="24">
        <v>8</v>
      </c>
      <c r="AG137" s="28">
        <v>60</v>
      </c>
      <c r="AH137" s="32" t="s">
        <v>271</v>
      </c>
      <c r="AI137" s="55" t="s">
        <v>460</v>
      </c>
      <c r="AJ137" s="25"/>
      <c r="AK137" s="57" t="s">
        <v>30</v>
      </c>
      <c r="AL137" s="25">
        <v>6</v>
      </c>
      <c r="AM137" s="25">
        <v>7</v>
      </c>
      <c r="AN137" s="25" t="s">
        <v>40</v>
      </c>
    </row>
    <row r="138" spans="1:40" s="57" customFormat="1" ht="26.25" thickBot="1">
      <c r="A138" s="45">
        <v>40724</v>
      </c>
      <c r="B138" s="25">
        <v>4</v>
      </c>
      <c r="C138" s="25" t="s">
        <v>1</v>
      </c>
      <c r="D138" s="25">
        <v>37</v>
      </c>
      <c r="E138" s="25" t="s">
        <v>267</v>
      </c>
      <c r="F138" s="25">
        <v>2</v>
      </c>
      <c r="G138" s="25">
        <v>7</v>
      </c>
      <c r="H138" s="25">
        <v>15</v>
      </c>
      <c r="I138" s="24">
        <v>24</v>
      </c>
      <c r="J138" s="24">
        <v>27</v>
      </c>
      <c r="K138" s="50">
        <f t="shared" si="10"/>
        <v>8</v>
      </c>
      <c r="L138" s="50">
        <f t="shared" si="11"/>
        <v>9</v>
      </c>
      <c r="M138" s="50">
        <f t="shared" si="12"/>
        <v>17</v>
      </c>
      <c r="N138" s="50">
        <f t="shared" si="13"/>
        <v>20</v>
      </c>
      <c r="O138" s="25">
        <v>3</v>
      </c>
      <c r="P138" s="25">
        <v>20</v>
      </c>
      <c r="Q138" s="24">
        <v>38</v>
      </c>
      <c r="R138" s="24">
        <v>5.5</v>
      </c>
      <c r="S138" s="51">
        <f t="shared" si="14"/>
        <v>641.14874999999995</v>
      </c>
      <c r="T138" s="30" t="s">
        <v>17</v>
      </c>
      <c r="U138" s="52" t="s">
        <v>15</v>
      </c>
      <c r="V138" s="24" t="s">
        <v>17</v>
      </c>
      <c r="W138" s="24">
        <v>1</v>
      </c>
      <c r="X138" s="24" t="s">
        <v>17</v>
      </c>
      <c r="Y138" s="24">
        <v>1</v>
      </c>
      <c r="Z138" s="24" t="s">
        <v>15</v>
      </c>
      <c r="AA138" s="24">
        <v>1</v>
      </c>
      <c r="AB138" s="28">
        <v>11</v>
      </c>
      <c r="AC138" s="32">
        <v>0.1</v>
      </c>
      <c r="AD138" s="28">
        <v>60</v>
      </c>
      <c r="AE138" s="32">
        <v>0.1</v>
      </c>
      <c r="AF138" s="24">
        <v>10</v>
      </c>
      <c r="AG138" s="28">
        <v>67</v>
      </c>
      <c r="AH138" s="32" t="s">
        <v>270</v>
      </c>
      <c r="AI138" s="55" t="s">
        <v>460</v>
      </c>
      <c r="AJ138" s="25"/>
      <c r="AK138" s="57" t="s">
        <v>30</v>
      </c>
      <c r="AL138" s="25">
        <v>7</v>
      </c>
      <c r="AM138" s="25">
        <v>3</v>
      </c>
      <c r="AN138" s="25" t="s">
        <v>40</v>
      </c>
    </row>
    <row r="139" spans="1:40" s="57" customFormat="1" ht="26.25" thickBot="1">
      <c r="A139" s="45">
        <v>40724</v>
      </c>
      <c r="B139" s="25">
        <v>4</v>
      </c>
      <c r="C139" s="25" t="s">
        <v>1</v>
      </c>
      <c r="D139" s="25">
        <v>38</v>
      </c>
      <c r="E139" s="25" t="s">
        <v>66</v>
      </c>
      <c r="F139" s="25">
        <v>2</v>
      </c>
      <c r="G139" s="25">
        <v>8</v>
      </c>
      <c r="H139" s="25">
        <v>13</v>
      </c>
      <c r="I139" s="24">
        <v>15</v>
      </c>
      <c r="J139" s="24">
        <v>14</v>
      </c>
      <c r="K139" s="50">
        <f t="shared" si="10"/>
        <v>5</v>
      </c>
      <c r="L139" s="50">
        <f t="shared" si="11"/>
        <v>2</v>
      </c>
      <c r="M139" s="50">
        <f t="shared" si="12"/>
        <v>7</v>
      </c>
      <c r="N139" s="50">
        <f t="shared" si="13"/>
        <v>6</v>
      </c>
      <c r="O139" s="25">
        <v>5</v>
      </c>
      <c r="P139" s="25">
        <v>12</v>
      </c>
      <c r="Q139" s="24">
        <v>12</v>
      </c>
      <c r="R139" s="24">
        <v>4</v>
      </c>
      <c r="S139" s="51">
        <f t="shared" si="14"/>
        <v>175.84</v>
      </c>
      <c r="T139" s="30" t="s">
        <v>18</v>
      </c>
      <c r="U139" s="52" t="s">
        <v>17</v>
      </c>
      <c r="V139" s="24" t="s">
        <v>18</v>
      </c>
      <c r="W139" s="24">
        <v>1</v>
      </c>
      <c r="X139" s="24" t="s">
        <v>14</v>
      </c>
      <c r="Y139" s="24">
        <v>0</v>
      </c>
      <c r="Z139" s="24" t="s">
        <v>14</v>
      </c>
      <c r="AA139" s="24">
        <v>0</v>
      </c>
      <c r="AB139" s="28">
        <v>30</v>
      </c>
      <c r="AC139" s="28">
        <v>5</v>
      </c>
      <c r="AD139" s="28">
        <v>50</v>
      </c>
      <c r="AE139" s="28">
        <v>15</v>
      </c>
      <c r="AF139" s="24">
        <v>50</v>
      </c>
      <c r="AG139" s="28">
        <v>80</v>
      </c>
      <c r="AH139" s="32" t="s">
        <v>269</v>
      </c>
      <c r="AI139" s="55" t="s">
        <v>460</v>
      </c>
      <c r="AJ139" s="25"/>
      <c r="AK139" s="57" t="s">
        <v>30</v>
      </c>
      <c r="AL139" s="25">
        <v>8</v>
      </c>
      <c r="AM139" s="25">
        <v>5</v>
      </c>
      <c r="AN139" s="25" t="s">
        <v>40</v>
      </c>
    </row>
    <row r="140" spans="1:40" s="57" customFormat="1" ht="26.25" thickBot="1">
      <c r="A140" s="45">
        <v>40724</v>
      </c>
      <c r="B140" s="25">
        <v>4</v>
      </c>
      <c r="C140" s="25" t="s">
        <v>1</v>
      </c>
      <c r="D140" s="25">
        <v>39</v>
      </c>
      <c r="E140" s="25" t="s">
        <v>47</v>
      </c>
      <c r="F140" s="25">
        <v>1</v>
      </c>
      <c r="G140" s="25">
        <v>12</v>
      </c>
      <c r="H140" s="30">
        <v>0</v>
      </c>
      <c r="I140" s="24"/>
      <c r="J140" s="24"/>
      <c r="K140" s="50">
        <f t="shared" si="10"/>
        <v>-12</v>
      </c>
      <c r="L140" s="50">
        <f t="shared" si="11"/>
        <v>0</v>
      </c>
      <c r="M140" s="50">
        <f t="shared" si="12"/>
        <v>-12</v>
      </c>
      <c r="N140" s="50">
        <f t="shared" si="13"/>
        <v>-12</v>
      </c>
      <c r="O140" s="25">
        <v>7</v>
      </c>
      <c r="P140" s="30">
        <v>0</v>
      </c>
      <c r="Q140" s="24"/>
      <c r="R140" s="24"/>
      <c r="S140" s="51">
        <f t="shared" si="14"/>
        <v>0</v>
      </c>
      <c r="T140" s="30" t="s">
        <v>14</v>
      </c>
      <c r="U140" s="30" t="s">
        <v>14</v>
      </c>
      <c r="V140" s="24" t="s">
        <v>14</v>
      </c>
      <c r="W140" s="24">
        <v>0</v>
      </c>
      <c r="X140" s="24" t="s">
        <v>14</v>
      </c>
      <c r="Y140" s="24">
        <v>0</v>
      </c>
      <c r="Z140" s="24" t="s">
        <v>14</v>
      </c>
      <c r="AA140" s="24">
        <v>0</v>
      </c>
      <c r="AB140" s="28">
        <v>5</v>
      </c>
      <c r="AC140" s="28">
        <v>2</v>
      </c>
      <c r="AD140" s="28">
        <v>10</v>
      </c>
      <c r="AE140" s="28">
        <v>10</v>
      </c>
      <c r="AF140" s="24"/>
      <c r="AG140" s="28">
        <v>35</v>
      </c>
      <c r="AH140" s="32" t="s">
        <v>268</v>
      </c>
      <c r="AI140" s="55" t="s">
        <v>460</v>
      </c>
      <c r="AJ140" s="25"/>
      <c r="AK140" s="57" t="s">
        <v>30</v>
      </c>
      <c r="AL140" s="25">
        <v>12</v>
      </c>
      <c r="AM140" s="25">
        <v>7</v>
      </c>
      <c r="AN140" s="25" t="s">
        <v>40</v>
      </c>
    </row>
    <row r="141" spans="1:40" s="57" customFormat="1" ht="26.25" thickBot="1">
      <c r="A141" s="45">
        <v>40724</v>
      </c>
      <c r="B141" s="25">
        <v>4</v>
      </c>
      <c r="C141" s="25" t="s">
        <v>1</v>
      </c>
      <c r="D141" s="25">
        <v>40</v>
      </c>
      <c r="E141" s="25" t="s">
        <v>267</v>
      </c>
      <c r="F141" s="25">
        <v>1</v>
      </c>
      <c r="G141" s="25">
        <v>7</v>
      </c>
      <c r="H141" s="25">
        <v>12.5</v>
      </c>
      <c r="I141" s="24">
        <v>15.5</v>
      </c>
      <c r="J141" s="24">
        <v>17</v>
      </c>
      <c r="K141" s="50">
        <f t="shared" si="10"/>
        <v>5.5</v>
      </c>
      <c r="L141" s="50">
        <f t="shared" si="11"/>
        <v>3</v>
      </c>
      <c r="M141" s="50">
        <f t="shared" si="12"/>
        <v>8.5</v>
      </c>
      <c r="N141" s="50">
        <f t="shared" si="13"/>
        <v>10</v>
      </c>
      <c r="O141" s="25">
        <v>3</v>
      </c>
      <c r="P141" s="25">
        <v>21</v>
      </c>
      <c r="Q141" s="24">
        <v>25</v>
      </c>
      <c r="R141" s="24">
        <v>6</v>
      </c>
      <c r="S141" s="51">
        <f t="shared" si="14"/>
        <v>480.42</v>
      </c>
      <c r="T141" s="30" t="s">
        <v>13</v>
      </c>
      <c r="U141" s="52" t="s">
        <v>15</v>
      </c>
      <c r="V141" s="24" t="s">
        <v>15</v>
      </c>
      <c r="W141" s="24">
        <v>1</v>
      </c>
      <c r="X141" s="24" t="s">
        <v>17</v>
      </c>
      <c r="Y141" s="24">
        <v>1</v>
      </c>
      <c r="Z141" s="24" t="s">
        <v>15</v>
      </c>
      <c r="AA141" s="24">
        <v>1</v>
      </c>
      <c r="AB141" s="28">
        <v>25</v>
      </c>
      <c r="AC141" s="28">
        <v>4</v>
      </c>
      <c r="AD141" s="28">
        <v>30</v>
      </c>
      <c r="AE141" s="28">
        <v>30</v>
      </c>
      <c r="AF141" s="24">
        <v>9</v>
      </c>
      <c r="AG141" s="28">
        <v>90</v>
      </c>
      <c r="AH141" s="32" t="s">
        <v>266</v>
      </c>
      <c r="AI141" s="55" t="s">
        <v>460</v>
      </c>
      <c r="AJ141" s="25"/>
      <c r="AK141" s="57" t="s">
        <v>30</v>
      </c>
      <c r="AL141" s="25">
        <v>7</v>
      </c>
      <c r="AM141" s="25">
        <v>3</v>
      </c>
      <c r="AN141" s="25" t="s">
        <v>49</v>
      </c>
    </row>
    <row r="142" spans="1:40" s="57" customFormat="1" ht="26.25" thickBot="1">
      <c r="A142" s="45">
        <v>40724</v>
      </c>
      <c r="B142" s="25">
        <v>4</v>
      </c>
      <c r="C142" s="25" t="s">
        <v>1</v>
      </c>
      <c r="D142" s="25">
        <v>41</v>
      </c>
      <c r="E142" s="25" t="s">
        <v>47</v>
      </c>
      <c r="F142" s="25">
        <v>2</v>
      </c>
      <c r="G142" s="25">
        <v>9</v>
      </c>
      <c r="H142" s="25">
        <v>11</v>
      </c>
      <c r="I142" s="24">
        <v>18</v>
      </c>
      <c r="J142" s="24">
        <v>20</v>
      </c>
      <c r="K142" s="50">
        <f t="shared" si="10"/>
        <v>2</v>
      </c>
      <c r="L142" s="50">
        <f t="shared" si="11"/>
        <v>7</v>
      </c>
      <c r="M142" s="50">
        <f t="shared" si="12"/>
        <v>9</v>
      </c>
      <c r="N142" s="50">
        <f t="shared" si="13"/>
        <v>11</v>
      </c>
      <c r="O142" s="25">
        <v>5</v>
      </c>
      <c r="P142" s="25">
        <v>16</v>
      </c>
      <c r="Q142" s="24">
        <v>18</v>
      </c>
      <c r="R142" s="24">
        <v>9.5</v>
      </c>
      <c r="S142" s="51">
        <f t="shared" si="14"/>
        <v>1416.925</v>
      </c>
      <c r="T142" s="30" t="s">
        <v>15</v>
      </c>
      <c r="U142" s="52" t="s">
        <v>15</v>
      </c>
      <c r="V142" s="24" t="s">
        <v>13</v>
      </c>
      <c r="W142" s="24">
        <v>1</v>
      </c>
      <c r="X142" s="24" t="s">
        <v>15</v>
      </c>
      <c r="Y142" s="24">
        <v>1</v>
      </c>
      <c r="Z142" s="24" t="s">
        <v>15</v>
      </c>
      <c r="AA142" s="24">
        <v>1</v>
      </c>
      <c r="AB142" s="28">
        <v>5</v>
      </c>
      <c r="AC142" s="28">
        <v>1</v>
      </c>
      <c r="AD142" s="28">
        <v>15</v>
      </c>
      <c r="AE142" s="28">
        <v>70</v>
      </c>
      <c r="AF142" s="24">
        <v>5</v>
      </c>
      <c r="AG142" s="28">
        <v>30</v>
      </c>
      <c r="AH142" s="32" t="s">
        <v>265</v>
      </c>
      <c r="AI142" s="55" t="s">
        <v>460</v>
      </c>
      <c r="AJ142" s="25"/>
      <c r="AK142" s="57" t="s">
        <v>30</v>
      </c>
      <c r="AL142" s="25">
        <v>9</v>
      </c>
      <c r="AM142" s="25">
        <v>5</v>
      </c>
      <c r="AN142" s="25" t="s">
        <v>49</v>
      </c>
    </row>
    <row r="143" spans="1:40" s="57" customFormat="1" ht="26.25" thickBot="1">
      <c r="A143" s="45">
        <v>40724</v>
      </c>
      <c r="B143" s="25">
        <v>4</v>
      </c>
      <c r="C143" s="25" t="s">
        <v>1</v>
      </c>
      <c r="D143" s="25">
        <v>42</v>
      </c>
      <c r="E143" s="25" t="s">
        <v>47</v>
      </c>
      <c r="F143" s="25">
        <v>2</v>
      </c>
      <c r="G143" s="25">
        <v>7</v>
      </c>
      <c r="H143" s="25">
        <v>9.5</v>
      </c>
      <c r="I143" s="24">
        <v>14.5</v>
      </c>
      <c r="J143" s="24">
        <v>19</v>
      </c>
      <c r="K143" s="50">
        <f t="shared" si="10"/>
        <v>2.5</v>
      </c>
      <c r="L143" s="50">
        <f t="shared" si="11"/>
        <v>5</v>
      </c>
      <c r="M143" s="50">
        <f t="shared" si="12"/>
        <v>7.5</v>
      </c>
      <c r="N143" s="50">
        <f t="shared" si="13"/>
        <v>12</v>
      </c>
      <c r="O143" s="25">
        <v>1</v>
      </c>
      <c r="P143" s="25">
        <v>2</v>
      </c>
      <c r="Q143" s="24">
        <v>18</v>
      </c>
      <c r="R143" s="24">
        <v>5</v>
      </c>
      <c r="S143" s="51">
        <f t="shared" si="14"/>
        <v>372.875</v>
      </c>
      <c r="T143" s="30" t="s">
        <v>18</v>
      </c>
      <c r="U143" s="52" t="s">
        <v>17</v>
      </c>
      <c r="V143" s="24" t="s">
        <v>15</v>
      </c>
      <c r="W143" s="24">
        <v>1</v>
      </c>
      <c r="X143" s="24" t="s">
        <v>15</v>
      </c>
      <c r="Y143" s="24">
        <v>1</v>
      </c>
      <c r="Z143" s="24" t="s">
        <v>15</v>
      </c>
      <c r="AA143" s="24">
        <v>1</v>
      </c>
      <c r="AB143" s="28">
        <v>18</v>
      </c>
      <c r="AC143" s="32">
        <v>0.1</v>
      </c>
      <c r="AD143" s="28">
        <v>38</v>
      </c>
      <c r="AE143" s="28">
        <v>7</v>
      </c>
      <c r="AF143" s="24">
        <v>40</v>
      </c>
      <c r="AG143" s="28">
        <v>16</v>
      </c>
      <c r="AH143" s="32" t="s">
        <v>264</v>
      </c>
      <c r="AI143" s="55" t="s">
        <v>460</v>
      </c>
      <c r="AJ143" s="25"/>
      <c r="AK143" s="57" t="s">
        <v>30</v>
      </c>
      <c r="AL143" s="25">
        <v>7</v>
      </c>
      <c r="AM143" s="25">
        <v>1</v>
      </c>
      <c r="AN143" s="25" t="s">
        <v>49</v>
      </c>
    </row>
    <row r="144" spans="1:40" s="57" customFormat="1" ht="26.25" thickBot="1">
      <c r="A144" s="45">
        <v>40724</v>
      </c>
      <c r="B144" s="25">
        <v>4</v>
      </c>
      <c r="C144" s="25" t="s">
        <v>1</v>
      </c>
      <c r="D144" s="25">
        <v>43</v>
      </c>
      <c r="E144" s="25" t="s">
        <v>47</v>
      </c>
      <c r="F144" s="25">
        <v>2</v>
      </c>
      <c r="G144" s="25">
        <v>6</v>
      </c>
      <c r="H144" s="25">
        <v>12.5</v>
      </c>
      <c r="I144" s="24">
        <v>17</v>
      </c>
      <c r="J144" s="24">
        <v>17</v>
      </c>
      <c r="K144" s="50">
        <f t="shared" si="10"/>
        <v>6.5</v>
      </c>
      <c r="L144" s="50">
        <f t="shared" si="11"/>
        <v>4.5</v>
      </c>
      <c r="M144" s="50">
        <f t="shared" si="12"/>
        <v>11</v>
      </c>
      <c r="N144" s="50">
        <f t="shared" si="13"/>
        <v>11</v>
      </c>
      <c r="O144" s="25">
        <v>0</v>
      </c>
      <c r="P144" s="25">
        <v>17</v>
      </c>
      <c r="Q144" s="24">
        <v>23</v>
      </c>
      <c r="R144" s="24">
        <v>5</v>
      </c>
      <c r="S144" s="51">
        <f t="shared" si="14"/>
        <v>333.625</v>
      </c>
      <c r="T144" s="30" t="s">
        <v>15</v>
      </c>
      <c r="U144" s="52" t="s">
        <v>15</v>
      </c>
      <c r="V144" s="24" t="s">
        <v>15</v>
      </c>
      <c r="W144" s="24">
        <v>1</v>
      </c>
      <c r="X144" s="24" t="s">
        <v>15</v>
      </c>
      <c r="Y144" s="24">
        <v>1</v>
      </c>
      <c r="Z144" s="24" t="s">
        <v>15</v>
      </c>
      <c r="AA144" s="24">
        <v>1</v>
      </c>
      <c r="AB144" s="28">
        <v>2</v>
      </c>
      <c r="AC144" s="32">
        <v>0.1</v>
      </c>
      <c r="AD144" s="28">
        <v>15</v>
      </c>
      <c r="AE144" s="28">
        <v>5</v>
      </c>
      <c r="AF144" s="24">
        <v>30</v>
      </c>
      <c r="AG144" s="28">
        <v>110</v>
      </c>
      <c r="AH144" s="32" t="s">
        <v>263</v>
      </c>
      <c r="AI144" s="55" t="s">
        <v>460</v>
      </c>
      <c r="AJ144" s="25"/>
      <c r="AK144" s="57" t="s">
        <v>30</v>
      </c>
      <c r="AL144" s="25">
        <v>6</v>
      </c>
      <c r="AM144" s="25">
        <v>0</v>
      </c>
      <c r="AN144" s="25" t="s">
        <v>49</v>
      </c>
    </row>
    <row r="145" spans="1:40" s="57" customFormat="1" ht="26.25" thickBot="1">
      <c r="A145" s="45">
        <v>40724</v>
      </c>
      <c r="B145" s="25">
        <v>4</v>
      </c>
      <c r="C145" s="25" t="s">
        <v>1</v>
      </c>
      <c r="D145" s="25">
        <v>44</v>
      </c>
      <c r="E145" s="25" t="s">
        <v>47</v>
      </c>
      <c r="F145" s="25">
        <v>3</v>
      </c>
      <c r="G145" s="25">
        <v>7</v>
      </c>
      <c r="H145" s="25">
        <v>10</v>
      </c>
      <c r="I145" s="24"/>
      <c r="J145" s="24"/>
      <c r="K145" s="50">
        <f t="shared" si="10"/>
        <v>3</v>
      </c>
      <c r="L145" s="50">
        <f t="shared" si="11"/>
        <v>-10</v>
      </c>
      <c r="M145" s="50">
        <f t="shared" si="12"/>
        <v>-7</v>
      </c>
      <c r="N145" s="50">
        <f t="shared" si="13"/>
        <v>-7</v>
      </c>
      <c r="O145" s="25">
        <v>1</v>
      </c>
      <c r="P145" s="25">
        <v>7</v>
      </c>
      <c r="Q145" s="24"/>
      <c r="R145" s="24"/>
      <c r="S145" s="51">
        <f t="shared" si="14"/>
        <v>0</v>
      </c>
      <c r="T145" s="30" t="s">
        <v>17</v>
      </c>
      <c r="U145" s="52" t="s">
        <v>14</v>
      </c>
      <c r="V145" s="24" t="s">
        <v>14</v>
      </c>
      <c r="W145" s="24">
        <v>0</v>
      </c>
      <c r="X145" s="24" t="s">
        <v>14</v>
      </c>
      <c r="Y145" s="24">
        <v>0</v>
      </c>
      <c r="Z145" s="24" t="s">
        <v>14</v>
      </c>
      <c r="AA145" s="24">
        <v>0</v>
      </c>
      <c r="AB145" s="28">
        <v>0</v>
      </c>
      <c r="AC145" s="32">
        <v>0.1</v>
      </c>
      <c r="AD145" s="28">
        <v>0</v>
      </c>
      <c r="AE145" s="28">
        <v>17</v>
      </c>
      <c r="AF145" s="24"/>
      <c r="AG145" s="28">
        <v>3</v>
      </c>
      <c r="AH145" s="32" t="s">
        <v>262</v>
      </c>
      <c r="AI145" s="55" t="s">
        <v>460</v>
      </c>
      <c r="AJ145" s="25"/>
      <c r="AK145" s="57" t="s">
        <v>30</v>
      </c>
      <c r="AL145" s="25">
        <v>7</v>
      </c>
      <c r="AM145" s="25">
        <v>1</v>
      </c>
      <c r="AN145" s="25" t="s">
        <v>40</v>
      </c>
    </row>
    <row r="146" spans="1:40" s="57" customFormat="1" ht="26.25" thickBot="1">
      <c r="A146" s="45">
        <v>40724</v>
      </c>
      <c r="B146" s="25">
        <v>4</v>
      </c>
      <c r="C146" s="25" t="s">
        <v>1</v>
      </c>
      <c r="D146" s="25">
        <v>45</v>
      </c>
      <c r="E146" s="25" t="s">
        <v>47</v>
      </c>
      <c r="F146" s="25">
        <v>3</v>
      </c>
      <c r="G146" s="25">
        <v>7.5</v>
      </c>
      <c r="H146" s="25">
        <v>10.5</v>
      </c>
      <c r="I146" s="24">
        <v>7</v>
      </c>
      <c r="J146" s="24">
        <v>25</v>
      </c>
      <c r="K146" s="50">
        <f t="shared" si="10"/>
        <v>3</v>
      </c>
      <c r="L146" s="50">
        <f t="shared" si="11"/>
        <v>-3.5</v>
      </c>
      <c r="M146" s="50">
        <f t="shared" si="12"/>
        <v>-0.5</v>
      </c>
      <c r="N146" s="50">
        <f t="shared" si="13"/>
        <v>17.5</v>
      </c>
      <c r="O146" s="25">
        <v>0</v>
      </c>
      <c r="P146" s="25">
        <v>13</v>
      </c>
      <c r="Q146" s="24">
        <v>10</v>
      </c>
      <c r="R146" s="24">
        <v>10.5</v>
      </c>
      <c r="S146" s="51">
        <f t="shared" si="14"/>
        <v>2163.65625</v>
      </c>
      <c r="T146" s="30" t="s">
        <v>17</v>
      </c>
      <c r="U146" s="52" t="s">
        <v>15</v>
      </c>
      <c r="V146" s="24" t="s">
        <v>17</v>
      </c>
      <c r="W146" s="24">
        <v>1</v>
      </c>
      <c r="X146" s="24" t="s">
        <v>15</v>
      </c>
      <c r="Y146" s="24">
        <v>1</v>
      </c>
      <c r="Z146" s="24" t="s">
        <v>13</v>
      </c>
      <c r="AA146" s="24">
        <v>1</v>
      </c>
      <c r="AB146" s="28">
        <v>1</v>
      </c>
      <c r="AC146" s="32">
        <v>0.1</v>
      </c>
      <c r="AD146" s="28">
        <v>15</v>
      </c>
      <c r="AE146" s="32">
        <v>0.1</v>
      </c>
      <c r="AF146" s="24">
        <v>0</v>
      </c>
      <c r="AG146" s="28">
        <v>20</v>
      </c>
      <c r="AH146" s="32" t="s">
        <v>261</v>
      </c>
      <c r="AI146" s="55" t="s">
        <v>460</v>
      </c>
      <c r="AJ146" s="30" t="s">
        <v>260</v>
      </c>
      <c r="AK146" s="57" t="s">
        <v>30</v>
      </c>
      <c r="AL146" s="25">
        <v>7.5</v>
      </c>
      <c r="AM146" s="25">
        <v>0</v>
      </c>
      <c r="AN146" s="25" t="s">
        <v>259</v>
      </c>
    </row>
    <row r="147" spans="1:40" s="57" customFormat="1" ht="26.25" thickBot="1">
      <c r="A147" s="45">
        <v>40724</v>
      </c>
      <c r="B147" s="25">
        <v>4</v>
      </c>
      <c r="C147" s="25" t="s">
        <v>1</v>
      </c>
      <c r="D147" s="25">
        <v>46</v>
      </c>
      <c r="E147" s="25" t="s">
        <v>66</v>
      </c>
      <c r="F147" s="25">
        <v>3</v>
      </c>
      <c r="G147" s="25">
        <v>7.5</v>
      </c>
      <c r="H147" s="25">
        <v>13</v>
      </c>
      <c r="I147" s="24">
        <v>15.5</v>
      </c>
      <c r="J147" s="24">
        <v>18</v>
      </c>
      <c r="K147" s="50">
        <f t="shared" si="10"/>
        <v>5.5</v>
      </c>
      <c r="L147" s="50">
        <f t="shared" si="11"/>
        <v>2.5</v>
      </c>
      <c r="M147" s="50">
        <f t="shared" si="12"/>
        <v>8</v>
      </c>
      <c r="N147" s="50">
        <f t="shared" si="13"/>
        <v>10.5</v>
      </c>
      <c r="O147" s="25">
        <v>4</v>
      </c>
      <c r="P147" s="25">
        <v>17</v>
      </c>
      <c r="Q147" s="24">
        <v>20</v>
      </c>
      <c r="R147" s="24">
        <v>6</v>
      </c>
      <c r="S147" s="51">
        <f t="shared" si="14"/>
        <v>508.68</v>
      </c>
      <c r="T147" s="30" t="s">
        <v>15</v>
      </c>
      <c r="U147" s="52" t="s">
        <v>15</v>
      </c>
      <c r="V147" s="24" t="s">
        <v>17</v>
      </c>
      <c r="W147" s="24">
        <v>1</v>
      </c>
      <c r="X147" s="24" t="s">
        <v>17</v>
      </c>
      <c r="Y147" s="24">
        <v>1</v>
      </c>
      <c r="Z147" s="24" t="s">
        <v>17</v>
      </c>
      <c r="AA147" s="24">
        <v>1</v>
      </c>
      <c r="AB147" s="28">
        <v>5</v>
      </c>
      <c r="AC147" s="28">
        <v>0</v>
      </c>
      <c r="AD147" s="28">
        <v>15</v>
      </c>
      <c r="AE147" s="28">
        <v>0</v>
      </c>
      <c r="AF147" s="24">
        <v>0</v>
      </c>
      <c r="AG147" s="28">
        <v>24</v>
      </c>
      <c r="AH147" s="32" t="s">
        <v>175</v>
      </c>
      <c r="AI147" s="55" t="s">
        <v>460</v>
      </c>
      <c r="AJ147" s="25"/>
      <c r="AK147" s="57" t="s">
        <v>30</v>
      </c>
      <c r="AL147" s="25">
        <v>7.5</v>
      </c>
      <c r="AM147" s="25">
        <v>4</v>
      </c>
      <c r="AN147" s="25" t="s">
        <v>49</v>
      </c>
    </row>
    <row r="148" spans="1:40" s="57" customFormat="1" ht="26.25" thickBot="1">
      <c r="A148" s="45">
        <v>40724</v>
      </c>
      <c r="B148" s="25">
        <v>4</v>
      </c>
      <c r="C148" s="25" t="s">
        <v>1</v>
      </c>
      <c r="D148" s="25">
        <v>47</v>
      </c>
      <c r="E148" s="25" t="s">
        <v>66</v>
      </c>
      <c r="F148" s="25">
        <v>3</v>
      </c>
      <c r="G148" s="25">
        <v>5</v>
      </c>
      <c r="H148" s="25">
        <v>10</v>
      </c>
      <c r="I148" s="24">
        <v>14</v>
      </c>
      <c r="J148" s="24">
        <v>9</v>
      </c>
      <c r="K148" s="50">
        <f t="shared" si="10"/>
        <v>5</v>
      </c>
      <c r="L148" s="50">
        <f t="shared" si="11"/>
        <v>4</v>
      </c>
      <c r="M148" s="50">
        <f t="shared" si="12"/>
        <v>9</v>
      </c>
      <c r="N148" s="50">
        <f t="shared" si="13"/>
        <v>4</v>
      </c>
      <c r="O148" s="25">
        <v>0</v>
      </c>
      <c r="P148" s="25">
        <v>10</v>
      </c>
      <c r="Q148" s="24">
        <v>26</v>
      </c>
      <c r="R148" s="24">
        <v>5</v>
      </c>
      <c r="S148" s="51">
        <f t="shared" si="14"/>
        <v>176.625</v>
      </c>
      <c r="T148" s="30" t="s">
        <v>13</v>
      </c>
      <c r="U148" s="52" t="s">
        <v>15</v>
      </c>
      <c r="V148" s="24" t="s">
        <v>17</v>
      </c>
      <c r="W148" s="24">
        <v>1</v>
      </c>
      <c r="X148" s="24" t="s">
        <v>17</v>
      </c>
      <c r="Y148" s="24">
        <v>1</v>
      </c>
      <c r="Z148" s="24" t="s">
        <v>17</v>
      </c>
      <c r="AA148" s="24">
        <v>1</v>
      </c>
      <c r="AB148" s="28">
        <v>17</v>
      </c>
      <c r="AC148" s="28">
        <v>0</v>
      </c>
      <c r="AD148" s="28">
        <v>40</v>
      </c>
      <c r="AE148" s="28">
        <v>0</v>
      </c>
      <c r="AF148" s="24">
        <v>1</v>
      </c>
      <c r="AG148" s="28">
        <v>150</v>
      </c>
      <c r="AH148" s="32" t="s">
        <v>143</v>
      </c>
      <c r="AI148" s="55" t="s">
        <v>460</v>
      </c>
      <c r="AJ148" s="25"/>
      <c r="AK148" s="57" t="s">
        <v>30</v>
      </c>
      <c r="AL148" s="25">
        <v>5</v>
      </c>
      <c r="AM148" s="25">
        <v>0</v>
      </c>
      <c r="AN148" s="25" t="s">
        <v>49</v>
      </c>
    </row>
    <row r="149" spans="1:40" s="57" customFormat="1" ht="26.25" thickBot="1">
      <c r="A149" s="45">
        <v>40724</v>
      </c>
      <c r="B149" s="25">
        <v>4</v>
      </c>
      <c r="C149" s="25" t="s">
        <v>1</v>
      </c>
      <c r="D149" s="25">
        <v>48</v>
      </c>
      <c r="E149" s="25" t="s">
        <v>47</v>
      </c>
      <c r="F149" s="25">
        <v>3</v>
      </c>
      <c r="G149" s="25">
        <v>4</v>
      </c>
      <c r="H149" s="25">
        <v>10</v>
      </c>
      <c r="I149" s="24">
        <v>19</v>
      </c>
      <c r="J149" s="24">
        <v>17</v>
      </c>
      <c r="K149" s="50">
        <f t="shared" si="10"/>
        <v>6</v>
      </c>
      <c r="L149" s="50">
        <f t="shared" si="11"/>
        <v>9</v>
      </c>
      <c r="M149" s="50">
        <f t="shared" si="12"/>
        <v>15</v>
      </c>
      <c r="N149" s="50">
        <f t="shared" si="13"/>
        <v>13</v>
      </c>
      <c r="O149" s="25">
        <v>0</v>
      </c>
      <c r="P149" s="25">
        <v>9</v>
      </c>
      <c r="Q149" s="24">
        <v>30</v>
      </c>
      <c r="R149" s="24">
        <v>2</v>
      </c>
      <c r="S149" s="51">
        <f t="shared" si="14"/>
        <v>53.38</v>
      </c>
      <c r="T149" s="30" t="s">
        <v>15</v>
      </c>
      <c r="U149" s="52" t="s">
        <v>15</v>
      </c>
      <c r="V149" s="24" t="s">
        <v>17</v>
      </c>
      <c r="W149" s="24">
        <v>1</v>
      </c>
      <c r="X149" s="24" t="s">
        <v>18</v>
      </c>
      <c r="Y149" s="24">
        <v>1</v>
      </c>
      <c r="Z149" s="24" t="s">
        <v>15</v>
      </c>
      <c r="AA149" s="24">
        <v>1</v>
      </c>
      <c r="AB149" s="28">
        <v>5</v>
      </c>
      <c r="AC149" s="28">
        <v>0</v>
      </c>
      <c r="AD149" s="28">
        <v>15</v>
      </c>
      <c r="AE149" s="28">
        <v>0</v>
      </c>
      <c r="AF149" s="24">
        <v>5</v>
      </c>
      <c r="AG149" s="28">
        <v>30</v>
      </c>
      <c r="AH149" s="32" t="s">
        <v>258</v>
      </c>
      <c r="AI149" s="55" t="s">
        <v>460</v>
      </c>
      <c r="AJ149" s="25"/>
      <c r="AK149" s="57" t="s">
        <v>30</v>
      </c>
      <c r="AL149" s="25">
        <v>4</v>
      </c>
      <c r="AM149" s="25">
        <v>0</v>
      </c>
      <c r="AN149" s="25" t="s">
        <v>40</v>
      </c>
    </row>
    <row r="150" spans="1:40" s="57" customFormat="1" ht="26.25" thickBot="1">
      <c r="A150" s="45">
        <v>40724</v>
      </c>
      <c r="B150" s="25">
        <v>4</v>
      </c>
      <c r="C150" s="25" t="s">
        <v>1</v>
      </c>
      <c r="D150" s="25">
        <v>49</v>
      </c>
      <c r="E150" s="25" t="s">
        <v>66</v>
      </c>
      <c r="F150" s="25">
        <v>2</v>
      </c>
      <c r="G150" s="25">
        <v>7</v>
      </c>
      <c r="H150" s="25">
        <v>12</v>
      </c>
      <c r="I150" s="24">
        <v>20</v>
      </c>
      <c r="J150" s="24">
        <v>25.5</v>
      </c>
      <c r="K150" s="50">
        <f t="shared" si="10"/>
        <v>5</v>
      </c>
      <c r="L150" s="50">
        <f t="shared" si="11"/>
        <v>8</v>
      </c>
      <c r="M150" s="50">
        <f t="shared" si="12"/>
        <v>13</v>
      </c>
      <c r="N150" s="50">
        <f t="shared" si="13"/>
        <v>18.5</v>
      </c>
      <c r="O150" s="25">
        <v>3</v>
      </c>
      <c r="P150" s="25">
        <v>13</v>
      </c>
      <c r="Q150" s="24">
        <v>29</v>
      </c>
      <c r="R150" s="24">
        <v>7</v>
      </c>
      <c r="S150" s="51">
        <f t="shared" si="14"/>
        <v>980.85750000000007</v>
      </c>
      <c r="T150" s="30" t="s">
        <v>17</v>
      </c>
      <c r="U150" s="52" t="s">
        <v>15</v>
      </c>
      <c r="V150" s="24" t="s">
        <v>15</v>
      </c>
      <c r="W150" s="24">
        <v>1</v>
      </c>
      <c r="X150" s="24" t="s">
        <v>15</v>
      </c>
      <c r="Y150" s="24">
        <v>1</v>
      </c>
      <c r="Z150" s="24" t="s">
        <v>15</v>
      </c>
      <c r="AA150" s="24">
        <v>1</v>
      </c>
      <c r="AB150" s="28">
        <v>5</v>
      </c>
      <c r="AC150" s="28">
        <v>0</v>
      </c>
      <c r="AD150" s="28">
        <v>27</v>
      </c>
      <c r="AE150" s="28">
        <v>0</v>
      </c>
      <c r="AF150" s="24">
        <v>5</v>
      </c>
      <c r="AG150" s="28">
        <v>40</v>
      </c>
      <c r="AH150" s="32" t="s">
        <v>258</v>
      </c>
      <c r="AI150" s="55" t="s">
        <v>460</v>
      </c>
      <c r="AJ150" s="25"/>
      <c r="AK150" s="57" t="s">
        <v>30</v>
      </c>
      <c r="AL150" s="25">
        <v>7</v>
      </c>
      <c r="AM150" s="25">
        <v>3</v>
      </c>
      <c r="AN150" s="25" t="s">
        <v>49</v>
      </c>
    </row>
    <row r="151" spans="1:40" s="57" customFormat="1" ht="26.25" thickBot="1">
      <c r="A151" s="45">
        <v>40724</v>
      </c>
      <c r="B151" s="25">
        <v>4</v>
      </c>
      <c r="C151" s="25" t="s">
        <v>1</v>
      </c>
      <c r="D151" s="25">
        <v>50</v>
      </c>
      <c r="E151" s="25" t="s">
        <v>47</v>
      </c>
      <c r="F151" s="25">
        <v>4</v>
      </c>
      <c r="G151" s="25">
        <v>8</v>
      </c>
      <c r="H151" s="25">
        <v>10</v>
      </c>
      <c r="I151" s="24"/>
      <c r="K151" s="50">
        <f t="shared" si="10"/>
        <v>2</v>
      </c>
      <c r="L151" s="50">
        <f t="shared" si="11"/>
        <v>-10</v>
      </c>
      <c r="M151" s="50">
        <f t="shared" si="12"/>
        <v>-8</v>
      </c>
      <c r="N151" s="50">
        <f t="shared" si="13"/>
        <v>-8</v>
      </c>
      <c r="O151" s="25">
        <v>0</v>
      </c>
      <c r="P151" s="25">
        <v>5</v>
      </c>
      <c r="Q151" s="24"/>
      <c r="R151" s="24"/>
      <c r="S151" s="51">
        <f t="shared" si="14"/>
        <v>0</v>
      </c>
      <c r="T151" s="30" t="s">
        <v>17</v>
      </c>
      <c r="U151" s="52" t="s">
        <v>14</v>
      </c>
      <c r="V151" s="24" t="s">
        <v>14</v>
      </c>
      <c r="W151" s="24">
        <v>0</v>
      </c>
      <c r="X151" s="24" t="s">
        <v>14</v>
      </c>
      <c r="Y151" s="24">
        <v>0</v>
      </c>
      <c r="Z151" s="24" t="s">
        <v>14</v>
      </c>
      <c r="AA151" s="24">
        <v>0</v>
      </c>
      <c r="AB151" s="28">
        <v>2</v>
      </c>
      <c r="AC151" s="28">
        <v>0</v>
      </c>
      <c r="AD151" s="28">
        <v>5</v>
      </c>
      <c r="AE151" s="28">
        <v>0</v>
      </c>
      <c r="AF151" s="24"/>
      <c r="AG151" s="28">
        <v>45</v>
      </c>
      <c r="AH151" s="32" t="s">
        <v>198</v>
      </c>
      <c r="AI151" s="55" t="s">
        <v>460</v>
      </c>
      <c r="AJ151" s="25"/>
      <c r="AK151" s="57" t="s">
        <v>30</v>
      </c>
      <c r="AL151" s="25">
        <v>8</v>
      </c>
      <c r="AM151" s="25">
        <v>0</v>
      </c>
      <c r="AN151" s="25" t="s">
        <v>40</v>
      </c>
    </row>
    <row r="152" spans="1:40" s="57" customFormat="1" ht="26.25" thickBot="1">
      <c r="A152" s="45">
        <v>40724</v>
      </c>
      <c r="B152" s="25">
        <v>4</v>
      </c>
      <c r="C152" s="25" t="s">
        <v>1</v>
      </c>
      <c r="D152" s="25">
        <v>51</v>
      </c>
      <c r="E152" s="25" t="s">
        <v>47</v>
      </c>
      <c r="F152" s="25">
        <v>2</v>
      </c>
      <c r="G152" s="25">
        <v>10.5</v>
      </c>
      <c r="H152" s="30">
        <v>0</v>
      </c>
      <c r="I152" s="50"/>
      <c r="K152" s="50">
        <f t="shared" si="10"/>
        <v>-10.5</v>
      </c>
      <c r="L152" s="50">
        <f t="shared" si="11"/>
        <v>0</v>
      </c>
      <c r="M152" s="50">
        <f t="shared" si="12"/>
        <v>-10.5</v>
      </c>
      <c r="N152" s="50">
        <f t="shared" si="13"/>
        <v>-10.5</v>
      </c>
      <c r="O152" s="25">
        <v>9</v>
      </c>
      <c r="P152" s="30">
        <v>0</v>
      </c>
      <c r="Q152" s="50"/>
      <c r="R152" s="24"/>
      <c r="S152" s="51">
        <f t="shared" si="14"/>
        <v>0</v>
      </c>
      <c r="T152" s="30" t="s">
        <v>14</v>
      </c>
      <c r="U152" s="30" t="s">
        <v>14</v>
      </c>
      <c r="V152" s="50" t="s">
        <v>14</v>
      </c>
      <c r="W152" s="50">
        <v>0</v>
      </c>
      <c r="X152" s="24" t="s">
        <v>14</v>
      </c>
      <c r="Y152" s="24">
        <v>0</v>
      </c>
      <c r="Z152" s="24" t="s">
        <v>14</v>
      </c>
      <c r="AA152" s="24">
        <v>0</v>
      </c>
      <c r="AB152" s="28">
        <v>1</v>
      </c>
      <c r="AC152" s="28">
        <v>1</v>
      </c>
      <c r="AD152" s="28">
        <v>1</v>
      </c>
      <c r="AE152" s="28">
        <v>15</v>
      </c>
      <c r="AF152" s="24"/>
      <c r="AG152" s="28">
        <v>10</v>
      </c>
      <c r="AH152" s="32" t="s">
        <v>257</v>
      </c>
      <c r="AI152" s="55" t="s">
        <v>460</v>
      </c>
      <c r="AJ152" s="25"/>
      <c r="AK152" s="57" t="s">
        <v>30</v>
      </c>
      <c r="AL152" s="25">
        <v>10.5</v>
      </c>
      <c r="AM152" s="25">
        <v>9</v>
      </c>
      <c r="AN152" s="25">
        <v>0</v>
      </c>
    </row>
    <row r="153" spans="1:40" s="57" customFormat="1" ht="26.25" thickBot="1">
      <c r="A153" s="45">
        <v>40724</v>
      </c>
      <c r="B153" s="25">
        <v>4</v>
      </c>
      <c r="C153" s="25" t="s">
        <v>1</v>
      </c>
      <c r="D153" s="25">
        <v>52</v>
      </c>
      <c r="E153" s="25" t="s">
        <v>47</v>
      </c>
      <c r="F153" s="25">
        <v>1</v>
      </c>
      <c r="G153" s="25">
        <v>7</v>
      </c>
      <c r="H153" s="30">
        <v>0</v>
      </c>
      <c r="I153" s="24"/>
      <c r="K153" s="50">
        <f t="shared" si="10"/>
        <v>-7</v>
      </c>
      <c r="L153" s="50">
        <f t="shared" si="11"/>
        <v>0</v>
      </c>
      <c r="M153" s="50">
        <f t="shared" si="12"/>
        <v>-7</v>
      </c>
      <c r="N153" s="50">
        <f t="shared" si="13"/>
        <v>-7</v>
      </c>
      <c r="O153" s="25">
        <v>8</v>
      </c>
      <c r="P153" s="30">
        <v>0</v>
      </c>
      <c r="Q153" s="24"/>
      <c r="R153" s="24"/>
      <c r="S153" s="51">
        <f t="shared" si="14"/>
        <v>0</v>
      </c>
      <c r="T153" s="30" t="s">
        <v>14</v>
      </c>
      <c r="U153" s="30" t="s">
        <v>14</v>
      </c>
      <c r="V153" s="24" t="s">
        <v>14</v>
      </c>
      <c r="W153" s="24">
        <v>0</v>
      </c>
      <c r="X153" s="50" t="s">
        <v>14</v>
      </c>
      <c r="Y153" s="50">
        <v>0</v>
      </c>
      <c r="Z153" s="24" t="s">
        <v>14</v>
      </c>
      <c r="AA153" s="24">
        <v>0</v>
      </c>
      <c r="AB153" s="28">
        <v>15</v>
      </c>
      <c r="AC153" s="58">
        <v>2</v>
      </c>
      <c r="AD153" s="58">
        <v>25</v>
      </c>
      <c r="AE153" s="58">
        <v>2</v>
      </c>
      <c r="AF153" s="24"/>
      <c r="AG153" s="58">
        <v>40</v>
      </c>
      <c r="AH153" s="32" t="s">
        <v>256</v>
      </c>
      <c r="AI153" s="55" t="s">
        <v>460</v>
      </c>
      <c r="AJ153" s="49"/>
      <c r="AK153" s="57" t="s">
        <v>30</v>
      </c>
      <c r="AL153" s="25">
        <v>7</v>
      </c>
      <c r="AM153" s="25">
        <v>8</v>
      </c>
      <c r="AN153" s="25">
        <v>0</v>
      </c>
    </row>
    <row r="154" spans="1:40" s="57" customFormat="1" ht="26.25" thickBot="1">
      <c r="A154" s="45">
        <v>40724</v>
      </c>
      <c r="B154" s="25">
        <v>4</v>
      </c>
      <c r="C154" s="25" t="s">
        <v>1</v>
      </c>
      <c r="D154" s="25">
        <v>53</v>
      </c>
      <c r="E154" s="25" t="s">
        <v>47</v>
      </c>
      <c r="F154" s="25">
        <v>2</v>
      </c>
      <c r="G154" s="25">
        <v>6</v>
      </c>
      <c r="H154" s="25">
        <v>14.5</v>
      </c>
      <c r="I154" s="24">
        <v>23.5</v>
      </c>
      <c r="J154" s="24">
        <v>27.5</v>
      </c>
      <c r="K154" s="50">
        <f t="shared" si="10"/>
        <v>8.5</v>
      </c>
      <c r="L154" s="50">
        <f t="shared" si="11"/>
        <v>9</v>
      </c>
      <c r="M154" s="50">
        <f t="shared" si="12"/>
        <v>17.5</v>
      </c>
      <c r="N154" s="50">
        <f t="shared" si="13"/>
        <v>21.5</v>
      </c>
      <c r="O154" s="25">
        <v>3</v>
      </c>
      <c r="P154" s="25">
        <v>14</v>
      </c>
      <c r="Q154" s="24">
        <v>29</v>
      </c>
      <c r="R154" s="24">
        <v>10</v>
      </c>
      <c r="S154" s="51">
        <f t="shared" si="14"/>
        <v>2158.75</v>
      </c>
      <c r="T154" s="30" t="s">
        <v>17</v>
      </c>
      <c r="U154" s="52" t="s">
        <v>15</v>
      </c>
      <c r="V154" s="24" t="s">
        <v>15</v>
      </c>
      <c r="W154" s="24">
        <v>1</v>
      </c>
      <c r="X154" s="24" t="s">
        <v>17</v>
      </c>
      <c r="Y154" s="24">
        <v>1</v>
      </c>
      <c r="Z154" s="24" t="s">
        <v>17</v>
      </c>
      <c r="AA154" s="24">
        <v>1</v>
      </c>
      <c r="AB154" s="32">
        <v>0.1</v>
      </c>
      <c r="AC154" s="32">
        <v>0.1</v>
      </c>
      <c r="AD154" s="28">
        <v>22</v>
      </c>
      <c r="AE154" s="28">
        <v>3</v>
      </c>
      <c r="AF154" s="24">
        <v>12</v>
      </c>
      <c r="AG154" s="28">
        <v>26</v>
      </c>
      <c r="AH154" s="68" t="s">
        <v>255</v>
      </c>
      <c r="AI154" s="55" t="s">
        <v>460</v>
      </c>
      <c r="AJ154" s="25"/>
      <c r="AK154" s="57" t="s">
        <v>30</v>
      </c>
      <c r="AL154" s="25">
        <v>6</v>
      </c>
      <c r="AM154" s="25">
        <v>3</v>
      </c>
      <c r="AN154" s="25">
        <v>0</v>
      </c>
    </row>
    <row r="155" spans="1:40" s="57" customFormat="1" ht="26.25" thickBot="1">
      <c r="A155" s="45">
        <v>40724</v>
      </c>
      <c r="B155" s="25">
        <v>4</v>
      </c>
      <c r="C155" s="25" t="s">
        <v>1</v>
      </c>
      <c r="D155" s="25">
        <v>54</v>
      </c>
      <c r="E155" s="25" t="s">
        <v>47</v>
      </c>
      <c r="F155" s="25">
        <v>1</v>
      </c>
      <c r="G155" s="25">
        <v>8</v>
      </c>
      <c r="H155" s="25">
        <v>11</v>
      </c>
      <c r="J155" s="24"/>
      <c r="K155" s="50">
        <f t="shared" si="10"/>
        <v>3</v>
      </c>
      <c r="L155" s="50">
        <f t="shared" si="11"/>
        <v>-11</v>
      </c>
      <c r="M155" s="50">
        <f t="shared" si="12"/>
        <v>-8</v>
      </c>
      <c r="N155" s="50">
        <f t="shared" si="13"/>
        <v>-8</v>
      </c>
      <c r="O155" s="25">
        <v>4</v>
      </c>
      <c r="P155" s="25">
        <v>12</v>
      </c>
      <c r="Q155" s="24"/>
      <c r="S155" s="51">
        <f t="shared" si="14"/>
        <v>0</v>
      </c>
      <c r="T155" s="30" t="s">
        <v>17</v>
      </c>
      <c r="U155" s="52" t="s">
        <v>14</v>
      </c>
      <c r="V155" s="24" t="s">
        <v>14</v>
      </c>
      <c r="W155" s="24">
        <v>0</v>
      </c>
      <c r="X155" s="24" t="s">
        <v>14</v>
      </c>
      <c r="Y155" s="24">
        <v>0</v>
      </c>
      <c r="Z155" s="24" t="s">
        <v>14</v>
      </c>
      <c r="AA155" s="24">
        <v>0</v>
      </c>
      <c r="AB155" s="28">
        <v>0</v>
      </c>
      <c r="AC155" s="32">
        <v>3</v>
      </c>
      <c r="AD155" s="28">
        <v>2</v>
      </c>
      <c r="AE155" s="28">
        <v>4</v>
      </c>
      <c r="AF155" s="24"/>
      <c r="AG155" s="28">
        <v>10</v>
      </c>
      <c r="AH155" s="32" t="s">
        <v>254</v>
      </c>
      <c r="AI155" s="55" t="s">
        <v>460</v>
      </c>
      <c r="AJ155" s="25"/>
      <c r="AK155" s="57" t="s">
        <v>30</v>
      </c>
      <c r="AL155" s="25">
        <v>8</v>
      </c>
      <c r="AM155" s="25">
        <v>4</v>
      </c>
      <c r="AN155" s="25">
        <v>0</v>
      </c>
    </row>
    <row r="156" spans="1:40" s="57" customFormat="1" ht="26.25" thickBot="1">
      <c r="A156" s="45">
        <v>40724</v>
      </c>
      <c r="B156" s="25">
        <v>4</v>
      </c>
      <c r="C156" s="25" t="s">
        <v>1</v>
      </c>
      <c r="D156" s="25">
        <v>55</v>
      </c>
      <c r="E156" s="25" t="s">
        <v>47</v>
      </c>
      <c r="F156" s="25">
        <v>1</v>
      </c>
      <c r="G156" s="25">
        <v>10</v>
      </c>
      <c r="H156" s="25">
        <v>20.5</v>
      </c>
      <c r="I156" s="24">
        <v>27</v>
      </c>
      <c r="J156" s="24">
        <v>30</v>
      </c>
      <c r="K156" s="50">
        <f t="shared" si="10"/>
        <v>10.5</v>
      </c>
      <c r="L156" s="50">
        <f t="shared" si="11"/>
        <v>6.5</v>
      </c>
      <c r="M156" s="50">
        <f t="shared" si="12"/>
        <v>17</v>
      </c>
      <c r="N156" s="50">
        <f t="shared" si="13"/>
        <v>20</v>
      </c>
      <c r="O156" s="25">
        <v>9</v>
      </c>
      <c r="P156" s="25">
        <v>29</v>
      </c>
      <c r="Q156" s="24">
        <v>33</v>
      </c>
      <c r="R156" s="24">
        <v>11</v>
      </c>
      <c r="S156" s="51">
        <f t="shared" si="14"/>
        <v>2849.55</v>
      </c>
      <c r="T156" s="30" t="s">
        <v>15</v>
      </c>
      <c r="U156" s="52" t="s">
        <v>13</v>
      </c>
      <c r="V156" s="24" t="s">
        <v>13</v>
      </c>
      <c r="W156" s="24">
        <v>1</v>
      </c>
      <c r="X156" s="24" t="s">
        <v>17</v>
      </c>
      <c r="Y156" s="24">
        <v>1</v>
      </c>
      <c r="Z156" s="24" t="s">
        <v>18</v>
      </c>
      <c r="AA156" s="24">
        <v>1</v>
      </c>
      <c r="AB156" s="28">
        <v>8</v>
      </c>
      <c r="AC156" s="28">
        <v>10</v>
      </c>
      <c r="AD156" s="28">
        <v>15</v>
      </c>
      <c r="AE156" s="28">
        <v>15</v>
      </c>
      <c r="AF156" s="24">
        <v>20</v>
      </c>
      <c r="AG156" s="28">
        <v>50</v>
      </c>
      <c r="AH156" s="32" t="s">
        <v>253</v>
      </c>
      <c r="AI156" s="55" t="s">
        <v>460</v>
      </c>
      <c r="AJ156" s="25"/>
      <c r="AK156" s="57" t="s">
        <v>30</v>
      </c>
      <c r="AL156" s="25">
        <v>10</v>
      </c>
      <c r="AM156" s="25">
        <v>9</v>
      </c>
      <c r="AN156" s="25">
        <v>0</v>
      </c>
    </row>
    <row r="157" spans="1:40" s="57" customFormat="1" ht="26.25" thickBot="1">
      <c r="A157" s="45">
        <v>40724</v>
      </c>
      <c r="B157" s="25">
        <v>4</v>
      </c>
      <c r="C157" s="25" t="s">
        <v>1</v>
      </c>
      <c r="D157" s="25">
        <v>56</v>
      </c>
      <c r="E157" s="25" t="s">
        <v>47</v>
      </c>
      <c r="F157" s="25">
        <v>1</v>
      </c>
      <c r="G157" s="25">
        <v>11</v>
      </c>
      <c r="H157" s="25">
        <v>17</v>
      </c>
      <c r="I157" s="24">
        <v>27.5</v>
      </c>
      <c r="J157" s="24">
        <v>31</v>
      </c>
      <c r="K157" s="50">
        <f t="shared" si="10"/>
        <v>6</v>
      </c>
      <c r="L157" s="50">
        <f t="shared" si="11"/>
        <v>10.5</v>
      </c>
      <c r="M157" s="50">
        <f t="shared" si="12"/>
        <v>16.5</v>
      </c>
      <c r="N157" s="50">
        <f t="shared" si="13"/>
        <v>20</v>
      </c>
      <c r="O157" s="25">
        <v>5</v>
      </c>
      <c r="P157" s="25">
        <v>17</v>
      </c>
      <c r="Q157" s="24">
        <v>37</v>
      </c>
      <c r="R157" s="24">
        <v>9</v>
      </c>
      <c r="S157" s="51">
        <f t="shared" si="14"/>
        <v>1971.135</v>
      </c>
      <c r="T157" s="30" t="s">
        <v>17</v>
      </c>
      <c r="U157" s="52" t="s">
        <v>15</v>
      </c>
      <c r="V157" s="24" t="s">
        <v>13</v>
      </c>
      <c r="W157" s="24">
        <v>1</v>
      </c>
      <c r="X157" s="24" t="s">
        <v>17</v>
      </c>
      <c r="Y157" s="24">
        <v>1</v>
      </c>
      <c r="Z157" s="24" t="s">
        <v>17</v>
      </c>
      <c r="AA157" s="24">
        <v>1</v>
      </c>
      <c r="AB157" s="28">
        <v>30</v>
      </c>
      <c r="AC157" s="28">
        <v>4</v>
      </c>
      <c r="AD157" s="28">
        <v>50</v>
      </c>
      <c r="AE157" s="28">
        <v>35</v>
      </c>
      <c r="AF157" s="24">
        <v>7</v>
      </c>
      <c r="AG157" s="28">
        <v>40</v>
      </c>
      <c r="AH157" s="32" t="s">
        <v>252</v>
      </c>
      <c r="AI157" s="55" t="s">
        <v>460</v>
      </c>
      <c r="AJ157" s="25"/>
      <c r="AK157" s="57" t="s">
        <v>30</v>
      </c>
      <c r="AL157" s="25">
        <v>11</v>
      </c>
      <c r="AM157" s="25">
        <v>5</v>
      </c>
      <c r="AN157" s="25">
        <v>0</v>
      </c>
    </row>
    <row r="158" spans="1:40" s="57" customFormat="1" ht="26.25" thickBot="1">
      <c r="A158" s="45">
        <v>40724</v>
      </c>
      <c r="B158" s="25">
        <v>4</v>
      </c>
      <c r="C158" s="25" t="s">
        <v>1</v>
      </c>
      <c r="D158" s="25">
        <v>57</v>
      </c>
      <c r="E158" s="25" t="s">
        <v>47</v>
      </c>
      <c r="F158" s="25">
        <v>1</v>
      </c>
      <c r="G158" s="25">
        <v>9</v>
      </c>
      <c r="H158" s="25">
        <v>25</v>
      </c>
      <c r="I158" s="24">
        <v>48</v>
      </c>
      <c r="J158" s="24">
        <v>56</v>
      </c>
      <c r="K158" s="50">
        <f t="shared" si="10"/>
        <v>16</v>
      </c>
      <c r="L158" s="50">
        <f t="shared" si="11"/>
        <v>23</v>
      </c>
      <c r="M158" s="50">
        <f t="shared" si="12"/>
        <v>39</v>
      </c>
      <c r="N158" s="50">
        <f t="shared" si="13"/>
        <v>47</v>
      </c>
      <c r="O158" s="25">
        <v>8</v>
      </c>
      <c r="P158" s="25">
        <v>37</v>
      </c>
      <c r="Q158" s="24">
        <v>57</v>
      </c>
      <c r="R158" s="24">
        <v>13</v>
      </c>
      <c r="S158" s="51">
        <f t="shared" si="14"/>
        <v>7429.24</v>
      </c>
      <c r="T158" s="30" t="s">
        <v>15</v>
      </c>
      <c r="U158" s="52" t="s">
        <v>13</v>
      </c>
      <c r="V158" s="24" t="s">
        <v>13</v>
      </c>
      <c r="W158" s="24">
        <v>1</v>
      </c>
      <c r="X158" s="24" t="s">
        <v>17</v>
      </c>
      <c r="Y158" s="24">
        <v>1</v>
      </c>
      <c r="Z158" s="24" t="s">
        <v>17</v>
      </c>
      <c r="AA158" s="24">
        <v>1</v>
      </c>
      <c r="AB158" s="28">
        <v>0</v>
      </c>
      <c r="AC158" s="28">
        <v>20</v>
      </c>
      <c r="AD158" s="28">
        <v>3</v>
      </c>
      <c r="AE158" s="28">
        <v>35</v>
      </c>
      <c r="AF158" s="24">
        <v>8</v>
      </c>
      <c r="AG158" s="28">
        <v>40</v>
      </c>
      <c r="AH158" s="32" t="s">
        <v>251</v>
      </c>
      <c r="AI158" s="55" t="s">
        <v>460</v>
      </c>
      <c r="AJ158" s="25"/>
      <c r="AK158" s="57" t="s">
        <v>30</v>
      </c>
      <c r="AL158" s="25">
        <v>9</v>
      </c>
      <c r="AM158" s="25">
        <v>8</v>
      </c>
      <c r="AN158" s="25">
        <v>0</v>
      </c>
    </row>
    <row r="159" spans="1:40" s="57" customFormat="1" ht="26.25" thickBot="1">
      <c r="A159" s="45">
        <v>40724</v>
      </c>
      <c r="B159" s="25">
        <v>4</v>
      </c>
      <c r="C159" s="25" t="s">
        <v>1</v>
      </c>
      <c r="D159" s="25">
        <v>58</v>
      </c>
      <c r="E159" s="25" t="s">
        <v>47</v>
      </c>
      <c r="F159" s="25">
        <v>1</v>
      </c>
      <c r="G159" s="25">
        <v>8</v>
      </c>
      <c r="H159" s="25">
        <v>11.5</v>
      </c>
      <c r="I159" s="24">
        <v>20</v>
      </c>
      <c r="J159" s="24">
        <v>22</v>
      </c>
      <c r="K159" s="50">
        <f t="shared" si="10"/>
        <v>3.5</v>
      </c>
      <c r="L159" s="50">
        <f t="shared" si="11"/>
        <v>8.5</v>
      </c>
      <c r="M159" s="50">
        <f t="shared" si="12"/>
        <v>12</v>
      </c>
      <c r="N159" s="50">
        <f t="shared" si="13"/>
        <v>14</v>
      </c>
      <c r="O159" s="25">
        <v>5</v>
      </c>
      <c r="P159" s="25">
        <v>8</v>
      </c>
      <c r="Q159" s="24">
        <v>29</v>
      </c>
      <c r="R159" s="24">
        <v>4.5</v>
      </c>
      <c r="S159" s="51">
        <f t="shared" si="14"/>
        <v>349.71750000000003</v>
      </c>
      <c r="T159" s="30" t="s">
        <v>17</v>
      </c>
      <c r="U159" s="52" t="s">
        <v>15</v>
      </c>
      <c r="V159" s="24" t="s">
        <v>13</v>
      </c>
      <c r="W159" s="24">
        <v>1</v>
      </c>
      <c r="X159" s="24" t="s">
        <v>17</v>
      </c>
      <c r="Y159" s="24">
        <v>1</v>
      </c>
      <c r="Z159" s="24" t="s">
        <v>18</v>
      </c>
      <c r="AA159" s="24">
        <v>1</v>
      </c>
      <c r="AB159" s="28">
        <v>15</v>
      </c>
      <c r="AC159" s="28">
        <v>5</v>
      </c>
      <c r="AD159" s="28">
        <v>20</v>
      </c>
      <c r="AE159" s="28">
        <v>20</v>
      </c>
      <c r="AF159" s="24">
        <v>20</v>
      </c>
      <c r="AG159" s="28">
        <v>50</v>
      </c>
      <c r="AH159" s="32" t="s">
        <v>250</v>
      </c>
      <c r="AI159" s="55" t="s">
        <v>460</v>
      </c>
      <c r="AJ159" s="25"/>
      <c r="AK159" s="57" t="s">
        <v>30</v>
      </c>
      <c r="AL159" s="25">
        <v>8</v>
      </c>
      <c r="AM159" s="25">
        <v>5</v>
      </c>
      <c r="AN159" s="25">
        <v>0</v>
      </c>
    </row>
    <row r="160" spans="1:40" s="57" customFormat="1" ht="26.25" thickBot="1">
      <c r="A160" s="45">
        <v>40724</v>
      </c>
      <c r="B160" s="25">
        <v>4</v>
      </c>
      <c r="C160" s="25" t="s">
        <v>1</v>
      </c>
      <c r="D160" s="25">
        <v>59</v>
      </c>
      <c r="E160" s="25" t="s">
        <v>47</v>
      </c>
      <c r="F160" s="25">
        <v>2</v>
      </c>
      <c r="G160" s="25">
        <v>8.5</v>
      </c>
      <c r="H160" s="25">
        <v>11.5</v>
      </c>
      <c r="I160" s="24">
        <v>13.5</v>
      </c>
      <c r="J160" s="24">
        <v>13</v>
      </c>
      <c r="K160" s="50">
        <f t="shared" si="10"/>
        <v>3</v>
      </c>
      <c r="L160" s="50">
        <f t="shared" si="11"/>
        <v>2</v>
      </c>
      <c r="M160" s="50">
        <f t="shared" si="12"/>
        <v>5</v>
      </c>
      <c r="N160" s="50">
        <f t="shared" si="13"/>
        <v>4.5</v>
      </c>
      <c r="O160" s="25">
        <v>4</v>
      </c>
      <c r="P160" s="25">
        <v>11</v>
      </c>
      <c r="Q160" s="24">
        <v>14</v>
      </c>
      <c r="R160" s="24">
        <v>50</v>
      </c>
      <c r="S160" s="51">
        <f t="shared" si="14"/>
        <v>25512.5</v>
      </c>
      <c r="T160" s="30" t="s">
        <v>17</v>
      </c>
      <c r="U160" s="52" t="s">
        <v>17</v>
      </c>
      <c r="V160" s="24" t="s">
        <v>15</v>
      </c>
      <c r="W160" s="24">
        <v>1</v>
      </c>
      <c r="X160" s="24" t="s">
        <v>17</v>
      </c>
      <c r="Y160" s="24">
        <v>1</v>
      </c>
      <c r="Z160" s="24" t="s">
        <v>18</v>
      </c>
      <c r="AA160" s="24">
        <v>1</v>
      </c>
      <c r="AB160" s="28">
        <v>5</v>
      </c>
      <c r="AC160" s="28">
        <v>1</v>
      </c>
      <c r="AD160" s="28">
        <v>10</v>
      </c>
      <c r="AE160" s="28">
        <v>5</v>
      </c>
      <c r="AF160" s="24">
        <v>5</v>
      </c>
      <c r="AG160" s="28">
        <v>50</v>
      </c>
      <c r="AH160" s="61" t="s">
        <v>249</v>
      </c>
      <c r="AI160" s="55" t="s">
        <v>460</v>
      </c>
      <c r="AJ160" s="25"/>
      <c r="AK160" s="57" t="s">
        <v>30</v>
      </c>
      <c r="AL160" s="25">
        <v>8.5</v>
      </c>
      <c r="AM160" s="25">
        <v>4</v>
      </c>
      <c r="AN160" s="25">
        <v>0</v>
      </c>
    </row>
    <row r="161" spans="1:40" s="57" customFormat="1" ht="26.25" thickBot="1">
      <c r="A161" s="45">
        <v>40724</v>
      </c>
      <c r="B161" s="25">
        <v>4</v>
      </c>
      <c r="C161" s="25" t="s">
        <v>1</v>
      </c>
      <c r="D161" s="25">
        <v>60</v>
      </c>
      <c r="E161" s="25" t="s">
        <v>47</v>
      </c>
      <c r="F161" s="25">
        <v>3</v>
      </c>
      <c r="G161" s="25">
        <v>10</v>
      </c>
      <c r="H161" s="25">
        <v>12</v>
      </c>
      <c r="I161" s="24">
        <v>13</v>
      </c>
      <c r="J161" s="24">
        <v>12</v>
      </c>
      <c r="K161" s="50">
        <f t="shared" si="10"/>
        <v>2</v>
      </c>
      <c r="L161" s="50">
        <f t="shared" si="11"/>
        <v>1</v>
      </c>
      <c r="M161" s="50">
        <f t="shared" si="12"/>
        <v>3</v>
      </c>
      <c r="N161" s="50">
        <f t="shared" si="13"/>
        <v>2</v>
      </c>
      <c r="O161" s="25">
        <v>5</v>
      </c>
      <c r="P161" s="25">
        <v>8</v>
      </c>
      <c r="Q161" s="24">
        <v>6</v>
      </c>
      <c r="R161" s="24">
        <v>3</v>
      </c>
      <c r="S161" s="51">
        <f t="shared" si="14"/>
        <v>84.78</v>
      </c>
      <c r="T161" s="30" t="s">
        <v>17</v>
      </c>
      <c r="U161" s="52" t="s">
        <v>18</v>
      </c>
      <c r="V161" s="24" t="s">
        <v>17</v>
      </c>
      <c r="W161" s="24">
        <v>1</v>
      </c>
      <c r="X161" s="24" t="s">
        <v>18</v>
      </c>
      <c r="Y161" s="24">
        <v>1</v>
      </c>
      <c r="Z161" s="24" t="s">
        <v>18</v>
      </c>
      <c r="AA161" s="24">
        <v>1</v>
      </c>
      <c r="AB161" s="28">
        <v>0</v>
      </c>
      <c r="AC161" s="28">
        <v>1</v>
      </c>
      <c r="AD161" s="28">
        <v>1</v>
      </c>
      <c r="AE161" s="28">
        <v>1</v>
      </c>
      <c r="AF161" s="24">
        <v>1</v>
      </c>
      <c r="AG161" s="28">
        <v>5</v>
      </c>
      <c r="AH161" s="32" t="s">
        <v>248</v>
      </c>
      <c r="AI161" s="55" t="s">
        <v>460</v>
      </c>
      <c r="AJ161" s="25"/>
      <c r="AK161" s="57" t="s">
        <v>30</v>
      </c>
      <c r="AL161" s="25">
        <v>10</v>
      </c>
      <c r="AM161" s="25">
        <v>5</v>
      </c>
      <c r="AN161" s="25">
        <v>0</v>
      </c>
    </row>
    <row r="162" spans="1:40" s="57" customFormat="1" ht="26.25" thickBot="1">
      <c r="A162" s="45">
        <v>40724</v>
      </c>
      <c r="B162" s="25">
        <v>4</v>
      </c>
      <c r="C162" s="25" t="s">
        <v>1</v>
      </c>
      <c r="D162" s="25">
        <v>61</v>
      </c>
      <c r="E162" s="25" t="s">
        <v>47</v>
      </c>
      <c r="F162" s="25">
        <v>2</v>
      </c>
      <c r="G162" s="25">
        <v>7</v>
      </c>
      <c r="H162" s="25">
        <v>9.5</v>
      </c>
      <c r="I162" s="24">
        <v>9</v>
      </c>
      <c r="J162" s="24">
        <v>7.5</v>
      </c>
      <c r="K162" s="50">
        <f t="shared" si="10"/>
        <v>2.5</v>
      </c>
      <c r="L162" s="50">
        <f t="shared" si="11"/>
        <v>-0.5</v>
      </c>
      <c r="M162" s="50">
        <f t="shared" si="12"/>
        <v>2</v>
      </c>
      <c r="N162" s="50">
        <f t="shared" si="13"/>
        <v>0.5</v>
      </c>
      <c r="O162" s="25">
        <v>4</v>
      </c>
      <c r="P162" s="25">
        <v>7</v>
      </c>
      <c r="Q162" s="24">
        <v>6</v>
      </c>
      <c r="R162" s="24">
        <v>2.5</v>
      </c>
      <c r="S162" s="51">
        <f t="shared" si="14"/>
        <v>36.796875</v>
      </c>
      <c r="T162" s="30" t="s">
        <v>17</v>
      </c>
      <c r="U162" s="52" t="s">
        <v>18</v>
      </c>
      <c r="V162" s="24" t="s">
        <v>18</v>
      </c>
      <c r="W162" s="24">
        <v>1</v>
      </c>
      <c r="X162" s="24" t="s">
        <v>14</v>
      </c>
      <c r="Y162" s="24">
        <v>0</v>
      </c>
      <c r="Z162" s="24" t="s">
        <v>14</v>
      </c>
      <c r="AA162" s="24">
        <v>0</v>
      </c>
      <c r="AB162" s="28">
        <v>1</v>
      </c>
      <c r="AC162" s="28">
        <v>0</v>
      </c>
      <c r="AD162" s="28">
        <v>5</v>
      </c>
      <c r="AE162" s="28">
        <v>0</v>
      </c>
      <c r="AF162" s="24">
        <v>1</v>
      </c>
      <c r="AG162" s="28">
        <v>60</v>
      </c>
      <c r="AH162" s="32" t="s">
        <v>247</v>
      </c>
      <c r="AI162" s="55" t="s">
        <v>460</v>
      </c>
      <c r="AJ162" s="25"/>
      <c r="AK162" s="57" t="s">
        <v>30</v>
      </c>
      <c r="AL162" s="25">
        <v>7</v>
      </c>
      <c r="AM162" s="25">
        <v>4</v>
      </c>
      <c r="AN162" s="25">
        <v>0</v>
      </c>
    </row>
    <row r="163" spans="1:40" s="57" customFormat="1" ht="26.25" thickBot="1">
      <c r="A163" s="45">
        <v>40724</v>
      </c>
      <c r="B163" s="25">
        <v>4</v>
      </c>
      <c r="C163" s="25" t="s">
        <v>1</v>
      </c>
      <c r="D163" s="25">
        <v>62</v>
      </c>
      <c r="E163" s="25" t="s">
        <v>47</v>
      </c>
      <c r="F163" s="25">
        <v>3</v>
      </c>
      <c r="G163" s="25">
        <v>7</v>
      </c>
      <c r="H163" s="25">
        <v>11</v>
      </c>
      <c r="I163" s="24">
        <v>14</v>
      </c>
      <c r="J163" s="24">
        <v>14</v>
      </c>
      <c r="K163" s="50">
        <f t="shared" si="10"/>
        <v>4</v>
      </c>
      <c r="L163" s="50">
        <f t="shared" si="11"/>
        <v>3</v>
      </c>
      <c r="M163" s="50">
        <f t="shared" si="12"/>
        <v>7</v>
      </c>
      <c r="N163" s="50">
        <f t="shared" si="13"/>
        <v>7</v>
      </c>
      <c r="O163" s="25">
        <v>7</v>
      </c>
      <c r="P163" s="25">
        <v>14</v>
      </c>
      <c r="Q163" s="24">
        <v>16</v>
      </c>
      <c r="R163" s="24">
        <v>5.5</v>
      </c>
      <c r="S163" s="51">
        <f t="shared" si="14"/>
        <v>332.44749999999999</v>
      </c>
      <c r="T163" s="30" t="s">
        <v>17</v>
      </c>
      <c r="U163" s="52" t="s">
        <v>15</v>
      </c>
      <c r="V163" s="24" t="s">
        <v>15</v>
      </c>
      <c r="W163" s="24">
        <v>1</v>
      </c>
      <c r="X163" s="24" t="s">
        <v>17</v>
      </c>
      <c r="Y163" s="24">
        <v>1</v>
      </c>
      <c r="Z163" s="24" t="s">
        <v>14</v>
      </c>
      <c r="AA163" s="24">
        <v>0</v>
      </c>
      <c r="AB163" s="28">
        <v>2</v>
      </c>
      <c r="AC163" s="28">
        <v>2</v>
      </c>
      <c r="AD163" s="28">
        <v>8</v>
      </c>
      <c r="AE163" s="32">
        <v>0.1</v>
      </c>
      <c r="AF163" s="24">
        <v>0</v>
      </c>
      <c r="AG163" s="28">
        <v>25</v>
      </c>
      <c r="AH163" s="32" t="s">
        <v>246</v>
      </c>
      <c r="AI163" s="55" t="s">
        <v>460</v>
      </c>
      <c r="AJ163" s="25"/>
      <c r="AK163" s="57" t="s">
        <v>30</v>
      </c>
      <c r="AL163" s="25">
        <v>7</v>
      </c>
      <c r="AM163" s="25">
        <v>7</v>
      </c>
      <c r="AN163" s="25">
        <v>0</v>
      </c>
    </row>
    <row r="164" spans="1:40" s="57" customFormat="1" ht="26.25" thickBot="1">
      <c r="A164" s="45">
        <v>40724</v>
      </c>
      <c r="B164" s="25">
        <v>4</v>
      </c>
      <c r="C164" s="25" t="s">
        <v>1</v>
      </c>
      <c r="D164" s="25">
        <v>63</v>
      </c>
      <c r="E164" s="25" t="s">
        <v>47</v>
      </c>
      <c r="F164" s="25">
        <v>2</v>
      </c>
      <c r="G164" s="25">
        <v>7</v>
      </c>
      <c r="H164" s="25">
        <v>11</v>
      </c>
      <c r="I164" s="24">
        <v>13</v>
      </c>
      <c r="J164" s="24">
        <v>13</v>
      </c>
      <c r="K164" s="50">
        <f t="shared" si="10"/>
        <v>4</v>
      </c>
      <c r="L164" s="50">
        <f t="shared" si="11"/>
        <v>2</v>
      </c>
      <c r="M164" s="50">
        <f t="shared" si="12"/>
        <v>6</v>
      </c>
      <c r="N164" s="50">
        <f t="shared" si="13"/>
        <v>6</v>
      </c>
      <c r="O164" s="25">
        <v>3</v>
      </c>
      <c r="P164" s="25">
        <v>10</v>
      </c>
      <c r="Q164" s="24">
        <v>9</v>
      </c>
      <c r="R164" s="24">
        <v>3</v>
      </c>
      <c r="S164" s="51">
        <f t="shared" si="14"/>
        <v>91.844999999999999</v>
      </c>
      <c r="T164" s="30" t="s">
        <v>15</v>
      </c>
      <c r="U164" s="52" t="s">
        <v>15</v>
      </c>
      <c r="V164" s="24" t="s">
        <v>17</v>
      </c>
      <c r="W164" s="24">
        <v>1</v>
      </c>
      <c r="X164" s="24" t="s">
        <v>17</v>
      </c>
      <c r="Y164" s="24">
        <v>1</v>
      </c>
      <c r="Z164" s="24" t="s">
        <v>17</v>
      </c>
      <c r="AA164" s="24">
        <v>1</v>
      </c>
      <c r="AB164" s="28">
        <v>30</v>
      </c>
      <c r="AC164" s="28">
        <v>0</v>
      </c>
      <c r="AD164" s="28">
        <v>50</v>
      </c>
      <c r="AE164" s="28">
        <v>0</v>
      </c>
      <c r="AF164" s="24">
        <v>5</v>
      </c>
      <c r="AG164" s="28">
        <v>45</v>
      </c>
      <c r="AH164" s="32" t="s">
        <v>175</v>
      </c>
      <c r="AI164" s="55" t="s">
        <v>460</v>
      </c>
      <c r="AJ164" s="25"/>
      <c r="AK164" s="57" t="s">
        <v>30</v>
      </c>
      <c r="AL164" s="25">
        <v>7</v>
      </c>
      <c r="AM164" s="25">
        <v>3</v>
      </c>
      <c r="AN164" s="25">
        <v>0</v>
      </c>
    </row>
    <row r="165" spans="1:40" s="57" customFormat="1" ht="26.25" thickBot="1">
      <c r="A165" s="45">
        <v>40724</v>
      </c>
      <c r="B165" s="25">
        <v>4</v>
      </c>
      <c r="C165" s="25" t="s">
        <v>1</v>
      </c>
      <c r="D165" s="25">
        <v>64</v>
      </c>
      <c r="E165" s="25" t="s">
        <v>47</v>
      </c>
      <c r="F165" s="25">
        <v>2</v>
      </c>
      <c r="G165" s="25">
        <v>4</v>
      </c>
      <c r="H165" s="25">
        <v>6.5</v>
      </c>
      <c r="I165" s="24">
        <v>11.5</v>
      </c>
      <c r="J165" s="24">
        <v>11.5</v>
      </c>
      <c r="K165" s="50">
        <f t="shared" si="10"/>
        <v>2.5</v>
      </c>
      <c r="L165" s="50">
        <f t="shared" si="11"/>
        <v>5</v>
      </c>
      <c r="M165" s="50">
        <f t="shared" si="12"/>
        <v>7.5</v>
      </c>
      <c r="N165" s="50">
        <f t="shared" si="13"/>
        <v>7.5</v>
      </c>
      <c r="O165" s="25">
        <v>4</v>
      </c>
      <c r="P165" s="25">
        <v>7</v>
      </c>
      <c r="Q165" s="24">
        <v>12</v>
      </c>
      <c r="R165" s="24">
        <v>6</v>
      </c>
      <c r="S165" s="51">
        <f t="shared" si="14"/>
        <v>324.99</v>
      </c>
      <c r="T165" s="30" t="s">
        <v>17</v>
      </c>
      <c r="U165" s="52" t="s">
        <v>15</v>
      </c>
      <c r="V165" s="24" t="s">
        <v>17</v>
      </c>
      <c r="W165" s="24">
        <v>1</v>
      </c>
      <c r="X165" s="24" t="s">
        <v>17</v>
      </c>
      <c r="Y165" s="24">
        <v>1</v>
      </c>
      <c r="Z165" s="24" t="s">
        <v>17</v>
      </c>
      <c r="AA165" s="24">
        <v>1</v>
      </c>
      <c r="AB165" s="28">
        <v>0</v>
      </c>
      <c r="AC165" s="28">
        <v>2</v>
      </c>
      <c r="AD165" s="28">
        <v>3</v>
      </c>
      <c r="AE165" s="28">
        <v>10</v>
      </c>
      <c r="AF165" s="24">
        <v>0</v>
      </c>
      <c r="AG165" s="28">
        <v>40</v>
      </c>
      <c r="AH165" s="32" t="s">
        <v>245</v>
      </c>
      <c r="AI165" s="55" t="s">
        <v>460</v>
      </c>
      <c r="AJ165" s="25"/>
      <c r="AK165" s="57" t="s">
        <v>30</v>
      </c>
      <c r="AL165" s="25">
        <v>4</v>
      </c>
      <c r="AM165" s="25">
        <v>4</v>
      </c>
      <c r="AN165" s="25" t="s">
        <v>49</v>
      </c>
    </row>
    <row r="166" spans="1:40" s="57" customFormat="1" ht="26.25" thickBot="1">
      <c r="A166" s="45">
        <v>40724</v>
      </c>
      <c r="B166" s="25">
        <v>4</v>
      </c>
      <c r="C166" s="25" t="s">
        <v>1</v>
      </c>
      <c r="D166" s="25">
        <v>65</v>
      </c>
      <c r="E166" s="25" t="s">
        <v>47</v>
      </c>
      <c r="F166" s="25">
        <v>2</v>
      </c>
      <c r="G166" s="25">
        <v>5</v>
      </c>
      <c r="H166" s="25">
        <v>7.5</v>
      </c>
      <c r="I166" s="24">
        <v>11.5</v>
      </c>
      <c r="J166" s="24">
        <v>14.5</v>
      </c>
      <c r="K166" s="50">
        <f t="shared" si="10"/>
        <v>2.5</v>
      </c>
      <c r="L166" s="50">
        <f t="shared" si="11"/>
        <v>4</v>
      </c>
      <c r="M166" s="50">
        <f t="shared" si="12"/>
        <v>6.5</v>
      </c>
      <c r="N166" s="50">
        <f t="shared" si="13"/>
        <v>9.5</v>
      </c>
      <c r="O166" s="25">
        <v>0</v>
      </c>
      <c r="P166" s="25">
        <v>6</v>
      </c>
      <c r="Q166" s="24">
        <v>14</v>
      </c>
      <c r="R166" s="24">
        <v>3.5</v>
      </c>
      <c r="S166" s="51">
        <f t="shared" si="14"/>
        <v>139.43562500000002</v>
      </c>
      <c r="T166" s="30" t="s">
        <v>15</v>
      </c>
      <c r="U166" s="52" t="s">
        <v>15</v>
      </c>
      <c r="V166" s="24" t="s">
        <v>15</v>
      </c>
      <c r="W166" s="24">
        <v>1</v>
      </c>
      <c r="X166" s="24" t="s">
        <v>17</v>
      </c>
      <c r="Y166" s="24">
        <v>1</v>
      </c>
      <c r="Z166" s="24" t="s">
        <v>17</v>
      </c>
      <c r="AA166" s="24">
        <v>1</v>
      </c>
      <c r="AB166" s="28">
        <v>20</v>
      </c>
      <c r="AC166" s="28">
        <v>0</v>
      </c>
      <c r="AD166" s="28">
        <v>30</v>
      </c>
      <c r="AE166" s="28">
        <v>2</v>
      </c>
      <c r="AF166" s="24">
        <v>1</v>
      </c>
      <c r="AG166" s="28">
        <v>45</v>
      </c>
      <c r="AH166" s="32" t="s">
        <v>244</v>
      </c>
      <c r="AI166" s="55" t="s">
        <v>460</v>
      </c>
      <c r="AJ166" s="25"/>
      <c r="AK166" s="57" t="s">
        <v>30</v>
      </c>
      <c r="AL166" s="25">
        <v>5</v>
      </c>
      <c r="AM166" s="25">
        <v>0</v>
      </c>
      <c r="AN166" s="25" t="s">
        <v>49</v>
      </c>
    </row>
    <row r="167" spans="1:40" s="57" customFormat="1" ht="26.25" thickBot="1">
      <c r="A167" s="45">
        <v>40724</v>
      </c>
      <c r="B167" s="25">
        <v>4</v>
      </c>
      <c r="C167" s="25" t="s">
        <v>1</v>
      </c>
      <c r="D167" s="25">
        <v>66</v>
      </c>
      <c r="E167" s="25" t="s">
        <v>47</v>
      </c>
      <c r="F167" s="25">
        <v>2</v>
      </c>
      <c r="G167" s="25">
        <v>10</v>
      </c>
      <c r="H167" s="30">
        <v>0</v>
      </c>
      <c r="I167" s="24"/>
      <c r="J167" s="24"/>
      <c r="K167" s="50">
        <f t="shared" si="10"/>
        <v>-10</v>
      </c>
      <c r="L167" s="50">
        <f t="shared" si="11"/>
        <v>0</v>
      </c>
      <c r="M167" s="50">
        <f t="shared" si="12"/>
        <v>-10</v>
      </c>
      <c r="N167" s="50">
        <f t="shared" si="13"/>
        <v>-10</v>
      </c>
      <c r="O167" s="25">
        <v>8</v>
      </c>
      <c r="P167" s="30">
        <v>0</v>
      </c>
      <c r="Q167" s="24"/>
      <c r="R167" s="24"/>
      <c r="S167" s="51">
        <f t="shared" si="14"/>
        <v>0</v>
      </c>
      <c r="T167" s="30" t="s">
        <v>14</v>
      </c>
      <c r="U167" s="30" t="s">
        <v>14</v>
      </c>
      <c r="V167" s="24" t="s">
        <v>14</v>
      </c>
      <c r="W167" s="24">
        <v>0</v>
      </c>
      <c r="X167" s="24" t="s">
        <v>14</v>
      </c>
      <c r="Y167" s="24">
        <v>0</v>
      </c>
      <c r="Z167" s="24" t="s">
        <v>14</v>
      </c>
      <c r="AA167" s="24">
        <v>0</v>
      </c>
      <c r="AB167" s="28">
        <v>5</v>
      </c>
      <c r="AC167" s="28">
        <v>1</v>
      </c>
      <c r="AD167" s="28">
        <v>3</v>
      </c>
      <c r="AE167" s="28">
        <v>10</v>
      </c>
      <c r="AF167" s="24"/>
      <c r="AG167" s="28">
        <v>40</v>
      </c>
      <c r="AH167" s="32" t="s">
        <v>243</v>
      </c>
      <c r="AI167" s="55" t="s">
        <v>460</v>
      </c>
      <c r="AJ167" s="25"/>
      <c r="AK167" s="57" t="s">
        <v>30</v>
      </c>
      <c r="AL167" s="25">
        <v>10</v>
      </c>
      <c r="AM167" s="25">
        <v>8</v>
      </c>
      <c r="AN167" s="25">
        <v>0</v>
      </c>
    </row>
    <row r="168" spans="1:40" s="57" customFormat="1" ht="26.25" thickBot="1">
      <c r="A168" s="45">
        <v>40724</v>
      </c>
      <c r="B168" s="25">
        <v>4</v>
      </c>
      <c r="C168" s="25" t="s">
        <v>1</v>
      </c>
      <c r="D168" s="25">
        <v>67</v>
      </c>
      <c r="E168" s="25" t="s">
        <v>47</v>
      </c>
      <c r="F168" s="25">
        <v>1</v>
      </c>
      <c r="G168" s="25">
        <v>6.5</v>
      </c>
      <c r="H168" s="25">
        <v>9</v>
      </c>
      <c r="I168" s="24"/>
      <c r="J168" s="24"/>
      <c r="K168" s="50">
        <f t="shared" si="10"/>
        <v>2.5</v>
      </c>
      <c r="L168" s="50">
        <f t="shared" si="11"/>
        <v>-9</v>
      </c>
      <c r="M168" s="50">
        <f t="shared" si="12"/>
        <v>-6.5</v>
      </c>
      <c r="N168" s="50">
        <f t="shared" si="13"/>
        <v>-6.5</v>
      </c>
      <c r="O168" s="25">
        <v>3</v>
      </c>
      <c r="P168" s="25">
        <v>6</v>
      </c>
      <c r="Q168" s="24"/>
      <c r="R168" s="24"/>
      <c r="S168" s="51">
        <f t="shared" si="14"/>
        <v>0</v>
      </c>
      <c r="T168" s="30" t="s">
        <v>17</v>
      </c>
      <c r="U168" s="52" t="s">
        <v>14</v>
      </c>
      <c r="V168" s="24" t="s">
        <v>14</v>
      </c>
      <c r="W168" s="24">
        <v>0</v>
      </c>
      <c r="X168" s="24" t="s">
        <v>14</v>
      </c>
      <c r="Y168" s="24">
        <v>0</v>
      </c>
      <c r="Z168" s="24" t="s">
        <v>14</v>
      </c>
      <c r="AA168" s="24">
        <v>0</v>
      </c>
      <c r="AB168" s="28">
        <v>0</v>
      </c>
      <c r="AC168" s="28">
        <v>8</v>
      </c>
      <c r="AD168" s="28">
        <v>0</v>
      </c>
      <c r="AE168" s="28">
        <v>25</v>
      </c>
      <c r="AF168" s="24"/>
      <c r="AG168" s="28">
        <v>15</v>
      </c>
      <c r="AH168" s="32" t="s">
        <v>242</v>
      </c>
      <c r="AI168" s="55" t="s">
        <v>460</v>
      </c>
      <c r="AJ168" s="25"/>
      <c r="AK168" s="57" t="s">
        <v>30</v>
      </c>
      <c r="AL168" s="25">
        <v>6.5</v>
      </c>
      <c r="AM168" s="25">
        <v>3</v>
      </c>
      <c r="AN168" s="25" t="s">
        <v>49</v>
      </c>
    </row>
    <row r="169" spans="1:40" s="57" customFormat="1" ht="26.25" thickBot="1">
      <c r="A169" s="45">
        <v>40724</v>
      </c>
      <c r="B169" s="25">
        <v>4</v>
      </c>
      <c r="C169" s="25" t="s">
        <v>1</v>
      </c>
      <c r="D169" s="25">
        <v>68</v>
      </c>
      <c r="E169" s="25" t="s">
        <v>47</v>
      </c>
      <c r="F169" s="25">
        <v>2</v>
      </c>
      <c r="G169" s="25">
        <v>4</v>
      </c>
      <c r="H169" s="25">
        <v>8</v>
      </c>
      <c r="I169" s="24">
        <v>11.5</v>
      </c>
      <c r="J169" s="24"/>
      <c r="K169" s="50">
        <f t="shared" si="10"/>
        <v>4</v>
      </c>
      <c r="L169" s="50">
        <f t="shared" si="11"/>
        <v>3.5</v>
      </c>
      <c r="M169" s="50">
        <f t="shared" si="12"/>
        <v>7.5</v>
      </c>
      <c r="N169" s="50">
        <f t="shared" si="13"/>
        <v>-4</v>
      </c>
      <c r="O169" s="25">
        <v>0</v>
      </c>
      <c r="P169" s="25">
        <v>3</v>
      </c>
      <c r="Q169" s="24">
        <v>11</v>
      </c>
      <c r="R169" s="24"/>
      <c r="S169" s="51">
        <f t="shared" si="14"/>
        <v>0</v>
      </c>
      <c r="T169" s="30" t="s">
        <v>17</v>
      </c>
      <c r="U169" s="52" t="s">
        <v>15</v>
      </c>
      <c r="V169" s="24" t="s">
        <v>18</v>
      </c>
      <c r="W169" s="24">
        <v>1</v>
      </c>
      <c r="X169" s="24" t="s">
        <v>14</v>
      </c>
      <c r="Y169" s="24">
        <v>0</v>
      </c>
      <c r="Z169" s="24" t="s">
        <v>14</v>
      </c>
      <c r="AA169" s="24">
        <v>0</v>
      </c>
      <c r="AB169" s="28">
        <v>0</v>
      </c>
      <c r="AC169" s="28">
        <v>1</v>
      </c>
      <c r="AD169" s="28">
        <v>0</v>
      </c>
      <c r="AE169" s="28">
        <v>5</v>
      </c>
      <c r="AF169" s="24"/>
      <c r="AG169" s="28">
        <v>10</v>
      </c>
      <c r="AH169" s="32" t="s">
        <v>241</v>
      </c>
      <c r="AI169" s="55" t="s">
        <v>460</v>
      </c>
      <c r="AJ169" s="30" t="s">
        <v>96</v>
      </c>
      <c r="AK169" s="57" t="s">
        <v>30</v>
      </c>
      <c r="AL169" s="25">
        <v>4</v>
      </c>
      <c r="AM169" s="25">
        <v>0</v>
      </c>
      <c r="AN169" s="25">
        <v>0</v>
      </c>
    </row>
    <row r="170" spans="1:40" s="57" customFormat="1" ht="26.25" thickBot="1">
      <c r="A170" s="45">
        <v>40724</v>
      </c>
      <c r="B170" s="25">
        <v>4</v>
      </c>
      <c r="C170" s="25" t="s">
        <v>1</v>
      </c>
      <c r="D170" s="25">
        <v>69</v>
      </c>
      <c r="E170" s="25" t="s">
        <v>47</v>
      </c>
      <c r="F170" s="25">
        <v>2</v>
      </c>
      <c r="G170" s="25">
        <v>6</v>
      </c>
      <c r="H170" s="25">
        <v>14.5</v>
      </c>
      <c r="I170" s="24">
        <v>27</v>
      </c>
      <c r="J170" s="24">
        <v>23</v>
      </c>
      <c r="K170" s="50">
        <f t="shared" si="10"/>
        <v>8.5</v>
      </c>
      <c r="L170" s="50">
        <f t="shared" si="11"/>
        <v>12.5</v>
      </c>
      <c r="M170" s="50">
        <f t="shared" si="12"/>
        <v>21</v>
      </c>
      <c r="N170" s="50">
        <f t="shared" si="13"/>
        <v>17</v>
      </c>
      <c r="O170" s="25">
        <v>2</v>
      </c>
      <c r="P170" s="25">
        <v>10</v>
      </c>
      <c r="Q170" s="24">
        <v>27</v>
      </c>
      <c r="R170" s="24">
        <v>10</v>
      </c>
      <c r="S170" s="51">
        <f t="shared" si="14"/>
        <v>1805.5</v>
      </c>
      <c r="T170" s="30" t="s">
        <v>15</v>
      </c>
      <c r="U170" s="52" t="s">
        <v>13</v>
      </c>
      <c r="V170" s="24" t="s">
        <v>15</v>
      </c>
      <c r="W170" s="24">
        <v>1</v>
      </c>
      <c r="X170" s="24" t="s">
        <v>15</v>
      </c>
      <c r="Y170" s="24">
        <v>1</v>
      </c>
      <c r="Z170" s="24" t="s">
        <v>15</v>
      </c>
      <c r="AA170" s="24">
        <v>1</v>
      </c>
      <c r="AB170" s="28">
        <v>10</v>
      </c>
      <c r="AC170" s="28">
        <v>5</v>
      </c>
      <c r="AD170" s="28">
        <v>35</v>
      </c>
      <c r="AE170" s="28">
        <v>5</v>
      </c>
      <c r="AF170" s="24">
        <v>8</v>
      </c>
      <c r="AG170" s="28">
        <v>40</v>
      </c>
      <c r="AH170" s="32" t="s">
        <v>240</v>
      </c>
      <c r="AI170" s="55" t="s">
        <v>460</v>
      </c>
      <c r="AJ170" s="30" t="s">
        <v>96</v>
      </c>
      <c r="AK170" s="57" t="s">
        <v>29</v>
      </c>
      <c r="AL170" s="25">
        <v>6</v>
      </c>
      <c r="AM170" s="25">
        <v>2</v>
      </c>
      <c r="AN170" s="25">
        <v>0</v>
      </c>
    </row>
    <row r="171" spans="1:40" s="57" customFormat="1" ht="26.25" thickBot="1">
      <c r="A171" s="45">
        <v>40724</v>
      </c>
      <c r="B171" s="25">
        <v>4</v>
      </c>
      <c r="C171" s="25" t="s">
        <v>1</v>
      </c>
      <c r="D171" s="25">
        <v>70</v>
      </c>
      <c r="E171" s="25" t="s">
        <v>47</v>
      </c>
      <c r="F171" s="25">
        <v>1</v>
      </c>
      <c r="G171" s="25">
        <v>7.5</v>
      </c>
      <c r="H171" s="25">
        <v>11.5</v>
      </c>
      <c r="I171" s="24">
        <v>17</v>
      </c>
      <c r="J171" s="24">
        <v>11</v>
      </c>
      <c r="K171" s="50">
        <f t="shared" si="10"/>
        <v>4</v>
      </c>
      <c r="L171" s="50">
        <f t="shared" si="11"/>
        <v>5.5</v>
      </c>
      <c r="M171" s="50">
        <f t="shared" si="12"/>
        <v>9.5</v>
      </c>
      <c r="N171" s="50">
        <f t="shared" si="13"/>
        <v>3.5</v>
      </c>
      <c r="O171" s="25">
        <v>4</v>
      </c>
      <c r="P171" s="25">
        <v>10</v>
      </c>
      <c r="Q171" s="24">
        <v>11</v>
      </c>
      <c r="R171" s="24">
        <v>4</v>
      </c>
      <c r="S171" s="51">
        <f t="shared" si="14"/>
        <v>138.16</v>
      </c>
      <c r="T171" s="30" t="s">
        <v>15</v>
      </c>
      <c r="U171" s="52" t="s">
        <v>15</v>
      </c>
      <c r="V171" s="24" t="s">
        <v>15</v>
      </c>
      <c r="W171" s="24">
        <v>1</v>
      </c>
      <c r="X171" s="24" t="s">
        <v>14</v>
      </c>
      <c r="Y171" s="24">
        <v>0</v>
      </c>
      <c r="Z171" s="24" t="s">
        <v>14</v>
      </c>
      <c r="AA171" s="24">
        <v>0</v>
      </c>
      <c r="AB171" s="28">
        <v>3</v>
      </c>
      <c r="AC171" s="28">
        <v>1</v>
      </c>
      <c r="AD171" s="28">
        <v>35</v>
      </c>
      <c r="AE171" s="28">
        <v>5</v>
      </c>
      <c r="AF171" s="24">
        <v>30</v>
      </c>
      <c r="AG171" s="28">
        <v>30</v>
      </c>
      <c r="AH171" s="32" t="s">
        <v>239</v>
      </c>
      <c r="AI171" s="55" t="s">
        <v>460</v>
      </c>
      <c r="AJ171" s="25"/>
      <c r="AK171" s="57" t="s">
        <v>30</v>
      </c>
      <c r="AL171" s="25">
        <v>7.5</v>
      </c>
      <c r="AM171" s="25">
        <v>4</v>
      </c>
      <c r="AN171" s="25" t="s">
        <v>49</v>
      </c>
    </row>
    <row r="172" spans="1:40" s="57" customFormat="1" ht="26.25" thickBot="1">
      <c r="A172" s="45">
        <v>40724</v>
      </c>
      <c r="B172" s="25">
        <v>4</v>
      </c>
      <c r="C172" s="25" t="s">
        <v>1</v>
      </c>
      <c r="D172" s="25">
        <v>71</v>
      </c>
      <c r="E172" s="25" t="s">
        <v>47</v>
      </c>
      <c r="F172" s="25">
        <v>2</v>
      </c>
      <c r="G172" s="25">
        <v>6</v>
      </c>
      <c r="H172" s="25">
        <v>10.5</v>
      </c>
      <c r="I172" s="24">
        <v>26</v>
      </c>
      <c r="J172" s="24">
        <v>33</v>
      </c>
      <c r="K172" s="50">
        <f t="shared" si="10"/>
        <v>4.5</v>
      </c>
      <c r="L172" s="50">
        <f t="shared" si="11"/>
        <v>15.5</v>
      </c>
      <c r="M172" s="50">
        <f t="shared" si="12"/>
        <v>20</v>
      </c>
      <c r="N172" s="50">
        <f t="shared" si="13"/>
        <v>27</v>
      </c>
      <c r="O172" s="25">
        <v>3</v>
      </c>
      <c r="P172" s="25">
        <v>7</v>
      </c>
      <c r="Q172" s="24">
        <v>45</v>
      </c>
      <c r="R172" s="24">
        <v>7</v>
      </c>
      <c r="S172" s="51">
        <f t="shared" si="14"/>
        <v>1269.345</v>
      </c>
      <c r="T172" s="30" t="s">
        <v>15</v>
      </c>
      <c r="U172" s="52" t="s">
        <v>15</v>
      </c>
      <c r="V172" s="24" t="s">
        <v>13</v>
      </c>
      <c r="W172" s="24">
        <v>1</v>
      </c>
      <c r="X172" s="24" t="s">
        <v>17</v>
      </c>
      <c r="Y172" s="24">
        <v>1</v>
      </c>
      <c r="Z172" s="24" t="s">
        <v>18</v>
      </c>
      <c r="AA172" s="24">
        <v>1</v>
      </c>
      <c r="AB172" s="28">
        <v>1</v>
      </c>
      <c r="AC172" s="28">
        <v>20</v>
      </c>
      <c r="AD172" s="28">
        <v>1</v>
      </c>
      <c r="AE172" s="28">
        <v>50</v>
      </c>
      <c r="AF172" s="24">
        <v>10</v>
      </c>
      <c r="AG172" s="28">
        <v>18</v>
      </c>
      <c r="AH172" s="32" t="s">
        <v>238</v>
      </c>
      <c r="AI172" s="55" t="s">
        <v>460</v>
      </c>
      <c r="AJ172" s="30" t="s">
        <v>76</v>
      </c>
      <c r="AK172" s="57" t="s">
        <v>30</v>
      </c>
      <c r="AL172" s="25">
        <v>6</v>
      </c>
      <c r="AM172" s="25">
        <v>3</v>
      </c>
      <c r="AN172" s="25">
        <v>0</v>
      </c>
    </row>
    <row r="173" spans="1:40" s="57" customFormat="1" ht="26.25" thickBot="1">
      <c r="A173" s="45">
        <v>40724</v>
      </c>
      <c r="B173" s="25">
        <v>4</v>
      </c>
      <c r="C173" s="25" t="s">
        <v>1</v>
      </c>
      <c r="D173" s="25">
        <v>72</v>
      </c>
      <c r="E173" s="25" t="s">
        <v>47</v>
      </c>
      <c r="F173" s="25">
        <v>2</v>
      </c>
      <c r="G173" s="25">
        <v>5.5</v>
      </c>
      <c r="H173" s="25">
        <v>11.5</v>
      </c>
      <c r="I173" s="24">
        <v>18</v>
      </c>
      <c r="J173" s="24">
        <v>20.5</v>
      </c>
      <c r="K173" s="50">
        <f t="shared" si="10"/>
        <v>6</v>
      </c>
      <c r="L173" s="50">
        <f t="shared" si="11"/>
        <v>6.5</v>
      </c>
      <c r="M173" s="50">
        <f t="shared" si="12"/>
        <v>12.5</v>
      </c>
      <c r="N173" s="50">
        <f t="shared" si="13"/>
        <v>15</v>
      </c>
      <c r="O173" s="25">
        <v>2</v>
      </c>
      <c r="P173" s="25">
        <v>13</v>
      </c>
      <c r="Q173" s="24">
        <v>28</v>
      </c>
      <c r="R173" s="24">
        <v>7</v>
      </c>
      <c r="S173" s="51">
        <f t="shared" si="14"/>
        <v>788.53250000000003</v>
      </c>
      <c r="T173" s="30" t="s">
        <v>15</v>
      </c>
      <c r="U173" s="52" t="s">
        <v>15</v>
      </c>
      <c r="V173" s="24" t="s">
        <v>13</v>
      </c>
      <c r="W173" s="24">
        <v>1</v>
      </c>
      <c r="X173" s="24" t="s">
        <v>17</v>
      </c>
      <c r="Y173" s="24">
        <v>1</v>
      </c>
      <c r="Z173" s="24" t="s">
        <v>18</v>
      </c>
      <c r="AA173" s="24">
        <v>1</v>
      </c>
      <c r="AB173" s="28">
        <v>5</v>
      </c>
      <c r="AC173" s="28">
        <v>5</v>
      </c>
      <c r="AD173" s="28">
        <v>15</v>
      </c>
      <c r="AE173" s="28">
        <v>20</v>
      </c>
      <c r="AF173" s="24">
        <v>12</v>
      </c>
      <c r="AG173" s="28">
        <v>37</v>
      </c>
      <c r="AH173" s="32" t="s">
        <v>237</v>
      </c>
      <c r="AI173" s="55" t="s">
        <v>460</v>
      </c>
      <c r="AJ173" s="25"/>
      <c r="AK173" s="57" t="s">
        <v>30</v>
      </c>
      <c r="AL173" s="25">
        <v>5.5</v>
      </c>
      <c r="AM173" s="25">
        <v>2</v>
      </c>
      <c r="AN173" s="25">
        <v>0</v>
      </c>
    </row>
    <row r="174" spans="1:40" s="57" customFormat="1" ht="26.25" thickBot="1">
      <c r="A174" s="45">
        <v>40724</v>
      </c>
      <c r="B174" s="25">
        <v>4</v>
      </c>
      <c r="C174" s="25" t="s">
        <v>1</v>
      </c>
      <c r="D174" s="25">
        <v>73</v>
      </c>
      <c r="E174" s="25" t="s">
        <v>47</v>
      </c>
      <c r="F174" s="25">
        <v>2</v>
      </c>
      <c r="G174" s="25">
        <v>9</v>
      </c>
      <c r="H174" s="30">
        <v>0</v>
      </c>
      <c r="I174" s="24"/>
      <c r="J174" s="24"/>
      <c r="K174" s="50">
        <f t="shared" si="10"/>
        <v>-9</v>
      </c>
      <c r="L174" s="50">
        <f t="shared" si="11"/>
        <v>0</v>
      </c>
      <c r="M174" s="50">
        <f t="shared" si="12"/>
        <v>-9</v>
      </c>
      <c r="N174" s="50">
        <f t="shared" si="13"/>
        <v>-9</v>
      </c>
      <c r="O174" s="25">
        <v>6</v>
      </c>
      <c r="P174" s="30">
        <v>0</v>
      </c>
      <c r="Q174" s="24"/>
      <c r="R174" s="24"/>
      <c r="S174" s="51">
        <f t="shared" si="14"/>
        <v>0</v>
      </c>
      <c r="T174" s="30" t="s">
        <v>14</v>
      </c>
      <c r="U174" s="30" t="s">
        <v>14</v>
      </c>
      <c r="V174" s="24" t="s">
        <v>14</v>
      </c>
      <c r="W174" s="24">
        <v>0</v>
      </c>
      <c r="X174" s="24" t="s">
        <v>14</v>
      </c>
      <c r="Y174" s="24">
        <v>0</v>
      </c>
      <c r="Z174" s="24" t="s">
        <v>14</v>
      </c>
      <c r="AA174" s="24">
        <v>0</v>
      </c>
      <c r="AB174" s="28">
        <v>5</v>
      </c>
      <c r="AC174" s="28">
        <v>10</v>
      </c>
      <c r="AD174" s="28">
        <v>20</v>
      </c>
      <c r="AE174" s="28">
        <v>10</v>
      </c>
      <c r="AF174" s="24"/>
      <c r="AG174" s="28">
        <v>40</v>
      </c>
      <c r="AH174" s="32" t="s">
        <v>236</v>
      </c>
      <c r="AI174" s="55" t="s">
        <v>460</v>
      </c>
      <c r="AJ174" s="25"/>
      <c r="AK174" s="57" t="s">
        <v>30</v>
      </c>
      <c r="AL174" s="25">
        <v>9</v>
      </c>
      <c r="AM174" s="25">
        <v>6</v>
      </c>
      <c r="AN174" s="25">
        <v>0</v>
      </c>
    </row>
    <row r="175" spans="1:40" s="57" customFormat="1" ht="26.25" thickBot="1">
      <c r="A175" s="45">
        <v>40724</v>
      </c>
      <c r="B175" s="25">
        <v>4</v>
      </c>
      <c r="C175" s="25" t="s">
        <v>1</v>
      </c>
      <c r="D175" s="25">
        <v>74</v>
      </c>
      <c r="E175" s="25" t="s">
        <v>47</v>
      </c>
      <c r="F175" s="25">
        <v>2</v>
      </c>
      <c r="G175" s="25">
        <v>10</v>
      </c>
      <c r="H175" s="25">
        <v>14.5</v>
      </c>
      <c r="I175" s="24">
        <v>18</v>
      </c>
      <c r="J175" s="24">
        <v>19</v>
      </c>
      <c r="K175" s="50">
        <f t="shared" si="10"/>
        <v>4.5</v>
      </c>
      <c r="L175" s="50">
        <f t="shared" si="11"/>
        <v>3.5</v>
      </c>
      <c r="M175" s="50">
        <f t="shared" si="12"/>
        <v>8</v>
      </c>
      <c r="N175" s="50">
        <f t="shared" si="13"/>
        <v>9</v>
      </c>
      <c r="O175" s="25">
        <v>10</v>
      </c>
      <c r="P175" s="25">
        <v>15</v>
      </c>
      <c r="Q175" s="24">
        <v>30</v>
      </c>
      <c r="R175" s="24">
        <v>6</v>
      </c>
      <c r="S175" s="51">
        <f t="shared" si="14"/>
        <v>536.94000000000005</v>
      </c>
      <c r="T175" s="30" t="s">
        <v>17</v>
      </c>
      <c r="U175" s="52" t="s">
        <v>15</v>
      </c>
      <c r="V175" s="24" t="s">
        <v>15</v>
      </c>
      <c r="W175" s="24">
        <v>1</v>
      </c>
      <c r="X175" s="24" t="s">
        <v>17</v>
      </c>
      <c r="Y175" s="24">
        <v>1</v>
      </c>
      <c r="Z175" s="24" t="s">
        <v>18</v>
      </c>
      <c r="AA175" s="24">
        <v>1</v>
      </c>
      <c r="AB175" s="28">
        <v>1</v>
      </c>
      <c r="AC175" s="28">
        <v>10</v>
      </c>
      <c r="AD175" s="28">
        <v>1</v>
      </c>
      <c r="AE175" s="28">
        <v>35</v>
      </c>
      <c r="AF175" s="24">
        <v>0</v>
      </c>
      <c r="AG175" s="28">
        <v>20</v>
      </c>
      <c r="AH175" s="32" t="s">
        <v>235</v>
      </c>
      <c r="AI175" s="55" t="s">
        <v>460</v>
      </c>
      <c r="AJ175" s="25"/>
      <c r="AK175" s="57" t="s">
        <v>30</v>
      </c>
      <c r="AL175" s="25">
        <v>10</v>
      </c>
      <c r="AM175" s="25">
        <v>10</v>
      </c>
      <c r="AN175" s="25">
        <v>0</v>
      </c>
    </row>
    <row r="176" spans="1:40" s="57" customFormat="1" ht="26.25" thickBot="1">
      <c r="A176" s="45">
        <v>40724</v>
      </c>
      <c r="B176" s="25">
        <v>4</v>
      </c>
      <c r="C176" s="25" t="s">
        <v>1</v>
      </c>
      <c r="D176" s="25">
        <v>75</v>
      </c>
      <c r="E176" s="25" t="s">
        <v>47</v>
      </c>
      <c r="F176" s="25">
        <v>2</v>
      </c>
      <c r="G176" s="25">
        <v>7</v>
      </c>
      <c r="H176" s="25">
        <v>11.5</v>
      </c>
      <c r="I176" s="24">
        <v>14</v>
      </c>
      <c r="J176" s="24">
        <v>14</v>
      </c>
      <c r="K176" s="50">
        <f t="shared" si="10"/>
        <v>4.5</v>
      </c>
      <c r="L176" s="50">
        <f t="shared" si="11"/>
        <v>2.5</v>
      </c>
      <c r="M176" s="50">
        <f t="shared" si="12"/>
        <v>7</v>
      </c>
      <c r="N176" s="50">
        <f t="shared" si="13"/>
        <v>7</v>
      </c>
      <c r="O176" s="25">
        <v>6</v>
      </c>
      <c r="P176" s="25">
        <v>14</v>
      </c>
      <c r="Q176" s="24">
        <v>15</v>
      </c>
      <c r="R176" s="24">
        <v>6.5</v>
      </c>
      <c r="S176" s="51">
        <f t="shared" si="14"/>
        <v>464.32749999999999</v>
      </c>
      <c r="T176" s="30" t="s">
        <v>17</v>
      </c>
      <c r="U176" s="52" t="s">
        <v>15</v>
      </c>
      <c r="V176" s="24" t="s">
        <v>15</v>
      </c>
      <c r="W176" s="24">
        <v>1</v>
      </c>
      <c r="X176" s="24" t="s">
        <v>17</v>
      </c>
      <c r="Y176" s="24">
        <v>1</v>
      </c>
      <c r="Z176" s="24" t="s">
        <v>18</v>
      </c>
      <c r="AA176" s="24">
        <v>1</v>
      </c>
      <c r="AB176" s="28">
        <v>2</v>
      </c>
      <c r="AC176" s="28">
        <v>8</v>
      </c>
      <c r="AD176" s="28">
        <v>3</v>
      </c>
      <c r="AE176" s="28">
        <v>25</v>
      </c>
      <c r="AF176" s="24">
        <v>0</v>
      </c>
      <c r="AG176" s="28">
        <v>30</v>
      </c>
      <c r="AH176" s="32" t="s">
        <v>234</v>
      </c>
      <c r="AI176" s="55" t="s">
        <v>460</v>
      </c>
      <c r="AJ176" s="25"/>
      <c r="AK176" s="57" t="s">
        <v>30</v>
      </c>
      <c r="AL176" s="25">
        <v>7</v>
      </c>
      <c r="AM176" s="25">
        <v>6</v>
      </c>
      <c r="AN176" s="25">
        <v>0</v>
      </c>
    </row>
    <row r="177" spans="1:40" s="57" customFormat="1" ht="26.25" thickBot="1">
      <c r="A177" s="45">
        <v>40724</v>
      </c>
      <c r="B177" s="25">
        <v>4</v>
      </c>
      <c r="C177" s="25" t="s">
        <v>1</v>
      </c>
      <c r="D177" s="25">
        <v>76</v>
      </c>
      <c r="E177" s="25" t="s">
        <v>47</v>
      </c>
      <c r="F177" s="25">
        <v>2</v>
      </c>
      <c r="G177" s="25">
        <v>8.5</v>
      </c>
      <c r="H177" s="25">
        <v>12</v>
      </c>
      <c r="I177" s="24">
        <v>18</v>
      </c>
      <c r="J177" s="24">
        <v>19</v>
      </c>
      <c r="K177" s="50">
        <f t="shared" si="10"/>
        <v>3.5</v>
      </c>
      <c r="L177" s="50">
        <f t="shared" si="11"/>
        <v>6</v>
      </c>
      <c r="M177" s="50">
        <f t="shared" si="12"/>
        <v>9.5</v>
      </c>
      <c r="N177" s="50">
        <f t="shared" si="13"/>
        <v>10.5</v>
      </c>
      <c r="O177" s="25">
        <v>8</v>
      </c>
      <c r="P177" s="25">
        <v>14</v>
      </c>
      <c r="Q177" s="24">
        <v>27</v>
      </c>
      <c r="R177" s="57">
        <v>5</v>
      </c>
      <c r="S177" s="51">
        <f t="shared" si="14"/>
        <v>372.875</v>
      </c>
      <c r="T177" s="30" t="s">
        <v>17</v>
      </c>
      <c r="U177" s="52" t="s">
        <v>15</v>
      </c>
      <c r="V177" s="24" t="s">
        <v>15</v>
      </c>
      <c r="W177" s="24">
        <v>1</v>
      </c>
      <c r="X177" s="24" t="s">
        <v>15</v>
      </c>
      <c r="Y177" s="24">
        <v>1</v>
      </c>
      <c r="Z177" s="24" t="s">
        <v>13</v>
      </c>
      <c r="AA177" s="24">
        <v>1</v>
      </c>
      <c r="AB177" s="28">
        <v>0</v>
      </c>
      <c r="AC177" s="28">
        <v>25</v>
      </c>
      <c r="AD177" s="28">
        <v>0</v>
      </c>
      <c r="AE177" s="28">
        <v>90</v>
      </c>
      <c r="AF177" s="24">
        <v>0</v>
      </c>
      <c r="AG177" s="28">
        <v>20</v>
      </c>
      <c r="AH177" s="32" t="s">
        <v>221</v>
      </c>
      <c r="AI177" s="55" t="s">
        <v>460</v>
      </c>
      <c r="AJ177" s="25"/>
      <c r="AK177" s="57" t="s">
        <v>30</v>
      </c>
      <c r="AL177" s="25">
        <v>8.5</v>
      </c>
      <c r="AM177" s="25">
        <v>8</v>
      </c>
      <c r="AN177" s="25">
        <v>0</v>
      </c>
    </row>
    <row r="178" spans="1:40" s="57" customFormat="1" ht="26.25" thickBot="1">
      <c r="A178" s="45">
        <v>40724</v>
      </c>
      <c r="B178" s="25">
        <v>4</v>
      </c>
      <c r="C178" s="25" t="s">
        <v>1</v>
      </c>
      <c r="D178" s="25">
        <v>77</v>
      </c>
      <c r="E178" s="25" t="s">
        <v>47</v>
      </c>
      <c r="F178" s="25">
        <v>2</v>
      </c>
      <c r="G178" s="25">
        <v>7</v>
      </c>
      <c r="H178" s="25">
        <v>6</v>
      </c>
      <c r="I178" s="24">
        <v>6.5</v>
      </c>
      <c r="J178" s="24">
        <v>5</v>
      </c>
      <c r="K178" s="50">
        <f t="shared" si="10"/>
        <v>-1</v>
      </c>
      <c r="L178" s="50">
        <f t="shared" si="11"/>
        <v>0.5</v>
      </c>
      <c r="M178" s="50">
        <f t="shared" si="12"/>
        <v>-0.5</v>
      </c>
      <c r="N178" s="50">
        <f t="shared" si="13"/>
        <v>-2</v>
      </c>
      <c r="O178" s="25">
        <v>2</v>
      </c>
      <c r="P178" s="25">
        <v>2</v>
      </c>
      <c r="Q178" s="24">
        <v>2</v>
      </c>
      <c r="R178" s="24">
        <v>2.5</v>
      </c>
      <c r="S178" s="51">
        <f t="shared" si="14"/>
        <v>24.53125</v>
      </c>
      <c r="T178" s="30" t="s">
        <v>17</v>
      </c>
      <c r="U178" s="52" t="s">
        <v>17</v>
      </c>
      <c r="V178" s="24" t="s">
        <v>15</v>
      </c>
      <c r="W178" s="24">
        <v>1</v>
      </c>
      <c r="X178" s="24" t="s">
        <v>14</v>
      </c>
      <c r="Y178" s="24">
        <v>0</v>
      </c>
      <c r="Z178" s="24" t="s">
        <v>14</v>
      </c>
      <c r="AA178" s="24">
        <v>0</v>
      </c>
      <c r="AB178" s="28">
        <v>1</v>
      </c>
      <c r="AC178" s="28">
        <v>10</v>
      </c>
      <c r="AD178" s="28">
        <v>5</v>
      </c>
      <c r="AE178" s="28">
        <v>75</v>
      </c>
      <c r="AF178" s="24">
        <v>0</v>
      </c>
      <c r="AG178" s="28">
        <v>30</v>
      </c>
      <c r="AH178" s="32" t="s">
        <v>233</v>
      </c>
      <c r="AI178" s="55" t="s">
        <v>460</v>
      </c>
      <c r="AJ178" s="30" t="s">
        <v>232</v>
      </c>
      <c r="AK178" s="57" t="s">
        <v>30</v>
      </c>
      <c r="AL178" s="25">
        <v>7</v>
      </c>
      <c r="AM178" s="25">
        <v>2</v>
      </c>
      <c r="AN178" s="25" t="s">
        <v>52</v>
      </c>
    </row>
    <row r="179" spans="1:40" s="57" customFormat="1" ht="26.25" thickBot="1">
      <c r="A179" s="45">
        <v>40724</v>
      </c>
      <c r="B179" s="25">
        <v>4</v>
      </c>
      <c r="C179" s="25" t="s">
        <v>1</v>
      </c>
      <c r="D179" s="25">
        <v>78</v>
      </c>
      <c r="E179" s="25" t="s">
        <v>47</v>
      </c>
      <c r="F179" s="25">
        <v>2</v>
      </c>
      <c r="G179" s="25">
        <v>4.5</v>
      </c>
      <c r="H179" s="25">
        <v>7.5</v>
      </c>
      <c r="I179" s="24">
        <v>12</v>
      </c>
      <c r="J179" s="24">
        <v>11</v>
      </c>
      <c r="K179" s="50">
        <f t="shared" si="10"/>
        <v>3</v>
      </c>
      <c r="L179" s="50">
        <f t="shared" si="11"/>
        <v>4.5</v>
      </c>
      <c r="M179" s="50">
        <f t="shared" si="12"/>
        <v>7.5</v>
      </c>
      <c r="N179" s="50">
        <f t="shared" si="13"/>
        <v>6.5</v>
      </c>
      <c r="O179" s="25">
        <v>0</v>
      </c>
      <c r="P179" s="25">
        <v>4</v>
      </c>
      <c r="Q179" s="24">
        <v>8</v>
      </c>
      <c r="R179" s="24">
        <v>2.5</v>
      </c>
      <c r="S179" s="51">
        <f t="shared" si="14"/>
        <v>53.96875</v>
      </c>
      <c r="T179" s="30" t="s">
        <v>15</v>
      </c>
      <c r="U179" s="52" t="s">
        <v>15</v>
      </c>
      <c r="V179" s="24" t="s">
        <v>15</v>
      </c>
      <c r="W179" s="24">
        <v>1</v>
      </c>
      <c r="X179" s="24" t="s">
        <v>14</v>
      </c>
      <c r="Y179" s="24">
        <v>0</v>
      </c>
      <c r="Z179" s="24" t="s">
        <v>14</v>
      </c>
      <c r="AA179" s="24">
        <v>0</v>
      </c>
      <c r="AB179" s="28">
        <v>8</v>
      </c>
      <c r="AC179" s="28">
        <v>3</v>
      </c>
      <c r="AD179" s="28">
        <v>45</v>
      </c>
      <c r="AE179" s="28">
        <v>5</v>
      </c>
      <c r="AF179" s="24">
        <v>4</v>
      </c>
      <c r="AG179" s="28">
        <v>35</v>
      </c>
      <c r="AH179" s="32" t="s">
        <v>231</v>
      </c>
      <c r="AI179" s="55" t="s">
        <v>460</v>
      </c>
      <c r="AJ179" s="25"/>
      <c r="AK179" s="57" t="s">
        <v>30</v>
      </c>
      <c r="AL179" s="25">
        <v>4.5</v>
      </c>
      <c r="AM179" s="25">
        <v>0</v>
      </c>
      <c r="AN179" s="25">
        <v>0</v>
      </c>
    </row>
    <row r="180" spans="1:40" s="57" customFormat="1" ht="26.25" thickBot="1">
      <c r="A180" s="45">
        <v>40724</v>
      </c>
      <c r="B180" s="25">
        <v>4</v>
      </c>
      <c r="C180" s="25" t="s">
        <v>1</v>
      </c>
      <c r="D180" s="25">
        <v>79</v>
      </c>
      <c r="E180" s="25" t="s">
        <v>47</v>
      </c>
      <c r="F180" s="25">
        <v>2</v>
      </c>
      <c r="G180" s="25">
        <v>3</v>
      </c>
      <c r="H180" s="30">
        <v>0</v>
      </c>
      <c r="I180" s="24"/>
      <c r="J180" s="24"/>
      <c r="K180" s="50">
        <f t="shared" si="10"/>
        <v>-3</v>
      </c>
      <c r="L180" s="50">
        <f t="shared" si="11"/>
        <v>0</v>
      </c>
      <c r="M180" s="50">
        <f t="shared" si="12"/>
        <v>-3</v>
      </c>
      <c r="N180" s="50">
        <f t="shared" si="13"/>
        <v>-3</v>
      </c>
      <c r="O180" s="25">
        <v>0</v>
      </c>
      <c r="P180" s="30">
        <v>0</v>
      </c>
      <c r="Q180" s="24"/>
      <c r="S180" s="51">
        <f t="shared" si="14"/>
        <v>0</v>
      </c>
      <c r="T180" s="30" t="s">
        <v>16</v>
      </c>
      <c r="U180" s="30" t="s">
        <v>16</v>
      </c>
      <c r="V180" s="24" t="s">
        <v>14</v>
      </c>
      <c r="W180" s="24">
        <v>0</v>
      </c>
      <c r="X180" s="24" t="s">
        <v>14</v>
      </c>
      <c r="Y180" s="24">
        <v>0</v>
      </c>
      <c r="Z180" s="24" t="s">
        <v>14</v>
      </c>
      <c r="AA180" s="24">
        <v>0</v>
      </c>
      <c r="AB180" s="28">
        <v>20</v>
      </c>
      <c r="AC180" s="28">
        <v>2</v>
      </c>
      <c r="AD180" s="28">
        <v>35</v>
      </c>
      <c r="AE180" s="28">
        <v>10</v>
      </c>
      <c r="AF180" s="24"/>
      <c r="AG180" s="28">
        <v>60</v>
      </c>
      <c r="AH180" s="61" t="s">
        <v>230</v>
      </c>
      <c r="AI180" s="55" t="s">
        <v>460</v>
      </c>
      <c r="AJ180" s="25"/>
      <c r="AK180" s="57" t="s">
        <v>30</v>
      </c>
      <c r="AL180" s="25">
        <v>3</v>
      </c>
      <c r="AM180" s="25">
        <v>0</v>
      </c>
      <c r="AN180" s="25">
        <v>0</v>
      </c>
    </row>
    <row r="181" spans="1:40" s="57" customFormat="1" ht="26.25" thickBot="1">
      <c r="A181" s="45">
        <v>40724</v>
      </c>
      <c r="B181" s="25">
        <v>4</v>
      </c>
      <c r="C181" s="25" t="s">
        <v>1</v>
      </c>
      <c r="D181" s="25">
        <v>80</v>
      </c>
      <c r="E181" s="25" t="s">
        <v>47</v>
      </c>
      <c r="F181" s="25">
        <v>1</v>
      </c>
      <c r="G181" s="25">
        <v>6</v>
      </c>
      <c r="H181" s="30">
        <v>0</v>
      </c>
      <c r="I181" s="24"/>
      <c r="J181" s="24"/>
      <c r="K181" s="50">
        <f t="shared" si="10"/>
        <v>-6</v>
      </c>
      <c r="L181" s="50">
        <f t="shared" si="11"/>
        <v>0</v>
      </c>
      <c r="M181" s="50">
        <f t="shared" si="12"/>
        <v>-6</v>
      </c>
      <c r="N181" s="50">
        <f t="shared" si="13"/>
        <v>-6</v>
      </c>
      <c r="O181" s="25">
        <v>2</v>
      </c>
      <c r="P181" s="30">
        <v>0</v>
      </c>
      <c r="Q181" s="24"/>
      <c r="S181" s="51">
        <f t="shared" si="14"/>
        <v>0</v>
      </c>
      <c r="T181" s="30" t="s">
        <v>16</v>
      </c>
      <c r="U181" s="30" t="s">
        <v>16</v>
      </c>
      <c r="V181" s="24" t="s">
        <v>14</v>
      </c>
      <c r="W181" s="24">
        <v>0</v>
      </c>
      <c r="X181" s="24" t="s">
        <v>14</v>
      </c>
      <c r="Y181" s="24">
        <v>0</v>
      </c>
      <c r="Z181" s="24" t="s">
        <v>14</v>
      </c>
      <c r="AA181" s="24">
        <v>0</v>
      </c>
      <c r="AB181" s="28">
        <v>25</v>
      </c>
      <c r="AC181" s="28">
        <v>0</v>
      </c>
      <c r="AD181" s="28">
        <v>50</v>
      </c>
      <c r="AE181" s="28">
        <v>0</v>
      </c>
      <c r="AF181" s="24"/>
      <c r="AG181" s="28">
        <v>50</v>
      </c>
      <c r="AH181" s="32" t="s">
        <v>143</v>
      </c>
      <c r="AI181" s="55" t="s">
        <v>460</v>
      </c>
      <c r="AJ181" s="25"/>
      <c r="AK181" s="57" t="s">
        <v>30</v>
      </c>
      <c r="AL181" s="25">
        <v>6</v>
      </c>
      <c r="AM181" s="25">
        <v>2</v>
      </c>
      <c r="AN181" s="25">
        <v>0</v>
      </c>
    </row>
    <row r="182" spans="1:40" s="57" customFormat="1" ht="26.25" thickBot="1">
      <c r="A182" s="45">
        <v>40724</v>
      </c>
      <c r="B182" s="25">
        <v>4</v>
      </c>
      <c r="C182" s="25" t="s">
        <v>1</v>
      </c>
      <c r="D182" s="25">
        <v>81</v>
      </c>
      <c r="E182" s="25" t="s">
        <v>47</v>
      </c>
      <c r="F182" s="25">
        <v>2</v>
      </c>
      <c r="G182" s="25">
        <v>6.5</v>
      </c>
      <c r="H182" s="25">
        <v>11</v>
      </c>
      <c r="I182" s="24">
        <v>15.5</v>
      </c>
      <c r="J182" s="24">
        <v>20</v>
      </c>
      <c r="K182" s="50">
        <f t="shared" si="10"/>
        <v>4.5</v>
      </c>
      <c r="L182" s="50">
        <f t="shared" si="11"/>
        <v>4.5</v>
      </c>
      <c r="M182" s="50">
        <f t="shared" si="12"/>
        <v>9</v>
      </c>
      <c r="N182" s="50">
        <f t="shared" si="13"/>
        <v>13.5</v>
      </c>
      <c r="O182" s="25">
        <v>3</v>
      </c>
      <c r="P182" s="25">
        <v>16</v>
      </c>
      <c r="Q182" s="24">
        <v>22</v>
      </c>
      <c r="R182" s="24">
        <v>6.5</v>
      </c>
      <c r="S182" s="51">
        <f t="shared" si="14"/>
        <v>663.32499999999993</v>
      </c>
      <c r="T182" s="30" t="s">
        <v>15</v>
      </c>
      <c r="U182" s="52" t="s">
        <v>15</v>
      </c>
      <c r="V182" s="24" t="s">
        <v>15</v>
      </c>
      <c r="W182" s="24">
        <v>1</v>
      </c>
      <c r="X182" s="24" t="s">
        <v>15</v>
      </c>
      <c r="Y182" s="24">
        <v>1</v>
      </c>
      <c r="Z182" s="24" t="s">
        <v>15</v>
      </c>
      <c r="AA182" s="24">
        <v>1</v>
      </c>
      <c r="AB182" s="28">
        <v>1</v>
      </c>
      <c r="AC182" s="28">
        <v>10</v>
      </c>
      <c r="AD182" s="28">
        <v>2</v>
      </c>
      <c r="AE182" s="28">
        <v>30</v>
      </c>
      <c r="AF182" s="24">
        <v>3</v>
      </c>
      <c r="AG182" s="28">
        <v>30</v>
      </c>
      <c r="AH182" s="32" t="s">
        <v>229</v>
      </c>
      <c r="AI182" s="55" t="s">
        <v>460</v>
      </c>
      <c r="AJ182" s="25"/>
      <c r="AK182" s="57" t="s">
        <v>30</v>
      </c>
      <c r="AL182" s="25">
        <v>6.5</v>
      </c>
      <c r="AM182" s="25">
        <v>3</v>
      </c>
      <c r="AN182" s="25">
        <v>0</v>
      </c>
    </row>
    <row r="183" spans="1:40" s="57" customFormat="1" ht="26.25" thickBot="1">
      <c r="A183" s="45">
        <v>40724</v>
      </c>
      <c r="B183" s="25">
        <v>4</v>
      </c>
      <c r="C183" s="25" t="s">
        <v>1</v>
      </c>
      <c r="D183" s="25">
        <v>82</v>
      </c>
      <c r="E183" s="25" t="s">
        <v>47</v>
      </c>
      <c r="F183" s="25">
        <v>2</v>
      </c>
      <c r="G183" s="25">
        <v>8</v>
      </c>
      <c r="H183" s="25">
        <v>11</v>
      </c>
      <c r="I183" s="24">
        <v>15.5</v>
      </c>
      <c r="J183" s="24">
        <v>15</v>
      </c>
      <c r="K183" s="50">
        <f t="shared" si="10"/>
        <v>3</v>
      </c>
      <c r="L183" s="50">
        <f t="shared" si="11"/>
        <v>4.5</v>
      </c>
      <c r="M183" s="50">
        <f t="shared" si="12"/>
        <v>7.5</v>
      </c>
      <c r="N183" s="50">
        <f t="shared" si="13"/>
        <v>7</v>
      </c>
      <c r="O183" s="25">
        <v>5</v>
      </c>
      <c r="P183" s="25">
        <v>8</v>
      </c>
      <c r="Q183" s="24">
        <v>18</v>
      </c>
      <c r="R183" s="24">
        <v>5.5</v>
      </c>
      <c r="S183" s="51">
        <f t="shared" si="14"/>
        <v>356.19375000000002</v>
      </c>
      <c r="T183" s="30" t="s">
        <v>17</v>
      </c>
      <c r="U183" s="52" t="s">
        <v>15</v>
      </c>
      <c r="V183" s="24" t="s">
        <v>15</v>
      </c>
      <c r="W183" s="24">
        <v>1</v>
      </c>
      <c r="X183" s="24" t="s">
        <v>14</v>
      </c>
      <c r="Y183" s="24">
        <v>0</v>
      </c>
      <c r="Z183" s="24" t="s">
        <v>14</v>
      </c>
      <c r="AA183" s="24">
        <v>0</v>
      </c>
      <c r="AB183" s="28">
        <v>5</v>
      </c>
      <c r="AC183" s="28">
        <v>10</v>
      </c>
      <c r="AD183" s="28">
        <v>20</v>
      </c>
      <c r="AE183" s="28">
        <v>40</v>
      </c>
      <c r="AF183" s="24">
        <v>2</v>
      </c>
      <c r="AG183" s="28">
        <v>40</v>
      </c>
      <c r="AH183" s="61" t="s">
        <v>228</v>
      </c>
      <c r="AI183" s="55" t="s">
        <v>460</v>
      </c>
      <c r="AJ183" s="25"/>
      <c r="AK183" s="57" t="s">
        <v>30</v>
      </c>
      <c r="AL183" s="25">
        <v>8</v>
      </c>
      <c r="AM183" s="25">
        <v>5</v>
      </c>
      <c r="AN183" s="25">
        <v>0</v>
      </c>
    </row>
    <row r="184" spans="1:40" s="57" customFormat="1" ht="26.25" thickBot="1">
      <c r="A184" s="45">
        <v>40724</v>
      </c>
      <c r="B184" s="25">
        <v>4</v>
      </c>
      <c r="C184" s="25" t="s">
        <v>1</v>
      </c>
      <c r="D184" s="25">
        <v>83</v>
      </c>
      <c r="E184" s="25" t="s">
        <v>47</v>
      </c>
      <c r="F184" s="25">
        <v>1</v>
      </c>
      <c r="G184" s="25">
        <v>10</v>
      </c>
      <c r="H184" s="25">
        <v>18</v>
      </c>
      <c r="I184" s="24">
        <v>23</v>
      </c>
      <c r="J184" s="24">
        <v>25</v>
      </c>
      <c r="K184" s="50">
        <f t="shared" si="10"/>
        <v>8</v>
      </c>
      <c r="L184" s="50">
        <f t="shared" si="11"/>
        <v>5</v>
      </c>
      <c r="M184" s="50">
        <f t="shared" si="12"/>
        <v>13</v>
      </c>
      <c r="N184" s="50">
        <f t="shared" si="13"/>
        <v>15</v>
      </c>
      <c r="O184" s="25">
        <v>8</v>
      </c>
      <c r="P184" s="25">
        <v>29</v>
      </c>
      <c r="Q184" s="24">
        <v>36</v>
      </c>
      <c r="R184" s="24">
        <v>11.5</v>
      </c>
      <c r="S184" s="51">
        <f t="shared" si="14"/>
        <v>2595.4062500000005</v>
      </c>
      <c r="T184" s="30" t="s">
        <v>15</v>
      </c>
      <c r="U184" s="52" t="s">
        <v>15</v>
      </c>
      <c r="V184" s="24" t="s">
        <v>13</v>
      </c>
      <c r="W184" s="24">
        <v>1</v>
      </c>
      <c r="X184" s="24" t="s">
        <v>15</v>
      </c>
      <c r="Y184" s="24">
        <v>1</v>
      </c>
      <c r="Z184" s="24" t="s">
        <v>15</v>
      </c>
      <c r="AA184" s="24">
        <v>1</v>
      </c>
      <c r="AB184" s="28">
        <v>0</v>
      </c>
      <c r="AC184" s="28">
        <v>10</v>
      </c>
      <c r="AD184" s="28">
        <v>1</v>
      </c>
      <c r="AE184" s="28">
        <v>50</v>
      </c>
      <c r="AF184" s="24">
        <v>0</v>
      </c>
      <c r="AG184" s="28">
        <v>20</v>
      </c>
      <c r="AH184" s="32" t="s">
        <v>227</v>
      </c>
      <c r="AI184" s="55" t="s">
        <v>460</v>
      </c>
      <c r="AJ184" s="30" t="s">
        <v>76</v>
      </c>
      <c r="AK184" s="57" t="s">
        <v>30</v>
      </c>
      <c r="AL184" s="25">
        <v>10</v>
      </c>
      <c r="AM184" s="25">
        <v>8</v>
      </c>
      <c r="AN184" s="25">
        <v>0</v>
      </c>
    </row>
    <row r="185" spans="1:40" s="57" customFormat="1" ht="26.25" thickBot="1">
      <c r="A185" s="45">
        <v>40724</v>
      </c>
      <c r="B185" s="25">
        <v>4</v>
      </c>
      <c r="C185" s="25" t="s">
        <v>1</v>
      </c>
      <c r="D185" s="25">
        <v>84</v>
      </c>
      <c r="E185" s="25" t="s">
        <v>47</v>
      </c>
      <c r="F185" s="25">
        <v>1</v>
      </c>
      <c r="G185" s="25">
        <v>8</v>
      </c>
      <c r="H185" s="25">
        <v>13</v>
      </c>
      <c r="I185" s="24"/>
      <c r="J185" s="24"/>
      <c r="K185" s="50">
        <f t="shared" si="10"/>
        <v>5</v>
      </c>
      <c r="L185" s="50">
        <f t="shared" si="11"/>
        <v>-13</v>
      </c>
      <c r="M185" s="50">
        <f t="shared" si="12"/>
        <v>-8</v>
      </c>
      <c r="N185" s="50">
        <f t="shared" si="13"/>
        <v>-8</v>
      </c>
      <c r="O185" s="25">
        <v>5</v>
      </c>
      <c r="P185" s="25">
        <v>15</v>
      </c>
      <c r="Q185" s="24"/>
      <c r="S185" s="51">
        <f t="shared" si="14"/>
        <v>0</v>
      </c>
      <c r="T185" s="30" t="s">
        <v>15</v>
      </c>
      <c r="U185" s="52" t="s">
        <v>18</v>
      </c>
      <c r="V185" s="24" t="s">
        <v>14</v>
      </c>
      <c r="W185" s="24">
        <v>0</v>
      </c>
      <c r="X185" s="24" t="s">
        <v>14</v>
      </c>
      <c r="Y185" s="24">
        <v>0</v>
      </c>
      <c r="Z185" s="24" t="s">
        <v>14</v>
      </c>
      <c r="AA185" s="24">
        <v>0</v>
      </c>
      <c r="AB185" s="28">
        <v>3</v>
      </c>
      <c r="AC185" s="28">
        <v>3</v>
      </c>
      <c r="AD185" s="28">
        <v>10</v>
      </c>
      <c r="AE185" s="28">
        <v>20</v>
      </c>
      <c r="AF185" s="24"/>
      <c r="AG185" s="28">
        <v>20</v>
      </c>
      <c r="AH185" s="32" t="s">
        <v>226</v>
      </c>
      <c r="AI185" s="55" t="s">
        <v>460</v>
      </c>
      <c r="AJ185" s="25"/>
      <c r="AK185" s="57" t="s">
        <v>30</v>
      </c>
      <c r="AL185" s="25">
        <v>8</v>
      </c>
      <c r="AM185" s="25">
        <v>5</v>
      </c>
      <c r="AN185" s="25">
        <v>0</v>
      </c>
    </row>
    <row r="186" spans="1:40" s="57" customFormat="1" ht="26.25" thickBot="1">
      <c r="A186" s="45">
        <v>40724</v>
      </c>
      <c r="B186" s="25">
        <v>4</v>
      </c>
      <c r="C186" s="25" t="s">
        <v>1</v>
      </c>
      <c r="D186" s="25">
        <v>85</v>
      </c>
      <c r="E186" s="25" t="s">
        <v>47</v>
      </c>
      <c r="F186" s="25">
        <v>1</v>
      </c>
      <c r="G186" s="25">
        <v>7</v>
      </c>
      <c r="H186" s="25">
        <v>8</v>
      </c>
      <c r="I186" s="24"/>
      <c r="J186" s="24"/>
      <c r="K186" s="50">
        <f t="shared" si="10"/>
        <v>1</v>
      </c>
      <c r="L186" s="50">
        <f t="shared" si="11"/>
        <v>-8</v>
      </c>
      <c r="M186" s="50">
        <f t="shared" si="12"/>
        <v>-7</v>
      </c>
      <c r="N186" s="50">
        <f t="shared" si="13"/>
        <v>-7</v>
      </c>
      <c r="O186" s="25">
        <v>2</v>
      </c>
      <c r="P186" s="25">
        <v>4</v>
      </c>
      <c r="Q186" s="24"/>
      <c r="R186" s="24"/>
      <c r="S186" s="51">
        <f t="shared" si="14"/>
        <v>0</v>
      </c>
      <c r="T186" s="30" t="s">
        <v>17</v>
      </c>
      <c r="U186" s="52" t="s">
        <v>14</v>
      </c>
      <c r="V186" s="24" t="s">
        <v>14</v>
      </c>
      <c r="W186" s="24">
        <v>0</v>
      </c>
      <c r="X186" s="24" t="s">
        <v>14</v>
      </c>
      <c r="Y186" s="24">
        <v>0</v>
      </c>
      <c r="Z186" s="24" t="s">
        <v>14</v>
      </c>
      <c r="AA186" s="24">
        <v>0</v>
      </c>
      <c r="AB186" s="28">
        <v>10</v>
      </c>
      <c r="AC186" s="28">
        <v>10</v>
      </c>
      <c r="AD186" s="28">
        <v>20</v>
      </c>
      <c r="AE186" s="28">
        <v>30</v>
      </c>
      <c r="AF186" s="24"/>
      <c r="AG186" s="28">
        <v>25</v>
      </c>
      <c r="AH186" s="32" t="s">
        <v>225</v>
      </c>
      <c r="AI186" s="55" t="s">
        <v>460</v>
      </c>
      <c r="AJ186" s="25"/>
      <c r="AK186" s="57" t="s">
        <v>30</v>
      </c>
      <c r="AL186" s="25">
        <v>7</v>
      </c>
      <c r="AM186" s="25">
        <v>2</v>
      </c>
      <c r="AN186" s="25">
        <v>0</v>
      </c>
    </row>
    <row r="187" spans="1:40" s="57" customFormat="1" ht="26.25" thickBot="1">
      <c r="A187" s="45">
        <v>40724</v>
      </c>
      <c r="B187" s="25">
        <v>4</v>
      </c>
      <c r="C187" s="25" t="s">
        <v>1</v>
      </c>
      <c r="D187" s="25">
        <v>86</v>
      </c>
      <c r="E187" s="25" t="s">
        <v>47</v>
      </c>
      <c r="F187" s="25">
        <v>2</v>
      </c>
      <c r="G187" s="25">
        <v>10.5</v>
      </c>
      <c r="H187" s="25">
        <v>14</v>
      </c>
      <c r="I187" s="24">
        <v>21</v>
      </c>
      <c r="J187" s="24">
        <v>21.5</v>
      </c>
      <c r="K187" s="50">
        <f t="shared" si="10"/>
        <v>3.5</v>
      </c>
      <c r="L187" s="50">
        <f t="shared" si="11"/>
        <v>7</v>
      </c>
      <c r="M187" s="50">
        <f t="shared" si="12"/>
        <v>10.5</v>
      </c>
      <c r="N187" s="50">
        <f t="shared" si="13"/>
        <v>11</v>
      </c>
      <c r="O187" s="25">
        <v>5</v>
      </c>
      <c r="P187" s="25">
        <v>18</v>
      </c>
      <c r="Q187" s="24">
        <v>27</v>
      </c>
      <c r="R187" s="24">
        <v>5.5</v>
      </c>
      <c r="S187" s="51">
        <f t="shared" si="14"/>
        <v>510.544375</v>
      </c>
      <c r="T187" s="30" t="s">
        <v>17</v>
      </c>
      <c r="U187" s="52" t="s">
        <v>15</v>
      </c>
      <c r="V187" s="24" t="s">
        <v>15</v>
      </c>
      <c r="W187" s="24">
        <v>1</v>
      </c>
      <c r="X187" s="24" t="s">
        <v>17</v>
      </c>
      <c r="Y187" s="24">
        <v>1</v>
      </c>
      <c r="Z187" s="24" t="s">
        <v>17</v>
      </c>
      <c r="AA187" s="24">
        <v>1</v>
      </c>
      <c r="AB187" s="28">
        <v>0</v>
      </c>
      <c r="AC187" s="28">
        <v>2</v>
      </c>
      <c r="AD187" s="28">
        <v>1</v>
      </c>
      <c r="AE187" s="28">
        <v>50</v>
      </c>
      <c r="AF187" s="24">
        <v>50</v>
      </c>
      <c r="AG187" s="28">
        <v>20</v>
      </c>
      <c r="AH187" s="32" t="s">
        <v>224</v>
      </c>
      <c r="AI187" s="55" t="s">
        <v>460</v>
      </c>
      <c r="AJ187" s="25"/>
      <c r="AK187" s="57" t="s">
        <v>30</v>
      </c>
      <c r="AL187" s="25">
        <v>10.5</v>
      </c>
      <c r="AM187" s="25">
        <v>5</v>
      </c>
      <c r="AN187" s="25">
        <v>0</v>
      </c>
    </row>
    <row r="188" spans="1:40" s="57" customFormat="1" ht="26.25" thickBot="1">
      <c r="A188" s="45">
        <v>40724</v>
      </c>
      <c r="B188" s="25">
        <v>4</v>
      </c>
      <c r="C188" s="25" t="s">
        <v>1</v>
      </c>
      <c r="D188" s="25">
        <v>87</v>
      </c>
      <c r="E188" s="25" t="s">
        <v>47</v>
      </c>
      <c r="F188" s="25">
        <v>2</v>
      </c>
      <c r="G188" s="25">
        <v>7</v>
      </c>
      <c r="H188" s="25">
        <v>9.5</v>
      </c>
      <c r="I188" s="24">
        <v>19</v>
      </c>
      <c r="J188" s="24">
        <v>21</v>
      </c>
      <c r="K188" s="50">
        <f t="shared" si="10"/>
        <v>2.5</v>
      </c>
      <c r="L188" s="50">
        <f t="shared" si="11"/>
        <v>9.5</v>
      </c>
      <c r="M188" s="50">
        <f t="shared" si="12"/>
        <v>12</v>
      </c>
      <c r="N188" s="50">
        <f t="shared" si="13"/>
        <v>14</v>
      </c>
      <c r="O188" s="25">
        <v>3</v>
      </c>
      <c r="P188" s="25">
        <v>3</v>
      </c>
      <c r="Q188" s="24">
        <v>19</v>
      </c>
      <c r="R188" s="24">
        <v>6</v>
      </c>
      <c r="S188" s="51">
        <f t="shared" si="14"/>
        <v>593.46</v>
      </c>
      <c r="T188" s="30" t="s">
        <v>17</v>
      </c>
      <c r="U188" s="52" t="s">
        <v>17</v>
      </c>
      <c r="V188" s="24" t="s">
        <v>15</v>
      </c>
      <c r="W188" s="24">
        <v>1</v>
      </c>
      <c r="X188" s="24" t="s">
        <v>15</v>
      </c>
      <c r="Y188" s="24">
        <v>1</v>
      </c>
      <c r="Z188" s="24" t="s">
        <v>15</v>
      </c>
      <c r="AA188" s="24">
        <v>1</v>
      </c>
      <c r="AB188" s="28">
        <v>10</v>
      </c>
      <c r="AC188" s="28">
        <v>10</v>
      </c>
      <c r="AD188" s="28">
        <v>25</v>
      </c>
      <c r="AE188" s="28">
        <v>75</v>
      </c>
      <c r="AF188" s="24">
        <v>25</v>
      </c>
      <c r="AG188" s="28">
        <v>30</v>
      </c>
      <c r="AH188" s="32" t="s">
        <v>223</v>
      </c>
      <c r="AI188" s="55" t="s">
        <v>460</v>
      </c>
      <c r="AJ188" s="25"/>
      <c r="AK188" s="57" t="s">
        <v>30</v>
      </c>
      <c r="AL188" s="25">
        <v>7</v>
      </c>
      <c r="AM188" s="25">
        <v>3</v>
      </c>
      <c r="AN188" s="25">
        <v>0</v>
      </c>
    </row>
    <row r="189" spans="1:40" s="57" customFormat="1" ht="26.25" thickBot="1">
      <c r="A189" s="45">
        <v>40724</v>
      </c>
      <c r="B189" s="25">
        <v>4</v>
      </c>
      <c r="C189" s="25" t="s">
        <v>1</v>
      </c>
      <c r="D189" s="25">
        <v>88</v>
      </c>
      <c r="E189" s="25" t="s">
        <v>47</v>
      </c>
      <c r="F189" s="25">
        <v>2</v>
      </c>
      <c r="G189" s="25">
        <v>8</v>
      </c>
      <c r="H189" s="25">
        <v>11</v>
      </c>
      <c r="I189" s="24">
        <v>21</v>
      </c>
      <c r="J189" s="24">
        <v>25</v>
      </c>
      <c r="K189" s="50">
        <f t="shared" si="10"/>
        <v>3</v>
      </c>
      <c r="L189" s="50">
        <f t="shared" si="11"/>
        <v>10</v>
      </c>
      <c r="M189" s="50">
        <f t="shared" si="12"/>
        <v>13</v>
      </c>
      <c r="N189" s="50">
        <f t="shared" si="13"/>
        <v>17</v>
      </c>
      <c r="O189" s="25">
        <v>1</v>
      </c>
      <c r="P189" s="25">
        <v>9</v>
      </c>
      <c r="Q189" s="24">
        <v>35</v>
      </c>
      <c r="R189" s="24">
        <v>10</v>
      </c>
      <c r="S189" s="51">
        <f t="shared" si="14"/>
        <v>1962.5</v>
      </c>
      <c r="T189" s="30" t="s">
        <v>15</v>
      </c>
      <c r="U189" s="52" t="s">
        <v>15</v>
      </c>
      <c r="V189" s="24" t="s">
        <v>13</v>
      </c>
      <c r="W189" s="24">
        <v>1</v>
      </c>
      <c r="X189" s="24" t="s">
        <v>15</v>
      </c>
      <c r="Y189" s="24">
        <v>1</v>
      </c>
      <c r="Z189" s="24" t="s">
        <v>15</v>
      </c>
      <c r="AA189" s="24">
        <v>1</v>
      </c>
      <c r="AB189" s="28">
        <v>8</v>
      </c>
      <c r="AC189" s="28">
        <v>12</v>
      </c>
      <c r="AD189" s="28">
        <v>10</v>
      </c>
      <c r="AE189" s="28">
        <v>70</v>
      </c>
      <c r="AF189" s="24">
        <v>10</v>
      </c>
      <c r="AG189" s="28">
        <v>28</v>
      </c>
      <c r="AH189" s="32" t="s">
        <v>219</v>
      </c>
      <c r="AI189" s="55" t="s">
        <v>460</v>
      </c>
      <c r="AJ189" s="25"/>
      <c r="AK189" s="57" t="s">
        <v>30</v>
      </c>
      <c r="AL189" s="25">
        <v>8</v>
      </c>
      <c r="AM189" s="25">
        <v>1</v>
      </c>
      <c r="AN189" s="25">
        <v>0</v>
      </c>
    </row>
    <row r="190" spans="1:40" s="57" customFormat="1" ht="26.25" thickBot="1">
      <c r="A190" s="45">
        <v>40724</v>
      </c>
      <c r="B190" s="25">
        <v>4</v>
      </c>
      <c r="C190" s="25" t="s">
        <v>1</v>
      </c>
      <c r="D190" s="25">
        <v>89</v>
      </c>
      <c r="E190" s="25" t="s">
        <v>47</v>
      </c>
      <c r="F190" s="25">
        <v>2</v>
      </c>
      <c r="G190" s="25">
        <v>10</v>
      </c>
      <c r="H190" s="25">
        <v>12.5</v>
      </c>
      <c r="I190" s="24">
        <v>16</v>
      </c>
      <c r="J190" s="24">
        <v>17</v>
      </c>
      <c r="K190" s="50">
        <f t="shared" si="10"/>
        <v>2.5</v>
      </c>
      <c r="L190" s="50">
        <f t="shared" si="11"/>
        <v>3.5</v>
      </c>
      <c r="M190" s="50">
        <f t="shared" si="12"/>
        <v>6</v>
      </c>
      <c r="N190" s="50">
        <f t="shared" si="13"/>
        <v>7</v>
      </c>
      <c r="O190" s="25">
        <v>6</v>
      </c>
      <c r="P190" s="25">
        <v>13</v>
      </c>
      <c r="Q190" s="24">
        <v>15</v>
      </c>
      <c r="R190" s="24">
        <v>6.5</v>
      </c>
      <c r="S190" s="51">
        <f t="shared" si="14"/>
        <v>563.82624999999996</v>
      </c>
      <c r="T190" s="30" t="s">
        <v>15</v>
      </c>
      <c r="U190" s="52" t="s">
        <v>17</v>
      </c>
      <c r="V190" s="24" t="s">
        <v>17</v>
      </c>
      <c r="W190" s="24">
        <v>1</v>
      </c>
      <c r="X190" s="24" t="s">
        <v>15</v>
      </c>
      <c r="Y190" s="24">
        <v>1</v>
      </c>
      <c r="Z190" s="24" t="s">
        <v>18</v>
      </c>
      <c r="AA190" s="24">
        <v>1</v>
      </c>
      <c r="AB190" s="28">
        <v>1</v>
      </c>
      <c r="AC190" s="28">
        <v>20</v>
      </c>
      <c r="AD190" s="28">
        <v>10</v>
      </c>
      <c r="AE190" s="28">
        <v>75</v>
      </c>
      <c r="AF190" s="24">
        <v>8</v>
      </c>
      <c r="AG190" s="28">
        <v>28</v>
      </c>
      <c r="AH190" s="32" t="s">
        <v>219</v>
      </c>
      <c r="AI190" s="55" t="s">
        <v>460</v>
      </c>
      <c r="AJ190" s="30" t="s">
        <v>76</v>
      </c>
      <c r="AK190" s="57" t="s">
        <v>30</v>
      </c>
      <c r="AL190" s="25">
        <v>10</v>
      </c>
      <c r="AM190" s="25">
        <v>6</v>
      </c>
      <c r="AN190" s="25" t="s">
        <v>40</v>
      </c>
    </row>
    <row r="191" spans="1:40" s="57" customFormat="1" ht="26.25" thickBot="1">
      <c r="A191" s="45">
        <v>40724</v>
      </c>
      <c r="B191" s="25">
        <v>4</v>
      </c>
      <c r="C191" s="25" t="s">
        <v>1</v>
      </c>
      <c r="D191" s="25">
        <v>90</v>
      </c>
      <c r="E191" s="25" t="s">
        <v>47</v>
      </c>
      <c r="F191" s="25">
        <v>2</v>
      </c>
      <c r="G191" s="25">
        <v>8.5</v>
      </c>
      <c r="H191" s="25">
        <v>17.5</v>
      </c>
      <c r="I191" s="24">
        <v>26.5</v>
      </c>
      <c r="J191" s="24">
        <v>36</v>
      </c>
      <c r="K191" s="50">
        <f t="shared" si="10"/>
        <v>9</v>
      </c>
      <c r="L191" s="50">
        <f t="shared" si="11"/>
        <v>9</v>
      </c>
      <c r="M191" s="50">
        <f t="shared" si="12"/>
        <v>18</v>
      </c>
      <c r="N191" s="50">
        <f t="shared" si="13"/>
        <v>27.5</v>
      </c>
      <c r="O191" s="25">
        <v>5</v>
      </c>
      <c r="P191" s="25">
        <v>18</v>
      </c>
      <c r="Q191" s="24">
        <v>31</v>
      </c>
      <c r="R191" s="24">
        <v>11</v>
      </c>
      <c r="S191" s="51">
        <f t="shared" si="14"/>
        <v>3419.46</v>
      </c>
      <c r="T191" s="30" t="s">
        <v>15</v>
      </c>
      <c r="U191" s="52" t="s">
        <v>15</v>
      </c>
      <c r="V191" s="24" t="s">
        <v>13</v>
      </c>
      <c r="W191" s="24">
        <v>1</v>
      </c>
      <c r="X191" s="24" t="s">
        <v>15</v>
      </c>
      <c r="Y191" s="24">
        <v>1</v>
      </c>
      <c r="Z191" s="24" t="s">
        <v>18</v>
      </c>
      <c r="AA191" s="24">
        <v>1</v>
      </c>
      <c r="AB191" s="28">
        <v>10</v>
      </c>
      <c r="AC191" s="28">
        <v>10</v>
      </c>
      <c r="AD191" s="28">
        <v>20</v>
      </c>
      <c r="AE191" s="28">
        <v>60</v>
      </c>
      <c r="AF191" s="24">
        <v>45</v>
      </c>
      <c r="AG191" s="28">
        <v>40</v>
      </c>
      <c r="AH191" s="32" t="s">
        <v>222</v>
      </c>
      <c r="AI191" s="55" t="s">
        <v>460</v>
      </c>
      <c r="AJ191" s="25"/>
      <c r="AK191" s="57" t="s">
        <v>30</v>
      </c>
      <c r="AL191" s="25">
        <v>8.5</v>
      </c>
      <c r="AM191" s="25">
        <v>5</v>
      </c>
      <c r="AN191" s="25"/>
    </row>
    <row r="192" spans="1:40" s="57" customFormat="1" ht="26.25" thickBot="1">
      <c r="A192" s="45">
        <v>40724</v>
      </c>
      <c r="B192" s="25">
        <v>4</v>
      </c>
      <c r="C192" s="25" t="s">
        <v>1</v>
      </c>
      <c r="D192" s="25">
        <v>91</v>
      </c>
      <c r="E192" s="25" t="s">
        <v>47</v>
      </c>
      <c r="F192" s="25">
        <v>2</v>
      </c>
      <c r="G192" s="25">
        <v>6</v>
      </c>
      <c r="H192" s="30">
        <v>0</v>
      </c>
      <c r="I192" s="24"/>
      <c r="J192" s="24"/>
      <c r="K192" s="50">
        <f t="shared" si="10"/>
        <v>-6</v>
      </c>
      <c r="L192" s="50">
        <f t="shared" si="11"/>
        <v>0</v>
      </c>
      <c r="M192" s="50">
        <f t="shared" si="12"/>
        <v>-6</v>
      </c>
      <c r="N192" s="50">
        <f t="shared" si="13"/>
        <v>-6</v>
      </c>
      <c r="O192" s="25">
        <v>2</v>
      </c>
      <c r="P192" s="25">
        <v>0</v>
      </c>
      <c r="Q192" s="24"/>
      <c r="R192" s="24"/>
      <c r="S192" s="51">
        <f t="shared" si="14"/>
        <v>0</v>
      </c>
      <c r="T192" s="30" t="s">
        <v>16</v>
      </c>
      <c r="U192" s="30" t="s">
        <v>16</v>
      </c>
      <c r="V192" s="24" t="s">
        <v>14</v>
      </c>
      <c r="W192" s="24">
        <v>0</v>
      </c>
      <c r="X192" s="24" t="s">
        <v>14</v>
      </c>
      <c r="Y192" s="24">
        <v>0</v>
      </c>
      <c r="Z192" s="24" t="s">
        <v>14</v>
      </c>
      <c r="AA192" s="24">
        <v>0</v>
      </c>
      <c r="AB192" s="28">
        <v>0</v>
      </c>
      <c r="AC192" s="28">
        <v>1</v>
      </c>
      <c r="AD192" s="28">
        <v>0</v>
      </c>
      <c r="AE192" s="28">
        <v>30</v>
      </c>
      <c r="AG192" s="28">
        <v>20</v>
      </c>
      <c r="AH192" s="32" t="s">
        <v>221</v>
      </c>
      <c r="AI192" s="55" t="s">
        <v>460</v>
      </c>
      <c r="AJ192" s="25"/>
      <c r="AK192" s="57" t="s">
        <v>30</v>
      </c>
      <c r="AL192" s="25">
        <v>6</v>
      </c>
      <c r="AM192" s="25">
        <v>2</v>
      </c>
      <c r="AN192" s="25" t="s">
        <v>40</v>
      </c>
    </row>
    <row r="193" spans="1:40" s="57" customFormat="1" ht="26.25" thickBot="1">
      <c r="A193" s="45">
        <v>40724</v>
      </c>
      <c r="B193" s="25">
        <v>4</v>
      </c>
      <c r="C193" s="25" t="s">
        <v>1</v>
      </c>
      <c r="D193" s="25">
        <v>92</v>
      </c>
      <c r="E193" s="25" t="s">
        <v>47</v>
      </c>
      <c r="F193" s="25">
        <v>2</v>
      </c>
      <c r="G193" s="25">
        <v>7</v>
      </c>
      <c r="H193" s="25">
        <v>21</v>
      </c>
      <c r="I193" s="24">
        <v>39.5</v>
      </c>
      <c r="J193" s="24">
        <v>50</v>
      </c>
      <c r="K193" s="50">
        <f t="shared" si="10"/>
        <v>14</v>
      </c>
      <c r="L193" s="50">
        <f t="shared" si="11"/>
        <v>18.5</v>
      </c>
      <c r="M193" s="50">
        <f t="shared" si="12"/>
        <v>32.5</v>
      </c>
      <c r="N193" s="50">
        <f t="shared" si="13"/>
        <v>43</v>
      </c>
      <c r="O193" s="25">
        <v>3</v>
      </c>
      <c r="P193" s="25">
        <v>27</v>
      </c>
      <c r="Q193" s="24">
        <v>41</v>
      </c>
      <c r="R193" s="24">
        <v>8.5</v>
      </c>
      <c r="S193" s="51">
        <f t="shared" si="14"/>
        <v>2835.8125</v>
      </c>
      <c r="T193" s="30" t="s">
        <v>13</v>
      </c>
      <c r="U193" s="52" t="s">
        <v>13</v>
      </c>
      <c r="V193" s="24" t="s">
        <v>13</v>
      </c>
      <c r="W193" s="24">
        <v>1</v>
      </c>
      <c r="X193" s="24" t="s">
        <v>13</v>
      </c>
      <c r="Y193" s="24">
        <v>1</v>
      </c>
      <c r="Z193" s="24" t="s">
        <v>15</v>
      </c>
      <c r="AA193" s="24">
        <v>1</v>
      </c>
      <c r="AB193" s="28">
        <v>0</v>
      </c>
      <c r="AC193" s="28">
        <v>10</v>
      </c>
      <c r="AD193" s="28">
        <v>1</v>
      </c>
      <c r="AE193" s="28">
        <v>50</v>
      </c>
      <c r="AF193" s="24">
        <v>0</v>
      </c>
      <c r="AG193" s="28">
        <v>25</v>
      </c>
      <c r="AH193" s="32" t="s">
        <v>220</v>
      </c>
      <c r="AI193" s="55" t="s">
        <v>460</v>
      </c>
      <c r="AJ193" s="25"/>
      <c r="AK193" s="57" t="s">
        <v>30</v>
      </c>
      <c r="AL193" s="25">
        <v>7</v>
      </c>
      <c r="AM193" s="25">
        <v>3</v>
      </c>
      <c r="AN193" s="25" t="s">
        <v>52</v>
      </c>
    </row>
    <row r="194" spans="1:40" s="57" customFormat="1" ht="26.25" thickBot="1">
      <c r="A194" s="45">
        <v>40724</v>
      </c>
      <c r="B194" s="25">
        <v>4</v>
      </c>
      <c r="C194" s="25" t="s">
        <v>1</v>
      </c>
      <c r="D194" s="25">
        <v>93</v>
      </c>
      <c r="E194" s="25" t="s">
        <v>47</v>
      </c>
      <c r="F194" s="25">
        <v>2</v>
      </c>
      <c r="G194" s="25">
        <v>7</v>
      </c>
      <c r="H194" s="25">
        <v>18</v>
      </c>
      <c r="I194" s="24">
        <v>34</v>
      </c>
      <c r="J194" s="24">
        <v>31</v>
      </c>
      <c r="K194" s="50">
        <f t="shared" ref="K194:K257" si="15">H194-G194</f>
        <v>11</v>
      </c>
      <c r="L194" s="50">
        <f t="shared" ref="L194:L257" si="16">I194-H194</f>
        <v>16</v>
      </c>
      <c r="M194" s="50">
        <f t="shared" ref="M194:M257" si="17">I194-G194</f>
        <v>27</v>
      </c>
      <c r="N194" s="50">
        <f t="shared" ref="N194:N257" si="18">J194-G194</f>
        <v>24</v>
      </c>
      <c r="O194" s="25">
        <v>9</v>
      </c>
      <c r="P194" s="25">
        <v>24</v>
      </c>
      <c r="Q194" s="24">
        <v>34</v>
      </c>
      <c r="R194" s="24">
        <v>10</v>
      </c>
      <c r="S194" s="51">
        <f t="shared" ref="S194:S257" si="19">3.14*(R194/2)^2*J194</f>
        <v>2433.5</v>
      </c>
      <c r="T194" s="30" t="s">
        <v>13</v>
      </c>
      <c r="U194" s="52" t="s">
        <v>13</v>
      </c>
      <c r="V194" s="24" t="s">
        <v>13</v>
      </c>
      <c r="W194" s="24">
        <v>1</v>
      </c>
      <c r="X194" s="24" t="s">
        <v>15</v>
      </c>
      <c r="Y194" s="24">
        <v>1</v>
      </c>
      <c r="Z194" s="24" t="s">
        <v>17</v>
      </c>
      <c r="AA194" s="24">
        <v>1</v>
      </c>
      <c r="AB194" s="28">
        <v>15</v>
      </c>
      <c r="AC194" s="28">
        <v>4</v>
      </c>
      <c r="AD194" s="28">
        <v>50</v>
      </c>
      <c r="AE194" s="28">
        <v>4</v>
      </c>
      <c r="AF194" s="24">
        <v>10</v>
      </c>
      <c r="AG194" s="28">
        <v>35</v>
      </c>
      <c r="AH194" s="32" t="s">
        <v>219</v>
      </c>
      <c r="AI194" s="55" t="s">
        <v>460</v>
      </c>
      <c r="AJ194" s="25"/>
      <c r="AK194" s="57" t="s">
        <v>30</v>
      </c>
      <c r="AL194" s="25">
        <v>7</v>
      </c>
      <c r="AM194" s="25">
        <v>9</v>
      </c>
      <c r="AN194" s="25" t="s">
        <v>52</v>
      </c>
    </row>
    <row r="195" spans="1:40" s="57" customFormat="1" ht="26.25" thickBot="1">
      <c r="A195" s="45">
        <v>40724</v>
      </c>
      <c r="B195" s="25">
        <v>4</v>
      </c>
      <c r="C195" s="25" t="s">
        <v>1</v>
      </c>
      <c r="D195" s="25">
        <v>94</v>
      </c>
      <c r="E195" s="25" t="s">
        <v>47</v>
      </c>
      <c r="F195" s="25">
        <v>2</v>
      </c>
      <c r="G195" s="25">
        <v>7</v>
      </c>
      <c r="H195" s="25">
        <v>15</v>
      </c>
      <c r="I195" s="24">
        <v>31.5</v>
      </c>
      <c r="J195" s="24">
        <v>44</v>
      </c>
      <c r="K195" s="50">
        <f t="shared" si="15"/>
        <v>8</v>
      </c>
      <c r="L195" s="50">
        <f t="shared" si="16"/>
        <v>16.5</v>
      </c>
      <c r="M195" s="50">
        <f t="shared" si="17"/>
        <v>24.5</v>
      </c>
      <c r="N195" s="50">
        <f t="shared" si="18"/>
        <v>37</v>
      </c>
      <c r="O195" s="25">
        <v>6</v>
      </c>
      <c r="P195" s="25">
        <v>26</v>
      </c>
      <c r="Q195" s="24">
        <v>37</v>
      </c>
      <c r="R195" s="24">
        <v>20</v>
      </c>
      <c r="S195" s="51">
        <f t="shared" si="19"/>
        <v>13816</v>
      </c>
      <c r="T195" s="30" t="s">
        <v>15</v>
      </c>
      <c r="U195" s="52" t="s">
        <v>13</v>
      </c>
      <c r="V195" s="24" t="s">
        <v>13</v>
      </c>
      <c r="W195" s="24">
        <v>1</v>
      </c>
      <c r="X195" s="24" t="s">
        <v>13</v>
      </c>
      <c r="Y195" s="24">
        <v>1</v>
      </c>
      <c r="Z195" s="24" t="s">
        <v>15</v>
      </c>
      <c r="AA195" s="24">
        <v>1</v>
      </c>
      <c r="AB195" s="28">
        <v>0</v>
      </c>
      <c r="AC195" s="28">
        <v>5</v>
      </c>
      <c r="AD195" s="28">
        <v>5</v>
      </c>
      <c r="AE195" s="28">
        <v>10</v>
      </c>
      <c r="AF195" s="24">
        <v>1</v>
      </c>
      <c r="AG195" s="28">
        <v>20</v>
      </c>
      <c r="AH195" s="32" t="s">
        <v>218</v>
      </c>
      <c r="AI195" s="55" t="s">
        <v>460</v>
      </c>
      <c r="AJ195" s="25"/>
      <c r="AK195" s="57" t="s">
        <v>30</v>
      </c>
      <c r="AL195" s="25">
        <v>7</v>
      </c>
      <c r="AM195" s="25">
        <v>6</v>
      </c>
      <c r="AN195" s="25" t="s">
        <v>52</v>
      </c>
    </row>
    <row r="196" spans="1:40" s="57" customFormat="1" ht="26.25" thickBot="1">
      <c r="A196" s="45">
        <v>40724</v>
      </c>
      <c r="B196" s="25">
        <v>4</v>
      </c>
      <c r="C196" s="25" t="s">
        <v>1</v>
      </c>
      <c r="D196" s="25">
        <v>95</v>
      </c>
      <c r="E196" s="25" t="s">
        <v>47</v>
      </c>
      <c r="F196" s="25">
        <v>2</v>
      </c>
      <c r="G196" s="25">
        <v>6</v>
      </c>
      <c r="H196" s="25">
        <v>15</v>
      </c>
      <c r="I196" s="24">
        <v>33</v>
      </c>
      <c r="J196" s="24">
        <v>46</v>
      </c>
      <c r="K196" s="50">
        <f t="shared" si="15"/>
        <v>9</v>
      </c>
      <c r="L196" s="50">
        <f t="shared" si="16"/>
        <v>18</v>
      </c>
      <c r="M196" s="50">
        <f t="shared" si="17"/>
        <v>27</v>
      </c>
      <c r="N196" s="50">
        <f t="shared" si="18"/>
        <v>40</v>
      </c>
      <c r="O196" s="25">
        <v>1</v>
      </c>
      <c r="P196" s="25">
        <v>12</v>
      </c>
      <c r="Q196" s="24">
        <v>45</v>
      </c>
      <c r="R196" s="24">
        <v>18.5</v>
      </c>
      <c r="S196" s="51">
        <f t="shared" si="19"/>
        <v>12358.647499999999</v>
      </c>
      <c r="T196" s="30" t="s">
        <v>15</v>
      </c>
      <c r="U196" s="52" t="s">
        <v>13</v>
      </c>
      <c r="V196" s="24" t="s">
        <v>13</v>
      </c>
      <c r="W196" s="24">
        <v>1</v>
      </c>
      <c r="X196" s="24" t="s">
        <v>15</v>
      </c>
      <c r="Y196" s="24">
        <v>1</v>
      </c>
      <c r="Z196" s="24" t="s">
        <v>15</v>
      </c>
      <c r="AA196" s="24">
        <v>1</v>
      </c>
      <c r="AB196" s="28">
        <v>0</v>
      </c>
      <c r="AC196" s="28">
        <v>3</v>
      </c>
      <c r="AD196" s="28">
        <v>0</v>
      </c>
      <c r="AE196" s="28">
        <v>80</v>
      </c>
      <c r="AF196" s="24">
        <v>0</v>
      </c>
      <c r="AG196" s="28">
        <v>20</v>
      </c>
      <c r="AH196" s="32" t="s">
        <v>217</v>
      </c>
      <c r="AI196" s="55" t="s">
        <v>460</v>
      </c>
      <c r="AJ196" s="25"/>
      <c r="AK196" s="57" t="s">
        <v>30</v>
      </c>
      <c r="AL196" s="25">
        <v>6</v>
      </c>
      <c r="AM196" s="25">
        <v>1</v>
      </c>
      <c r="AN196" s="25" t="s">
        <v>49</v>
      </c>
    </row>
    <row r="197" spans="1:40" s="57" customFormat="1" ht="26.25" thickBot="1">
      <c r="A197" s="45">
        <v>40724</v>
      </c>
      <c r="B197" s="25">
        <v>4</v>
      </c>
      <c r="C197" s="25" t="s">
        <v>1</v>
      </c>
      <c r="D197" s="25">
        <v>96</v>
      </c>
      <c r="E197" s="25" t="s">
        <v>47</v>
      </c>
      <c r="F197" s="25">
        <v>2</v>
      </c>
      <c r="G197" s="25">
        <v>8</v>
      </c>
      <c r="H197" s="25">
        <v>19</v>
      </c>
      <c r="I197" s="24">
        <v>34</v>
      </c>
      <c r="J197" s="24">
        <v>48.5</v>
      </c>
      <c r="K197" s="50">
        <f t="shared" si="15"/>
        <v>11</v>
      </c>
      <c r="L197" s="50">
        <f t="shared" si="16"/>
        <v>15</v>
      </c>
      <c r="M197" s="50">
        <f t="shared" si="17"/>
        <v>26</v>
      </c>
      <c r="N197" s="50">
        <f t="shared" si="18"/>
        <v>40.5</v>
      </c>
      <c r="O197" s="25">
        <v>9</v>
      </c>
      <c r="P197" s="25">
        <v>36</v>
      </c>
      <c r="Q197" s="24">
        <v>52</v>
      </c>
      <c r="R197" s="24">
        <v>10</v>
      </c>
      <c r="S197" s="51">
        <f t="shared" si="19"/>
        <v>3807.25</v>
      </c>
      <c r="T197" s="30" t="s">
        <v>15</v>
      </c>
      <c r="U197" s="52" t="s">
        <v>13</v>
      </c>
      <c r="V197" s="24" t="s">
        <v>13</v>
      </c>
      <c r="W197" s="24">
        <v>1</v>
      </c>
      <c r="X197" s="24" t="s">
        <v>15</v>
      </c>
      <c r="Y197" s="24">
        <v>1</v>
      </c>
      <c r="Z197" s="24" t="s">
        <v>15</v>
      </c>
      <c r="AA197" s="24">
        <v>1</v>
      </c>
      <c r="AB197" s="28">
        <v>0</v>
      </c>
      <c r="AC197" s="28">
        <v>2</v>
      </c>
      <c r="AD197" s="28">
        <v>0</v>
      </c>
      <c r="AE197" s="28">
        <v>30</v>
      </c>
      <c r="AF197" s="24">
        <v>2</v>
      </c>
      <c r="AG197" s="28">
        <v>18</v>
      </c>
      <c r="AH197" s="32" t="s">
        <v>216</v>
      </c>
      <c r="AI197" s="55" t="s">
        <v>460</v>
      </c>
      <c r="AJ197" s="25"/>
      <c r="AK197" s="57" t="s">
        <v>30</v>
      </c>
      <c r="AL197" s="25">
        <v>8</v>
      </c>
      <c r="AM197" s="25">
        <v>9</v>
      </c>
      <c r="AN197" s="25" t="s">
        <v>49</v>
      </c>
    </row>
    <row r="198" spans="1:40" s="57" customFormat="1" ht="26.25" thickBot="1">
      <c r="A198" s="45">
        <v>40724</v>
      </c>
      <c r="B198" s="25">
        <v>4</v>
      </c>
      <c r="C198" s="25" t="s">
        <v>1</v>
      </c>
      <c r="D198" s="25">
        <v>97</v>
      </c>
      <c r="E198" s="25" t="s">
        <v>47</v>
      </c>
      <c r="F198" s="25">
        <v>1</v>
      </c>
      <c r="G198" s="25">
        <v>6.5</v>
      </c>
      <c r="H198" s="25">
        <v>14.5</v>
      </c>
      <c r="I198" s="24">
        <v>28.5</v>
      </c>
      <c r="J198" s="24">
        <v>33</v>
      </c>
      <c r="K198" s="50">
        <f t="shared" si="15"/>
        <v>8</v>
      </c>
      <c r="L198" s="50">
        <f t="shared" si="16"/>
        <v>14</v>
      </c>
      <c r="M198" s="50">
        <f t="shared" si="17"/>
        <v>22</v>
      </c>
      <c r="N198" s="50">
        <f t="shared" si="18"/>
        <v>26.5</v>
      </c>
      <c r="O198" s="25">
        <v>5</v>
      </c>
      <c r="P198" s="25">
        <v>21</v>
      </c>
      <c r="Q198" s="24">
        <v>30</v>
      </c>
      <c r="R198" s="24">
        <v>13</v>
      </c>
      <c r="S198" s="51">
        <f t="shared" si="19"/>
        <v>4377.9449999999997</v>
      </c>
      <c r="T198" s="30" t="s">
        <v>13</v>
      </c>
      <c r="U198" s="52" t="s">
        <v>13</v>
      </c>
      <c r="V198" s="24" t="s">
        <v>13</v>
      </c>
      <c r="W198" s="24">
        <v>1</v>
      </c>
      <c r="X198" s="24" t="s">
        <v>13</v>
      </c>
      <c r="Y198" s="24">
        <v>1</v>
      </c>
      <c r="Z198" s="24" t="s">
        <v>13</v>
      </c>
      <c r="AA198" s="24">
        <v>1</v>
      </c>
      <c r="AB198" s="28">
        <v>5</v>
      </c>
      <c r="AC198" s="28">
        <v>5</v>
      </c>
      <c r="AD198" s="28">
        <v>10</v>
      </c>
      <c r="AE198" s="28">
        <v>40</v>
      </c>
      <c r="AF198" s="24">
        <v>8</v>
      </c>
      <c r="AG198" s="28">
        <v>28</v>
      </c>
      <c r="AH198" s="32" t="s">
        <v>215</v>
      </c>
      <c r="AI198" s="55" t="s">
        <v>460</v>
      </c>
      <c r="AJ198" s="25"/>
      <c r="AK198" s="57" t="s">
        <v>30</v>
      </c>
      <c r="AL198" s="25">
        <v>6.5</v>
      </c>
      <c r="AM198" s="25">
        <v>5</v>
      </c>
      <c r="AN198" s="25" t="s">
        <v>49</v>
      </c>
    </row>
    <row r="199" spans="1:40" s="57" customFormat="1" ht="26.25" thickBot="1">
      <c r="A199" s="45">
        <v>40724</v>
      </c>
      <c r="B199" s="25">
        <v>4</v>
      </c>
      <c r="C199" s="25" t="s">
        <v>1</v>
      </c>
      <c r="D199" s="25">
        <v>98</v>
      </c>
      <c r="E199" s="25" t="s">
        <v>47</v>
      </c>
      <c r="F199" s="25">
        <v>1</v>
      </c>
      <c r="G199" s="25">
        <v>9.5</v>
      </c>
      <c r="H199" s="25">
        <v>22</v>
      </c>
      <c r="I199" s="24">
        <v>37</v>
      </c>
      <c r="J199" s="24">
        <v>43</v>
      </c>
      <c r="K199" s="50">
        <f t="shared" si="15"/>
        <v>12.5</v>
      </c>
      <c r="L199" s="50">
        <f t="shared" si="16"/>
        <v>15</v>
      </c>
      <c r="M199" s="50">
        <f t="shared" si="17"/>
        <v>27.5</v>
      </c>
      <c r="N199" s="50">
        <f t="shared" si="18"/>
        <v>33.5</v>
      </c>
      <c r="O199" s="25">
        <v>5</v>
      </c>
      <c r="P199" s="25">
        <v>33</v>
      </c>
      <c r="Q199" s="24">
        <v>52</v>
      </c>
      <c r="R199" s="24">
        <v>11.5</v>
      </c>
      <c r="S199" s="51">
        <f t="shared" si="19"/>
        <v>4464.0987500000001</v>
      </c>
      <c r="T199" s="30" t="s">
        <v>13</v>
      </c>
      <c r="U199" s="52" t="s">
        <v>13</v>
      </c>
      <c r="V199" s="24" t="s">
        <v>13</v>
      </c>
      <c r="W199" s="24">
        <v>1</v>
      </c>
      <c r="X199" s="24" t="s">
        <v>15</v>
      </c>
      <c r="Y199" s="24">
        <v>1</v>
      </c>
      <c r="Z199" s="24" t="s">
        <v>15</v>
      </c>
      <c r="AA199" s="24">
        <v>1</v>
      </c>
      <c r="AB199" s="28">
        <v>1</v>
      </c>
      <c r="AC199" s="28">
        <v>5</v>
      </c>
      <c r="AD199" s="28">
        <v>1</v>
      </c>
      <c r="AE199" s="28">
        <v>75</v>
      </c>
      <c r="AF199" s="24">
        <v>1</v>
      </c>
      <c r="AG199" s="28">
        <v>20</v>
      </c>
      <c r="AH199" s="32" t="s">
        <v>214</v>
      </c>
      <c r="AI199" s="55" t="s">
        <v>460</v>
      </c>
      <c r="AJ199" s="30" t="s">
        <v>213</v>
      </c>
      <c r="AK199" s="57" t="s">
        <v>30</v>
      </c>
      <c r="AL199" s="25">
        <v>9.5</v>
      </c>
      <c r="AM199" s="25">
        <v>5</v>
      </c>
      <c r="AN199" s="25">
        <v>0</v>
      </c>
    </row>
    <row r="200" spans="1:40" s="57" customFormat="1" ht="26.25" thickBot="1">
      <c r="A200" s="45">
        <v>40724</v>
      </c>
      <c r="B200" s="25">
        <v>4</v>
      </c>
      <c r="C200" s="25" t="s">
        <v>1</v>
      </c>
      <c r="D200" s="25">
        <v>99</v>
      </c>
      <c r="E200" s="25" t="s">
        <v>47</v>
      </c>
      <c r="F200" s="25">
        <v>3</v>
      </c>
      <c r="G200" s="25">
        <v>7.5</v>
      </c>
      <c r="H200" s="25">
        <v>10</v>
      </c>
      <c r="I200" s="24">
        <v>15.5</v>
      </c>
      <c r="J200" s="24">
        <v>17.5</v>
      </c>
      <c r="K200" s="50">
        <f t="shared" si="15"/>
        <v>2.5</v>
      </c>
      <c r="L200" s="50">
        <f t="shared" si="16"/>
        <v>5.5</v>
      </c>
      <c r="M200" s="50">
        <f t="shared" si="17"/>
        <v>8</v>
      </c>
      <c r="N200" s="50">
        <f t="shared" si="18"/>
        <v>10</v>
      </c>
      <c r="O200" s="25">
        <v>6</v>
      </c>
      <c r="P200" s="25">
        <v>10</v>
      </c>
      <c r="Q200" s="24">
        <v>17</v>
      </c>
      <c r="R200" s="24">
        <v>6</v>
      </c>
      <c r="S200" s="51">
        <f t="shared" si="19"/>
        <v>494.55</v>
      </c>
      <c r="T200" s="30" t="s">
        <v>17</v>
      </c>
      <c r="U200" s="52" t="s">
        <v>17</v>
      </c>
      <c r="V200" s="24" t="s">
        <v>17</v>
      </c>
      <c r="W200" s="24">
        <v>1</v>
      </c>
      <c r="X200" s="24" t="s">
        <v>17</v>
      </c>
      <c r="Y200" s="24">
        <v>1</v>
      </c>
      <c r="Z200" s="24" t="s">
        <v>17</v>
      </c>
      <c r="AA200" s="24">
        <v>1</v>
      </c>
      <c r="AB200" s="28">
        <v>5</v>
      </c>
      <c r="AC200" s="28">
        <v>1</v>
      </c>
      <c r="AD200" s="28">
        <v>15</v>
      </c>
      <c r="AE200" s="28">
        <v>2</v>
      </c>
      <c r="AF200" s="24">
        <v>2</v>
      </c>
      <c r="AG200" s="28">
        <v>30</v>
      </c>
      <c r="AH200" s="32" t="s">
        <v>212</v>
      </c>
      <c r="AI200" s="55" t="s">
        <v>460</v>
      </c>
      <c r="AJ200" s="25"/>
      <c r="AK200" s="57" t="s">
        <v>30</v>
      </c>
      <c r="AL200" s="25">
        <v>7.5</v>
      </c>
      <c r="AM200" s="25">
        <v>6</v>
      </c>
      <c r="AN200" s="25" t="s">
        <v>40</v>
      </c>
    </row>
    <row r="201" spans="1:40" s="57" customFormat="1" ht="26.25" thickBot="1">
      <c r="A201" s="45">
        <v>40724</v>
      </c>
      <c r="B201" s="25">
        <v>4</v>
      </c>
      <c r="C201" s="25" t="s">
        <v>1</v>
      </c>
      <c r="D201" s="25">
        <v>100</v>
      </c>
      <c r="E201" s="25" t="s">
        <v>47</v>
      </c>
      <c r="F201" s="25">
        <v>1</v>
      </c>
      <c r="G201" s="25">
        <v>3</v>
      </c>
      <c r="H201" s="25">
        <v>4.5</v>
      </c>
      <c r="I201" s="24"/>
      <c r="K201" s="50">
        <f t="shared" si="15"/>
        <v>1.5</v>
      </c>
      <c r="L201" s="50">
        <f t="shared" si="16"/>
        <v>-4.5</v>
      </c>
      <c r="M201" s="50">
        <f t="shared" si="17"/>
        <v>-3</v>
      </c>
      <c r="N201" s="50">
        <f t="shared" si="18"/>
        <v>-3</v>
      </c>
      <c r="O201" s="25">
        <v>0</v>
      </c>
      <c r="P201" s="25">
        <v>4</v>
      </c>
      <c r="Q201" s="24"/>
      <c r="R201" s="24"/>
      <c r="S201" s="51">
        <f t="shared" si="19"/>
        <v>0</v>
      </c>
      <c r="T201" s="30" t="s">
        <v>15</v>
      </c>
      <c r="U201" s="52" t="s">
        <v>14</v>
      </c>
      <c r="V201" s="24" t="s">
        <v>14</v>
      </c>
      <c r="W201" s="24">
        <v>0</v>
      </c>
      <c r="X201" s="24" t="s">
        <v>14</v>
      </c>
      <c r="Y201" s="24">
        <v>0</v>
      </c>
      <c r="Z201" s="57" t="s">
        <v>14</v>
      </c>
      <c r="AA201" s="57">
        <v>0</v>
      </c>
      <c r="AB201" s="28">
        <v>1</v>
      </c>
      <c r="AC201" s="28">
        <v>1</v>
      </c>
      <c r="AD201" s="28">
        <v>3</v>
      </c>
      <c r="AE201" s="28">
        <v>2</v>
      </c>
      <c r="AF201" s="24"/>
      <c r="AG201" s="28">
        <v>30</v>
      </c>
      <c r="AH201" s="32" t="s">
        <v>211</v>
      </c>
      <c r="AI201" s="55" t="s">
        <v>460</v>
      </c>
      <c r="AJ201" s="30" t="s">
        <v>210</v>
      </c>
      <c r="AK201" s="57" t="s">
        <v>30</v>
      </c>
      <c r="AL201" s="25">
        <v>3</v>
      </c>
      <c r="AM201" s="25">
        <v>0</v>
      </c>
      <c r="AN201" s="25">
        <v>0</v>
      </c>
    </row>
    <row r="202" spans="1:40" s="57" customFormat="1" ht="26.25" thickBot="1">
      <c r="A202" s="45">
        <v>40724</v>
      </c>
      <c r="B202" s="25">
        <v>4</v>
      </c>
      <c r="C202" s="25" t="s">
        <v>2</v>
      </c>
      <c r="D202" s="25">
        <v>101</v>
      </c>
      <c r="E202" s="25" t="s">
        <v>81</v>
      </c>
      <c r="F202" s="25">
        <v>1</v>
      </c>
      <c r="G202" s="25">
        <v>8</v>
      </c>
      <c r="H202" s="25">
        <v>16</v>
      </c>
      <c r="I202" s="50">
        <v>16.5</v>
      </c>
      <c r="J202" s="24">
        <v>17.5</v>
      </c>
      <c r="K202" s="50">
        <f t="shared" si="15"/>
        <v>8</v>
      </c>
      <c r="L202" s="50">
        <f t="shared" si="16"/>
        <v>0.5</v>
      </c>
      <c r="M202" s="50">
        <f t="shared" si="17"/>
        <v>8.5</v>
      </c>
      <c r="N202" s="50">
        <f t="shared" si="18"/>
        <v>9.5</v>
      </c>
      <c r="O202" s="25">
        <v>6</v>
      </c>
      <c r="P202" s="25">
        <v>22</v>
      </c>
      <c r="Q202" s="50">
        <v>21</v>
      </c>
      <c r="R202" s="24">
        <v>4</v>
      </c>
      <c r="S202" s="51">
        <f t="shared" si="19"/>
        <v>219.8</v>
      </c>
      <c r="T202" s="30" t="s">
        <v>17</v>
      </c>
      <c r="U202" s="52" t="s">
        <v>17</v>
      </c>
      <c r="V202" s="50" t="s">
        <v>18</v>
      </c>
      <c r="W202" s="50">
        <v>1</v>
      </c>
      <c r="X202" s="24" t="s">
        <v>14</v>
      </c>
      <c r="Y202" s="24">
        <v>0</v>
      </c>
      <c r="Z202" s="24" t="s">
        <v>14</v>
      </c>
      <c r="AA202" s="24">
        <v>0</v>
      </c>
      <c r="AB202" s="28">
        <v>1</v>
      </c>
      <c r="AC202" s="32">
        <v>0.1</v>
      </c>
      <c r="AD202" s="28">
        <v>22</v>
      </c>
      <c r="AE202" s="28">
        <v>18</v>
      </c>
      <c r="AF202" s="24">
        <v>15</v>
      </c>
      <c r="AG202" s="28">
        <v>50</v>
      </c>
      <c r="AH202" s="32" t="s">
        <v>209</v>
      </c>
      <c r="AI202" s="55" t="s">
        <v>460</v>
      </c>
      <c r="AJ202" s="25"/>
      <c r="AK202" s="57" t="s">
        <v>30</v>
      </c>
      <c r="AL202" s="25">
        <v>8</v>
      </c>
      <c r="AM202" s="25">
        <v>6</v>
      </c>
      <c r="AN202" s="25">
        <v>0</v>
      </c>
    </row>
    <row r="203" spans="1:40" s="57" customFormat="1" ht="26.25" thickBot="1">
      <c r="A203" s="45">
        <v>40724</v>
      </c>
      <c r="B203" s="25">
        <v>4</v>
      </c>
      <c r="C203" s="25" t="s">
        <v>2</v>
      </c>
      <c r="D203" s="25">
        <v>102</v>
      </c>
      <c r="E203" s="25" t="s">
        <v>81</v>
      </c>
      <c r="F203" s="25">
        <v>1</v>
      </c>
      <c r="G203" s="25">
        <v>8.5</v>
      </c>
      <c r="H203" s="25">
        <v>14.5</v>
      </c>
      <c r="I203" s="24">
        <v>15.5</v>
      </c>
      <c r="J203" s="24">
        <v>16</v>
      </c>
      <c r="K203" s="50">
        <f t="shared" si="15"/>
        <v>6</v>
      </c>
      <c r="L203" s="50">
        <f t="shared" si="16"/>
        <v>1</v>
      </c>
      <c r="M203" s="50">
        <f t="shared" si="17"/>
        <v>7</v>
      </c>
      <c r="N203" s="50">
        <f t="shared" si="18"/>
        <v>7.5</v>
      </c>
      <c r="O203" s="25">
        <v>8</v>
      </c>
      <c r="P203" s="25">
        <v>24</v>
      </c>
      <c r="Q203" s="24">
        <v>19</v>
      </c>
      <c r="R203" s="24">
        <v>3.5</v>
      </c>
      <c r="S203" s="51">
        <f t="shared" si="19"/>
        <v>153.86000000000001</v>
      </c>
      <c r="T203" s="30" t="s">
        <v>17</v>
      </c>
      <c r="U203" s="52" t="s">
        <v>15</v>
      </c>
      <c r="V203" s="24" t="s">
        <v>18</v>
      </c>
      <c r="W203" s="24">
        <v>1</v>
      </c>
      <c r="X203" s="24" t="s">
        <v>14</v>
      </c>
      <c r="Y203" s="24">
        <v>0</v>
      </c>
      <c r="Z203" s="24" t="s">
        <v>14</v>
      </c>
      <c r="AA203" s="24">
        <v>0</v>
      </c>
      <c r="AB203" s="28">
        <v>0</v>
      </c>
      <c r="AC203" s="58">
        <v>1</v>
      </c>
      <c r="AD203" s="58">
        <v>1</v>
      </c>
      <c r="AE203" s="58">
        <v>20</v>
      </c>
      <c r="AF203" s="24">
        <v>0</v>
      </c>
      <c r="AG203" s="58">
        <v>30</v>
      </c>
      <c r="AH203" s="32" t="s">
        <v>208</v>
      </c>
      <c r="AI203" s="55" t="s">
        <v>460</v>
      </c>
      <c r="AJ203" s="25"/>
      <c r="AK203" s="57" t="s">
        <v>30</v>
      </c>
      <c r="AL203" s="25">
        <v>8.5</v>
      </c>
      <c r="AM203" s="25">
        <v>8</v>
      </c>
      <c r="AN203" s="25">
        <v>0</v>
      </c>
    </row>
    <row r="204" spans="1:40" s="57" customFormat="1" ht="26.25" thickBot="1">
      <c r="A204" s="45">
        <v>40724</v>
      </c>
      <c r="B204" s="25">
        <v>4</v>
      </c>
      <c r="C204" s="25" t="s">
        <v>2</v>
      </c>
      <c r="D204" s="25">
        <v>103</v>
      </c>
      <c r="E204" s="25" t="s">
        <v>81</v>
      </c>
      <c r="F204" s="25">
        <v>1</v>
      </c>
      <c r="G204" s="25">
        <v>7</v>
      </c>
      <c r="H204" s="25">
        <v>16.5</v>
      </c>
      <c r="I204" s="24">
        <v>17.5</v>
      </c>
      <c r="J204" s="24">
        <v>17</v>
      </c>
      <c r="K204" s="50">
        <f t="shared" si="15"/>
        <v>9.5</v>
      </c>
      <c r="L204" s="50">
        <f t="shared" si="16"/>
        <v>1</v>
      </c>
      <c r="M204" s="50">
        <f t="shared" si="17"/>
        <v>10.5</v>
      </c>
      <c r="N204" s="50">
        <f t="shared" si="18"/>
        <v>10</v>
      </c>
      <c r="O204" s="25">
        <v>3</v>
      </c>
      <c r="P204" s="25">
        <v>22</v>
      </c>
      <c r="Q204" s="24">
        <v>16</v>
      </c>
      <c r="R204" s="24">
        <v>5</v>
      </c>
      <c r="S204" s="51">
        <f t="shared" si="19"/>
        <v>333.625</v>
      </c>
      <c r="T204" s="30" t="s">
        <v>15</v>
      </c>
      <c r="U204" s="52" t="s">
        <v>15</v>
      </c>
      <c r="V204" s="24" t="s">
        <v>18</v>
      </c>
      <c r="W204" s="24">
        <v>1</v>
      </c>
      <c r="X204" s="24" t="s">
        <v>18</v>
      </c>
      <c r="Y204" s="24">
        <v>1</v>
      </c>
      <c r="Z204" s="24" t="s">
        <v>14</v>
      </c>
      <c r="AA204" s="24">
        <v>0</v>
      </c>
      <c r="AB204" s="28">
        <v>4</v>
      </c>
      <c r="AC204" s="28">
        <v>0</v>
      </c>
      <c r="AD204" s="28">
        <v>15</v>
      </c>
      <c r="AE204" s="28">
        <v>3</v>
      </c>
      <c r="AF204" s="24">
        <v>5</v>
      </c>
      <c r="AG204" s="28">
        <v>30</v>
      </c>
      <c r="AH204" s="68" t="s">
        <v>207</v>
      </c>
      <c r="AI204" s="55" t="s">
        <v>460</v>
      </c>
      <c r="AJ204" s="49"/>
      <c r="AK204" s="57" t="s">
        <v>30</v>
      </c>
      <c r="AL204" s="25">
        <v>7</v>
      </c>
      <c r="AM204" s="25">
        <v>3</v>
      </c>
      <c r="AN204" s="25">
        <v>0</v>
      </c>
    </row>
    <row r="205" spans="1:40" s="57" customFormat="1" ht="26.25" thickBot="1">
      <c r="A205" s="45">
        <v>40724</v>
      </c>
      <c r="B205" s="25">
        <v>4</v>
      </c>
      <c r="C205" s="25" t="s">
        <v>2</v>
      </c>
      <c r="D205" s="25">
        <v>104</v>
      </c>
      <c r="E205" s="25" t="s">
        <v>81</v>
      </c>
      <c r="F205" s="25">
        <v>2</v>
      </c>
      <c r="G205" s="25">
        <v>5.5</v>
      </c>
      <c r="H205" s="25">
        <v>14.5</v>
      </c>
      <c r="I205" s="24">
        <v>16</v>
      </c>
      <c r="J205" s="24">
        <v>8</v>
      </c>
      <c r="K205" s="50">
        <f t="shared" si="15"/>
        <v>9</v>
      </c>
      <c r="L205" s="50">
        <f t="shared" si="16"/>
        <v>1.5</v>
      </c>
      <c r="M205" s="50">
        <f t="shared" si="17"/>
        <v>10.5</v>
      </c>
      <c r="N205" s="50">
        <f t="shared" si="18"/>
        <v>2.5</v>
      </c>
      <c r="O205" s="25">
        <v>5</v>
      </c>
      <c r="P205" s="25">
        <v>18</v>
      </c>
      <c r="Q205" s="24">
        <v>12</v>
      </c>
      <c r="R205" s="24">
        <v>2.5</v>
      </c>
      <c r="S205" s="51">
        <f t="shared" si="19"/>
        <v>39.25</v>
      </c>
      <c r="T205" s="30" t="s">
        <v>15</v>
      </c>
      <c r="U205" s="52" t="s">
        <v>15</v>
      </c>
      <c r="V205" s="24" t="s">
        <v>15</v>
      </c>
      <c r="W205" s="24">
        <v>1</v>
      </c>
      <c r="X205" s="24" t="s">
        <v>14</v>
      </c>
      <c r="Y205" s="24">
        <v>0</v>
      </c>
      <c r="Z205" s="24" t="s">
        <v>14</v>
      </c>
      <c r="AA205" s="24">
        <v>0</v>
      </c>
      <c r="AB205" s="28">
        <v>8</v>
      </c>
      <c r="AC205" s="28">
        <v>0</v>
      </c>
      <c r="AD205" s="28">
        <v>25</v>
      </c>
      <c r="AE205" s="28">
        <v>0</v>
      </c>
      <c r="AF205" s="24">
        <v>0</v>
      </c>
      <c r="AG205" s="28">
        <v>33</v>
      </c>
      <c r="AH205" s="32" t="s">
        <v>206</v>
      </c>
      <c r="AI205" s="55" t="s">
        <v>460</v>
      </c>
      <c r="AJ205" s="49"/>
      <c r="AK205" s="57" t="s">
        <v>30</v>
      </c>
      <c r="AL205" s="25">
        <v>5.5</v>
      </c>
      <c r="AM205" s="25">
        <v>5</v>
      </c>
      <c r="AN205" s="25">
        <v>0</v>
      </c>
    </row>
    <row r="206" spans="1:40" s="57" customFormat="1" ht="26.25" thickBot="1">
      <c r="A206" s="45">
        <v>40724</v>
      </c>
      <c r="B206" s="25">
        <v>4</v>
      </c>
      <c r="C206" s="25" t="s">
        <v>2</v>
      </c>
      <c r="D206" s="25">
        <v>105</v>
      </c>
      <c r="E206" s="25" t="s">
        <v>81</v>
      </c>
      <c r="F206" s="25">
        <v>1</v>
      </c>
      <c r="G206" s="25">
        <v>6</v>
      </c>
      <c r="H206" s="25">
        <v>12</v>
      </c>
      <c r="I206" s="24">
        <v>11</v>
      </c>
      <c r="J206" s="24">
        <v>17.5</v>
      </c>
      <c r="K206" s="50">
        <f t="shared" si="15"/>
        <v>6</v>
      </c>
      <c r="L206" s="50">
        <f t="shared" si="16"/>
        <v>-1</v>
      </c>
      <c r="M206" s="50">
        <f t="shared" si="17"/>
        <v>5</v>
      </c>
      <c r="N206" s="50">
        <f t="shared" si="18"/>
        <v>11.5</v>
      </c>
      <c r="O206" s="25">
        <v>5</v>
      </c>
      <c r="P206" s="25">
        <v>16</v>
      </c>
      <c r="Q206" s="24">
        <v>12</v>
      </c>
      <c r="R206" s="24">
        <v>2.5</v>
      </c>
      <c r="S206" s="51">
        <f t="shared" si="19"/>
        <v>85.859375</v>
      </c>
      <c r="T206" s="30" t="s">
        <v>15</v>
      </c>
      <c r="U206" s="52" t="s">
        <v>15</v>
      </c>
      <c r="V206" s="24" t="s">
        <v>15</v>
      </c>
      <c r="W206" s="24">
        <v>1</v>
      </c>
      <c r="X206" s="24" t="s">
        <v>14</v>
      </c>
      <c r="Y206" s="24">
        <v>0</v>
      </c>
      <c r="Z206" s="24" t="s">
        <v>14</v>
      </c>
      <c r="AA206" s="24">
        <v>0</v>
      </c>
      <c r="AB206" s="32">
        <v>0.1</v>
      </c>
      <c r="AC206" s="32">
        <v>0.1</v>
      </c>
      <c r="AD206" s="28">
        <v>1</v>
      </c>
      <c r="AE206" s="28">
        <v>2</v>
      </c>
      <c r="AF206" s="24">
        <v>0</v>
      </c>
      <c r="AG206" s="28">
        <v>15</v>
      </c>
      <c r="AH206" s="32" t="s">
        <v>205</v>
      </c>
      <c r="AI206" s="55" t="s">
        <v>460</v>
      </c>
      <c r="AJ206" s="49"/>
      <c r="AK206" s="57" t="s">
        <v>30</v>
      </c>
      <c r="AL206" s="25">
        <v>6</v>
      </c>
      <c r="AM206" s="25">
        <v>5</v>
      </c>
      <c r="AN206" s="25">
        <v>0</v>
      </c>
    </row>
    <row r="207" spans="1:40" s="57" customFormat="1" ht="26.25" thickBot="1">
      <c r="A207" s="45">
        <v>40724</v>
      </c>
      <c r="B207" s="25">
        <v>4</v>
      </c>
      <c r="C207" s="25" t="s">
        <v>2</v>
      </c>
      <c r="D207" s="25">
        <v>106</v>
      </c>
      <c r="E207" s="25" t="s">
        <v>81</v>
      </c>
      <c r="F207" s="25">
        <v>1</v>
      </c>
      <c r="G207" s="25">
        <v>6.5</v>
      </c>
      <c r="H207" s="25">
        <v>9.5</v>
      </c>
      <c r="I207" s="24">
        <v>11</v>
      </c>
      <c r="J207" s="24">
        <v>10</v>
      </c>
      <c r="K207" s="50">
        <f t="shared" si="15"/>
        <v>3</v>
      </c>
      <c r="L207" s="50">
        <f t="shared" si="16"/>
        <v>1.5</v>
      </c>
      <c r="M207" s="50">
        <f t="shared" si="17"/>
        <v>4.5</v>
      </c>
      <c r="N207" s="50">
        <f t="shared" si="18"/>
        <v>3.5</v>
      </c>
      <c r="O207" s="25">
        <v>5</v>
      </c>
      <c r="P207" s="25">
        <v>12</v>
      </c>
      <c r="Q207" s="24">
        <v>10</v>
      </c>
      <c r="R207" s="24">
        <v>2</v>
      </c>
      <c r="S207" s="51">
        <f t="shared" si="19"/>
        <v>31.400000000000002</v>
      </c>
      <c r="T207" s="25" t="s">
        <v>17</v>
      </c>
      <c r="U207" s="52" t="s">
        <v>15</v>
      </c>
      <c r="V207" s="24" t="s">
        <v>17</v>
      </c>
      <c r="W207" s="24">
        <v>1</v>
      </c>
      <c r="X207" s="24" t="s">
        <v>18</v>
      </c>
      <c r="Y207" s="24">
        <v>1</v>
      </c>
      <c r="Z207" s="24" t="s">
        <v>18</v>
      </c>
      <c r="AA207" s="24">
        <v>1</v>
      </c>
      <c r="AB207" s="28">
        <v>4</v>
      </c>
      <c r="AC207" s="28">
        <v>0.1</v>
      </c>
      <c r="AD207" s="28">
        <v>15</v>
      </c>
      <c r="AE207" s="28">
        <v>7</v>
      </c>
      <c r="AF207" s="24">
        <v>0</v>
      </c>
      <c r="AG207" s="28">
        <v>50</v>
      </c>
      <c r="AH207" s="28" t="s">
        <v>204</v>
      </c>
      <c r="AI207" s="55" t="s">
        <v>460</v>
      </c>
      <c r="AJ207" s="49"/>
      <c r="AK207" s="57" t="s">
        <v>30</v>
      </c>
      <c r="AL207" s="25">
        <v>6.5</v>
      </c>
      <c r="AM207" s="25">
        <v>5</v>
      </c>
      <c r="AN207" s="25">
        <v>0</v>
      </c>
    </row>
    <row r="208" spans="1:40" s="57" customFormat="1" ht="26.25" thickBot="1">
      <c r="A208" s="45">
        <v>40724</v>
      </c>
      <c r="B208" s="25">
        <v>4</v>
      </c>
      <c r="C208" s="25" t="s">
        <v>2</v>
      </c>
      <c r="D208" s="25">
        <v>107</v>
      </c>
      <c r="E208" s="25" t="s">
        <v>81</v>
      </c>
      <c r="F208" s="25">
        <v>1</v>
      </c>
      <c r="G208" s="25">
        <v>8</v>
      </c>
      <c r="H208" s="25">
        <v>15</v>
      </c>
      <c r="I208" s="24">
        <v>14</v>
      </c>
      <c r="J208" s="24">
        <v>12.5</v>
      </c>
      <c r="K208" s="50">
        <f t="shared" si="15"/>
        <v>7</v>
      </c>
      <c r="L208" s="50">
        <f t="shared" si="16"/>
        <v>-1</v>
      </c>
      <c r="M208" s="50">
        <f t="shared" si="17"/>
        <v>6</v>
      </c>
      <c r="N208" s="50">
        <f t="shared" si="18"/>
        <v>4.5</v>
      </c>
      <c r="O208" s="25">
        <v>10</v>
      </c>
      <c r="P208" s="25">
        <v>20</v>
      </c>
      <c r="Q208" s="24">
        <v>19</v>
      </c>
      <c r="R208" s="24">
        <v>4</v>
      </c>
      <c r="S208" s="51">
        <f t="shared" si="19"/>
        <v>157</v>
      </c>
      <c r="T208" s="25" t="s">
        <v>17</v>
      </c>
      <c r="U208" s="52" t="s">
        <v>15</v>
      </c>
      <c r="V208" s="24" t="s">
        <v>18</v>
      </c>
      <c r="W208" s="24">
        <v>1</v>
      </c>
      <c r="X208" s="24" t="s">
        <v>14</v>
      </c>
      <c r="Y208" s="24">
        <v>0</v>
      </c>
      <c r="Z208" s="24" t="s">
        <v>14</v>
      </c>
      <c r="AA208" s="24">
        <v>0</v>
      </c>
      <c r="AB208" s="28">
        <v>15</v>
      </c>
      <c r="AC208" s="58">
        <v>0.1</v>
      </c>
      <c r="AD208" s="58">
        <v>23</v>
      </c>
      <c r="AE208" s="58">
        <v>0.1</v>
      </c>
      <c r="AF208" s="24">
        <v>2</v>
      </c>
      <c r="AG208" s="58">
        <v>25</v>
      </c>
      <c r="AH208" s="58" t="s">
        <v>203</v>
      </c>
      <c r="AI208" s="55" t="s">
        <v>460</v>
      </c>
      <c r="AJ208" s="49"/>
      <c r="AK208" s="57" t="s">
        <v>30</v>
      </c>
      <c r="AL208" s="25">
        <v>8</v>
      </c>
      <c r="AM208" s="25">
        <v>10</v>
      </c>
      <c r="AN208" s="25">
        <v>0</v>
      </c>
    </row>
    <row r="209" spans="1:40" s="57" customFormat="1" ht="26.25" thickBot="1">
      <c r="A209" s="45">
        <v>40724</v>
      </c>
      <c r="B209" s="25">
        <v>4</v>
      </c>
      <c r="C209" s="25" t="s">
        <v>2</v>
      </c>
      <c r="D209" s="25">
        <v>108</v>
      </c>
      <c r="E209" s="25" t="s">
        <v>81</v>
      </c>
      <c r="F209" s="25">
        <v>1</v>
      </c>
      <c r="G209" s="25">
        <v>9</v>
      </c>
      <c r="H209" s="25">
        <v>17</v>
      </c>
      <c r="I209" s="24">
        <v>17</v>
      </c>
      <c r="J209" s="24">
        <v>17.5</v>
      </c>
      <c r="K209" s="50">
        <f t="shared" si="15"/>
        <v>8</v>
      </c>
      <c r="L209" s="50">
        <f t="shared" si="16"/>
        <v>0</v>
      </c>
      <c r="M209" s="50">
        <f t="shared" si="17"/>
        <v>8</v>
      </c>
      <c r="N209" s="50">
        <f t="shared" si="18"/>
        <v>8.5</v>
      </c>
      <c r="O209" s="25">
        <v>10</v>
      </c>
      <c r="P209" s="25">
        <v>26</v>
      </c>
      <c r="Q209" s="24">
        <v>20</v>
      </c>
      <c r="R209" s="24">
        <v>4.5</v>
      </c>
      <c r="S209" s="51">
        <f t="shared" si="19"/>
        <v>278.18437499999999</v>
      </c>
      <c r="T209" s="25" t="s">
        <v>17</v>
      </c>
      <c r="U209" s="52" t="s">
        <v>15</v>
      </c>
      <c r="V209" s="24" t="s">
        <v>17</v>
      </c>
      <c r="W209" s="24">
        <v>1</v>
      </c>
      <c r="X209" s="24" t="s">
        <v>18</v>
      </c>
      <c r="Y209" s="24">
        <v>1</v>
      </c>
      <c r="Z209" s="24" t="s">
        <v>18</v>
      </c>
      <c r="AA209" s="24">
        <v>1</v>
      </c>
      <c r="AB209" s="28">
        <v>1</v>
      </c>
      <c r="AC209" s="58">
        <v>0</v>
      </c>
      <c r="AD209" s="58">
        <v>8</v>
      </c>
      <c r="AE209" s="58">
        <v>0</v>
      </c>
      <c r="AF209" s="24">
        <v>5</v>
      </c>
      <c r="AG209" s="58">
        <v>30</v>
      </c>
      <c r="AH209" s="58" t="s">
        <v>198</v>
      </c>
      <c r="AI209" s="55" t="s">
        <v>460</v>
      </c>
      <c r="AJ209" s="49"/>
      <c r="AK209" s="57" t="s">
        <v>30</v>
      </c>
      <c r="AL209" s="25">
        <v>9</v>
      </c>
      <c r="AM209" s="25">
        <v>10</v>
      </c>
      <c r="AN209" s="25">
        <v>0</v>
      </c>
    </row>
    <row r="210" spans="1:40" s="57" customFormat="1" ht="26.25" thickBot="1">
      <c r="A210" s="45">
        <v>40724</v>
      </c>
      <c r="B210" s="25">
        <v>4</v>
      </c>
      <c r="C210" s="25" t="s">
        <v>2</v>
      </c>
      <c r="D210" s="25">
        <v>109</v>
      </c>
      <c r="E210" s="25" t="s">
        <v>81</v>
      </c>
      <c r="F210" s="25">
        <v>2</v>
      </c>
      <c r="G210" s="25">
        <v>10</v>
      </c>
      <c r="H210" s="25">
        <v>16.5</v>
      </c>
      <c r="I210" s="24">
        <v>17.5</v>
      </c>
      <c r="J210" s="24">
        <v>16</v>
      </c>
      <c r="K210" s="50">
        <f t="shared" si="15"/>
        <v>6.5</v>
      </c>
      <c r="L210" s="50">
        <f t="shared" si="16"/>
        <v>1</v>
      </c>
      <c r="M210" s="50">
        <f t="shared" si="17"/>
        <v>7.5</v>
      </c>
      <c r="N210" s="50">
        <f t="shared" si="18"/>
        <v>6</v>
      </c>
      <c r="O210" s="25">
        <v>9</v>
      </c>
      <c r="P210" s="25">
        <v>23</v>
      </c>
      <c r="Q210" s="24">
        <v>23</v>
      </c>
      <c r="R210" s="24">
        <v>4.5</v>
      </c>
      <c r="S210" s="51">
        <f t="shared" si="19"/>
        <v>254.34</v>
      </c>
      <c r="T210" s="25" t="s">
        <v>15</v>
      </c>
      <c r="U210" s="52" t="s">
        <v>15</v>
      </c>
      <c r="V210" s="24" t="s">
        <v>17</v>
      </c>
      <c r="W210" s="24">
        <v>1</v>
      </c>
      <c r="X210" s="24" t="s">
        <v>14</v>
      </c>
      <c r="Y210" s="24">
        <v>0</v>
      </c>
      <c r="Z210" s="24" t="s">
        <v>14</v>
      </c>
      <c r="AA210" s="24">
        <v>0</v>
      </c>
      <c r="AB210" s="28">
        <v>9</v>
      </c>
      <c r="AC210" s="58">
        <v>1</v>
      </c>
      <c r="AD210" s="58">
        <v>28</v>
      </c>
      <c r="AE210" s="58">
        <v>35</v>
      </c>
      <c r="AF210" s="24">
        <v>15</v>
      </c>
      <c r="AG210" s="58">
        <v>35</v>
      </c>
      <c r="AH210" s="58" t="s">
        <v>202</v>
      </c>
      <c r="AI210" s="55" t="s">
        <v>460</v>
      </c>
      <c r="AJ210" s="49"/>
      <c r="AK210" s="57" t="s">
        <v>30</v>
      </c>
      <c r="AL210" s="25">
        <v>10</v>
      </c>
      <c r="AM210" s="25">
        <v>9</v>
      </c>
      <c r="AN210" s="25">
        <v>0</v>
      </c>
    </row>
    <row r="211" spans="1:40" s="57" customFormat="1" ht="26.25" thickBot="1">
      <c r="A211" s="45">
        <v>40724</v>
      </c>
      <c r="B211" s="25">
        <v>4</v>
      </c>
      <c r="C211" s="25" t="s">
        <v>2</v>
      </c>
      <c r="D211" s="25">
        <v>110</v>
      </c>
      <c r="E211" s="25" t="s">
        <v>81</v>
      </c>
      <c r="F211" s="25">
        <v>1</v>
      </c>
      <c r="G211" s="25">
        <v>11</v>
      </c>
      <c r="H211" s="25">
        <v>15</v>
      </c>
      <c r="I211" s="24">
        <v>16</v>
      </c>
      <c r="J211" s="24">
        <v>16</v>
      </c>
      <c r="K211" s="50">
        <f t="shared" si="15"/>
        <v>4</v>
      </c>
      <c r="L211" s="50">
        <f t="shared" si="16"/>
        <v>1</v>
      </c>
      <c r="M211" s="50">
        <f t="shared" si="17"/>
        <v>5</v>
      </c>
      <c r="N211" s="50">
        <f t="shared" si="18"/>
        <v>5</v>
      </c>
      <c r="O211" s="25">
        <v>11</v>
      </c>
      <c r="P211" s="25">
        <v>18</v>
      </c>
      <c r="Q211" s="24">
        <v>14</v>
      </c>
      <c r="R211" s="24">
        <v>4</v>
      </c>
      <c r="S211" s="51">
        <f t="shared" si="19"/>
        <v>200.96</v>
      </c>
      <c r="T211" s="25" t="s">
        <v>17</v>
      </c>
      <c r="U211" s="52" t="s">
        <v>17</v>
      </c>
      <c r="V211" s="24" t="s">
        <v>18</v>
      </c>
      <c r="W211" s="24">
        <v>1</v>
      </c>
      <c r="X211" s="24" t="s">
        <v>14</v>
      </c>
      <c r="Y211" s="24">
        <v>0</v>
      </c>
      <c r="Z211" s="24" t="s">
        <v>14</v>
      </c>
      <c r="AA211" s="24">
        <v>0</v>
      </c>
      <c r="AB211" s="28">
        <v>3</v>
      </c>
      <c r="AC211" s="58">
        <v>0.1</v>
      </c>
      <c r="AD211" s="58">
        <v>13</v>
      </c>
      <c r="AE211" s="58">
        <v>22</v>
      </c>
      <c r="AF211" s="24">
        <v>8</v>
      </c>
      <c r="AG211" s="58">
        <v>40</v>
      </c>
      <c r="AH211" s="58" t="s">
        <v>201</v>
      </c>
      <c r="AI211" s="55" t="s">
        <v>460</v>
      </c>
      <c r="AJ211" s="49"/>
      <c r="AK211" s="57" t="s">
        <v>30</v>
      </c>
      <c r="AL211" s="25">
        <v>11</v>
      </c>
      <c r="AM211" s="25">
        <v>11</v>
      </c>
      <c r="AN211" s="25">
        <v>0</v>
      </c>
    </row>
    <row r="212" spans="1:40" s="57" customFormat="1" ht="26.25" thickBot="1">
      <c r="A212" s="45">
        <v>40724</v>
      </c>
      <c r="B212" s="25">
        <v>4</v>
      </c>
      <c r="C212" s="25" t="s">
        <v>2</v>
      </c>
      <c r="D212" s="25">
        <v>111</v>
      </c>
      <c r="E212" s="25" t="s">
        <v>81</v>
      </c>
      <c r="F212" s="25">
        <v>1</v>
      </c>
      <c r="G212" s="25">
        <v>7.5</v>
      </c>
      <c r="H212" s="25">
        <v>11</v>
      </c>
      <c r="I212" s="24">
        <v>13</v>
      </c>
      <c r="J212" s="24">
        <v>13</v>
      </c>
      <c r="K212" s="50">
        <f t="shared" si="15"/>
        <v>3.5</v>
      </c>
      <c r="L212" s="50">
        <f t="shared" si="16"/>
        <v>2</v>
      </c>
      <c r="M212" s="50">
        <f t="shared" si="17"/>
        <v>5.5</v>
      </c>
      <c r="N212" s="50">
        <f t="shared" si="18"/>
        <v>5.5</v>
      </c>
      <c r="O212" s="25">
        <v>5</v>
      </c>
      <c r="P212" s="25">
        <v>13</v>
      </c>
      <c r="Q212" s="24">
        <v>12</v>
      </c>
      <c r="R212" s="24">
        <v>2.5</v>
      </c>
      <c r="S212" s="51">
        <f t="shared" si="19"/>
        <v>63.78125</v>
      </c>
      <c r="T212" s="25" t="s">
        <v>17</v>
      </c>
      <c r="U212" s="52" t="s">
        <v>15</v>
      </c>
      <c r="V212" s="24" t="s">
        <v>18</v>
      </c>
      <c r="W212" s="24">
        <v>1</v>
      </c>
      <c r="X212" s="24" t="s">
        <v>14</v>
      </c>
      <c r="Y212" s="24">
        <v>0</v>
      </c>
      <c r="Z212" s="24" t="s">
        <v>14</v>
      </c>
      <c r="AA212" s="24">
        <v>0</v>
      </c>
      <c r="AB212" s="28">
        <v>0.1</v>
      </c>
      <c r="AC212" s="58">
        <v>0</v>
      </c>
      <c r="AD212" s="58">
        <v>2</v>
      </c>
      <c r="AE212" s="58">
        <v>0</v>
      </c>
      <c r="AF212" s="24">
        <v>10</v>
      </c>
      <c r="AG212" s="58">
        <v>30</v>
      </c>
      <c r="AH212" s="58" t="s">
        <v>198</v>
      </c>
      <c r="AI212" s="55" t="s">
        <v>460</v>
      </c>
      <c r="AJ212" s="49"/>
      <c r="AK212" s="57" t="s">
        <v>30</v>
      </c>
      <c r="AL212" s="25">
        <v>7.5</v>
      </c>
      <c r="AM212" s="25">
        <v>5</v>
      </c>
      <c r="AN212" s="25">
        <v>0</v>
      </c>
    </row>
    <row r="213" spans="1:40" s="57" customFormat="1" ht="26.25" thickBot="1">
      <c r="A213" s="45">
        <v>40724</v>
      </c>
      <c r="B213" s="25">
        <v>4</v>
      </c>
      <c r="C213" s="25" t="s">
        <v>2</v>
      </c>
      <c r="D213" s="25">
        <v>112</v>
      </c>
      <c r="E213" s="25" t="s">
        <v>81</v>
      </c>
      <c r="F213" s="25">
        <v>1</v>
      </c>
      <c r="G213" s="25">
        <v>5</v>
      </c>
      <c r="H213" s="25">
        <v>0</v>
      </c>
      <c r="I213" s="24"/>
      <c r="J213" s="24"/>
      <c r="K213" s="50">
        <f t="shared" si="15"/>
        <v>-5</v>
      </c>
      <c r="L213" s="50">
        <f t="shared" si="16"/>
        <v>0</v>
      </c>
      <c r="M213" s="50">
        <f t="shared" si="17"/>
        <v>-5</v>
      </c>
      <c r="N213" s="50">
        <f t="shared" si="18"/>
        <v>-5</v>
      </c>
      <c r="O213" s="25">
        <v>4</v>
      </c>
      <c r="P213" s="25">
        <v>0</v>
      </c>
      <c r="Q213" s="24"/>
      <c r="R213" s="24"/>
      <c r="S213" s="51">
        <f t="shared" si="19"/>
        <v>0</v>
      </c>
      <c r="T213" s="25" t="s">
        <v>16</v>
      </c>
      <c r="U213" s="25" t="s">
        <v>16</v>
      </c>
      <c r="V213" s="24" t="s">
        <v>14</v>
      </c>
      <c r="W213" s="24">
        <v>0</v>
      </c>
      <c r="X213" s="24" t="s">
        <v>14</v>
      </c>
      <c r="Y213" s="24">
        <v>0</v>
      </c>
      <c r="Z213" s="24" t="s">
        <v>14</v>
      </c>
      <c r="AA213" s="24">
        <v>0</v>
      </c>
      <c r="AB213" s="28">
        <v>5</v>
      </c>
      <c r="AC213" s="58">
        <v>1</v>
      </c>
      <c r="AD213" s="58">
        <v>20</v>
      </c>
      <c r="AE213" s="58">
        <v>35</v>
      </c>
      <c r="AF213" s="24"/>
      <c r="AG213" s="58">
        <v>40</v>
      </c>
      <c r="AH213" s="58" t="s">
        <v>200</v>
      </c>
      <c r="AI213" s="55" t="s">
        <v>460</v>
      </c>
      <c r="AJ213" s="49" t="s">
        <v>199</v>
      </c>
      <c r="AK213" s="57" t="s">
        <v>30</v>
      </c>
      <c r="AL213" s="25">
        <v>5</v>
      </c>
      <c r="AM213" s="25">
        <v>4</v>
      </c>
      <c r="AN213" s="25">
        <v>0</v>
      </c>
    </row>
    <row r="214" spans="1:40" s="57" customFormat="1" ht="26.25" thickBot="1">
      <c r="A214" s="45">
        <v>40724</v>
      </c>
      <c r="B214" s="25">
        <v>4</v>
      </c>
      <c r="C214" s="25" t="s">
        <v>2</v>
      </c>
      <c r="D214" s="25">
        <v>113</v>
      </c>
      <c r="E214" s="25" t="s">
        <v>81</v>
      </c>
      <c r="F214" s="25">
        <v>1</v>
      </c>
      <c r="G214" s="25">
        <v>6.5</v>
      </c>
      <c r="H214" s="25">
        <v>10.5</v>
      </c>
      <c r="I214" s="24"/>
      <c r="J214" s="24"/>
      <c r="K214" s="50">
        <f t="shared" si="15"/>
        <v>4</v>
      </c>
      <c r="L214" s="50">
        <f t="shared" si="16"/>
        <v>-10.5</v>
      </c>
      <c r="M214" s="50">
        <f t="shared" si="17"/>
        <v>-6.5</v>
      </c>
      <c r="N214" s="50">
        <f t="shared" si="18"/>
        <v>-6.5</v>
      </c>
      <c r="O214" s="25">
        <v>5</v>
      </c>
      <c r="P214" s="25">
        <v>14</v>
      </c>
      <c r="Q214" s="24"/>
      <c r="R214" s="24"/>
      <c r="S214" s="51">
        <f t="shared" si="19"/>
        <v>0</v>
      </c>
      <c r="T214" s="25" t="s">
        <v>18</v>
      </c>
      <c r="U214" s="52" t="s">
        <v>14</v>
      </c>
      <c r="V214" s="24" t="s">
        <v>14</v>
      </c>
      <c r="W214" s="24">
        <v>0</v>
      </c>
      <c r="X214" s="24" t="s">
        <v>14</v>
      </c>
      <c r="Y214" s="24">
        <v>0</v>
      </c>
      <c r="Z214" s="24" t="s">
        <v>14</v>
      </c>
      <c r="AA214" s="24">
        <v>0</v>
      </c>
      <c r="AB214" s="28">
        <v>1</v>
      </c>
      <c r="AC214" s="58">
        <v>0</v>
      </c>
      <c r="AD214" s="58">
        <v>4</v>
      </c>
      <c r="AE214" s="58">
        <v>0</v>
      </c>
      <c r="AF214" s="24"/>
      <c r="AG214" s="58">
        <v>15</v>
      </c>
      <c r="AH214" s="58" t="s">
        <v>198</v>
      </c>
      <c r="AI214" s="55" t="s">
        <v>460</v>
      </c>
      <c r="AJ214" s="49"/>
      <c r="AK214" s="57" t="s">
        <v>30</v>
      </c>
      <c r="AL214" s="25">
        <v>6.5</v>
      </c>
      <c r="AM214" s="25">
        <v>5</v>
      </c>
      <c r="AN214" s="25">
        <v>0</v>
      </c>
    </row>
    <row r="215" spans="1:40" s="57" customFormat="1" ht="26.25" thickBot="1">
      <c r="A215" s="45">
        <v>40724</v>
      </c>
      <c r="B215" s="25">
        <v>4</v>
      </c>
      <c r="C215" s="25" t="s">
        <v>2</v>
      </c>
      <c r="D215" s="25">
        <v>114</v>
      </c>
      <c r="E215" s="25" t="s">
        <v>81</v>
      </c>
      <c r="F215" s="25">
        <v>2</v>
      </c>
      <c r="G215" s="25">
        <v>8.5</v>
      </c>
      <c r="H215" s="25">
        <v>18</v>
      </c>
      <c r="I215" s="24">
        <v>22</v>
      </c>
      <c r="J215" s="24">
        <v>24.5</v>
      </c>
      <c r="K215" s="50">
        <f t="shared" si="15"/>
        <v>9.5</v>
      </c>
      <c r="L215" s="50">
        <f t="shared" si="16"/>
        <v>4</v>
      </c>
      <c r="M215" s="50">
        <f t="shared" si="17"/>
        <v>13.5</v>
      </c>
      <c r="N215" s="50">
        <f t="shared" si="18"/>
        <v>16</v>
      </c>
      <c r="O215" s="25">
        <v>13</v>
      </c>
      <c r="P215" s="25">
        <v>23</v>
      </c>
      <c r="Q215" s="24">
        <v>37</v>
      </c>
      <c r="R215" s="24">
        <v>6.5</v>
      </c>
      <c r="S215" s="51">
        <f t="shared" si="19"/>
        <v>812.573125</v>
      </c>
      <c r="T215" s="25" t="s">
        <v>17</v>
      </c>
      <c r="U215" s="52" t="s">
        <v>15</v>
      </c>
      <c r="V215" s="24" t="s">
        <v>17</v>
      </c>
      <c r="W215" s="24">
        <v>1</v>
      </c>
      <c r="X215" s="24" t="s">
        <v>18</v>
      </c>
      <c r="Y215" s="24">
        <v>1</v>
      </c>
      <c r="Z215" s="24" t="s">
        <v>18</v>
      </c>
      <c r="AA215" s="24">
        <v>1</v>
      </c>
      <c r="AB215" s="28">
        <v>1</v>
      </c>
      <c r="AC215" s="58">
        <v>0.1</v>
      </c>
      <c r="AD215" s="58">
        <v>15</v>
      </c>
      <c r="AE215" s="58">
        <v>1</v>
      </c>
      <c r="AF215" s="24">
        <v>0</v>
      </c>
      <c r="AG215" s="58">
        <v>18</v>
      </c>
      <c r="AH215" s="58" t="s">
        <v>197</v>
      </c>
      <c r="AI215" s="55" t="s">
        <v>460</v>
      </c>
      <c r="AJ215" s="49"/>
      <c r="AK215" s="57" t="s">
        <v>30</v>
      </c>
      <c r="AL215" s="25">
        <v>8.5</v>
      </c>
      <c r="AM215" s="25">
        <v>13</v>
      </c>
      <c r="AN215" s="25">
        <v>0</v>
      </c>
    </row>
    <row r="216" spans="1:40" s="57" customFormat="1" ht="26.25" thickBot="1">
      <c r="A216" s="45">
        <v>40724</v>
      </c>
      <c r="B216" s="25">
        <v>4</v>
      </c>
      <c r="C216" s="25" t="s">
        <v>2</v>
      </c>
      <c r="D216" s="25">
        <v>115</v>
      </c>
      <c r="E216" s="25" t="s">
        <v>81</v>
      </c>
      <c r="F216" s="25">
        <v>1</v>
      </c>
      <c r="G216" s="25">
        <v>7.5</v>
      </c>
      <c r="H216" s="25">
        <v>12</v>
      </c>
      <c r="I216" s="24">
        <v>13.5</v>
      </c>
      <c r="J216" s="24">
        <v>14.5</v>
      </c>
      <c r="K216" s="50">
        <f t="shared" si="15"/>
        <v>4.5</v>
      </c>
      <c r="L216" s="50">
        <f t="shared" si="16"/>
        <v>1.5</v>
      </c>
      <c r="M216" s="50">
        <f t="shared" si="17"/>
        <v>6</v>
      </c>
      <c r="N216" s="50">
        <f t="shared" si="18"/>
        <v>7</v>
      </c>
      <c r="O216" s="25">
        <v>7</v>
      </c>
      <c r="P216" s="25">
        <v>15</v>
      </c>
      <c r="Q216" s="24">
        <v>16</v>
      </c>
      <c r="R216" s="24">
        <v>3</v>
      </c>
      <c r="S216" s="51">
        <f t="shared" si="19"/>
        <v>102.44250000000001</v>
      </c>
      <c r="T216" s="25" t="s">
        <v>18</v>
      </c>
      <c r="U216" s="52" t="s">
        <v>15</v>
      </c>
      <c r="V216" s="24" t="s">
        <v>18</v>
      </c>
      <c r="W216" s="24">
        <v>1</v>
      </c>
      <c r="X216" s="24" t="s">
        <v>18</v>
      </c>
      <c r="Y216" s="24">
        <v>1</v>
      </c>
      <c r="Z216" s="24" t="s">
        <v>18</v>
      </c>
      <c r="AA216" s="24">
        <v>1</v>
      </c>
      <c r="AB216" s="28">
        <v>4</v>
      </c>
      <c r="AC216" s="58">
        <v>1</v>
      </c>
      <c r="AD216" s="58">
        <v>13</v>
      </c>
      <c r="AE216" s="58">
        <v>18</v>
      </c>
      <c r="AF216" s="24">
        <v>10</v>
      </c>
      <c r="AG216" s="58">
        <v>40</v>
      </c>
      <c r="AH216" s="58" t="s">
        <v>196</v>
      </c>
      <c r="AI216" s="55" t="s">
        <v>460</v>
      </c>
      <c r="AJ216" s="49"/>
      <c r="AK216" s="57" t="s">
        <v>30</v>
      </c>
      <c r="AL216" s="25">
        <v>7.5</v>
      </c>
      <c r="AM216" s="25">
        <v>7</v>
      </c>
      <c r="AN216" s="25">
        <v>0</v>
      </c>
    </row>
    <row r="217" spans="1:40" s="57" customFormat="1" ht="26.25" thickBot="1">
      <c r="A217" s="45">
        <v>40724</v>
      </c>
      <c r="B217" s="25">
        <v>4</v>
      </c>
      <c r="C217" s="25" t="s">
        <v>2</v>
      </c>
      <c r="D217" s="25">
        <v>116</v>
      </c>
      <c r="E217" s="25" t="s">
        <v>81</v>
      </c>
      <c r="F217" s="25">
        <v>2</v>
      </c>
      <c r="G217" s="25">
        <v>9</v>
      </c>
      <c r="H217" s="25">
        <v>16</v>
      </c>
      <c r="I217" s="24">
        <v>19.5</v>
      </c>
      <c r="J217" s="24">
        <v>5.5</v>
      </c>
      <c r="K217" s="50">
        <f t="shared" si="15"/>
        <v>7</v>
      </c>
      <c r="L217" s="50">
        <f t="shared" si="16"/>
        <v>3.5</v>
      </c>
      <c r="M217" s="50">
        <f t="shared" si="17"/>
        <v>10.5</v>
      </c>
      <c r="N217" s="50">
        <f t="shared" si="18"/>
        <v>-3.5</v>
      </c>
      <c r="O217" s="25">
        <v>8</v>
      </c>
      <c r="P217" s="25">
        <v>24</v>
      </c>
      <c r="Q217" s="24">
        <v>29</v>
      </c>
      <c r="R217" s="24">
        <v>6.5</v>
      </c>
      <c r="S217" s="51">
        <f t="shared" si="19"/>
        <v>182.41437499999998</v>
      </c>
      <c r="T217" s="25" t="s">
        <v>17</v>
      </c>
      <c r="U217" s="52" t="s">
        <v>17</v>
      </c>
      <c r="V217" s="24" t="s">
        <v>18</v>
      </c>
      <c r="W217" s="24">
        <v>1</v>
      </c>
      <c r="X217" s="24" t="s">
        <v>18</v>
      </c>
      <c r="Y217" s="24">
        <v>1</v>
      </c>
      <c r="Z217" s="24" t="s">
        <v>18</v>
      </c>
      <c r="AA217" s="24">
        <v>1</v>
      </c>
      <c r="AB217" s="28">
        <v>0</v>
      </c>
      <c r="AC217" s="58">
        <v>0</v>
      </c>
      <c r="AD217" s="58">
        <v>0.1</v>
      </c>
      <c r="AE217" s="58">
        <v>0</v>
      </c>
      <c r="AF217" s="24">
        <v>5</v>
      </c>
      <c r="AG217" s="58">
        <v>5</v>
      </c>
      <c r="AH217" s="58" t="s">
        <v>195</v>
      </c>
      <c r="AI217" s="55" t="s">
        <v>460</v>
      </c>
      <c r="AJ217" s="49"/>
      <c r="AK217" s="57" t="s">
        <v>30</v>
      </c>
      <c r="AL217" s="25">
        <v>9</v>
      </c>
      <c r="AM217" s="25">
        <v>8</v>
      </c>
      <c r="AN217" s="25">
        <v>0</v>
      </c>
    </row>
    <row r="218" spans="1:40" s="57" customFormat="1" ht="26.25" thickBot="1">
      <c r="A218" s="45">
        <v>40724</v>
      </c>
      <c r="B218" s="49">
        <v>5</v>
      </c>
      <c r="C218" s="49" t="s">
        <v>0</v>
      </c>
      <c r="D218" s="49">
        <v>1</v>
      </c>
      <c r="E218" s="25" t="s">
        <v>66</v>
      </c>
      <c r="F218" s="25">
        <v>3</v>
      </c>
      <c r="G218" s="49">
        <v>7</v>
      </c>
      <c r="H218" s="24">
        <v>16</v>
      </c>
      <c r="I218" s="50">
        <v>20.5</v>
      </c>
      <c r="J218" s="50">
        <v>15</v>
      </c>
      <c r="K218" s="50">
        <f t="shared" si="15"/>
        <v>9</v>
      </c>
      <c r="L218" s="50">
        <f t="shared" si="16"/>
        <v>4.5</v>
      </c>
      <c r="M218" s="50">
        <f t="shared" si="17"/>
        <v>13.5</v>
      </c>
      <c r="N218" s="50">
        <f t="shared" si="18"/>
        <v>8</v>
      </c>
      <c r="O218" s="49">
        <v>5</v>
      </c>
      <c r="P218" s="25">
        <v>18</v>
      </c>
      <c r="Q218" s="50">
        <v>32</v>
      </c>
      <c r="R218" s="50">
        <v>8.5</v>
      </c>
      <c r="S218" s="51">
        <f t="shared" si="19"/>
        <v>850.74375000000009</v>
      </c>
      <c r="T218" s="25" t="s">
        <v>15</v>
      </c>
      <c r="U218" s="52" t="s">
        <v>15</v>
      </c>
      <c r="V218" s="50" t="s">
        <v>13</v>
      </c>
      <c r="W218" s="50">
        <v>1</v>
      </c>
      <c r="X218" s="24" t="s">
        <v>17</v>
      </c>
      <c r="Y218" s="24">
        <v>1</v>
      </c>
      <c r="Z218" s="24" t="s">
        <v>18</v>
      </c>
      <c r="AA218" s="24">
        <v>1</v>
      </c>
      <c r="AB218" s="28">
        <v>3</v>
      </c>
      <c r="AC218" s="58">
        <v>1</v>
      </c>
      <c r="AD218" s="58">
        <v>35</v>
      </c>
      <c r="AE218" s="58">
        <v>35</v>
      </c>
      <c r="AF218" s="50">
        <v>10</v>
      </c>
      <c r="AG218" s="58">
        <v>70</v>
      </c>
      <c r="AH218" s="71" t="s">
        <v>194</v>
      </c>
      <c r="AI218" s="71" t="s">
        <v>461</v>
      </c>
      <c r="AJ218" s="49"/>
      <c r="AK218" s="57" t="s">
        <v>29</v>
      </c>
      <c r="AL218" s="25">
        <v>7</v>
      </c>
      <c r="AM218" s="25">
        <v>5</v>
      </c>
      <c r="AN218" s="25">
        <v>0</v>
      </c>
    </row>
    <row r="219" spans="1:40" s="57" customFormat="1" ht="13.5" thickBot="1">
      <c r="A219" s="45">
        <v>40724</v>
      </c>
      <c r="B219" s="72">
        <v>5</v>
      </c>
      <c r="C219" s="49" t="s">
        <v>0</v>
      </c>
      <c r="D219" s="49">
        <v>2</v>
      </c>
      <c r="E219" s="49" t="s">
        <v>66</v>
      </c>
      <c r="F219" s="49">
        <v>3</v>
      </c>
      <c r="G219" s="25">
        <v>7</v>
      </c>
      <c r="H219" s="25">
        <v>12.5</v>
      </c>
      <c r="I219" s="24"/>
      <c r="J219" s="24"/>
      <c r="K219" s="50">
        <f t="shared" si="15"/>
        <v>5.5</v>
      </c>
      <c r="L219" s="50">
        <f t="shared" si="16"/>
        <v>-12.5</v>
      </c>
      <c r="M219" s="50">
        <f t="shared" si="17"/>
        <v>-7</v>
      </c>
      <c r="N219" s="50">
        <f t="shared" si="18"/>
        <v>-7</v>
      </c>
      <c r="O219" s="25">
        <v>8</v>
      </c>
      <c r="P219" s="49">
        <v>20</v>
      </c>
      <c r="Q219" s="24"/>
      <c r="R219" s="24"/>
      <c r="S219" s="51">
        <f t="shared" si="19"/>
        <v>0</v>
      </c>
      <c r="T219" s="49" t="s">
        <v>17</v>
      </c>
      <c r="U219" s="52" t="s">
        <v>16</v>
      </c>
      <c r="V219" s="24"/>
      <c r="W219" s="24"/>
      <c r="X219" s="24" t="s">
        <v>14</v>
      </c>
      <c r="Y219" s="24">
        <v>0</v>
      </c>
      <c r="Z219" s="24" t="s">
        <v>14</v>
      </c>
      <c r="AA219" s="24">
        <v>0</v>
      </c>
      <c r="AB219" s="58">
        <v>0</v>
      </c>
      <c r="AC219" s="58">
        <v>7</v>
      </c>
      <c r="AD219" s="58">
        <v>0</v>
      </c>
      <c r="AE219" s="58">
        <v>17</v>
      </c>
      <c r="AF219" s="24"/>
      <c r="AG219" s="58">
        <v>8</v>
      </c>
      <c r="AH219" s="58" t="s">
        <v>190</v>
      </c>
      <c r="AI219" s="71" t="s">
        <v>461</v>
      </c>
      <c r="AJ219" s="25"/>
      <c r="AK219" s="57" t="s">
        <v>30</v>
      </c>
      <c r="AL219" s="49">
        <v>7</v>
      </c>
      <c r="AM219" s="49">
        <v>8</v>
      </c>
      <c r="AN219" s="49" t="s">
        <v>40</v>
      </c>
    </row>
    <row r="220" spans="1:40" s="57" customFormat="1" ht="26.25" thickBot="1">
      <c r="A220" s="45">
        <v>40724</v>
      </c>
      <c r="B220" s="72">
        <v>5</v>
      </c>
      <c r="C220" s="49" t="s">
        <v>0</v>
      </c>
      <c r="D220" s="49">
        <v>3</v>
      </c>
      <c r="E220" s="25" t="s">
        <v>66</v>
      </c>
      <c r="F220" s="25">
        <v>3</v>
      </c>
      <c r="G220" s="25">
        <v>7.5</v>
      </c>
      <c r="H220" s="49">
        <v>14</v>
      </c>
      <c r="I220" s="24">
        <v>23.5</v>
      </c>
      <c r="J220" s="24">
        <v>20</v>
      </c>
      <c r="K220" s="50">
        <f t="shared" si="15"/>
        <v>6.5</v>
      </c>
      <c r="L220" s="50">
        <f t="shared" si="16"/>
        <v>9.5</v>
      </c>
      <c r="M220" s="50">
        <f t="shared" si="17"/>
        <v>16</v>
      </c>
      <c r="N220" s="50">
        <f t="shared" si="18"/>
        <v>12.5</v>
      </c>
      <c r="O220" s="25">
        <v>6</v>
      </c>
      <c r="P220" s="25">
        <v>18</v>
      </c>
      <c r="Q220" s="24">
        <v>48</v>
      </c>
      <c r="R220" s="24">
        <v>7</v>
      </c>
      <c r="S220" s="51">
        <f t="shared" si="19"/>
        <v>769.30000000000007</v>
      </c>
      <c r="T220" s="25" t="s">
        <v>15</v>
      </c>
      <c r="U220" s="52" t="s">
        <v>15</v>
      </c>
      <c r="V220" s="24" t="s">
        <v>13</v>
      </c>
      <c r="W220" s="24">
        <v>1</v>
      </c>
      <c r="X220" s="24" t="s">
        <v>18</v>
      </c>
      <c r="Y220" s="24">
        <v>1</v>
      </c>
      <c r="Z220" s="24" t="s">
        <v>17</v>
      </c>
      <c r="AA220" s="24">
        <v>1</v>
      </c>
      <c r="AB220" s="28">
        <v>4</v>
      </c>
      <c r="AC220" s="28">
        <v>2</v>
      </c>
      <c r="AD220" s="28">
        <v>17</v>
      </c>
      <c r="AE220" s="58">
        <v>123</v>
      </c>
      <c r="AF220" s="24">
        <v>5</v>
      </c>
      <c r="AG220" s="28">
        <v>28</v>
      </c>
      <c r="AH220" s="58" t="s">
        <v>114</v>
      </c>
      <c r="AI220" s="71" t="s">
        <v>461</v>
      </c>
      <c r="AJ220" s="25"/>
      <c r="AK220" s="57" t="s">
        <v>29</v>
      </c>
      <c r="AL220" s="25">
        <v>7.5</v>
      </c>
      <c r="AM220" s="25">
        <v>6</v>
      </c>
      <c r="AN220" s="25">
        <v>0</v>
      </c>
    </row>
    <row r="221" spans="1:40" s="57" customFormat="1" ht="26.25" thickBot="1">
      <c r="A221" s="45">
        <v>40724</v>
      </c>
      <c r="B221" s="72">
        <v>5</v>
      </c>
      <c r="C221" s="49" t="s">
        <v>0</v>
      </c>
      <c r="D221" s="49">
        <v>4</v>
      </c>
      <c r="E221" s="25" t="s">
        <v>66</v>
      </c>
      <c r="F221" s="25">
        <v>2</v>
      </c>
      <c r="G221" s="25">
        <v>6</v>
      </c>
      <c r="H221" s="25">
        <v>3.5</v>
      </c>
      <c r="I221" s="24">
        <v>18</v>
      </c>
      <c r="J221" s="24">
        <v>4</v>
      </c>
      <c r="K221" s="50">
        <f t="shared" si="15"/>
        <v>-2.5</v>
      </c>
      <c r="L221" s="50">
        <f t="shared" si="16"/>
        <v>14.5</v>
      </c>
      <c r="M221" s="50">
        <f t="shared" si="17"/>
        <v>12</v>
      </c>
      <c r="N221" s="50">
        <f t="shared" si="18"/>
        <v>-2</v>
      </c>
      <c r="O221" s="25">
        <v>7</v>
      </c>
      <c r="P221" s="25">
        <v>4</v>
      </c>
      <c r="Q221" s="24">
        <v>26</v>
      </c>
      <c r="R221" s="24">
        <v>2.5</v>
      </c>
      <c r="S221" s="51">
        <f t="shared" si="19"/>
        <v>19.625</v>
      </c>
      <c r="T221" s="25" t="s">
        <v>13</v>
      </c>
      <c r="U221" s="52" t="s">
        <v>15</v>
      </c>
      <c r="V221" s="24" t="s">
        <v>13</v>
      </c>
      <c r="W221" s="24">
        <v>1</v>
      </c>
      <c r="X221" s="24" t="s">
        <v>18</v>
      </c>
      <c r="Y221" s="24">
        <v>1</v>
      </c>
      <c r="Z221" s="24" t="s">
        <v>18</v>
      </c>
      <c r="AA221" s="24">
        <v>1</v>
      </c>
      <c r="AB221" s="28">
        <v>12</v>
      </c>
      <c r="AC221" s="28">
        <v>1</v>
      </c>
      <c r="AD221" s="28">
        <v>37</v>
      </c>
      <c r="AE221" s="58">
        <v>1</v>
      </c>
      <c r="AF221" s="24">
        <v>5</v>
      </c>
      <c r="AG221" s="28">
        <v>55</v>
      </c>
      <c r="AH221" s="28" t="s">
        <v>193</v>
      </c>
      <c r="AI221" s="71" t="s">
        <v>461</v>
      </c>
      <c r="AJ221" s="25"/>
      <c r="AK221" s="57" t="s">
        <v>29</v>
      </c>
      <c r="AL221" s="25">
        <v>6</v>
      </c>
      <c r="AM221" s="25">
        <v>7</v>
      </c>
      <c r="AN221" s="25" t="s">
        <v>52</v>
      </c>
    </row>
    <row r="222" spans="1:40" s="57" customFormat="1" ht="13.5" thickBot="1">
      <c r="A222" s="45">
        <v>40724</v>
      </c>
      <c r="B222" s="72">
        <v>5</v>
      </c>
      <c r="C222" s="49" t="s">
        <v>0</v>
      </c>
      <c r="D222" s="49">
        <v>5</v>
      </c>
      <c r="E222" s="25" t="s">
        <v>64</v>
      </c>
      <c r="F222" s="25">
        <v>3</v>
      </c>
      <c r="G222" s="25">
        <v>6.5</v>
      </c>
      <c r="H222" s="25">
        <v>13.5</v>
      </c>
      <c r="I222" s="24">
        <v>29</v>
      </c>
      <c r="J222" s="24">
        <v>8</v>
      </c>
      <c r="K222" s="50">
        <f t="shared" si="15"/>
        <v>7</v>
      </c>
      <c r="L222" s="50">
        <f t="shared" si="16"/>
        <v>15.5</v>
      </c>
      <c r="M222" s="50">
        <f t="shared" si="17"/>
        <v>22.5</v>
      </c>
      <c r="N222" s="50">
        <f t="shared" si="18"/>
        <v>1.5</v>
      </c>
      <c r="O222" s="25">
        <v>5</v>
      </c>
      <c r="P222" s="25">
        <v>19</v>
      </c>
      <c r="Q222" s="24">
        <v>36</v>
      </c>
      <c r="R222" s="24">
        <v>6.5</v>
      </c>
      <c r="S222" s="51">
        <f t="shared" si="19"/>
        <v>265.33</v>
      </c>
      <c r="T222" s="25" t="s">
        <v>15</v>
      </c>
      <c r="U222" s="52" t="s">
        <v>15</v>
      </c>
      <c r="V222" s="24" t="s">
        <v>13</v>
      </c>
      <c r="W222" s="24">
        <v>1</v>
      </c>
      <c r="X222" s="24" t="s">
        <v>18</v>
      </c>
      <c r="Y222" s="24">
        <v>1</v>
      </c>
      <c r="Z222" s="24" t="s">
        <v>18</v>
      </c>
      <c r="AA222" s="24">
        <v>1</v>
      </c>
      <c r="AB222" s="28">
        <v>10</v>
      </c>
      <c r="AC222" s="28">
        <v>0.1</v>
      </c>
      <c r="AD222" s="28">
        <v>30</v>
      </c>
      <c r="AE222" s="58">
        <v>1</v>
      </c>
      <c r="AF222" s="24">
        <v>0</v>
      </c>
      <c r="AG222" s="28">
        <v>55</v>
      </c>
      <c r="AH222" s="28" t="s">
        <v>161</v>
      </c>
      <c r="AI222" s="71" t="s">
        <v>461</v>
      </c>
      <c r="AJ222" s="25"/>
      <c r="AK222" s="57" t="s">
        <v>29</v>
      </c>
      <c r="AL222" s="25">
        <v>6.5</v>
      </c>
      <c r="AM222" s="25">
        <v>5</v>
      </c>
      <c r="AN222" s="25" t="s">
        <v>49</v>
      </c>
    </row>
    <row r="223" spans="1:40" s="57" customFormat="1" ht="26.25" thickBot="1">
      <c r="A223" s="45">
        <v>40724</v>
      </c>
      <c r="B223" s="72">
        <v>5</v>
      </c>
      <c r="C223" s="49" t="s">
        <v>0</v>
      </c>
      <c r="D223" s="49">
        <v>6</v>
      </c>
      <c r="E223" s="25" t="s">
        <v>66</v>
      </c>
      <c r="F223" s="25">
        <v>2</v>
      </c>
      <c r="G223" s="25">
        <v>7</v>
      </c>
      <c r="H223" s="25">
        <v>11</v>
      </c>
      <c r="I223" s="24">
        <v>16</v>
      </c>
      <c r="J223" s="24">
        <v>5</v>
      </c>
      <c r="K223" s="50">
        <f t="shared" si="15"/>
        <v>4</v>
      </c>
      <c r="L223" s="50">
        <f t="shared" si="16"/>
        <v>5</v>
      </c>
      <c r="M223" s="50">
        <f t="shared" si="17"/>
        <v>9</v>
      </c>
      <c r="N223" s="50">
        <f t="shared" si="18"/>
        <v>-2</v>
      </c>
      <c r="O223" s="25">
        <v>3</v>
      </c>
      <c r="P223" s="25">
        <v>9</v>
      </c>
      <c r="Q223" s="24">
        <v>37</v>
      </c>
      <c r="R223" s="24">
        <v>4.5</v>
      </c>
      <c r="S223" s="51">
        <f t="shared" si="19"/>
        <v>79.481250000000003</v>
      </c>
      <c r="T223" s="25" t="s">
        <v>17</v>
      </c>
      <c r="U223" s="52" t="s">
        <v>17</v>
      </c>
      <c r="V223" s="24" t="s">
        <v>13</v>
      </c>
      <c r="W223" s="24">
        <v>1</v>
      </c>
      <c r="X223" s="24" t="s">
        <v>18</v>
      </c>
      <c r="Y223" s="24">
        <v>1</v>
      </c>
      <c r="Z223" s="24" t="s">
        <v>18</v>
      </c>
      <c r="AA223" s="24">
        <v>1</v>
      </c>
      <c r="AB223" s="28">
        <v>4</v>
      </c>
      <c r="AC223" s="28">
        <v>0</v>
      </c>
      <c r="AD223" s="28">
        <v>30</v>
      </c>
      <c r="AE223" s="58">
        <v>3</v>
      </c>
      <c r="AF223" s="24">
        <v>20</v>
      </c>
      <c r="AG223" s="28">
        <v>60</v>
      </c>
      <c r="AH223" s="28" t="s">
        <v>192</v>
      </c>
      <c r="AI223" s="71" t="s">
        <v>461</v>
      </c>
      <c r="AJ223" s="25"/>
      <c r="AK223" s="57" t="s">
        <v>30</v>
      </c>
      <c r="AL223" s="25">
        <v>7</v>
      </c>
      <c r="AM223" s="25">
        <v>3</v>
      </c>
      <c r="AN223" s="25" t="s">
        <v>40</v>
      </c>
    </row>
    <row r="224" spans="1:40" s="57" customFormat="1" ht="26.25" thickBot="1">
      <c r="A224" s="45">
        <v>40724</v>
      </c>
      <c r="B224" s="72">
        <v>5</v>
      </c>
      <c r="C224" s="49" t="s">
        <v>0</v>
      </c>
      <c r="D224" s="49">
        <v>7</v>
      </c>
      <c r="E224" s="25" t="s">
        <v>66</v>
      </c>
      <c r="F224" s="25">
        <v>3</v>
      </c>
      <c r="G224" s="25">
        <v>6.5</v>
      </c>
      <c r="H224" s="25">
        <v>16</v>
      </c>
      <c r="I224" s="24">
        <v>25.5</v>
      </c>
      <c r="J224" s="24">
        <v>6</v>
      </c>
      <c r="K224" s="50">
        <f t="shared" si="15"/>
        <v>9.5</v>
      </c>
      <c r="L224" s="50">
        <f t="shared" si="16"/>
        <v>9.5</v>
      </c>
      <c r="M224" s="50">
        <f t="shared" si="17"/>
        <v>19</v>
      </c>
      <c r="N224" s="50">
        <f t="shared" si="18"/>
        <v>-0.5</v>
      </c>
      <c r="O224" s="25">
        <v>3</v>
      </c>
      <c r="P224" s="25">
        <v>27</v>
      </c>
      <c r="Q224" s="24">
        <v>46</v>
      </c>
      <c r="R224" s="24">
        <v>2</v>
      </c>
      <c r="S224" s="51">
        <f t="shared" si="19"/>
        <v>18.84</v>
      </c>
      <c r="T224" s="25" t="s">
        <v>15</v>
      </c>
      <c r="U224" s="52" t="s">
        <v>13</v>
      </c>
      <c r="V224" s="24" t="s">
        <v>13</v>
      </c>
      <c r="W224" s="24">
        <v>1</v>
      </c>
      <c r="X224" s="24" t="s">
        <v>18</v>
      </c>
      <c r="Y224" s="24">
        <v>1</v>
      </c>
      <c r="Z224" s="24" t="s">
        <v>17</v>
      </c>
      <c r="AA224" s="24">
        <v>1</v>
      </c>
      <c r="AB224" s="28">
        <v>3</v>
      </c>
      <c r="AC224" s="28">
        <v>0</v>
      </c>
      <c r="AD224" s="28">
        <v>15</v>
      </c>
      <c r="AE224" s="58">
        <v>0</v>
      </c>
      <c r="AF224" s="24">
        <v>2</v>
      </c>
      <c r="AG224" s="28">
        <v>100</v>
      </c>
      <c r="AH224" s="28" t="s">
        <v>191</v>
      </c>
      <c r="AI224" s="71" t="s">
        <v>461</v>
      </c>
      <c r="AJ224" s="25"/>
      <c r="AK224" s="57" t="s">
        <v>29</v>
      </c>
      <c r="AL224" s="25">
        <v>6.5</v>
      </c>
      <c r="AM224" s="25">
        <v>3</v>
      </c>
      <c r="AN224" s="25" t="s">
        <v>40</v>
      </c>
    </row>
    <row r="225" spans="1:40" s="57" customFormat="1" ht="13.5" thickBot="1">
      <c r="A225" s="45">
        <v>40724</v>
      </c>
      <c r="B225" s="72">
        <v>5</v>
      </c>
      <c r="C225" s="72" t="s">
        <v>0</v>
      </c>
      <c r="D225" s="49">
        <v>8</v>
      </c>
      <c r="E225" s="25" t="s">
        <v>42</v>
      </c>
      <c r="F225" s="25">
        <v>3</v>
      </c>
      <c r="G225" s="25">
        <v>5</v>
      </c>
      <c r="H225" s="25">
        <v>19</v>
      </c>
      <c r="I225" s="24"/>
      <c r="J225" s="24"/>
      <c r="K225" s="50">
        <f t="shared" si="15"/>
        <v>14</v>
      </c>
      <c r="L225" s="50">
        <f t="shared" si="16"/>
        <v>-19</v>
      </c>
      <c r="M225" s="50">
        <f t="shared" si="17"/>
        <v>-5</v>
      </c>
      <c r="N225" s="50">
        <f t="shared" si="18"/>
        <v>-5</v>
      </c>
      <c r="O225" s="25">
        <v>2</v>
      </c>
      <c r="P225" s="25">
        <v>23</v>
      </c>
      <c r="Q225" s="24"/>
      <c r="R225" s="24"/>
      <c r="S225" s="51">
        <f t="shared" si="19"/>
        <v>0</v>
      </c>
      <c r="T225" s="25" t="s">
        <v>13</v>
      </c>
      <c r="U225" s="52" t="s">
        <v>16</v>
      </c>
      <c r="V225" s="24"/>
      <c r="W225" s="24"/>
      <c r="X225" s="24" t="s">
        <v>14</v>
      </c>
      <c r="Y225" s="24">
        <v>0</v>
      </c>
      <c r="Z225" s="24" t="s">
        <v>14</v>
      </c>
      <c r="AA225" s="24">
        <v>0</v>
      </c>
      <c r="AB225" s="28">
        <v>10</v>
      </c>
      <c r="AC225" s="28">
        <v>1</v>
      </c>
      <c r="AD225" s="28">
        <v>40</v>
      </c>
      <c r="AE225" s="58">
        <v>0</v>
      </c>
      <c r="AF225" s="24"/>
      <c r="AG225" s="28">
        <v>60</v>
      </c>
      <c r="AH225" s="28" t="s">
        <v>72</v>
      </c>
      <c r="AI225" s="71" t="s">
        <v>461</v>
      </c>
      <c r="AJ225" s="25"/>
      <c r="AK225" s="57" t="s">
        <v>30</v>
      </c>
      <c r="AL225" s="25">
        <v>5</v>
      </c>
      <c r="AM225" s="25">
        <v>2</v>
      </c>
      <c r="AN225" s="25">
        <v>0</v>
      </c>
    </row>
    <row r="226" spans="1:40" s="57" customFormat="1" ht="13.5" thickBot="1">
      <c r="A226" s="45">
        <v>40724</v>
      </c>
      <c r="B226" s="72">
        <v>5</v>
      </c>
      <c r="C226" s="49" t="s">
        <v>0</v>
      </c>
      <c r="D226" s="49">
        <v>9</v>
      </c>
      <c r="E226" s="25" t="s">
        <v>42</v>
      </c>
      <c r="F226" s="25">
        <v>3</v>
      </c>
      <c r="G226" s="25">
        <v>5</v>
      </c>
      <c r="H226" s="25">
        <v>0</v>
      </c>
      <c r="I226" s="24"/>
      <c r="J226" s="24"/>
      <c r="K226" s="50">
        <f t="shared" si="15"/>
        <v>-5</v>
      </c>
      <c r="L226" s="50">
        <f t="shared" si="16"/>
        <v>0</v>
      </c>
      <c r="M226" s="50">
        <f t="shared" si="17"/>
        <v>-5</v>
      </c>
      <c r="N226" s="50">
        <f t="shared" si="18"/>
        <v>-5</v>
      </c>
      <c r="O226" s="25">
        <v>2</v>
      </c>
      <c r="P226" s="25">
        <v>0</v>
      </c>
      <c r="Q226" s="24"/>
      <c r="R226" s="24"/>
      <c r="S226" s="51">
        <f t="shared" si="19"/>
        <v>0</v>
      </c>
      <c r="T226" s="25" t="s">
        <v>16</v>
      </c>
      <c r="U226" s="25" t="s">
        <v>16</v>
      </c>
      <c r="V226" s="24"/>
      <c r="W226" s="24"/>
      <c r="X226" s="24" t="s">
        <v>14</v>
      </c>
      <c r="Y226" s="24">
        <v>0</v>
      </c>
      <c r="Z226" s="24" t="s">
        <v>14</v>
      </c>
      <c r="AA226" s="24">
        <v>0</v>
      </c>
      <c r="AB226" s="28">
        <v>0</v>
      </c>
      <c r="AC226" s="28">
        <v>2</v>
      </c>
      <c r="AD226" s="28">
        <v>0</v>
      </c>
      <c r="AE226" s="58">
        <v>2</v>
      </c>
      <c r="AF226" s="24"/>
      <c r="AG226" s="28">
        <v>5</v>
      </c>
      <c r="AH226" s="28" t="s">
        <v>190</v>
      </c>
      <c r="AI226" s="71" t="s">
        <v>461</v>
      </c>
      <c r="AJ226" s="25"/>
      <c r="AK226" s="57" t="s">
        <v>30</v>
      </c>
      <c r="AL226" s="25">
        <v>5</v>
      </c>
      <c r="AM226" s="25">
        <v>2</v>
      </c>
      <c r="AN226" s="25">
        <v>0</v>
      </c>
    </row>
    <row r="227" spans="1:40" s="57" customFormat="1" ht="26.25" thickBot="1">
      <c r="A227" s="45">
        <v>40724</v>
      </c>
      <c r="B227" s="72">
        <v>5</v>
      </c>
      <c r="C227" s="49" t="s">
        <v>0</v>
      </c>
      <c r="D227" s="49">
        <v>10</v>
      </c>
      <c r="E227" s="25" t="s">
        <v>42</v>
      </c>
      <c r="F227" s="25">
        <v>3</v>
      </c>
      <c r="G227" s="25">
        <v>5.5</v>
      </c>
      <c r="H227" s="25">
        <v>13</v>
      </c>
      <c r="I227" s="24">
        <v>17.5</v>
      </c>
      <c r="J227" s="24">
        <v>13</v>
      </c>
      <c r="K227" s="50">
        <f t="shared" si="15"/>
        <v>7.5</v>
      </c>
      <c r="L227" s="50">
        <f t="shared" si="16"/>
        <v>4.5</v>
      </c>
      <c r="M227" s="50">
        <f t="shared" si="17"/>
        <v>12</v>
      </c>
      <c r="N227" s="50">
        <f t="shared" si="18"/>
        <v>7.5</v>
      </c>
      <c r="O227" s="25">
        <v>2</v>
      </c>
      <c r="P227" s="25">
        <v>24</v>
      </c>
      <c r="Q227" s="24">
        <v>34</v>
      </c>
      <c r="R227" s="24">
        <v>3</v>
      </c>
      <c r="S227" s="51">
        <f t="shared" si="19"/>
        <v>91.844999999999999</v>
      </c>
      <c r="T227" s="25" t="s">
        <v>15</v>
      </c>
      <c r="U227" s="52" t="s">
        <v>15</v>
      </c>
      <c r="V227" s="24" t="s">
        <v>15</v>
      </c>
      <c r="W227" s="24">
        <v>1</v>
      </c>
      <c r="X227" s="24" t="s">
        <v>14</v>
      </c>
      <c r="Y227" s="24">
        <v>0</v>
      </c>
      <c r="Z227" s="24" t="s">
        <v>14</v>
      </c>
      <c r="AA227" s="24">
        <v>0</v>
      </c>
      <c r="AB227" s="28">
        <v>20</v>
      </c>
      <c r="AC227" s="28">
        <v>2</v>
      </c>
      <c r="AD227" s="28">
        <v>55</v>
      </c>
      <c r="AE227" s="58">
        <v>0</v>
      </c>
      <c r="AF227" s="24">
        <v>2</v>
      </c>
      <c r="AG227" s="28">
        <v>70</v>
      </c>
      <c r="AH227" s="28" t="s">
        <v>70</v>
      </c>
      <c r="AI227" s="71" t="s">
        <v>461</v>
      </c>
      <c r="AJ227" s="25"/>
      <c r="AK227" s="57" t="s">
        <v>30</v>
      </c>
      <c r="AL227" s="25">
        <v>5.5</v>
      </c>
      <c r="AM227" s="25">
        <v>2</v>
      </c>
      <c r="AN227" s="25" t="s">
        <v>40</v>
      </c>
    </row>
    <row r="228" spans="1:40" s="57" customFormat="1" ht="26.25" thickBot="1">
      <c r="A228" s="45">
        <v>40724</v>
      </c>
      <c r="B228" s="72">
        <v>5</v>
      </c>
      <c r="C228" s="49" t="s">
        <v>0</v>
      </c>
      <c r="D228" s="49">
        <v>11</v>
      </c>
      <c r="E228" s="25" t="s">
        <v>42</v>
      </c>
      <c r="F228" s="25">
        <v>3</v>
      </c>
      <c r="G228" s="25">
        <v>4.5</v>
      </c>
      <c r="H228" s="25">
        <v>8</v>
      </c>
      <c r="I228" s="24">
        <v>9</v>
      </c>
      <c r="J228" s="24">
        <v>4</v>
      </c>
      <c r="K228" s="50">
        <f t="shared" si="15"/>
        <v>3.5</v>
      </c>
      <c r="L228" s="50">
        <f t="shared" si="16"/>
        <v>1</v>
      </c>
      <c r="M228" s="50">
        <f t="shared" si="17"/>
        <v>4.5</v>
      </c>
      <c r="N228" s="50">
        <f t="shared" si="18"/>
        <v>-0.5</v>
      </c>
      <c r="O228" s="25">
        <v>0</v>
      </c>
      <c r="P228" s="25">
        <v>7</v>
      </c>
      <c r="Q228" s="24">
        <v>20</v>
      </c>
      <c r="R228" s="24">
        <v>2</v>
      </c>
      <c r="S228" s="51">
        <f t="shared" si="19"/>
        <v>12.56</v>
      </c>
      <c r="T228" s="25" t="s">
        <v>15</v>
      </c>
      <c r="U228" s="52" t="s">
        <v>17</v>
      </c>
      <c r="V228" s="24" t="s">
        <v>15</v>
      </c>
      <c r="W228" s="24">
        <v>1</v>
      </c>
      <c r="X228" s="24" t="s">
        <v>14</v>
      </c>
      <c r="Y228" s="24">
        <v>0</v>
      </c>
      <c r="Z228" s="24" t="s">
        <v>14</v>
      </c>
      <c r="AA228" s="24">
        <v>0</v>
      </c>
      <c r="AB228" s="28">
        <v>15</v>
      </c>
      <c r="AC228" s="28">
        <v>1</v>
      </c>
      <c r="AD228" s="28">
        <v>47</v>
      </c>
      <c r="AE228" s="58">
        <v>0</v>
      </c>
      <c r="AF228" s="24">
        <v>2</v>
      </c>
      <c r="AG228" s="28">
        <v>80</v>
      </c>
      <c r="AH228" s="28" t="s">
        <v>70</v>
      </c>
      <c r="AI228" s="71" t="s">
        <v>461</v>
      </c>
      <c r="AJ228" s="25"/>
      <c r="AK228" s="57" t="s">
        <v>29</v>
      </c>
      <c r="AL228" s="25">
        <v>4.5</v>
      </c>
      <c r="AM228" s="25">
        <v>0</v>
      </c>
      <c r="AN228" s="25" t="s">
        <v>40</v>
      </c>
    </row>
    <row r="229" spans="1:40" s="57" customFormat="1" ht="26.25" thickBot="1">
      <c r="A229" s="45">
        <v>40724</v>
      </c>
      <c r="B229" s="72">
        <v>5</v>
      </c>
      <c r="C229" s="49" t="s">
        <v>0</v>
      </c>
      <c r="D229" s="49">
        <v>12</v>
      </c>
      <c r="E229" s="25" t="s">
        <v>42</v>
      </c>
      <c r="F229" s="25">
        <v>2</v>
      </c>
      <c r="G229" s="25">
        <v>5</v>
      </c>
      <c r="H229" s="25">
        <v>12.5</v>
      </c>
      <c r="I229" s="24">
        <v>20.5</v>
      </c>
      <c r="J229" s="24">
        <v>1</v>
      </c>
      <c r="K229" s="50">
        <f t="shared" si="15"/>
        <v>7.5</v>
      </c>
      <c r="L229" s="50">
        <f t="shared" si="16"/>
        <v>8</v>
      </c>
      <c r="M229" s="50">
        <f t="shared" si="17"/>
        <v>15.5</v>
      </c>
      <c r="N229" s="50">
        <f t="shared" si="18"/>
        <v>-4</v>
      </c>
      <c r="O229" s="25">
        <v>0</v>
      </c>
      <c r="P229" s="25">
        <v>21</v>
      </c>
      <c r="Q229" s="24">
        <v>46</v>
      </c>
      <c r="R229" s="24"/>
      <c r="S229" s="51">
        <f t="shared" si="19"/>
        <v>0</v>
      </c>
      <c r="T229" s="25" t="s">
        <v>15</v>
      </c>
      <c r="U229" s="52" t="s">
        <v>15</v>
      </c>
      <c r="V229" s="24" t="s">
        <v>13</v>
      </c>
      <c r="W229" s="24">
        <v>1</v>
      </c>
      <c r="X229" s="24" t="s">
        <v>14</v>
      </c>
      <c r="Y229" s="24">
        <v>0</v>
      </c>
      <c r="Z229" s="24" t="s">
        <v>14</v>
      </c>
      <c r="AA229" s="24">
        <v>0</v>
      </c>
      <c r="AB229" s="28">
        <v>30</v>
      </c>
      <c r="AC229" s="28">
        <v>0</v>
      </c>
      <c r="AD229" s="28">
        <v>65</v>
      </c>
      <c r="AE229" s="58">
        <v>0</v>
      </c>
      <c r="AF229" s="24">
        <v>5</v>
      </c>
      <c r="AG229" s="28">
        <v>70</v>
      </c>
      <c r="AH229" s="28" t="s">
        <v>189</v>
      </c>
      <c r="AI229" s="71" t="s">
        <v>461</v>
      </c>
      <c r="AJ229" s="25"/>
      <c r="AK229" s="57" t="s">
        <v>31</v>
      </c>
      <c r="AL229" s="25">
        <v>5</v>
      </c>
      <c r="AM229" s="25">
        <v>0</v>
      </c>
      <c r="AN229" s="25">
        <v>0</v>
      </c>
    </row>
    <row r="230" spans="1:40" s="57" customFormat="1" ht="13.5" thickBot="1">
      <c r="A230" s="45">
        <v>40724</v>
      </c>
      <c r="B230" s="72">
        <v>5</v>
      </c>
      <c r="C230" s="49" t="s">
        <v>0</v>
      </c>
      <c r="D230" s="49">
        <v>13</v>
      </c>
      <c r="E230" s="25" t="s">
        <v>42</v>
      </c>
      <c r="F230" s="25">
        <v>2</v>
      </c>
      <c r="G230" s="25">
        <v>4</v>
      </c>
      <c r="H230" s="25">
        <v>10</v>
      </c>
      <c r="I230" s="24">
        <v>14</v>
      </c>
      <c r="J230" s="24">
        <v>3</v>
      </c>
      <c r="K230" s="50">
        <f t="shared" si="15"/>
        <v>6</v>
      </c>
      <c r="L230" s="50">
        <f t="shared" si="16"/>
        <v>4</v>
      </c>
      <c r="M230" s="50">
        <f t="shared" si="17"/>
        <v>10</v>
      </c>
      <c r="N230" s="50">
        <f t="shared" si="18"/>
        <v>-1</v>
      </c>
      <c r="O230" s="25">
        <v>2</v>
      </c>
      <c r="P230" s="25">
        <v>14</v>
      </c>
      <c r="Q230" s="24">
        <v>39</v>
      </c>
      <c r="R230" s="24">
        <v>2.5</v>
      </c>
      <c r="S230" s="51">
        <f t="shared" si="19"/>
        <v>14.71875</v>
      </c>
      <c r="T230" s="25" t="s">
        <v>15</v>
      </c>
      <c r="U230" s="52" t="s">
        <v>15</v>
      </c>
      <c r="V230" s="24" t="s">
        <v>13</v>
      </c>
      <c r="W230" s="24">
        <v>1</v>
      </c>
      <c r="X230" s="24" t="s">
        <v>14</v>
      </c>
      <c r="Y230" s="24">
        <v>0</v>
      </c>
      <c r="Z230" s="24" t="s">
        <v>14</v>
      </c>
      <c r="AA230" s="24">
        <v>0</v>
      </c>
      <c r="AB230" s="28">
        <v>1</v>
      </c>
      <c r="AC230" s="28">
        <v>0</v>
      </c>
      <c r="AD230" s="28">
        <v>20</v>
      </c>
      <c r="AE230" s="58">
        <v>1</v>
      </c>
      <c r="AF230" s="24">
        <v>0</v>
      </c>
      <c r="AG230" s="28">
        <v>30</v>
      </c>
      <c r="AH230" s="28" t="s">
        <v>161</v>
      </c>
      <c r="AI230" s="71" t="s">
        <v>461</v>
      </c>
      <c r="AJ230" s="25"/>
      <c r="AK230" s="57" t="s">
        <v>29</v>
      </c>
      <c r="AL230" s="25">
        <v>4</v>
      </c>
      <c r="AM230" s="25">
        <v>2</v>
      </c>
      <c r="AN230" s="25" t="s">
        <v>40</v>
      </c>
    </row>
    <row r="231" spans="1:40" s="57" customFormat="1" ht="26.25" thickBot="1">
      <c r="A231" s="45">
        <v>40724</v>
      </c>
      <c r="B231" s="72">
        <v>5</v>
      </c>
      <c r="C231" s="49" t="s">
        <v>0</v>
      </c>
      <c r="D231" s="49">
        <v>14</v>
      </c>
      <c r="E231" s="25" t="s">
        <v>42</v>
      </c>
      <c r="F231" s="25">
        <v>3</v>
      </c>
      <c r="G231" s="25">
        <v>5</v>
      </c>
      <c r="H231" s="25">
        <v>12.5</v>
      </c>
      <c r="I231" s="24">
        <v>14.5</v>
      </c>
      <c r="J231" s="24">
        <v>8</v>
      </c>
      <c r="K231" s="50">
        <f t="shared" si="15"/>
        <v>7.5</v>
      </c>
      <c r="L231" s="50">
        <f t="shared" si="16"/>
        <v>2</v>
      </c>
      <c r="M231" s="50">
        <f t="shared" si="17"/>
        <v>9.5</v>
      </c>
      <c r="N231" s="50">
        <f t="shared" si="18"/>
        <v>3</v>
      </c>
      <c r="O231" s="25">
        <v>2</v>
      </c>
      <c r="P231" s="25">
        <v>10</v>
      </c>
      <c r="Q231" s="24">
        <v>35</v>
      </c>
      <c r="R231" s="24">
        <v>2</v>
      </c>
      <c r="S231" s="51">
        <f t="shared" si="19"/>
        <v>25.12</v>
      </c>
      <c r="T231" s="25" t="s">
        <v>15</v>
      </c>
      <c r="U231" s="52" t="s">
        <v>15</v>
      </c>
      <c r="V231" s="24" t="s">
        <v>15</v>
      </c>
      <c r="W231" s="24">
        <v>1</v>
      </c>
      <c r="X231" s="24" t="s">
        <v>14</v>
      </c>
      <c r="Y231" s="24">
        <v>0</v>
      </c>
      <c r="Z231" s="24" t="s">
        <v>14</v>
      </c>
      <c r="AA231" s="24">
        <v>0</v>
      </c>
      <c r="AB231" s="28">
        <v>10</v>
      </c>
      <c r="AC231" s="28">
        <v>0</v>
      </c>
      <c r="AD231" s="28">
        <v>33</v>
      </c>
      <c r="AE231" s="58">
        <v>0</v>
      </c>
      <c r="AF231" s="24">
        <v>0</v>
      </c>
      <c r="AG231" s="28">
        <v>50</v>
      </c>
      <c r="AH231" s="28" t="s">
        <v>188</v>
      </c>
      <c r="AI231" s="71" t="s">
        <v>461</v>
      </c>
      <c r="AJ231" s="25"/>
      <c r="AK231" s="57" t="s">
        <v>29</v>
      </c>
      <c r="AL231" s="25">
        <v>5</v>
      </c>
      <c r="AM231" s="25">
        <v>2</v>
      </c>
      <c r="AN231" s="25" t="s">
        <v>40</v>
      </c>
    </row>
    <row r="232" spans="1:40" s="57" customFormat="1" ht="26.25" thickBot="1">
      <c r="A232" s="45">
        <v>40724</v>
      </c>
      <c r="B232" s="72">
        <v>5</v>
      </c>
      <c r="C232" s="49" t="s">
        <v>0</v>
      </c>
      <c r="D232" s="49">
        <v>15</v>
      </c>
      <c r="E232" s="25" t="s">
        <v>42</v>
      </c>
      <c r="F232" s="25">
        <v>3</v>
      </c>
      <c r="G232" s="25">
        <v>4</v>
      </c>
      <c r="H232" s="25">
        <v>6</v>
      </c>
      <c r="I232" s="24">
        <v>9</v>
      </c>
      <c r="J232" s="24">
        <v>1</v>
      </c>
      <c r="K232" s="50">
        <f t="shared" si="15"/>
        <v>2</v>
      </c>
      <c r="L232" s="50">
        <f t="shared" si="16"/>
        <v>3</v>
      </c>
      <c r="M232" s="50">
        <f t="shared" si="17"/>
        <v>5</v>
      </c>
      <c r="N232" s="50">
        <f t="shared" si="18"/>
        <v>-3</v>
      </c>
      <c r="O232" s="25">
        <v>0</v>
      </c>
      <c r="P232" s="25">
        <v>4</v>
      </c>
      <c r="Q232" s="24">
        <v>18</v>
      </c>
      <c r="R232" s="24">
        <v>1.5</v>
      </c>
      <c r="S232" s="51">
        <f t="shared" si="19"/>
        <v>1.7662500000000001</v>
      </c>
      <c r="T232" s="25" t="s">
        <v>17</v>
      </c>
      <c r="U232" s="52" t="s">
        <v>15</v>
      </c>
      <c r="V232" s="24" t="s">
        <v>13</v>
      </c>
      <c r="W232" s="24">
        <v>1</v>
      </c>
      <c r="X232" s="24" t="s">
        <v>14</v>
      </c>
      <c r="Y232" s="24">
        <v>0</v>
      </c>
      <c r="Z232" s="24" t="s">
        <v>14</v>
      </c>
      <c r="AA232" s="24">
        <v>0</v>
      </c>
      <c r="AB232" s="28">
        <v>8</v>
      </c>
      <c r="AC232" s="28">
        <v>0</v>
      </c>
      <c r="AD232" s="28">
        <v>25</v>
      </c>
      <c r="AE232" s="58">
        <v>0</v>
      </c>
      <c r="AF232" s="24">
        <v>2</v>
      </c>
      <c r="AG232" s="28">
        <v>70</v>
      </c>
      <c r="AH232" s="28" t="s">
        <v>69</v>
      </c>
      <c r="AI232" s="71" t="s">
        <v>461</v>
      </c>
      <c r="AJ232" s="25"/>
      <c r="AK232" s="57" t="s">
        <v>31</v>
      </c>
      <c r="AL232" s="25">
        <v>4</v>
      </c>
      <c r="AM232" s="25">
        <v>0</v>
      </c>
      <c r="AN232" s="25" t="s">
        <v>40</v>
      </c>
    </row>
    <row r="233" spans="1:40" s="57" customFormat="1" ht="13.5" thickBot="1">
      <c r="A233" s="45">
        <v>40724</v>
      </c>
      <c r="B233" s="72">
        <v>5</v>
      </c>
      <c r="C233" s="49" t="s">
        <v>0</v>
      </c>
      <c r="D233" s="49">
        <v>16</v>
      </c>
      <c r="E233" s="25" t="s">
        <v>42</v>
      </c>
      <c r="F233" s="25">
        <v>3</v>
      </c>
      <c r="G233" s="25">
        <v>7.5</v>
      </c>
      <c r="H233" s="25">
        <v>12</v>
      </c>
      <c r="I233" s="24">
        <v>17</v>
      </c>
      <c r="J233" s="24">
        <v>8</v>
      </c>
      <c r="K233" s="50">
        <f t="shared" si="15"/>
        <v>4.5</v>
      </c>
      <c r="L233" s="50">
        <f t="shared" si="16"/>
        <v>5</v>
      </c>
      <c r="M233" s="50">
        <f t="shared" si="17"/>
        <v>9.5</v>
      </c>
      <c r="N233" s="50">
        <f t="shared" si="18"/>
        <v>0.5</v>
      </c>
      <c r="O233" s="25">
        <v>4</v>
      </c>
      <c r="P233" s="25">
        <v>16</v>
      </c>
      <c r="Q233" s="24">
        <v>25</v>
      </c>
      <c r="R233" s="24">
        <v>3</v>
      </c>
      <c r="S233" s="51">
        <f t="shared" si="19"/>
        <v>56.52</v>
      </c>
      <c r="T233" s="25" t="s">
        <v>17</v>
      </c>
      <c r="U233" s="52" t="s">
        <v>15</v>
      </c>
      <c r="V233" s="24" t="s">
        <v>13</v>
      </c>
      <c r="W233" s="24">
        <v>1</v>
      </c>
      <c r="X233" s="24" t="s">
        <v>18</v>
      </c>
      <c r="Y233" s="24">
        <v>1</v>
      </c>
      <c r="Z233" s="24" t="s">
        <v>18</v>
      </c>
      <c r="AA233" s="24">
        <v>1</v>
      </c>
      <c r="AB233" s="28">
        <v>0</v>
      </c>
      <c r="AC233" s="28">
        <v>0</v>
      </c>
      <c r="AD233" s="28">
        <v>1</v>
      </c>
      <c r="AE233" s="58">
        <v>0</v>
      </c>
      <c r="AF233" s="24">
        <v>0</v>
      </c>
      <c r="AG233" s="28">
        <v>30</v>
      </c>
      <c r="AH233" s="28" t="s">
        <v>63</v>
      </c>
      <c r="AI233" s="71" t="s">
        <v>461</v>
      </c>
      <c r="AJ233" s="25"/>
      <c r="AK233" s="57" t="s">
        <v>29</v>
      </c>
      <c r="AL233" s="25">
        <v>7.5</v>
      </c>
      <c r="AM233" s="25">
        <v>4</v>
      </c>
      <c r="AN233" s="25" t="s">
        <v>40</v>
      </c>
    </row>
    <row r="234" spans="1:40" s="57" customFormat="1" ht="13.5" thickBot="1">
      <c r="A234" s="45">
        <v>40724</v>
      </c>
      <c r="B234" s="72">
        <v>5</v>
      </c>
      <c r="C234" s="49" t="s">
        <v>0</v>
      </c>
      <c r="D234" s="49">
        <v>17</v>
      </c>
      <c r="E234" s="25" t="s">
        <v>42</v>
      </c>
      <c r="F234" s="25">
        <v>2</v>
      </c>
      <c r="G234" s="25">
        <v>5</v>
      </c>
      <c r="H234" s="25">
        <v>14</v>
      </c>
      <c r="I234" s="24">
        <v>17</v>
      </c>
      <c r="J234" s="24">
        <v>14</v>
      </c>
      <c r="K234" s="50">
        <f t="shared" si="15"/>
        <v>9</v>
      </c>
      <c r="L234" s="50">
        <f t="shared" si="16"/>
        <v>3</v>
      </c>
      <c r="M234" s="50">
        <f t="shared" si="17"/>
        <v>12</v>
      </c>
      <c r="N234" s="50">
        <f t="shared" si="18"/>
        <v>9</v>
      </c>
      <c r="O234" s="25">
        <v>3</v>
      </c>
      <c r="P234" s="25">
        <v>24</v>
      </c>
      <c r="Q234" s="24">
        <v>37</v>
      </c>
      <c r="R234" s="24">
        <v>16</v>
      </c>
      <c r="S234" s="51">
        <f t="shared" si="19"/>
        <v>2813.44</v>
      </c>
      <c r="T234" s="25" t="s">
        <v>15</v>
      </c>
      <c r="U234" s="52" t="s">
        <v>18</v>
      </c>
      <c r="V234" s="24" t="s">
        <v>17</v>
      </c>
      <c r="W234" s="24">
        <v>1</v>
      </c>
      <c r="X234" s="24" t="s">
        <v>14</v>
      </c>
      <c r="Y234" s="24">
        <v>0</v>
      </c>
      <c r="Z234" s="24" t="s">
        <v>14</v>
      </c>
      <c r="AA234" s="24">
        <v>0</v>
      </c>
      <c r="AB234" s="28">
        <v>3</v>
      </c>
      <c r="AC234" s="28">
        <v>0.1</v>
      </c>
      <c r="AD234" s="28">
        <v>18</v>
      </c>
      <c r="AE234" s="58">
        <v>1</v>
      </c>
      <c r="AF234" s="24">
        <v>0</v>
      </c>
      <c r="AG234" s="28">
        <v>30</v>
      </c>
      <c r="AH234" s="28" t="s">
        <v>187</v>
      </c>
      <c r="AI234" s="71" t="s">
        <v>461</v>
      </c>
      <c r="AJ234" s="25"/>
      <c r="AK234" s="57" t="s">
        <v>29</v>
      </c>
      <c r="AL234" s="25">
        <v>5</v>
      </c>
      <c r="AM234" s="25">
        <v>3</v>
      </c>
      <c r="AN234" s="25" t="s">
        <v>40</v>
      </c>
    </row>
    <row r="235" spans="1:40" s="57" customFormat="1" ht="13.5" thickBot="1">
      <c r="A235" s="45">
        <v>40724</v>
      </c>
      <c r="B235" s="72">
        <v>5</v>
      </c>
      <c r="C235" s="49" t="s">
        <v>0</v>
      </c>
      <c r="D235" s="49">
        <v>18</v>
      </c>
      <c r="E235" s="25" t="s">
        <v>42</v>
      </c>
      <c r="F235" s="25">
        <v>3</v>
      </c>
      <c r="G235" s="25">
        <v>7.5</v>
      </c>
      <c r="H235" s="25">
        <v>10</v>
      </c>
      <c r="I235" s="24">
        <v>25</v>
      </c>
      <c r="J235" s="24">
        <v>13</v>
      </c>
      <c r="K235" s="50">
        <f t="shared" si="15"/>
        <v>2.5</v>
      </c>
      <c r="L235" s="50">
        <f t="shared" si="16"/>
        <v>15</v>
      </c>
      <c r="M235" s="50">
        <f t="shared" si="17"/>
        <v>17.5</v>
      </c>
      <c r="N235" s="50">
        <f t="shared" si="18"/>
        <v>5.5</v>
      </c>
      <c r="O235" s="25">
        <v>5</v>
      </c>
      <c r="P235" s="25">
        <v>17</v>
      </c>
      <c r="Q235" s="24">
        <v>46</v>
      </c>
      <c r="R235" s="24">
        <v>2</v>
      </c>
      <c r="S235" s="51">
        <f t="shared" si="19"/>
        <v>40.82</v>
      </c>
      <c r="T235" s="25" t="s">
        <v>15</v>
      </c>
      <c r="U235" s="52" t="s">
        <v>15</v>
      </c>
      <c r="V235" s="24" t="s">
        <v>13</v>
      </c>
      <c r="W235" s="24">
        <v>1</v>
      </c>
      <c r="X235" s="24" t="s">
        <v>18</v>
      </c>
      <c r="Y235" s="24">
        <v>1</v>
      </c>
      <c r="Z235" s="24" t="s">
        <v>18</v>
      </c>
      <c r="AA235" s="24">
        <v>1</v>
      </c>
      <c r="AB235" s="28">
        <v>7</v>
      </c>
      <c r="AC235" s="28">
        <v>1</v>
      </c>
      <c r="AD235" s="28">
        <v>30</v>
      </c>
      <c r="AE235" s="58">
        <v>1</v>
      </c>
      <c r="AF235" s="24">
        <v>0</v>
      </c>
      <c r="AG235" s="28">
        <v>50</v>
      </c>
      <c r="AH235" s="28" t="s">
        <v>161</v>
      </c>
      <c r="AI235" s="71" t="s">
        <v>461</v>
      </c>
      <c r="AJ235" s="25"/>
      <c r="AK235" s="57" t="s">
        <v>29</v>
      </c>
      <c r="AL235" s="25">
        <v>7.5</v>
      </c>
      <c r="AM235" s="25">
        <v>5</v>
      </c>
      <c r="AN235" s="25" t="s">
        <v>40</v>
      </c>
    </row>
    <row r="236" spans="1:40" s="57" customFormat="1" ht="13.5" thickBot="1">
      <c r="A236" s="45">
        <v>40724</v>
      </c>
      <c r="B236" s="72">
        <v>5</v>
      </c>
      <c r="C236" s="49" t="s">
        <v>0</v>
      </c>
      <c r="D236" s="49">
        <v>19</v>
      </c>
      <c r="E236" s="25" t="s">
        <v>42</v>
      </c>
      <c r="F236" s="25">
        <v>1</v>
      </c>
      <c r="G236" s="25">
        <v>6</v>
      </c>
      <c r="H236" s="25">
        <v>21</v>
      </c>
      <c r="I236" s="24">
        <v>49</v>
      </c>
      <c r="J236" s="24">
        <v>61</v>
      </c>
      <c r="K236" s="50">
        <f t="shared" si="15"/>
        <v>15</v>
      </c>
      <c r="L236" s="50">
        <f t="shared" si="16"/>
        <v>28</v>
      </c>
      <c r="M236" s="50">
        <f t="shared" si="17"/>
        <v>43</v>
      </c>
      <c r="N236" s="50">
        <f t="shared" si="18"/>
        <v>55</v>
      </c>
      <c r="O236" s="25">
        <v>3</v>
      </c>
      <c r="P236" s="25">
        <v>29</v>
      </c>
      <c r="Q236" s="24">
        <v>28</v>
      </c>
      <c r="R236" s="24">
        <v>28</v>
      </c>
      <c r="S236" s="51">
        <f t="shared" si="19"/>
        <v>37541.840000000004</v>
      </c>
      <c r="T236" s="25" t="s">
        <v>13</v>
      </c>
      <c r="U236" s="52" t="s">
        <v>15</v>
      </c>
      <c r="V236" s="24" t="s">
        <v>13</v>
      </c>
      <c r="W236" s="24">
        <v>1</v>
      </c>
      <c r="X236" s="24" t="s">
        <v>13</v>
      </c>
      <c r="Y236" s="24">
        <v>1</v>
      </c>
      <c r="Z236" s="24" t="s">
        <v>15</v>
      </c>
      <c r="AA236" s="24">
        <v>1</v>
      </c>
      <c r="AB236" s="28">
        <v>30</v>
      </c>
      <c r="AC236" s="28">
        <v>1</v>
      </c>
      <c r="AD236" s="28">
        <v>30</v>
      </c>
      <c r="AE236" s="58">
        <v>8</v>
      </c>
      <c r="AF236" s="24">
        <v>50</v>
      </c>
      <c r="AG236" s="28">
        <v>50</v>
      </c>
      <c r="AH236" s="28" t="s">
        <v>82</v>
      </c>
      <c r="AI236" s="71" t="s">
        <v>461</v>
      </c>
      <c r="AJ236" s="25"/>
      <c r="AK236" s="57" t="s">
        <v>30</v>
      </c>
      <c r="AL236" s="25">
        <v>6</v>
      </c>
      <c r="AM236" s="25">
        <v>3</v>
      </c>
      <c r="AN236" s="25" t="s">
        <v>40</v>
      </c>
    </row>
    <row r="237" spans="1:40" s="57" customFormat="1" ht="26.25" thickBot="1">
      <c r="A237" s="45">
        <v>40724</v>
      </c>
      <c r="B237" s="72">
        <v>5</v>
      </c>
      <c r="C237" s="49" t="s">
        <v>0</v>
      </c>
      <c r="D237" s="49">
        <v>20</v>
      </c>
      <c r="E237" s="25" t="s">
        <v>42</v>
      </c>
      <c r="F237" s="25">
        <v>1</v>
      </c>
      <c r="G237" s="25">
        <v>6</v>
      </c>
      <c r="H237" s="25">
        <v>18</v>
      </c>
      <c r="I237" s="24">
        <v>33</v>
      </c>
      <c r="J237" s="24">
        <v>27</v>
      </c>
      <c r="K237" s="50">
        <f t="shared" si="15"/>
        <v>12</v>
      </c>
      <c r="L237" s="50">
        <f t="shared" si="16"/>
        <v>15</v>
      </c>
      <c r="M237" s="50">
        <f t="shared" si="17"/>
        <v>27</v>
      </c>
      <c r="N237" s="50">
        <f t="shared" si="18"/>
        <v>21</v>
      </c>
      <c r="O237" s="25">
        <v>2</v>
      </c>
      <c r="P237" s="25">
        <v>24</v>
      </c>
      <c r="Q237" s="24">
        <v>47</v>
      </c>
      <c r="R237" s="24">
        <v>7.5</v>
      </c>
      <c r="S237" s="51">
        <f t="shared" si="19"/>
        <v>1192.21875</v>
      </c>
      <c r="T237" s="25" t="s">
        <v>13</v>
      </c>
      <c r="U237" s="52" t="s">
        <v>13</v>
      </c>
      <c r="V237" s="24" t="s">
        <v>13</v>
      </c>
      <c r="W237" s="24">
        <v>1</v>
      </c>
      <c r="X237" s="24" t="s">
        <v>17</v>
      </c>
      <c r="Y237" s="24">
        <v>1</v>
      </c>
      <c r="Z237" s="24" t="s">
        <v>17</v>
      </c>
      <c r="AA237" s="24">
        <v>1</v>
      </c>
      <c r="AB237" s="28">
        <v>16</v>
      </c>
      <c r="AC237" s="28">
        <v>1</v>
      </c>
      <c r="AD237" s="28">
        <v>20</v>
      </c>
      <c r="AE237" s="58">
        <v>2</v>
      </c>
      <c r="AF237" s="24">
        <v>25</v>
      </c>
      <c r="AG237" s="28">
        <v>70</v>
      </c>
      <c r="AH237" s="28" t="s">
        <v>186</v>
      </c>
      <c r="AI237" s="71" t="s">
        <v>461</v>
      </c>
      <c r="AJ237" s="25"/>
      <c r="AK237" s="57" t="s">
        <v>29</v>
      </c>
      <c r="AL237" s="25">
        <v>6</v>
      </c>
      <c r="AM237" s="25">
        <v>2</v>
      </c>
      <c r="AN237" s="25" t="s">
        <v>40</v>
      </c>
    </row>
    <row r="238" spans="1:40" s="57" customFormat="1" ht="26.25" thickBot="1">
      <c r="A238" s="45">
        <v>40724</v>
      </c>
      <c r="B238" s="72">
        <v>5</v>
      </c>
      <c r="C238" s="49" t="s">
        <v>0</v>
      </c>
      <c r="D238" s="49">
        <v>21</v>
      </c>
      <c r="E238" s="25" t="s">
        <v>42</v>
      </c>
      <c r="F238" s="25">
        <v>2</v>
      </c>
      <c r="G238" s="25">
        <v>5</v>
      </c>
      <c r="H238" s="25">
        <v>13</v>
      </c>
      <c r="I238" s="24">
        <v>24</v>
      </c>
      <c r="J238" s="24">
        <v>20</v>
      </c>
      <c r="K238" s="50">
        <f t="shared" si="15"/>
        <v>8</v>
      </c>
      <c r="L238" s="50">
        <f t="shared" si="16"/>
        <v>11</v>
      </c>
      <c r="M238" s="50">
        <f t="shared" si="17"/>
        <v>19</v>
      </c>
      <c r="N238" s="50">
        <f t="shared" si="18"/>
        <v>15</v>
      </c>
      <c r="O238" s="25">
        <v>0</v>
      </c>
      <c r="P238" s="25">
        <v>17</v>
      </c>
      <c r="Q238" s="24">
        <v>49</v>
      </c>
      <c r="R238" s="24">
        <v>11</v>
      </c>
      <c r="S238" s="51">
        <f t="shared" si="19"/>
        <v>1899.7</v>
      </c>
      <c r="T238" s="26" t="s">
        <v>15</v>
      </c>
      <c r="U238" s="52" t="s">
        <v>15</v>
      </c>
      <c r="V238" s="24" t="s">
        <v>13</v>
      </c>
      <c r="W238" s="24">
        <v>1</v>
      </c>
      <c r="X238" s="24" t="s">
        <v>15</v>
      </c>
      <c r="Y238" s="24">
        <v>1</v>
      </c>
      <c r="Z238" s="24" t="s">
        <v>17</v>
      </c>
      <c r="AA238" s="24">
        <v>1</v>
      </c>
      <c r="AB238" s="28">
        <v>30</v>
      </c>
      <c r="AC238" s="28">
        <v>15</v>
      </c>
      <c r="AD238" s="28">
        <v>45</v>
      </c>
      <c r="AE238" s="58">
        <v>50</v>
      </c>
      <c r="AF238" s="24">
        <v>50</v>
      </c>
      <c r="AG238" s="28">
        <v>95</v>
      </c>
      <c r="AH238" s="28" t="s">
        <v>185</v>
      </c>
      <c r="AI238" s="71" t="s">
        <v>461</v>
      </c>
      <c r="AJ238" s="25"/>
      <c r="AK238" s="57" t="s">
        <v>29</v>
      </c>
      <c r="AL238" s="25">
        <v>5</v>
      </c>
      <c r="AM238" s="25">
        <v>0</v>
      </c>
      <c r="AN238" s="25" t="s">
        <v>40</v>
      </c>
    </row>
    <row r="239" spans="1:40" s="57" customFormat="1" ht="26.25" thickBot="1">
      <c r="A239" s="45">
        <v>40724</v>
      </c>
      <c r="B239" s="72">
        <v>5</v>
      </c>
      <c r="C239" s="49" t="s">
        <v>0</v>
      </c>
      <c r="D239" s="49">
        <v>22</v>
      </c>
      <c r="E239" s="25" t="s">
        <v>66</v>
      </c>
      <c r="F239" s="25">
        <v>1</v>
      </c>
      <c r="G239" s="25">
        <v>6</v>
      </c>
      <c r="H239" s="25">
        <v>13</v>
      </c>
      <c r="I239" s="24">
        <v>33.5</v>
      </c>
      <c r="J239" s="24">
        <v>29</v>
      </c>
      <c r="K239" s="50">
        <f t="shared" si="15"/>
        <v>7</v>
      </c>
      <c r="L239" s="50">
        <f t="shared" si="16"/>
        <v>20.5</v>
      </c>
      <c r="M239" s="50">
        <f t="shared" si="17"/>
        <v>27.5</v>
      </c>
      <c r="N239" s="50">
        <f t="shared" si="18"/>
        <v>23</v>
      </c>
      <c r="O239" s="25">
        <v>4</v>
      </c>
      <c r="P239" s="25">
        <v>13</v>
      </c>
      <c r="Q239" s="24">
        <v>58</v>
      </c>
      <c r="R239" s="24">
        <v>11.5</v>
      </c>
      <c r="S239" s="51">
        <f t="shared" si="19"/>
        <v>3010.6712500000003</v>
      </c>
      <c r="T239" s="25" t="s">
        <v>15</v>
      </c>
      <c r="U239" s="52" t="s">
        <v>13</v>
      </c>
      <c r="V239" s="24" t="s">
        <v>13</v>
      </c>
      <c r="W239" s="24">
        <v>1</v>
      </c>
      <c r="X239" s="24" t="s">
        <v>17</v>
      </c>
      <c r="Y239" s="24">
        <v>1</v>
      </c>
      <c r="Z239" s="24" t="s">
        <v>15</v>
      </c>
      <c r="AA239" s="24">
        <v>1</v>
      </c>
      <c r="AB239" s="28">
        <v>15</v>
      </c>
      <c r="AC239" s="28">
        <v>4</v>
      </c>
      <c r="AD239" s="28">
        <v>30</v>
      </c>
      <c r="AE239" s="58">
        <v>20</v>
      </c>
      <c r="AF239" s="24">
        <v>25</v>
      </c>
      <c r="AG239" s="28">
        <v>70</v>
      </c>
      <c r="AH239" s="28" t="s">
        <v>183</v>
      </c>
      <c r="AI239" s="71" t="s">
        <v>461</v>
      </c>
      <c r="AJ239" s="25"/>
      <c r="AK239" s="57" t="s">
        <v>29</v>
      </c>
      <c r="AL239" s="25">
        <v>6</v>
      </c>
      <c r="AM239" s="25">
        <v>4</v>
      </c>
      <c r="AN239" s="25" t="s">
        <v>40</v>
      </c>
    </row>
    <row r="240" spans="1:40" s="57" customFormat="1" ht="26.25" thickBot="1">
      <c r="A240" s="45">
        <v>40724</v>
      </c>
      <c r="B240" s="72">
        <v>5</v>
      </c>
      <c r="C240" s="49" t="s">
        <v>0</v>
      </c>
      <c r="D240" s="49">
        <v>23</v>
      </c>
      <c r="E240" s="25" t="s">
        <v>66</v>
      </c>
      <c r="F240" s="25">
        <v>2</v>
      </c>
      <c r="G240" s="25">
        <v>5</v>
      </c>
      <c r="H240" s="25">
        <v>7</v>
      </c>
      <c r="I240" s="24">
        <v>34</v>
      </c>
      <c r="J240" s="24">
        <v>27</v>
      </c>
      <c r="K240" s="50">
        <f t="shared" si="15"/>
        <v>2</v>
      </c>
      <c r="L240" s="50">
        <f t="shared" si="16"/>
        <v>27</v>
      </c>
      <c r="M240" s="50">
        <f t="shared" si="17"/>
        <v>29</v>
      </c>
      <c r="N240" s="50">
        <f t="shared" si="18"/>
        <v>22</v>
      </c>
      <c r="O240" s="25">
        <v>5</v>
      </c>
      <c r="P240" s="25">
        <v>8</v>
      </c>
      <c r="Q240" s="24">
        <v>45</v>
      </c>
      <c r="R240" s="24">
        <v>7</v>
      </c>
      <c r="S240" s="51">
        <f t="shared" si="19"/>
        <v>1038.5550000000001</v>
      </c>
      <c r="T240" s="25" t="s">
        <v>17</v>
      </c>
      <c r="U240" s="52" t="s">
        <v>15</v>
      </c>
      <c r="V240" s="24" t="s">
        <v>13</v>
      </c>
      <c r="W240" s="24">
        <v>1</v>
      </c>
      <c r="X240" s="24" t="s">
        <v>17</v>
      </c>
      <c r="Y240" s="24">
        <v>1</v>
      </c>
      <c r="Z240" s="24" t="s">
        <v>18</v>
      </c>
      <c r="AA240" s="24">
        <v>1</v>
      </c>
      <c r="AB240" s="28">
        <v>40</v>
      </c>
      <c r="AC240" s="28">
        <v>5</v>
      </c>
      <c r="AD240" s="28">
        <v>50</v>
      </c>
      <c r="AE240" s="58">
        <v>20</v>
      </c>
      <c r="AF240" s="24">
        <v>6</v>
      </c>
      <c r="AG240" s="28">
        <v>80</v>
      </c>
      <c r="AH240" s="28" t="s">
        <v>184</v>
      </c>
      <c r="AI240" s="71" t="s">
        <v>461</v>
      </c>
      <c r="AJ240" s="25"/>
      <c r="AK240" s="57" t="s">
        <v>29</v>
      </c>
      <c r="AL240" s="25">
        <v>5</v>
      </c>
      <c r="AM240" s="25">
        <v>5</v>
      </c>
      <c r="AN240" s="25" t="s">
        <v>40</v>
      </c>
    </row>
    <row r="241" spans="1:40" s="57" customFormat="1" ht="26.25" thickBot="1">
      <c r="A241" s="45">
        <v>40724</v>
      </c>
      <c r="B241" s="72">
        <v>5</v>
      </c>
      <c r="C241" s="49" t="s">
        <v>0</v>
      </c>
      <c r="D241" s="49">
        <v>24</v>
      </c>
      <c r="E241" s="25" t="s">
        <v>66</v>
      </c>
      <c r="F241" s="25">
        <v>1</v>
      </c>
      <c r="G241" s="25">
        <v>7</v>
      </c>
      <c r="H241" s="25">
        <v>16</v>
      </c>
      <c r="I241" s="24">
        <v>44</v>
      </c>
      <c r="J241" s="24">
        <v>28</v>
      </c>
      <c r="K241" s="50">
        <f t="shared" si="15"/>
        <v>9</v>
      </c>
      <c r="L241" s="50">
        <f t="shared" si="16"/>
        <v>28</v>
      </c>
      <c r="M241" s="50">
        <f t="shared" si="17"/>
        <v>37</v>
      </c>
      <c r="N241" s="50">
        <f t="shared" si="18"/>
        <v>21</v>
      </c>
      <c r="O241" s="25">
        <v>3</v>
      </c>
      <c r="P241" s="25">
        <v>22</v>
      </c>
      <c r="Q241" s="24">
        <v>50</v>
      </c>
      <c r="R241" s="24">
        <v>10</v>
      </c>
      <c r="S241" s="51">
        <f t="shared" si="19"/>
        <v>2198</v>
      </c>
      <c r="T241" s="25" t="s">
        <v>13</v>
      </c>
      <c r="U241" s="52" t="s">
        <v>15</v>
      </c>
      <c r="V241" s="24" t="s">
        <v>13</v>
      </c>
      <c r="W241" s="24">
        <v>1</v>
      </c>
      <c r="X241" s="24" t="s">
        <v>17</v>
      </c>
      <c r="Y241" s="24">
        <v>1</v>
      </c>
      <c r="Z241" s="24" t="s">
        <v>15</v>
      </c>
      <c r="AA241" s="24">
        <v>1</v>
      </c>
      <c r="AB241" s="28">
        <v>0</v>
      </c>
      <c r="AC241" s="28">
        <v>3</v>
      </c>
      <c r="AD241" s="28">
        <v>7</v>
      </c>
      <c r="AE241" s="58">
        <v>20</v>
      </c>
      <c r="AF241" s="24">
        <v>0</v>
      </c>
      <c r="AG241" s="28">
        <v>65</v>
      </c>
      <c r="AH241" s="28" t="s">
        <v>183</v>
      </c>
      <c r="AI241" s="71" t="s">
        <v>461</v>
      </c>
      <c r="AJ241" s="25"/>
      <c r="AK241" s="57" t="s">
        <v>29</v>
      </c>
      <c r="AL241" s="25">
        <v>7</v>
      </c>
      <c r="AM241" s="25">
        <v>3</v>
      </c>
      <c r="AN241" s="25" t="s">
        <v>40</v>
      </c>
    </row>
    <row r="242" spans="1:40" s="57" customFormat="1" ht="26.25" thickBot="1">
      <c r="A242" s="45">
        <v>40724</v>
      </c>
      <c r="B242" s="72">
        <v>5</v>
      </c>
      <c r="C242" s="49" t="s">
        <v>0</v>
      </c>
      <c r="D242" s="49">
        <v>25</v>
      </c>
      <c r="E242" s="25" t="s">
        <v>66</v>
      </c>
      <c r="F242" s="25">
        <v>1</v>
      </c>
      <c r="G242" s="25">
        <v>7</v>
      </c>
      <c r="H242" s="25">
        <v>22</v>
      </c>
      <c r="I242" s="24">
        <v>54</v>
      </c>
      <c r="J242" s="24">
        <v>40</v>
      </c>
      <c r="K242" s="50">
        <f t="shared" si="15"/>
        <v>15</v>
      </c>
      <c r="L242" s="50">
        <f t="shared" si="16"/>
        <v>32</v>
      </c>
      <c r="M242" s="50">
        <f t="shared" si="17"/>
        <v>47</v>
      </c>
      <c r="N242" s="50">
        <f t="shared" si="18"/>
        <v>33</v>
      </c>
      <c r="O242" s="25">
        <v>4</v>
      </c>
      <c r="P242" s="25">
        <v>31</v>
      </c>
      <c r="Q242" s="24">
        <v>57</v>
      </c>
      <c r="R242" s="24">
        <v>24</v>
      </c>
      <c r="S242" s="51">
        <f t="shared" si="19"/>
        <v>18086.400000000001</v>
      </c>
      <c r="T242" s="25" t="s">
        <v>13</v>
      </c>
      <c r="U242" s="52" t="s">
        <v>13</v>
      </c>
      <c r="V242" s="24" t="s">
        <v>13</v>
      </c>
      <c r="W242" s="24">
        <v>1</v>
      </c>
      <c r="X242" s="24" t="s">
        <v>15</v>
      </c>
      <c r="Y242" s="24">
        <v>1</v>
      </c>
      <c r="Z242" s="24" t="s">
        <v>15</v>
      </c>
      <c r="AA242" s="24">
        <v>1</v>
      </c>
      <c r="AB242" s="28">
        <v>30</v>
      </c>
      <c r="AC242" s="28">
        <v>8</v>
      </c>
      <c r="AD242" s="28">
        <v>18</v>
      </c>
      <c r="AE242" s="58">
        <v>60</v>
      </c>
      <c r="AF242" s="24">
        <v>0</v>
      </c>
      <c r="AG242" s="28">
        <v>40</v>
      </c>
      <c r="AH242" s="28" t="s">
        <v>182</v>
      </c>
      <c r="AI242" s="71" t="s">
        <v>461</v>
      </c>
      <c r="AJ242" s="25"/>
      <c r="AK242" s="57" t="s">
        <v>29</v>
      </c>
      <c r="AL242" s="25">
        <v>7</v>
      </c>
      <c r="AM242" s="25">
        <v>4</v>
      </c>
      <c r="AN242" s="25" t="s">
        <v>40</v>
      </c>
    </row>
    <row r="243" spans="1:40" s="57" customFormat="1" ht="26.25" thickBot="1">
      <c r="A243" s="45">
        <v>40724</v>
      </c>
      <c r="B243" s="72">
        <v>5</v>
      </c>
      <c r="C243" s="49" t="s">
        <v>0</v>
      </c>
      <c r="D243" s="49">
        <v>26</v>
      </c>
      <c r="E243" s="25" t="s">
        <v>66</v>
      </c>
      <c r="F243" s="25">
        <v>2</v>
      </c>
      <c r="G243" s="25">
        <v>7</v>
      </c>
      <c r="H243" s="25">
        <v>11</v>
      </c>
      <c r="I243" s="24">
        <v>21</v>
      </c>
      <c r="J243" s="24">
        <v>10.5</v>
      </c>
      <c r="K243" s="50">
        <f t="shared" si="15"/>
        <v>4</v>
      </c>
      <c r="L243" s="50">
        <f t="shared" si="16"/>
        <v>10</v>
      </c>
      <c r="M243" s="50">
        <f t="shared" si="17"/>
        <v>14</v>
      </c>
      <c r="N243" s="50">
        <f t="shared" si="18"/>
        <v>3.5</v>
      </c>
      <c r="O243" s="25">
        <v>6</v>
      </c>
      <c r="P243" s="25">
        <v>16</v>
      </c>
      <c r="Q243" s="24">
        <v>37</v>
      </c>
      <c r="R243" s="24">
        <v>2</v>
      </c>
      <c r="S243" s="51">
        <f t="shared" si="19"/>
        <v>32.97</v>
      </c>
      <c r="T243" s="25" t="s">
        <v>17</v>
      </c>
      <c r="U243" s="52" t="s">
        <v>15</v>
      </c>
      <c r="V243" s="24" t="s">
        <v>15</v>
      </c>
      <c r="W243" s="24">
        <v>1</v>
      </c>
      <c r="X243" s="24" t="s">
        <v>14</v>
      </c>
      <c r="Y243" s="24">
        <v>0</v>
      </c>
      <c r="Z243" s="24" t="s">
        <v>14</v>
      </c>
      <c r="AA243" s="24">
        <v>0</v>
      </c>
      <c r="AB243" s="28">
        <v>2</v>
      </c>
      <c r="AC243" s="28">
        <v>1</v>
      </c>
      <c r="AD243" s="28">
        <v>12</v>
      </c>
      <c r="AE243" s="58">
        <v>25</v>
      </c>
      <c r="AF243" s="24">
        <v>0</v>
      </c>
      <c r="AG243" s="28">
        <v>60</v>
      </c>
      <c r="AH243" s="28" t="s">
        <v>134</v>
      </c>
      <c r="AI243" s="71" t="s">
        <v>461</v>
      </c>
      <c r="AJ243" s="25"/>
      <c r="AK243" s="57" t="s">
        <v>29</v>
      </c>
      <c r="AL243" s="25">
        <v>7</v>
      </c>
      <c r="AM243" s="25">
        <v>6</v>
      </c>
      <c r="AN243" s="25" t="s">
        <v>40</v>
      </c>
    </row>
    <row r="244" spans="1:40" s="57" customFormat="1" ht="13.5" thickBot="1">
      <c r="A244" s="45">
        <v>40724</v>
      </c>
      <c r="B244" s="72">
        <v>5</v>
      </c>
      <c r="C244" s="49" t="s">
        <v>0</v>
      </c>
      <c r="D244" s="49">
        <v>27</v>
      </c>
      <c r="E244" s="25" t="s">
        <v>66</v>
      </c>
      <c r="F244" s="25">
        <v>2</v>
      </c>
      <c r="G244" s="25">
        <v>6</v>
      </c>
      <c r="H244" s="25">
        <v>0</v>
      </c>
      <c r="I244" s="24"/>
      <c r="J244" s="24"/>
      <c r="K244" s="50">
        <f t="shared" si="15"/>
        <v>-6</v>
      </c>
      <c r="L244" s="50">
        <f t="shared" si="16"/>
        <v>0</v>
      </c>
      <c r="M244" s="50">
        <f t="shared" si="17"/>
        <v>-6</v>
      </c>
      <c r="N244" s="50">
        <f t="shared" si="18"/>
        <v>-6</v>
      </c>
      <c r="O244" s="25">
        <v>0</v>
      </c>
      <c r="P244" s="25">
        <v>0</v>
      </c>
      <c r="Q244" s="24"/>
      <c r="R244" s="24"/>
      <c r="S244" s="51">
        <f t="shared" si="19"/>
        <v>0</v>
      </c>
      <c r="T244" s="25" t="s">
        <v>16</v>
      </c>
      <c r="U244" s="25" t="s">
        <v>16</v>
      </c>
      <c r="V244" s="24" t="s">
        <v>14</v>
      </c>
      <c r="W244" s="24">
        <v>0</v>
      </c>
      <c r="X244" s="24" t="s">
        <v>14</v>
      </c>
      <c r="Y244" s="24">
        <v>0</v>
      </c>
      <c r="Z244" s="24" t="s">
        <v>14</v>
      </c>
      <c r="AA244" s="24">
        <v>0</v>
      </c>
      <c r="AB244" s="28">
        <v>3</v>
      </c>
      <c r="AC244" s="28">
        <v>6</v>
      </c>
      <c r="AD244" s="28">
        <v>22</v>
      </c>
      <c r="AE244" s="58">
        <v>17</v>
      </c>
      <c r="AF244" s="24">
        <v>5</v>
      </c>
      <c r="AG244" s="28">
        <v>45</v>
      </c>
      <c r="AH244" s="28" t="s">
        <v>82</v>
      </c>
      <c r="AI244" s="71" t="s">
        <v>461</v>
      </c>
      <c r="AJ244" s="25"/>
      <c r="AK244" s="57" t="s">
        <v>30</v>
      </c>
      <c r="AL244" s="25">
        <v>6</v>
      </c>
      <c r="AM244" s="25">
        <v>0</v>
      </c>
      <c r="AN244" s="25">
        <v>0</v>
      </c>
    </row>
    <row r="245" spans="1:40" s="57" customFormat="1" ht="26.25" thickBot="1">
      <c r="A245" s="45">
        <v>40724</v>
      </c>
      <c r="B245" s="72">
        <v>5</v>
      </c>
      <c r="C245" s="49" t="s">
        <v>0</v>
      </c>
      <c r="D245" s="49">
        <v>28</v>
      </c>
      <c r="E245" s="25" t="s">
        <v>47</v>
      </c>
      <c r="F245" s="25">
        <v>1</v>
      </c>
      <c r="G245" s="25">
        <v>5</v>
      </c>
      <c r="H245" s="25">
        <v>12</v>
      </c>
      <c r="I245" s="24">
        <v>16.5</v>
      </c>
      <c r="J245" s="24">
        <v>7.5</v>
      </c>
      <c r="K245" s="50">
        <f t="shared" si="15"/>
        <v>7</v>
      </c>
      <c r="L245" s="50">
        <f t="shared" si="16"/>
        <v>4.5</v>
      </c>
      <c r="M245" s="50">
        <f t="shared" si="17"/>
        <v>11.5</v>
      </c>
      <c r="N245" s="50">
        <f t="shared" si="18"/>
        <v>2.5</v>
      </c>
      <c r="O245" s="25">
        <v>1</v>
      </c>
      <c r="P245" s="25">
        <v>18</v>
      </c>
      <c r="Q245" s="24">
        <v>35</v>
      </c>
      <c r="R245" s="24">
        <v>2</v>
      </c>
      <c r="S245" s="51">
        <f t="shared" si="19"/>
        <v>23.55</v>
      </c>
      <c r="T245" s="25" t="s">
        <v>15</v>
      </c>
      <c r="U245" s="52" t="s">
        <v>15</v>
      </c>
      <c r="V245" s="24" t="s">
        <v>15</v>
      </c>
      <c r="W245" s="24">
        <v>1</v>
      </c>
      <c r="X245" s="24" t="s">
        <v>14</v>
      </c>
      <c r="Y245" s="24">
        <v>0</v>
      </c>
      <c r="Z245" s="24" t="s">
        <v>14</v>
      </c>
      <c r="AA245" s="24">
        <v>0</v>
      </c>
      <c r="AB245" s="28">
        <v>2</v>
      </c>
      <c r="AC245" s="28">
        <v>4</v>
      </c>
      <c r="AD245" s="28">
        <v>15</v>
      </c>
      <c r="AE245" s="58">
        <v>40</v>
      </c>
      <c r="AF245" s="24">
        <v>1</v>
      </c>
      <c r="AG245" s="28">
        <v>40</v>
      </c>
      <c r="AH245" s="28" t="s">
        <v>181</v>
      </c>
      <c r="AI245" s="71" t="s">
        <v>461</v>
      </c>
      <c r="AJ245" s="25"/>
      <c r="AK245" s="57" t="s">
        <v>29</v>
      </c>
      <c r="AL245" s="25">
        <v>5</v>
      </c>
      <c r="AM245" s="25">
        <v>1</v>
      </c>
      <c r="AN245" s="25">
        <v>0</v>
      </c>
    </row>
    <row r="246" spans="1:40" s="57" customFormat="1" ht="13.5" thickBot="1">
      <c r="A246" s="45">
        <v>40724</v>
      </c>
      <c r="B246" s="72">
        <v>5</v>
      </c>
      <c r="C246" s="49" t="s">
        <v>0</v>
      </c>
      <c r="D246" s="49">
        <v>29</v>
      </c>
      <c r="E246" s="25" t="s">
        <v>66</v>
      </c>
      <c r="F246" s="25">
        <v>3</v>
      </c>
      <c r="G246" s="25">
        <v>4</v>
      </c>
      <c r="H246" s="25">
        <v>7</v>
      </c>
      <c r="I246" s="24">
        <v>10</v>
      </c>
      <c r="J246" s="24">
        <v>4</v>
      </c>
      <c r="K246" s="50">
        <f t="shared" si="15"/>
        <v>3</v>
      </c>
      <c r="L246" s="50">
        <f t="shared" si="16"/>
        <v>3</v>
      </c>
      <c r="M246" s="50">
        <f t="shared" si="17"/>
        <v>6</v>
      </c>
      <c r="N246" s="50">
        <f t="shared" si="18"/>
        <v>0</v>
      </c>
      <c r="O246" s="25">
        <v>0</v>
      </c>
      <c r="P246" s="25">
        <v>7</v>
      </c>
      <c r="Q246" s="24">
        <v>22</v>
      </c>
      <c r="R246" s="24">
        <v>2</v>
      </c>
      <c r="S246" s="51">
        <f t="shared" si="19"/>
        <v>12.56</v>
      </c>
      <c r="T246" s="25" t="s">
        <v>17</v>
      </c>
      <c r="U246" s="52" t="s">
        <v>15</v>
      </c>
      <c r="V246" s="24" t="s">
        <v>15</v>
      </c>
      <c r="W246" s="24">
        <v>1</v>
      </c>
      <c r="X246" s="24" t="s">
        <v>14</v>
      </c>
      <c r="Y246" s="24">
        <v>0</v>
      </c>
      <c r="Z246" s="24" t="s">
        <v>14</v>
      </c>
      <c r="AA246" s="24">
        <v>0</v>
      </c>
      <c r="AB246" s="28">
        <v>4</v>
      </c>
      <c r="AC246" s="28">
        <v>0</v>
      </c>
      <c r="AD246" s="28">
        <v>30</v>
      </c>
      <c r="AE246" s="58">
        <v>0</v>
      </c>
      <c r="AF246" s="24"/>
      <c r="AG246" s="28">
        <v>50</v>
      </c>
      <c r="AH246" s="28" t="s">
        <v>63</v>
      </c>
      <c r="AI246" s="71" t="s">
        <v>461</v>
      </c>
      <c r="AJ246" s="25"/>
      <c r="AK246" s="57" t="s">
        <v>29</v>
      </c>
      <c r="AL246" s="25">
        <v>4</v>
      </c>
      <c r="AM246" s="25">
        <v>0</v>
      </c>
      <c r="AN246" s="25">
        <v>0</v>
      </c>
    </row>
    <row r="247" spans="1:40" s="57" customFormat="1" ht="26.25" thickBot="1">
      <c r="A247" s="45">
        <v>40724</v>
      </c>
      <c r="B247" s="72">
        <v>5</v>
      </c>
      <c r="C247" s="49" t="s">
        <v>0</v>
      </c>
      <c r="D247" s="49">
        <v>30</v>
      </c>
      <c r="E247" s="25" t="s">
        <v>66</v>
      </c>
      <c r="F247" s="25">
        <v>2</v>
      </c>
      <c r="G247" s="25">
        <v>4</v>
      </c>
      <c r="H247" s="25">
        <v>0</v>
      </c>
      <c r="I247" s="24"/>
      <c r="J247" s="24"/>
      <c r="K247" s="50">
        <f t="shared" si="15"/>
        <v>-4</v>
      </c>
      <c r="L247" s="50">
        <f t="shared" si="16"/>
        <v>0</v>
      </c>
      <c r="M247" s="50">
        <f t="shared" si="17"/>
        <v>-4</v>
      </c>
      <c r="N247" s="50">
        <f t="shared" si="18"/>
        <v>-4</v>
      </c>
      <c r="O247" s="25">
        <v>0</v>
      </c>
      <c r="P247" s="25">
        <v>0</v>
      </c>
      <c r="Q247" s="24"/>
      <c r="R247" s="24"/>
      <c r="S247" s="51">
        <f t="shared" si="19"/>
        <v>0</v>
      </c>
      <c r="T247" s="25" t="s">
        <v>14</v>
      </c>
      <c r="U247" s="25" t="s">
        <v>14</v>
      </c>
      <c r="V247" s="24" t="s">
        <v>14</v>
      </c>
      <c r="W247" s="24">
        <v>0</v>
      </c>
      <c r="X247" s="24" t="s">
        <v>14</v>
      </c>
      <c r="Y247" s="24">
        <v>0</v>
      </c>
      <c r="Z247" s="24" t="s">
        <v>14</v>
      </c>
      <c r="AA247" s="24">
        <v>0</v>
      </c>
      <c r="AB247" s="28">
        <v>3</v>
      </c>
      <c r="AC247" s="28">
        <v>0.1</v>
      </c>
      <c r="AD247" s="28">
        <v>40</v>
      </c>
      <c r="AE247" s="58">
        <v>2</v>
      </c>
      <c r="AF247" s="24"/>
      <c r="AG247" s="28">
        <v>40</v>
      </c>
      <c r="AH247" s="28" t="s">
        <v>180</v>
      </c>
      <c r="AI247" s="71" t="s">
        <v>461</v>
      </c>
      <c r="AJ247" s="25"/>
      <c r="AK247" s="57" t="s">
        <v>30</v>
      </c>
      <c r="AL247" s="25">
        <v>4</v>
      </c>
      <c r="AM247" s="25">
        <v>0</v>
      </c>
      <c r="AN247" s="25">
        <v>0</v>
      </c>
    </row>
    <row r="248" spans="1:40" s="57" customFormat="1" ht="26.25" thickBot="1">
      <c r="A248" s="45">
        <v>40724</v>
      </c>
      <c r="B248" s="72">
        <v>5</v>
      </c>
      <c r="C248" s="49" t="s">
        <v>0</v>
      </c>
      <c r="D248" s="49">
        <v>31</v>
      </c>
      <c r="E248" s="25" t="s">
        <v>66</v>
      </c>
      <c r="F248" s="25">
        <v>3</v>
      </c>
      <c r="G248" s="25">
        <v>6</v>
      </c>
      <c r="H248" s="25">
        <v>0</v>
      </c>
      <c r="I248" s="24"/>
      <c r="J248" s="24"/>
      <c r="K248" s="50">
        <f t="shared" si="15"/>
        <v>-6</v>
      </c>
      <c r="L248" s="50">
        <f t="shared" si="16"/>
        <v>0</v>
      </c>
      <c r="M248" s="50">
        <f t="shared" si="17"/>
        <v>-6</v>
      </c>
      <c r="N248" s="50">
        <f t="shared" si="18"/>
        <v>-6</v>
      </c>
      <c r="O248" s="25">
        <v>3</v>
      </c>
      <c r="P248" s="25">
        <v>0</v>
      </c>
      <c r="Q248" s="24"/>
      <c r="R248" s="24"/>
      <c r="S248" s="51">
        <f t="shared" si="19"/>
        <v>0</v>
      </c>
      <c r="T248" s="25" t="s">
        <v>14</v>
      </c>
      <c r="U248" s="25" t="s">
        <v>14</v>
      </c>
      <c r="V248" s="24" t="s">
        <v>14</v>
      </c>
      <c r="W248" s="24">
        <v>0</v>
      </c>
      <c r="X248" s="24" t="s">
        <v>14</v>
      </c>
      <c r="Y248" s="24">
        <v>0</v>
      </c>
      <c r="Z248" s="24" t="s">
        <v>14</v>
      </c>
      <c r="AA248" s="24">
        <v>0</v>
      </c>
      <c r="AB248" s="28">
        <v>18</v>
      </c>
      <c r="AC248" s="28">
        <v>1</v>
      </c>
      <c r="AD248" s="28">
        <v>43</v>
      </c>
      <c r="AE248" s="58">
        <v>20</v>
      </c>
      <c r="AF248" s="24"/>
      <c r="AG248" s="28">
        <v>60</v>
      </c>
      <c r="AH248" s="28" t="s">
        <v>175</v>
      </c>
      <c r="AI248" s="71" t="s">
        <v>461</v>
      </c>
      <c r="AJ248" s="25"/>
      <c r="AK248" s="57" t="s">
        <v>30</v>
      </c>
      <c r="AL248" s="25">
        <v>6</v>
      </c>
      <c r="AM248" s="25">
        <v>3</v>
      </c>
      <c r="AN248" s="25">
        <v>0</v>
      </c>
    </row>
    <row r="249" spans="1:40" s="57" customFormat="1" ht="26.25" thickBot="1">
      <c r="A249" s="45">
        <v>40724</v>
      </c>
      <c r="B249" s="72">
        <v>5</v>
      </c>
      <c r="C249" s="49" t="s">
        <v>0</v>
      </c>
      <c r="D249" s="49">
        <v>32</v>
      </c>
      <c r="E249" s="25" t="s">
        <v>66</v>
      </c>
      <c r="F249" s="25">
        <v>3</v>
      </c>
      <c r="G249" s="25">
        <v>8</v>
      </c>
      <c r="H249" s="25">
        <v>7</v>
      </c>
      <c r="I249" s="24"/>
      <c r="J249" s="24"/>
      <c r="K249" s="50">
        <f t="shared" si="15"/>
        <v>-1</v>
      </c>
      <c r="L249" s="50">
        <f t="shared" si="16"/>
        <v>-7</v>
      </c>
      <c r="M249" s="50">
        <f t="shared" si="17"/>
        <v>-8</v>
      </c>
      <c r="N249" s="50">
        <f t="shared" si="18"/>
        <v>-8</v>
      </c>
      <c r="O249" s="25">
        <v>6</v>
      </c>
      <c r="P249" s="25">
        <v>7</v>
      </c>
      <c r="Q249" s="24"/>
      <c r="R249" s="24"/>
      <c r="S249" s="51">
        <f t="shared" si="19"/>
        <v>0</v>
      </c>
      <c r="T249" s="25" t="s">
        <v>18</v>
      </c>
      <c r="U249" s="52" t="s">
        <v>14</v>
      </c>
      <c r="V249" s="24" t="s">
        <v>14</v>
      </c>
      <c r="W249" s="24">
        <v>0</v>
      </c>
      <c r="X249" s="24" t="s">
        <v>14</v>
      </c>
      <c r="Y249" s="24">
        <v>0</v>
      </c>
      <c r="Z249" s="24" t="s">
        <v>14</v>
      </c>
      <c r="AA249" s="24">
        <v>0</v>
      </c>
      <c r="AB249" s="28">
        <v>3</v>
      </c>
      <c r="AC249" s="28">
        <v>1</v>
      </c>
      <c r="AD249" s="28">
        <v>30</v>
      </c>
      <c r="AE249" s="58">
        <v>10</v>
      </c>
      <c r="AF249" s="24"/>
      <c r="AG249" s="28">
        <v>40</v>
      </c>
      <c r="AH249" s="28" t="s">
        <v>106</v>
      </c>
      <c r="AI249" s="71" t="s">
        <v>461</v>
      </c>
      <c r="AJ249" s="25"/>
      <c r="AK249" s="57" t="s">
        <v>30</v>
      </c>
      <c r="AL249" s="25">
        <v>8</v>
      </c>
      <c r="AM249" s="25">
        <v>6</v>
      </c>
      <c r="AN249" s="25">
        <v>0</v>
      </c>
    </row>
    <row r="250" spans="1:40" s="57" customFormat="1" ht="26.25" thickBot="1">
      <c r="A250" s="45">
        <v>40724</v>
      </c>
      <c r="B250" s="72">
        <v>5</v>
      </c>
      <c r="C250" s="49" t="s">
        <v>0</v>
      </c>
      <c r="D250" s="49">
        <v>33</v>
      </c>
      <c r="E250" s="25" t="s">
        <v>66</v>
      </c>
      <c r="F250" s="25">
        <v>4</v>
      </c>
      <c r="G250" s="25">
        <v>7</v>
      </c>
      <c r="H250" s="25">
        <v>8.5</v>
      </c>
      <c r="I250" s="24"/>
      <c r="J250" s="24"/>
      <c r="K250" s="50">
        <f t="shared" si="15"/>
        <v>1.5</v>
      </c>
      <c r="L250" s="50">
        <f t="shared" si="16"/>
        <v>-8.5</v>
      </c>
      <c r="M250" s="50">
        <f t="shared" si="17"/>
        <v>-7</v>
      </c>
      <c r="N250" s="50">
        <f t="shared" si="18"/>
        <v>-7</v>
      </c>
      <c r="O250" s="25">
        <v>8</v>
      </c>
      <c r="P250" s="25">
        <v>9</v>
      </c>
      <c r="Q250" s="24"/>
      <c r="R250" s="24"/>
      <c r="S250" s="51">
        <f t="shared" si="19"/>
        <v>0</v>
      </c>
      <c r="T250" s="25" t="s">
        <v>18</v>
      </c>
      <c r="U250" s="52" t="s">
        <v>14</v>
      </c>
      <c r="V250" s="24" t="s">
        <v>14</v>
      </c>
      <c r="W250" s="24">
        <v>0</v>
      </c>
      <c r="X250" s="24" t="s">
        <v>14</v>
      </c>
      <c r="Y250" s="24">
        <v>0</v>
      </c>
      <c r="Z250" s="24" t="s">
        <v>14</v>
      </c>
      <c r="AA250" s="24">
        <v>0</v>
      </c>
      <c r="AB250" s="28">
        <v>3</v>
      </c>
      <c r="AC250" s="28">
        <v>1</v>
      </c>
      <c r="AD250" s="28">
        <v>20</v>
      </c>
      <c r="AE250" s="58">
        <v>0</v>
      </c>
      <c r="AF250" s="24"/>
      <c r="AG250" s="28">
        <v>30</v>
      </c>
      <c r="AH250" s="28" t="s">
        <v>179</v>
      </c>
      <c r="AI250" s="71" t="s">
        <v>461</v>
      </c>
      <c r="AJ250" s="25" t="s">
        <v>178</v>
      </c>
      <c r="AK250" s="57" t="s">
        <v>30</v>
      </c>
      <c r="AL250" s="25">
        <v>7</v>
      </c>
      <c r="AM250" s="25">
        <v>8</v>
      </c>
      <c r="AN250" s="25" t="s">
        <v>40</v>
      </c>
    </row>
    <row r="251" spans="1:40" s="57" customFormat="1" ht="26.25" thickBot="1">
      <c r="A251" s="45">
        <v>40724</v>
      </c>
      <c r="B251" s="72">
        <v>5</v>
      </c>
      <c r="C251" s="49" t="s">
        <v>0</v>
      </c>
      <c r="D251" s="49">
        <v>34</v>
      </c>
      <c r="E251" s="25" t="s">
        <v>66</v>
      </c>
      <c r="F251" s="25">
        <v>3</v>
      </c>
      <c r="G251" s="25">
        <v>5</v>
      </c>
      <c r="H251" s="25">
        <v>7.5</v>
      </c>
      <c r="I251" s="24"/>
      <c r="J251" s="24"/>
      <c r="K251" s="50">
        <f t="shared" si="15"/>
        <v>2.5</v>
      </c>
      <c r="L251" s="50">
        <f t="shared" si="16"/>
        <v>-7.5</v>
      </c>
      <c r="M251" s="50">
        <f t="shared" si="17"/>
        <v>-5</v>
      </c>
      <c r="N251" s="50">
        <f t="shared" si="18"/>
        <v>-5</v>
      </c>
      <c r="O251" s="25">
        <v>4</v>
      </c>
      <c r="P251" s="25">
        <v>7</v>
      </c>
      <c r="Q251" s="24"/>
      <c r="R251" s="24"/>
      <c r="S251" s="51">
        <f t="shared" si="19"/>
        <v>0</v>
      </c>
      <c r="T251" s="25" t="s">
        <v>17</v>
      </c>
      <c r="U251" s="52" t="s">
        <v>14</v>
      </c>
      <c r="V251" s="24" t="s">
        <v>14</v>
      </c>
      <c r="W251" s="24">
        <v>0</v>
      </c>
      <c r="X251" s="24" t="s">
        <v>14</v>
      </c>
      <c r="Y251" s="24">
        <v>0</v>
      </c>
      <c r="Z251" s="24" t="s">
        <v>14</v>
      </c>
      <c r="AA251" s="24">
        <v>0</v>
      </c>
      <c r="AB251" s="28">
        <v>4</v>
      </c>
      <c r="AC251" s="28">
        <v>1</v>
      </c>
      <c r="AD251" s="28">
        <v>15</v>
      </c>
      <c r="AE251" s="58">
        <v>2</v>
      </c>
      <c r="AF251" s="24"/>
      <c r="AG251" s="28">
        <v>35</v>
      </c>
      <c r="AH251" s="28" t="s">
        <v>177</v>
      </c>
      <c r="AI251" s="71" t="s">
        <v>461</v>
      </c>
      <c r="AJ251" s="25"/>
      <c r="AK251" s="57" t="s">
        <v>30</v>
      </c>
      <c r="AL251" s="25">
        <v>5</v>
      </c>
      <c r="AM251" s="25">
        <v>4</v>
      </c>
      <c r="AN251" s="25" t="s">
        <v>40</v>
      </c>
    </row>
    <row r="252" spans="1:40" s="57" customFormat="1" ht="26.25" thickBot="1">
      <c r="A252" s="45">
        <v>40724</v>
      </c>
      <c r="B252" s="72">
        <v>5</v>
      </c>
      <c r="C252" s="49" t="s">
        <v>0</v>
      </c>
      <c r="D252" s="49">
        <v>35</v>
      </c>
      <c r="E252" s="25" t="s">
        <v>66</v>
      </c>
      <c r="F252" s="25">
        <v>2</v>
      </c>
      <c r="G252" s="25">
        <v>8</v>
      </c>
      <c r="H252" s="25">
        <v>11.5</v>
      </c>
      <c r="I252" s="24">
        <v>12</v>
      </c>
      <c r="J252" s="24">
        <v>6</v>
      </c>
      <c r="K252" s="50">
        <f t="shared" si="15"/>
        <v>3.5</v>
      </c>
      <c r="L252" s="50">
        <f t="shared" si="16"/>
        <v>0.5</v>
      </c>
      <c r="M252" s="50">
        <f t="shared" si="17"/>
        <v>4</v>
      </c>
      <c r="N252" s="50">
        <f t="shared" si="18"/>
        <v>-2</v>
      </c>
      <c r="O252" s="25">
        <v>9</v>
      </c>
      <c r="P252" s="25">
        <v>14</v>
      </c>
      <c r="Q252" s="24">
        <v>29</v>
      </c>
      <c r="R252" s="24">
        <v>0.5</v>
      </c>
      <c r="S252" s="51">
        <f t="shared" si="19"/>
        <v>1.1775</v>
      </c>
      <c r="T252" s="26" t="s">
        <v>17</v>
      </c>
      <c r="U252" s="52" t="s">
        <v>15</v>
      </c>
      <c r="V252" s="24" t="s">
        <v>15</v>
      </c>
      <c r="W252" s="24">
        <v>1</v>
      </c>
      <c r="X252" s="24" t="s">
        <v>14</v>
      </c>
      <c r="Y252" s="24">
        <v>0</v>
      </c>
      <c r="Z252" s="24" t="s">
        <v>14</v>
      </c>
      <c r="AA252" s="24">
        <v>0</v>
      </c>
      <c r="AB252" s="28">
        <v>2</v>
      </c>
      <c r="AC252" s="28">
        <v>0.1</v>
      </c>
      <c r="AD252" s="28">
        <v>5</v>
      </c>
      <c r="AE252" s="58">
        <v>5</v>
      </c>
      <c r="AF252" s="24">
        <v>0</v>
      </c>
      <c r="AG252" s="28">
        <v>30</v>
      </c>
      <c r="AH252" s="28" t="s">
        <v>78</v>
      </c>
      <c r="AI252" s="71" t="s">
        <v>461</v>
      </c>
      <c r="AJ252" s="25"/>
      <c r="AK252" s="57" t="s">
        <v>29</v>
      </c>
      <c r="AL252" s="25">
        <v>8</v>
      </c>
      <c r="AM252" s="25">
        <v>9</v>
      </c>
      <c r="AN252" s="25">
        <v>0</v>
      </c>
    </row>
    <row r="253" spans="1:40" s="57" customFormat="1" ht="26.25" thickBot="1">
      <c r="A253" s="45">
        <v>40724</v>
      </c>
      <c r="B253" s="72">
        <v>5</v>
      </c>
      <c r="C253" s="49" t="s">
        <v>0</v>
      </c>
      <c r="D253" s="49">
        <v>36</v>
      </c>
      <c r="E253" s="25" t="s">
        <v>47</v>
      </c>
      <c r="F253" s="25">
        <v>3</v>
      </c>
      <c r="G253" s="25">
        <v>6</v>
      </c>
      <c r="H253" s="25">
        <v>9</v>
      </c>
      <c r="I253" s="24"/>
      <c r="J253" s="24"/>
      <c r="K253" s="50">
        <f t="shared" si="15"/>
        <v>3</v>
      </c>
      <c r="L253" s="50">
        <f t="shared" si="16"/>
        <v>-9</v>
      </c>
      <c r="M253" s="50">
        <f t="shared" si="17"/>
        <v>-6</v>
      </c>
      <c r="N253" s="50">
        <f t="shared" si="18"/>
        <v>-6</v>
      </c>
      <c r="O253" s="25">
        <v>0</v>
      </c>
      <c r="P253" s="25">
        <v>12</v>
      </c>
      <c r="Q253" s="24"/>
      <c r="R253" s="24"/>
      <c r="S253" s="51">
        <f t="shared" si="19"/>
        <v>0</v>
      </c>
      <c r="T253" s="25" t="s">
        <v>17</v>
      </c>
      <c r="U253" s="52" t="s">
        <v>14</v>
      </c>
      <c r="V253" s="24" t="s">
        <v>14</v>
      </c>
      <c r="W253" s="24">
        <v>0</v>
      </c>
      <c r="X253" s="24" t="s">
        <v>14</v>
      </c>
      <c r="Y253" s="24">
        <v>0</v>
      </c>
      <c r="Z253" s="24" t="s">
        <v>14</v>
      </c>
      <c r="AA253" s="24">
        <v>0</v>
      </c>
      <c r="AB253" s="28">
        <v>7</v>
      </c>
      <c r="AC253" s="28">
        <v>0.1</v>
      </c>
      <c r="AD253" s="28">
        <v>23</v>
      </c>
      <c r="AE253" s="58">
        <v>0.1</v>
      </c>
      <c r="AF253" s="24"/>
      <c r="AG253" s="28">
        <v>40</v>
      </c>
      <c r="AH253" s="28" t="s">
        <v>176</v>
      </c>
      <c r="AI253" s="71" t="s">
        <v>461</v>
      </c>
      <c r="AJ253" s="24"/>
      <c r="AK253" s="57" t="s">
        <v>29</v>
      </c>
      <c r="AL253" s="25">
        <v>6</v>
      </c>
      <c r="AM253" s="25">
        <v>0</v>
      </c>
      <c r="AN253" s="25" t="s">
        <v>49</v>
      </c>
    </row>
    <row r="254" spans="1:40" s="57" customFormat="1" ht="26.25" thickBot="1">
      <c r="A254" s="45">
        <v>40724</v>
      </c>
      <c r="B254" s="72">
        <v>5</v>
      </c>
      <c r="C254" s="49" t="s">
        <v>0</v>
      </c>
      <c r="D254" s="49">
        <v>37</v>
      </c>
      <c r="E254" s="25" t="s">
        <v>47</v>
      </c>
      <c r="F254" s="25">
        <v>3</v>
      </c>
      <c r="G254" s="25">
        <v>7.5</v>
      </c>
      <c r="H254" s="25">
        <v>8</v>
      </c>
      <c r="I254" s="24">
        <v>11</v>
      </c>
      <c r="J254" s="24">
        <v>4</v>
      </c>
      <c r="K254" s="50">
        <f t="shared" si="15"/>
        <v>0.5</v>
      </c>
      <c r="L254" s="50">
        <f t="shared" si="16"/>
        <v>3</v>
      </c>
      <c r="M254" s="50">
        <f t="shared" si="17"/>
        <v>3.5</v>
      </c>
      <c r="N254" s="50">
        <f t="shared" si="18"/>
        <v>-3.5</v>
      </c>
      <c r="O254" s="25">
        <v>8</v>
      </c>
      <c r="P254" s="25">
        <v>13</v>
      </c>
      <c r="Q254" s="24">
        <v>23</v>
      </c>
      <c r="R254" s="24">
        <v>2.5</v>
      </c>
      <c r="S254" s="51">
        <f t="shared" si="19"/>
        <v>19.625</v>
      </c>
      <c r="T254" s="25" t="s">
        <v>17</v>
      </c>
      <c r="U254" s="52" t="s">
        <v>17</v>
      </c>
      <c r="V254" s="24" t="s">
        <v>17</v>
      </c>
      <c r="W254" s="24">
        <v>1</v>
      </c>
      <c r="X254" s="24" t="s">
        <v>14</v>
      </c>
      <c r="Y254" s="24">
        <v>0</v>
      </c>
      <c r="Z254" s="24" t="s">
        <v>14</v>
      </c>
      <c r="AA254" s="24">
        <v>0</v>
      </c>
      <c r="AB254" s="28">
        <v>2</v>
      </c>
      <c r="AC254" s="28">
        <v>0.1</v>
      </c>
      <c r="AD254" s="28">
        <v>25</v>
      </c>
      <c r="AE254" s="58">
        <v>0</v>
      </c>
      <c r="AF254" s="24">
        <v>10</v>
      </c>
      <c r="AG254" s="28">
        <v>40</v>
      </c>
      <c r="AH254" s="28" t="s">
        <v>175</v>
      </c>
      <c r="AI254" s="71" t="s">
        <v>461</v>
      </c>
      <c r="AJ254" s="25"/>
      <c r="AK254" s="57" t="s">
        <v>29</v>
      </c>
      <c r="AL254" s="25">
        <v>7.5</v>
      </c>
      <c r="AM254" s="25">
        <v>8</v>
      </c>
      <c r="AN254" s="25" t="s">
        <v>40</v>
      </c>
    </row>
    <row r="255" spans="1:40" s="57" customFormat="1" ht="26.25" thickBot="1">
      <c r="A255" s="45">
        <v>40724</v>
      </c>
      <c r="B255" s="72">
        <v>5</v>
      </c>
      <c r="C255" s="49" t="s">
        <v>0</v>
      </c>
      <c r="D255" s="49">
        <v>38</v>
      </c>
      <c r="E255" s="25" t="s">
        <v>66</v>
      </c>
      <c r="F255" s="25">
        <v>2</v>
      </c>
      <c r="G255" s="25">
        <v>8.5</v>
      </c>
      <c r="H255" s="25">
        <v>18</v>
      </c>
      <c r="I255" s="24">
        <v>21</v>
      </c>
      <c r="J255" s="24">
        <v>14.5</v>
      </c>
      <c r="K255" s="50">
        <f t="shared" si="15"/>
        <v>9.5</v>
      </c>
      <c r="L255" s="50">
        <f t="shared" si="16"/>
        <v>3</v>
      </c>
      <c r="M255" s="50">
        <f t="shared" si="17"/>
        <v>12.5</v>
      </c>
      <c r="N255" s="50">
        <f t="shared" si="18"/>
        <v>6</v>
      </c>
      <c r="O255" s="25">
        <v>6</v>
      </c>
      <c r="P255" s="25">
        <v>22</v>
      </c>
      <c r="Q255" s="24">
        <v>35</v>
      </c>
      <c r="R255" s="24">
        <v>5</v>
      </c>
      <c r="S255" s="51">
        <f t="shared" si="19"/>
        <v>284.5625</v>
      </c>
      <c r="T255" s="25" t="s">
        <v>15</v>
      </c>
      <c r="U255" s="52" t="s">
        <v>15</v>
      </c>
      <c r="V255" s="24" t="s">
        <v>13</v>
      </c>
      <c r="W255" s="24">
        <v>1</v>
      </c>
      <c r="X255" s="24" t="s">
        <v>18</v>
      </c>
      <c r="Y255" s="24">
        <v>1</v>
      </c>
      <c r="Z255" s="24" t="s">
        <v>18</v>
      </c>
      <c r="AA255" s="24">
        <v>1</v>
      </c>
      <c r="AB255" s="28">
        <v>18</v>
      </c>
      <c r="AC255" s="28">
        <v>0</v>
      </c>
      <c r="AD255" s="28">
        <v>45</v>
      </c>
      <c r="AE255" s="58">
        <v>0</v>
      </c>
      <c r="AF255" s="24">
        <v>20</v>
      </c>
      <c r="AG255" s="28">
        <v>60</v>
      </c>
      <c r="AH255" s="28" t="s">
        <v>147</v>
      </c>
      <c r="AI255" s="71" t="s">
        <v>461</v>
      </c>
      <c r="AJ255" s="25"/>
      <c r="AK255" s="57" t="s">
        <v>30</v>
      </c>
      <c r="AL255" s="25">
        <v>8.5</v>
      </c>
      <c r="AM255" s="25">
        <v>6</v>
      </c>
      <c r="AN255" s="25">
        <v>0</v>
      </c>
    </row>
    <row r="256" spans="1:40" s="57" customFormat="1" ht="13.5" thickBot="1">
      <c r="A256" s="45">
        <v>40724</v>
      </c>
      <c r="B256" s="72">
        <v>5</v>
      </c>
      <c r="C256" s="49" t="s">
        <v>0</v>
      </c>
      <c r="D256" s="49">
        <v>39</v>
      </c>
      <c r="E256" s="25" t="s">
        <v>66</v>
      </c>
      <c r="F256" s="25">
        <v>2</v>
      </c>
      <c r="G256" s="25">
        <v>5</v>
      </c>
      <c r="H256" s="25">
        <v>13</v>
      </c>
      <c r="I256" s="24">
        <v>23</v>
      </c>
      <c r="J256" s="24">
        <v>13.5</v>
      </c>
      <c r="K256" s="50">
        <f t="shared" si="15"/>
        <v>8</v>
      </c>
      <c r="L256" s="50">
        <f t="shared" si="16"/>
        <v>10</v>
      </c>
      <c r="M256" s="50">
        <f t="shared" si="17"/>
        <v>18</v>
      </c>
      <c r="N256" s="50">
        <f t="shared" si="18"/>
        <v>8.5</v>
      </c>
      <c r="O256" s="25">
        <v>2</v>
      </c>
      <c r="P256" s="25">
        <v>22</v>
      </c>
      <c r="Q256" s="24">
        <v>38</v>
      </c>
      <c r="R256" s="24">
        <v>2</v>
      </c>
      <c r="S256" s="51">
        <f t="shared" si="19"/>
        <v>42.39</v>
      </c>
      <c r="T256" s="25" t="s">
        <v>13</v>
      </c>
      <c r="U256" s="52" t="s">
        <v>15</v>
      </c>
      <c r="V256" s="24" t="s">
        <v>13</v>
      </c>
      <c r="W256" s="24">
        <v>1</v>
      </c>
      <c r="X256" s="24" t="s">
        <v>14</v>
      </c>
      <c r="Y256" s="24">
        <v>0</v>
      </c>
      <c r="Z256" s="24" t="s">
        <v>14</v>
      </c>
      <c r="AA256" s="24">
        <v>0</v>
      </c>
      <c r="AB256" s="28">
        <v>15</v>
      </c>
      <c r="AC256" s="28">
        <v>0</v>
      </c>
      <c r="AD256" s="28">
        <v>55</v>
      </c>
      <c r="AE256" s="58">
        <v>0</v>
      </c>
      <c r="AF256" s="24">
        <v>0</v>
      </c>
      <c r="AG256" s="28">
        <v>95</v>
      </c>
      <c r="AH256" s="28" t="s">
        <v>41</v>
      </c>
      <c r="AI256" s="71" t="s">
        <v>461</v>
      </c>
      <c r="AJ256" s="25"/>
      <c r="AK256" s="57" t="s">
        <v>30</v>
      </c>
      <c r="AL256" s="25">
        <v>5</v>
      </c>
      <c r="AM256" s="25">
        <v>2</v>
      </c>
      <c r="AN256" s="25" t="s">
        <v>40</v>
      </c>
    </row>
    <row r="257" spans="1:40" s="57" customFormat="1" ht="26.25" thickBot="1">
      <c r="A257" s="45">
        <v>40724</v>
      </c>
      <c r="B257" s="72">
        <v>5</v>
      </c>
      <c r="C257" s="49" t="s">
        <v>0</v>
      </c>
      <c r="D257" s="49">
        <v>40</v>
      </c>
      <c r="E257" s="25" t="s">
        <v>66</v>
      </c>
      <c r="F257" s="25">
        <v>1</v>
      </c>
      <c r="G257" s="25">
        <v>7</v>
      </c>
      <c r="H257" s="25">
        <v>16</v>
      </c>
      <c r="I257" s="24">
        <v>30.5</v>
      </c>
      <c r="J257" s="24">
        <v>5</v>
      </c>
      <c r="K257" s="50">
        <f t="shared" si="15"/>
        <v>9</v>
      </c>
      <c r="L257" s="50">
        <f t="shared" si="16"/>
        <v>14.5</v>
      </c>
      <c r="M257" s="50">
        <f t="shared" si="17"/>
        <v>23.5</v>
      </c>
      <c r="N257" s="50">
        <f t="shared" si="18"/>
        <v>-2</v>
      </c>
      <c r="O257" s="25">
        <v>6</v>
      </c>
      <c r="P257" s="25">
        <v>18</v>
      </c>
      <c r="Q257" s="24">
        <v>43</v>
      </c>
      <c r="R257" s="24">
        <v>3</v>
      </c>
      <c r="S257" s="51">
        <f t="shared" si="19"/>
        <v>35.325000000000003</v>
      </c>
      <c r="T257" s="25" t="s">
        <v>13</v>
      </c>
      <c r="U257" s="52" t="s">
        <v>15</v>
      </c>
      <c r="V257" s="24" t="s">
        <v>13</v>
      </c>
      <c r="W257" s="24">
        <v>1</v>
      </c>
      <c r="X257" s="24" t="s">
        <v>17</v>
      </c>
      <c r="Y257" s="24">
        <v>1</v>
      </c>
      <c r="Z257" s="24" t="s">
        <v>15</v>
      </c>
      <c r="AA257" s="24">
        <v>1</v>
      </c>
      <c r="AB257" s="28">
        <v>7</v>
      </c>
      <c r="AC257" s="28">
        <v>0</v>
      </c>
      <c r="AD257" s="28">
        <v>30</v>
      </c>
      <c r="AE257" s="58">
        <v>0</v>
      </c>
      <c r="AF257" s="24">
        <v>2</v>
      </c>
      <c r="AG257" s="28">
        <v>110</v>
      </c>
      <c r="AH257" s="28" t="s">
        <v>174</v>
      </c>
      <c r="AI257" s="71" t="s">
        <v>461</v>
      </c>
      <c r="AJ257" s="25"/>
      <c r="AK257" s="57" t="s">
        <v>29</v>
      </c>
      <c r="AL257" s="25">
        <v>7</v>
      </c>
      <c r="AM257" s="25">
        <v>6</v>
      </c>
      <c r="AN257" s="25" t="s">
        <v>49</v>
      </c>
    </row>
    <row r="258" spans="1:40" s="57" customFormat="1" ht="26.25" thickBot="1">
      <c r="A258" s="45">
        <v>40724</v>
      </c>
      <c r="B258" s="72">
        <v>5</v>
      </c>
      <c r="C258" s="49" t="s">
        <v>0</v>
      </c>
      <c r="D258" s="49">
        <v>41</v>
      </c>
      <c r="E258" s="25" t="s">
        <v>66</v>
      </c>
      <c r="F258" s="25">
        <v>3</v>
      </c>
      <c r="G258" s="25">
        <v>7</v>
      </c>
      <c r="H258" s="25">
        <v>9</v>
      </c>
      <c r="I258" s="24"/>
      <c r="J258" s="24"/>
      <c r="K258" s="50">
        <f t="shared" ref="K258:K321" si="20">H258-G258</f>
        <v>2</v>
      </c>
      <c r="L258" s="50">
        <f t="shared" ref="L258:L321" si="21">I258-H258</f>
        <v>-9</v>
      </c>
      <c r="M258" s="50">
        <f t="shared" ref="M258:M321" si="22">I258-G258</f>
        <v>-7</v>
      </c>
      <c r="N258" s="50">
        <f t="shared" ref="N258:N321" si="23">J258-G258</f>
        <v>-7</v>
      </c>
      <c r="O258" s="25">
        <v>4</v>
      </c>
      <c r="P258" s="25">
        <v>7</v>
      </c>
      <c r="Q258" s="24"/>
      <c r="R258" s="24"/>
      <c r="S258" s="51">
        <f t="shared" ref="S258:S321" si="24">3.14*(R258/2)^2*J258</f>
        <v>0</v>
      </c>
      <c r="T258" s="25" t="s">
        <v>17</v>
      </c>
      <c r="U258" s="52" t="s">
        <v>14</v>
      </c>
      <c r="V258" s="24" t="s">
        <v>14</v>
      </c>
      <c r="W258" s="24">
        <v>0</v>
      </c>
      <c r="X258" s="24" t="s">
        <v>14</v>
      </c>
      <c r="Y258" s="24">
        <v>0</v>
      </c>
      <c r="Z258" s="24" t="s">
        <v>14</v>
      </c>
      <c r="AA258" s="24">
        <v>0</v>
      </c>
      <c r="AB258" s="28">
        <v>3</v>
      </c>
      <c r="AC258" s="28">
        <v>1</v>
      </c>
      <c r="AD258" s="28">
        <v>17</v>
      </c>
      <c r="AE258" s="58">
        <v>0</v>
      </c>
      <c r="AF258" s="24"/>
      <c r="AG258" s="28">
        <v>50</v>
      </c>
      <c r="AH258" s="28" t="s">
        <v>172</v>
      </c>
      <c r="AI258" s="71" t="s">
        <v>461</v>
      </c>
      <c r="AJ258" s="25"/>
      <c r="AK258" s="57" t="s">
        <v>30</v>
      </c>
      <c r="AL258" s="25">
        <v>7</v>
      </c>
      <c r="AM258" s="25">
        <v>4</v>
      </c>
      <c r="AN258" s="25">
        <v>0</v>
      </c>
    </row>
    <row r="259" spans="1:40" s="57" customFormat="1" ht="13.5" thickBot="1">
      <c r="A259" s="45">
        <v>40724</v>
      </c>
      <c r="B259" s="72">
        <v>5</v>
      </c>
      <c r="C259" s="49" t="s">
        <v>0</v>
      </c>
      <c r="D259" s="49">
        <v>42</v>
      </c>
      <c r="E259" s="25" t="s">
        <v>81</v>
      </c>
      <c r="F259" s="25">
        <v>2</v>
      </c>
      <c r="G259" s="25">
        <v>9</v>
      </c>
      <c r="H259" s="25">
        <v>16</v>
      </c>
      <c r="I259" s="24">
        <v>25.5</v>
      </c>
      <c r="J259" s="24">
        <v>13</v>
      </c>
      <c r="K259" s="50">
        <f t="shared" si="20"/>
        <v>7</v>
      </c>
      <c r="L259" s="50">
        <f t="shared" si="21"/>
        <v>9.5</v>
      </c>
      <c r="M259" s="50">
        <f t="shared" si="22"/>
        <v>16.5</v>
      </c>
      <c r="N259" s="50">
        <f t="shared" si="23"/>
        <v>4</v>
      </c>
      <c r="O259" s="25">
        <v>10</v>
      </c>
      <c r="P259" s="25">
        <v>16</v>
      </c>
      <c r="Q259" s="24">
        <v>43</v>
      </c>
      <c r="R259" s="24">
        <v>3.5</v>
      </c>
      <c r="S259" s="51">
        <f t="shared" si="24"/>
        <v>125.01125000000002</v>
      </c>
      <c r="T259" s="25" t="s">
        <v>17</v>
      </c>
      <c r="U259" s="52" t="s">
        <v>15</v>
      </c>
      <c r="V259" s="24" t="s">
        <v>17</v>
      </c>
      <c r="W259" s="24">
        <v>1</v>
      </c>
      <c r="X259" s="24" t="s">
        <v>14</v>
      </c>
      <c r="Y259" s="24">
        <v>0</v>
      </c>
      <c r="Z259" s="24" t="s">
        <v>14</v>
      </c>
      <c r="AA259" s="24">
        <v>0</v>
      </c>
      <c r="AB259" s="28">
        <v>1</v>
      </c>
      <c r="AC259" s="28">
        <v>0</v>
      </c>
      <c r="AD259" s="28">
        <v>45</v>
      </c>
      <c r="AE259" s="58">
        <v>0</v>
      </c>
      <c r="AF259" s="24">
        <v>0</v>
      </c>
      <c r="AG259" s="28">
        <v>60</v>
      </c>
      <c r="AH259" s="28" t="s">
        <v>173</v>
      </c>
      <c r="AI259" s="71" t="s">
        <v>461</v>
      </c>
      <c r="AJ259" s="25"/>
      <c r="AK259" s="57" t="s">
        <v>29</v>
      </c>
      <c r="AL259" s="25">
        <v>9</v>
      </c>
      <c r="AM259" s="25">
        <v>10</v>
      </c>
      <c r="AN259" s="25">
        <v>0</v>
      </c>
    </row>
    <row r="260" spans="1:40" s="57" customFormat="1" ht="26.25" thickBot="1">
      <c r="A260" s="45">
        <v>40724</v>
      </c>
      <c r="B260" s="72">
        <v>5</v>
      </c>
      <c r="C260" s="49" t="s">
        <v>0</v>
      </c>
      <c r="D260" s="49">
        <v>43</v>
      </c>
      <c r="E260" s="25" t="s">
        <v>81</v>
      </c>
      <c r="F260" s="25">
        <v>3</v>
      </c>
      <c r="G260" s="25">
        <v>9</v>
      </c>
      <c r="H260" s="25">
        <v>17</v>
      </c>
      <c r="I260" s="24">
        <v>23.5</v>
      </c>
      <c r="J260" s="24">
        <v>22</v>
      </c>
      <c r="K260" s="50">
        <f t="shared" si="20"/>
        <v>8</v>
      </c>
      <c r="L260" s="50">
        <f t="shared" si="21"/>
        <v>6.5</v>
      </c>
      <c r="M260" s="50">
        <f t="shared" si="22"/>
        <v>14.5</v>
      </c>
      <c r="N260" s="50">
        <f t="shared" si="23"/>
        <v>13</v>
      </c>
      <c r="O260" s="25">
        <v>7</v>
      </c>
      <c r="P260" s="25">
        <v>28</v>
      </c>
      <c r="Q260" s="24">
        <v>42</v>
      </c>
      <c r="R260" s="24">
        <v>6</v>
      </c>
      <c r="S260" s="51">
        <f t="shared" si="24"/>
        <v>621.72</v>
      </c>
      <c r="T260" s="25" t="s">
        <v>15</v>
      </c>
      <c r="U260" s="52" t="s">
        <v>15</v>
      </c>
      <c r="V260" s="24" t="s">
        <v>15</v>
      </c>
      <c r="W260" s="24">
        <v>1</v>
      </c>
      <c r="X260" s="24" t="s">
        <v>17</v>
      </c>
      <c r="Y260" s="24">
        <v>1</v>
      </c>
      <c r="Z260" s="24" t="s">
        <v>15</v>
      </c>
      <c r="AA260" s="24">
        <v>1</v>
      </c>
      <c r="AB260" s="28">
        <v>12</v>
      </c>
      <c r="AC260" s="28">
        <v>0</v>
      </c>
      <c r="AD260" s="28">
        <v>60</v>
      </c>
      <c r="AE260" s="58">
        <v>0</v>
      </c>
      <c r="AF260" s="24">
        <v>2</v>
      </c>
      <c r="AG260" s="28">
        <v>75</v>
      </c>
      <c r="AH260" s="28" t="s">
        <v>147</v>
      </c>
      <c r="AI260" s="71" t="s">
        <v>461</v>
      </c>
      <c r="AJ260" s="25"/>
      <c r="AK260" s="57" t="s">
        <v>30</v>
      </c>
      <c r="AL260" s="25">
        <v>9</v>
      </c>
      <c r="AM260" s="25">
        <v>7</v>
      </c>
      <c r="AN260" s="25" t="s">
        <v>49</v>
      </c>
    </row>
    <row r="261" spans="1:40" s="57" customFormat="1" ht="13.5" thickBot="1">
      <c r="A261" s="45">
        <v>40724</v>
      </c>
      <c r="B261" s="72">
        <v>5</v>
      </c>
      <c r="C261" s="49" t="s">
        <v>0</v>
      </c>
      <c r="D261" s="49">
        <v>44</v>
      </c>
      <c r="E261" s="25" t="s">
        <v>66</v>
      </c>
      <c r="F261" s="25">
        <v>3</v>
      </c>
      <c r="G261" s="25">
        <v>9</v>
      </c>
      <c r="H261" s="25">
        <v>15.5</v>
      </c>
      <c r="I261" s="24">
        <v>24</v>
      </c>
      <c r="J261" s="24">
        <v>17</v>
      </c>
      <c r="K261" s="50">
        <f t="shared" si="20"/>
        <v>6.5</v>
      </c>
      <c r="L261" s="50">
        <f t="shared" si="21"/>
        <v>8.5</v>
      </c>
      <c r="M261" s="50">
        <f t="shared" si="22"/>
        <v>15</v>
      </c>
      <c r="N261" s="50">
        <f t="shared" si="23"/>
        <v>8</v>
      </c>
      <c r="O261" s="25">
        <v>8</v>
      </c>
      <c r="P261" s="25">
        <v>23</v>
      </c>
      <c r="Q261" s="24">
        <v>40</v>
      </c>
      <c r="R261" s="24">
        <v>3</v>
      </c>
      <c r="S261" s="51">
        <f t="shared" si="24"/>
        <v>120.105</v>
      </c>
      <c r="T261" s="25" t="s">
        <v>15</v>
      </c>
      <c r="U261" s="52" t="s">
        <v>15</v>
      </c>
      <c r="V261" s="24" t="s">
        <v>15</v>
      </c>
      <c r="W261" s="24">
        <v>1</v>
      </c>
      <c r="X261" s="24" t="s">
        <v>14</v>
      </c>
      <c r="Y261" s="24">
        <v>0</v>
      </c>
      <c r="Z261" s="24" t="s">
        <v>14</v>
      </c>
      <c r="AA261" s="24">
        <v>0</v>
      </c>
      <c r="AB261" s="28">
        <v>18</v>
      </c>
      <c r="AC261" s="28">
        <v>0</v>
      </c>
      <c r="AD261" s="28">
        <v>45</v>
      </c>
      <c r="AE261" s="58">
        <v>0</v>
      </c>
      <c r="AF261" s="24">
        <v>5</v>
      </c>
      <c r="AG261" s="28">
        <v>40</v>
      </c>
      <c r="AH261" s="28" t="s">
        <v>173</v>
      </c>
      <c r="AI261" s="71" t="s">
        <v>461</v>
      </c>
      <c r="AJ261" s="25"/>
      <c r="AK261" s="57" t="s">
        <v>30</v>
      </c>
      <c r="AL261" s="25">
        <v>9</v>
      </c>
      <c r="AM261" s="25">
        <v>8</v>
      </c>
      <c r="AN261" s="25">
        <v>0</v>
      </c>
    </row>
    <row r="262" spans="1:40" s="57" customFormat="1" ht="26.25" thickBot="1">
      <c r="A262" s="45">
        <v>40724</v>
      </c>
      <c r="B262" s="72">
        <v>5</v>
      </c>
      <c r="C262" s="49" t="s">
        <v>0</v>
      </c>
      <c r="D262" s="49">
        <v>45</v>
      </c>
      <c r="E262" s="25" t="s">
        <v>66</v>
      </c>
      <c r="F262" s="25">
        <v>3</v>
      </c>
      <c r="G262" s="25">
        <v>6.5</v>
      </c>
      <c r="H262" s="25">
        <v>8.5</v>
      </c>
      <c r="I262" s="24">
        <v>9</v>
      </c>
      <c r="J262" s="24">
        <v>7</v>
      </c>
      <c r="K262" s="50">
        <f t="shared" si="20"/>
        <v>2</v>
      </c>
      <c r="L262" s="50">
        <f t="shared" si="21"/>
        <v>0.5</v>
      </c>
      <c r="M262" s="50">
        <f t="shared" si="22"/>
        <v>2.5</v>
      </c>
      <c r="N262" s="50">
        <f t="shared" si="23"/>
        <v>0.5</v>
      </c>
      <c r="O262" s="25">
        <v>3</v>
      </c>
      <c r="P262" s="25">
        <v>9</v>
      </c>
      <c r="Q262" s="24">
        <v>6</v>
      </c>
      <c r="R262" s="24">
        <v>2</v>
      </c>
      <c r="S262" s="51">
        <f t="shared" si="24"/>
        <v>21.98</v>
      </c>
      <c r="T262" s="25" t="s">
        <v>18</v>
      </c>
      <c r="U262" s="52" t="s">
        <v>14</v>
      </c>
      <c r="V262" s="24" t="s">
        <v>18</v>
      </c>
      <c r="W262" s="24">
        <v>1</v>
      </c>
      <c r="X262" s="24" t="s">
        <v>14</v>
      </c>
      <c r="Y262" s="24">
        <v>0</v>
      </c>
      <c r="Z262" s="24" t="s">
        <v>14</v>
      </c>
      <c r="AA262" s="24">
        <v>0</v>
      </c>
      <c r="AB262" s="28">
        <v>14</v>
      </c>
      <c r="AC262" s="28">
        <v>0</v>
      </c>
      <c r="AD262" s="28">
        <v>40</v>
      </c>
      <c r="AE262" s="58">
        <v>0</v>
      </c>
      <c r="AF262" s="24">
        <v>1</v>
      </c>
      <c r="AG262" s="28">
        <v>35</v>
      </c>
      <c r="AH262" s="28" t="s">
        <v>172</v>
      </c>
      <c r="AI262" s="71" t="s">
        <v>461</v>
      </c>
      <c r="AJ262" s="24"/>
      <c r="AK262" s="57" t="s">
        <v>30</v>
      </c>
      <c r="AL262" s="25">
        <v>6.5</v>
      </c>
      <c r="AM262" s="25">
        <v>3</v>
      </c>
      <c r="AN262" s="25" t="s">
        <v>49</v>
      </c>
    </row>
    <row r="263" spans="1:40" s="57" customFormat="1" ht="26.25" thickBot="1">
      <c r="A263" s="45">
        <v>40724</v>
      </c>
      <c r="B263" s="72">
        <v>5</v>
      </c>
      <c r="C263" s="49" t="s">
        <v>0</v>
      </c>
      <c r="D263" s="49">
        <v>46</v>
      </c>
      <c r="E263" s="25" t="s">
        <v>66</v>
      </c>
      <c r="F263" s="25">
        <v>3</v>
      </c>
      <c r="G263" s="25">
        <v>4.5</v>
      </c>
      <c r="H263" s="25">
        <v>7.5</v>
      </c>
      <c r="I263" s="24">
        <v>15</v>
      </c>
      <c r="J263" s="24">
        <v>3</v>
      </c>
      <c r="K263" s="50">
        <f t="shared" si="20"/>
        <v>3</v>
      </c>
      <c r="L263" s="50">
        <f t="shared" si="21"/>
        <v>7.5</v>
      </c>
      <c r="M263" s="50">
        <f t="shared" si="22"/>
        <v>10.5</v>
      </c>
      <c r="N263" s="50">
        <f t="shared" si="23"/>
        <v>-1.5</v>
      </c>
      <c r="O263" s="25">
        <v>3</v>
      </c>
      <c r="P263" s="25">
        <v>3</v>
      </c>
      <c r="Q263" s="24">
        <v>25</v>
      </c>
      <c r="R263" s="24">
        <v>2</v>
      </c>
      <c r="S263" s="51">
        <f t="shared" si="24"/>
        <v>9.42</v>
      </c>
      <c r="T263" s="25" t="s">
        <v>18</v>
      </c>
      <c r="U263" s="52" t="s">
        <v>15</v>
      </c>
      <c r="V263" s="24" t="s">
        <v>13</v>
      </c>
      <c r="W263" s="24">
        <v>1</v>
      </c>
      <c r="X263" s="24" t="s">
        <v>14</v>
      </c>
      <c r="Y263" s="24">
        <v>0</v>
      </c>
      <c r="Z263" s="24" t="s">
        <v>14</v>
      </c>
      <c r="AA263" s="24">
        <v>0</v>
      </c>
      <c r="AB263" s="28">
        <v>4</v>
      </c>
      <c r="AC263" s="28">
        <v>0.1</v>
      </c>
      <c r="AD263" s="28">
        <v>22</v>
      </c>
      <c r="AE263" s="58">
        <v>5</v>
      </c>
      <c r="AF263" s="24">
        <v>0</v>
      </c>
      <c r="AG263" s="28">
        <v>55</v>
      </c>
      <c r="AH263" s="28" t="s">
        <v>106</v>
      </c>
      <c r="AI263" s="71" t="s">
        <v>461</v>
      </c>
      <c r="AJ263" s="25"/>
      <c r="AK263" s="57" t="s">
        <v>29</v>
      </c>
      <c r="AL263" s="25">
        <v>4.5</v>
      </c>
      <c r="AM263" s="25">
        <v>3</v>
      </c>
      <c r="AN263" s="25">
        <v>0</v>
      </c>
    </row>
    <row r="264" spans="1:40" s="57" customFormat="1" ht="26.25" thickBot="1">
      <c r="A264" s="45">
        <v>40724</v>
      </c>
      <c r="B264" s="72">
        <v>5</v>
      </c>
      <c r="C264" s="49" t="s">
        <v>0</v>
      </c>
      <c r="D264" s="49">
        <v>47</v>
      </c>
      <c r="E264" s="25" t="s">
        <v>66</v>
      </c>
      <c r="F264" s="25">
        <v>2</v>
      </c>
      <c r="G264" s="25">
        <v>6</v>
      </c>
      <c r="H264" s="25">
        <v>8</v>
      </c>
      <c r="I264" s="24">
        <v>9</v>
      </c>
      <c r="J264" s="24">
        <v>8</v>
      </c>
      <c r="K264" s="50">
        <f t="shared" si="20"/>
        <v>2</v>
      </c>
      <c r="L264" s="50">
        <f t="shared" si="21"/>
        <v>1</v>
      </c>
      <c r="M264" s="50">
        <f t="shared" si="22"/>
        <v>3</v>
      </c>
      <c r="N264" s="50">
        <f t="shared" si="23"/>
        <v>2</v>
      </c>
      <c r="O264" s="25">
        <v>2</v>
      </c>
      <c r="P264" s="25">
        <v>11</v>
      </c>
      <c r="Q264" s="24">
        <v>22</v>
      </c>
      <c r="R264" s="24">
        <v>2</v>
      </c>
      <c r="S264" s="51">
        <f t="shared" si="24"/>
        <v>25.12</v>
      </c>
      <c r="T264" s="25" t="s">
        <v>17</v>
      </c>
      <c r="U264" s="52" t="s">
        <v>18</v>
      </c>
      <c r="V264" s="24" t="s">
        <v>13</v>
      </c>
      <c r="W264" s="24">
        <v>1</v>
      </c>
      <c r="X264" s="24" t="s">
        <v>14</v>
      </c>
      <c r="Y264" s="24">
        <v>0</v>
      </c>
      <c r="Z264" s="24" t="s">
        <v>14</v>
      </c>
      <c r="AA264" s="24">
        <v>0</v>
      </c>
      <c r="AB264" s="28">
        <v>1</v>
      </c>
      <c r="AC264" s="28">
        <v>2</v>
      </c>
      <c r="AD264" s="28">
        <v>4</v>
      </c>
      <c r="AE264" s="58">
        <v>4</v>
      </c>
      <c r="AF264" s="24">
        <v>15</v>
      </c>
      <c r="AG264" s="28">
        <v>40</v>
      </c>
      <c r="AH264" s="28" t="s">
        <v>104</v>
      </c>
      <c r="AI264" s="71" t="s">
        <v>461</v>
      </c>
      <c r="AJ264" s="25"/>
      <c r="AK264" s="57" t="s">
        <v>30</v>
      </c>
      <c r="AL264" s="25">
        <v>6</v>
      </c>
      <c r="AM264" s="25">
        <v>2</v>
      </c>
      <c r="AN264" s="25">
        <v>0</v>
      </c>
    </row>
    <row r="265" spans="1:40" s="57" customFormat="1" ht="26.25" thickBot="1">
      <c r="A265" s="45">
        <v>40724</v>
      </c>
      <c r="B265" s="72">
        <v>5</v>
      </c>
      <c r="C265" s="49" t="s">
        <v>0</v>
      </c>
      <c r="D265" s="49">
        <v>48</v>
      </c>
      <c r="E265" s="25" t="s">
        <v>66</v>
      </c>
      <c r="F265" s="25">
        <v>2</v>
      </c>
      <c r="G265" s="25">
        <v>7.5</v>
      </c>
      <c r="H265" s="25">
        <v>16.5</v>
      </c>
      <c r="I265" s="24">
        <v>36.5</v>
      </c>
      <c r="J265" s="24">
        <v>18</v>
      </c>
      <c r="K265" s="50">
        <f t="shared" si="20"/>
        <v>9</v>
      </c>
      <c r="L265" s="50">
        <f t="shared" si="21"/>
        <v>20</v>
      </c>
      <c r="M265" s="50">
        <f t="shared" si="22"/>
        <v>29</v>
      </c>
      <c r="N265" s="50">
        <f t="shared" si="23"/>
        <v>10.5</v>
      </c>
      <c r="O265" s="25">
        <v>7</v>
      </c>
      <c r="P265" s="25">
        <v>23</v>
      </c>
      <c r="Q265" s="24">
        <v>50</v>
      </c>
      <c r="R265" s="24">
        <v>7.5</v>
      </c>
      <c r="S265" s="51">
        <f t="shared" si="24"/>
        <v>794.8125</v>
      </c>
      <c r="T265" s="25" t="s">
        <v>15</v>
      </c>
      <c r="U265" s="52" t="s">
        <v>13</v>
      </c>
      <c r="V265" s="24" t="s">
        <v>13</v>
      </c>
      <c r="W265" s="24">
        <v>1</v>
      </c>
      <c r="X265" s="24" t="s">
        <v>17</v>
      </c>
      <c r="Y265" s="24">
        <v>1</v>
      </c>
      <c r="Z265" s="24" t="s">
        <v>15</v>
      </c>
      <c r="AA265" s="24">
        <v>1</v>
      </c>
      <c r="AB265" s="28">
        <v>1</v>
      </c>
      <c r="AC265" s="28">
        <v>2</v>
      </c>
      <c r="AD265" s="28">
        <v>10</v>
      </c>
      <c r="AE265" s="58">
        <v>15</v>
      </c>
      <c r="AF265" s="24">
        <v>2</v>
      </c>
      <c r="AG265" s="28">
        <v>35</v>
      </c>
      <c r="AH265" s="28" t="s">
        <v>171</v>
      </c>
      <c r="AI265" s="71" t="s">
        <v>461</v>
      </c>
      <c r="AJ265" s="25"/>
      <c r="AK265" s="57" t="s">
        <v>29</v>
      </c>
      <c r="AL265" s="25">
        <v>7.5</v>
      </c>
      <c r="AM265" s="25">
        <v>7</v>
      </c>
      <c r="AN265" s="25">
        <v>0</v>
      </c>
    </row>
    <row r="266" spans="1:40" s="57" customFormat="1" ht="26.25" thickBot="1">
      <c r="A266" s="45">
        <v>40724</v>
      </c>
      <c r="B266" s="72">
        <v>5</v>
      </c>
      <c r="C266" s="49" t="s">
        <v>0</v>
      </c>
      <c r="D266" s="49">
        <v>49</v>
      </c>
      <c r="E266" s="25" t="s">
        <v>66</v>
      </c>
      <c r="F266" s="25">
        <v>2</v>
      </c>
      <c r="G266" s="25">
        <v>6</v>
      </c>
      <c r="H266" s="25">
        <v>11.5</v>
      </c>
      <c r="I266" s="24">
        <v>19</v>
      </c>
      <c r="J266" s="24">
        <v>16</v>
      </c>
      <c r="K266" s="50">
        <f t="shared" si="20"/>
        <v>5.5</v>
      </c>
      <c r="L266" s="50">
        <f t="shared" si="21"/>
        <v>7.5</v>
      </c>
      <c r="M266" s="50">
        <f t="shared" si="22"/>
        <v>13</v>
      </c>
      <c r="N266" s="50">
        <f t="shared" si="23"/>
        <v>10</v>
      </c>
      <c r="O266" s="25">
        <v>4</v>
      </c>
      <c r="P266" s="25">
        <v>17</v>
      </c>
      <c r="Q266" s="24">
        <v>32</v>
      </c>
      <c r="R266" s="24">
        <v>7.5</v>
      </c>
      <c r="S266" s="51">
        <f t="shared" si="24"/>
        <v>706.5</v>
      </c>
      <c r="T266" s="25" t="s">
        <v>15</v>
      </c>
      <c r="U266" s="52" t="s">
        <v>15</v>
      </c>
      <c r="V266" s="24" t="s">
        <v>13</v>
      </c>
      <c r="W266" s="24">
        <v>1</v>
      </c>
      <c r="X266" s="24" t="s">
        <v>17</v>
      </c>
      <c r="Y266" s="24">
        <v>1</v>
      </c>
      <c r="Z266" s="24" t="s">
        <v>15</v>
      </c>
      <c r="AA266" s="24">
        <v>1</v>
      </c>
      <c r="AB266" s="28">
        <v>2</v>
      </c>
      <c r="AC266" s="28">
        <v>20</v>
      </c>
      <c r="AD266" s="28">
        <v>5</v>
      </c>
      <c r="AE266" s="58">
        <v>10</v>
      </c>
      <c r="AF266" s="24">
        <v>10</v>
      </c>
      <c r="AG266" s="28">
        <v>75</v>
      </c>
      <c r="AH266" s="28" t="s">
        <v>170</v>
      </c>
      <c r="AI266" s="71" t="s">
        <v>461</v>
      </c>
      <c r="AJ266" s="25"/>
      <c r="AK266" s="57" t="s">
        <v>29</v>
      </c>
      <c r="AL266" s="25">
        <v>6</v>
      </c>
      <c r="AM266" s="25">
        <v>4</v>
      </c>
      <c r="AN266" s="25">
        <v>0</v>
      </c>
    </row>
    <row r="267" spans="1:40" s="57" customFormat="1" ht="26.25" thickBot="1">
      <c r="A267" s="45">
        <v>40724</v>
      </c>
      <c r="B267" s="72">
        <v>5</v>
      </c>
      <c r="C267" s="49" t="s">
        <v>0</v>
      </c>
      <c r="D267" s="49">
        <v>50</v>
      </c>
      <c r="E267" s="25" t="s">
        <v>42</v>
      </c>
      <c r="F267" s="25">
        <v>2</v>
      </c>
      <c r="G267" s="26">
        <v>6.5</v>
      </c>
      <c r="H267" s="25">
        <v>11</v>
      </c>
      <c r="I267" s="24">
        <v>14</v>
      </c>
      <c r="J267" s="24">
        <v>8</v>
      </c>
      <c r="K267" s="50">
        <f t="shared" si="20"/>
        <v>4.5</v>
      </c>
      <c r="L267" s="50">
        <f t="shared" si="21"/>
        <v>3</v>
      </c>
      <c r="M267" s="50">
        <f t="shared" si="22"/>
        <v>7.5</v>
      </c>
      <c r="N267" s="50">
        <f t="shared" si="23"/>
        <v>1.5</v>
      </c>
      <c r="O267" s="25">
        <v>3</v>
      </c>
      <c r="P267" s="25">
        <v>8</v>
      </c>
      <c r="Q267" s="24">
        <v>25</v>
      </c>
      <c r="R267" s="24">
        <v>2</v>
      </c>
      <c r="S267" s="51">
        <f t="shared" si="24"/>
        <v>25.12</v>
      </c>
      <c r="T267" s="25" t="s">
        <v>15</v>
      </c>
      <c r="U267" s="52" t="s">
        <v>15</v>
      </c>
      <c r="V267" s="24" t="s">
        <v>13</v>
      </c>
      <c r="W267" s="24">
        <v>1</v>
      </c>
      <c r="X267" s="24" t="s">
        <v>14</v>
      </c>
      <c r="Y267" s="24">
        <v>0</v>
      </c>
      <c r="Z267" s="24" t="s">
        <v>14</v>
      </c>
      <c r="AA267" s="24">
        <v>0</v>
      </c>
      <c r="AB267" s="28">
        <v>5</v>
      </c>
      <c r="AC267" s="28">
        <v>0</v>
      </c>
      <c r="AD267" s="28">
        <v>75</v>
      </c>
      <c r="AE267" s="58">
        <v>0</v>
      </c>
      <c r="AF267" s="24">
        <v>0</v>
      </c>
      <c r="AG267" s="28">
        <v>100</v>
      </c>
      <c r="AH267" s="28" t="s">
        <v>55</v>
      </c>
      <c r="AI267" s="71" t="s">
        <v>461</v>
      </c>
      <c r="AJ267" s="25"/>
      <c r="AK267" s="57" t="s">
        <v>30</v>
      </c>
      <c r="AL267" s="25">
        <v>6.5</v>
      </c>
      <c r="AM267" s="25">
        <v>3</v>
      </c>
      <c r="AN267" s="25" t="s">
        <v>49</v>
      </c>
    </row>
    <row r="268" spans="1:40" s="57" customFormat="1" ht="26.25" thickBot="1">
      <c r="A268" s="45">
        <v>40724</v>
      </c>
      <c r="B268" s="72">
        <v>5</v>
      </c>
      <c r="C268" s="49" t="s">
        <v>0</v>
      </c>
      <c r="D268" s="49">
        <v>51</v>
      </c>
      <c r="E268" s="26" t="s">
        <v>66</v>
      </c>
      <c r="F268" s="26">
        <v>3</v>
      </c>
      <c r="G268" s="25">
        <v>6</v>
      </c>
      <c r="H268" s="25">
        <v>15.5</v>
      </c>
      <c r="I268" s="50">
        <v>36.5</v>
      </c>
      <c r="J268" s="24">
        <v>33</v>
      </c>
      <c r="K268" s="50">
        <f t="shared" si="20"/>
        <v>9.5</v>
      </c>
      <c r="L268" s="50">
        <f t="shared" si="21"/>
        <v>21</v>
      </c>
      <c r="M268" s="50">
        <f t="shared" si="22"/>
        <v>30.5</v>
      </c>
      <c r="N268" s="50">
        <f t="shared" si="23"/>
        <v>27</v>
      </c>
      <c r="O268" s="49">
        <v>2</v>
      </c>
      <c r="P268" s="25">
        <v>24</v>
      </c>
      <c r="Q268" s="50">
        <v>61</v>
      </c>
      <c r="R268" s="24">
        <v>13.5</v>
      </c>
      <c r="S268" s="51">
        <f t="shared" si="24"/>
        <v>4721.1862499999997</v>
      </c>
      <c r="T268" s="26" t="s">
        <v>13</v>
      </c>
      <c r="U268" s="52" t="s">
        <v>86</v>
      </c>
      <c r="V268" s="50" t="s">
        <v>13</v>
      </c>
      <c r="W268" s="50">
        <v>1</v>
      </c>
      <c r="X268" s="24" t="s">
        <v>15</v>
      </c>
      <c r="Y268" s="24">
        <v>1</v>
      </c>
      <c r="Z268" s="24" t="s">
        <v>15</v>
      </c>
      <c r="AA268" s="24">
        <v>1</v>
      </c>
      <c r="AB268" s="28">
        <v>35</v>
      </c>
      <c r="AC268" s="28">
        <v>0</v>
      </c>
      <c r="AD268" s="28">
        <v>66</v>
      </c>
      <c r="AE268" s="58">
        <v>8</v>
      </c>
      <c r="AF268" s="24">
        <v>40</v>
      </c>
      <c r="AG268" s="28">
        <v>100</v>
      </c>
      <c r="AH268" s="28" t="s">
        <v>169</v>
      </c>
      <c r="AI268" s="71" t="s">
        <v>461</v>
      </c>
      <c r="AJ268" s="25"/>
      <c r="AK268" s="57" t="s">
        <v>30</v>
      </c>
      <c r="AL268" s="26">
        <v>6</v>
      </c>
      <c r="AM268" s="25">
        <v>2</v>
      </c>
      <c r="AN268" s="25">
        <v>0</v>
      </c>
    </row>
    <row r="269" spans="1:40" s="57" customFormat="1" ht="26.25" thickBot="1">
      <c r="A269" s="45">
        <v>40724</v>
      </c>
      <c r="B269" s="72">
        <v>5</v>
      </c>
      <c r="C269" s="49" t="s">
        <v>0</v>
      </c>
      <c r="D269" s="49">
        <v>52</v>
      </c>
      <c r="E269" s="25" t="s">
        <v>81</v>
      </c>
      <c r="F269" s="25">
        <v>2</v>
      </c>
      <c r="G269" s="49">
        <v>9</v>
      </c>
      <c r="H269" s="26">
        <v>15</v>
      </c>
      <c r="I269" s="24">
        <v>18.5</v>
      </c>
      <c r="J269" s="24">
        <v>2</v>
      </c>
      <c r="K269" s="50">
        <f t="shared" si="20"/>
        <v>6</v>
      </c>
      <c r="L269" s="50">
        <f t="shared" si="21"/>
        <v>3.5</v>
      </c>
      <c r="M269" s="50">
        <f t="shared" si="22"/>
        <v>9.5</v>
      </c>
      <c r="N269" s="50">
        <f t="shared" si="23"/>
        <v>-7</v>
      </c>
      <c r="O269" s="25">
        <v>5</v>
      </c>
      <c r="P269" s="49">
        <v>22</v>
      </c>
      <c r="Q269" s="24">
        <v>32</v>
      </c>
      <c r="R269" s="24">
        <v>2</v>
      </c>
      <c r="S269" s="51">
        <f t="shared" si="24"/>
        <v>6.28</v>
      </c>
      <c r="T269" s="25" t="s">
        <v>17</v>
      </c>
      <c r="U269" s="52" t="s">
        <v>86</v>
      </c>
      <c r="V269" s="24" t="s">
        <v>17</v>
      </c>
      <c r="W269" s="24">
        <v>1</v>
      </c>
      <c r="X269" s="24" t="s">
        <v>14</v>
      </c>
      <c r="Y269" s="24">
        <v>0</v>
      </c>
      <c r="Z269" s="24" t="s">
        <v>14</v>
      </c>
      <c r="AA269" s="24">
        <v>0</v>
      </c>
      <c r="AB269" s="58">
        <v>3</v>
      </c>
      <c r="AC269" s="58">
        <v>1</v>
      </c>
      <c r="AD269" s="58">
        <v>10</v>
      </c>
      <c r="AE269" s="58">
        <v>5</v>
      </c>
      <c r="AF269" s="24">
        <v>5</v>
      </c>
      <c r="AG269" s="58">
        <v>40</v>
      </c>
      <c r="AH269" s="28" t="s">
        <v>168</v>
      </c>
      <c r="AI269" s="71" t="s">
        <v>461</v>
      </c>
      <c r="AJ269" s="49"/>
      <c r="AK269" s="57" t="s">
        <v>29</v>
      </c>
      <c r="AL269" s="25">
        <v>6</v>
      </c>
      <c r="AM269" s="49">
        <v>4</v>
      </c>
      <c r="AN269" s="49">
        <v>0</v>
      </c>
    </row>
    <row r="270" spans="1:40" s="57" customFormat="1" ht="26.25" thickBot="1">
      <c r="A270" s="45">
        <v>40724</v>
      </c>
      <c r="B270" s="72">
        <v>5</v>
      </c>
      <c r="C270" s="49" t="s">
        <v>0</v>
      </c>
      <c r="D270" s="49">
        <v>53</v>
      </c>
      <c r="E270" s="49" t="s">
        <v>81</v>
      </c>
      <c r="F270" s="49">
        <v>2</v>
      </c>
      <c r="G270" s="25">
        <v>7</v>
      </c>
      <c r="H270" s="25">
        <v>11</v>
      </c>
      <c r="I270" s="24"/>
      <c r="J270" s="24"/>
      <c r="K270" s="50">
        <f t="shared" si="20"/>
        <v>4</v>
      </c>
      <c r="L270" s="50">
        <f t="shared" si="21"/>
        <v>-11</v>
      </c>
      <c r="M270" s="50">
        <f t="shared" si="22"/>
        <v>-7</v>
      </c>
      <c r="N270" s="50">
        <f t="shared" si="23"/>
        <v>-7</v>
      </c>
      <c r="O270" s="25">
        <v>5</v>
      </c>
      <c r="P270" s="25">
        <v>20</v>
      </c>
      <c r="Q270" s="24"/>
      <c r="R270" s="24"/>
      <c r="S270" s="51">
        <f t="shared" si="24"/>
        <v>0</v>
      </c>
      <c r="T270" s="49" t="s">
        <v>15</v>
      </c>
      <c r="U270" s="52" t="s">
        <v>15</v>
      </c>
      <c r="V270" s="24" t="s">
        <v>14</v>
      </c>
      <c r="W270" s="24">
        <v>0</v>
      </c>
      <c r="X270" s="24" t="s">
        <v>14</v>
      </c>
      <c r="Y270" s="24">
        <v>0</v>
      </c>
      <c r="Z270" s="24" t="s">
        <v>14</v>
      </c>
      <c r="AA270" s="24">
        <v>0</v>
      </c>
      <c r="AB270" s="28">
        <v>5</v>
      </c>
      <c r="AC270" s="28">
        <v>0</v>
      </c>
      <c r="AD270" s="28">
        <v>30</v>
      </c>
      <c r="AE270" s="58">
        <v>20</v>
      </c>
      <c r="AF270" s="24"/>
      <c r="AG270" s="28">
        <v>75</v>
      </c>
      <c r="AH270" s="58" t="s">
        <v>163</v>
      </c>
      <c r="AI270" s="71" t="s">
        <v>461</v>
      </c>
      <c r="AJ270" s="25"/>
      <c r="AK270" s="57" t="s">
        <v>30</v>
      </c>
      <c r="AL270" s="49">
        <v>5</v>
      </c>
      <c r="AM270" s="25">
        <v>4</v>
      </c>
      <c r="AN270" s="25">
        <v>0</v>
      </c>
    </row>
    <row r="271" spans="1:40" s="57" customFormat="1" ht="13.5" thickBot="1">
      <c r="A271" s="45">
        <v>40724</v>
      </c>
      <c r="B271" s="72">
        <v>5</v>
      </c>
      <c r="C271" s="49" t="s">
        <v>0</v>
      </c>
      <c r="D271" s="49">
        <v>54</v>
      </c>
      <c r="E271" s="25" t="s">
        <v>81</v>
      </c>
      <c r="F271" s="25">
        <v>3</v>
      </c>
      <c r="G271" s="25">
        <v>6</v>
      </c>
      <c r="H271" s="49">
        <v>4.5</v>
      </c>
      <c r="I271" s="24"/>
      <c r="J271" s="24"/>
      <c r="K271" s="50">
        <f t="shared" si="20"/>
        <v>-1.5</v>
      </c>
      <c r="L271" s="50">
        <f t="shared" si="21"/>
        <v>-4.5</v>
      </c>
      <c r="M271" s="50">
        <f t="shared" si="22"/>
        <v>-6</v>
      </c>
      <c r="N271" s="50">
        <f t="shared" si="23"/>
        <v>-6</v>
      </c>
      <c r="O271" s="25">
        <v>4</v>
      </c>
      <c r="P271" s="25">
        <v>3</v>
      </c>
      <c r="Q271" s="24"/>
      <c r="R271" s="24"/>
      <c r="S271" s="51">
        <f t="shared" si="24"/>
        <v>0</v>
      </c>
      <c r="T271" s="25" t="s">
        <v>18</v>
      </c>
      <c r="U271" s="52" t="s">
        <v>15</v>
      </c>
      <c r="V271" s="24" t="s">
        <v>14</v>
      </c>
      <c r="W271" s="24">
        <v>0</v>
      </c>
      <c r="X271" s="24" t="s">
        <v>14</v>
      </c>
      <c r="Y271" s="24">
        <v>0</v>
      </c>
      <c r="Z271" s="24" t="s">
        <v>14</v>
      </c>
      <c r="AA271" s="24">
        <v>0</v>
      </c>
      <c r="AB271" s="58">
        <v>5</v>
      </c>
      <c r="AC271" s="58">
        <v>0</v>
      </c>
      <c r="AD271" s="58">
        <v>20</v>
      </c>
      <c r="AE271" s="58">
        <v>0</v>
      </c>
      <c r="AF271" s="24"/>
      <c r="AG271" s="58">
        <v>60</v>
      </c>
      <c r="AH271" s="28" t="s">
        <v>88</v>
      </c>
      <c r="AI271" s="71" t="s">
        <v>461</v>
      </c>
      <c r="AJ271" s="25"/>
      <c r="AK271" s="57" t="s">
        <v>30</v>
      </c>
      <c r="AL271" s="25">
        <v>9</v>
      </c>
      <c r="AM271" s="25">
        <v>5</v>
      </c>
      <c r="AN271" s="49">
        <v>0</v>
      </c>
    </row>
    <row r="272" spans="1:40" s="57" customFormat="1" ht="26.25" thickBot="1">
      <c r="A272" s="45">
        <v>40724</v>
      </c>
      <c r="B272" s="72">
        <v>5</v>
      </c>
      <c r="C272" s="49" t="s">
        <v>0</v>
      </c>
      <c r="D272" s="49">
        <v>55</v>
      </c>
      <c r="E272" s="25" t="s">
        <v>81</v>
      </c>
      <c r="F272" s="25">
        <v>2</v>
      </c>
      <c r="G272" s="25">
        <v>7</v>
      </c>
      <c r="H272" s="25">
        <v>4</v>
      </c>
      <c r="I272" s="24"/>
      <c r="J272" s="24"/>
      <c r="K272" s="50">
        <f t="shared" si="20"/>
        <v>-3</v>
      </c>
      <c r="L272" s="50">
        <f t="shared" si="21"/>
        <v>-4</v>
      </c>
      <c r="M272" s="50">
        <f t="shared" si="22"/>
        <v>-7</v>
      </c>
      <c r="N272" s="50">
        <f t="shared" si="23"/>
        <v>-7</v>
      </c>
      <c r="O272" s="25">
        <v>4</v>
      </c>
      <c r="P272" s="25">
        <v>3</v>
      </c>
      <c r="Q272" s="24"/>
      <c r="R272" s="24"/>
      <c r="S272" s="51">
        <f t="shared" si="24"/>
        <v>0</v>
      </c>
      <c r="T272" s="25" t="s">
        <v>15</v>
      </c>
      <c r="U272" s="52" t="s">
        <v>15</v>
      </c>
      <c r="V272" s="24" t="s">
        <v>14</v>
      </c>
      <c r="W272" s="24">
        <v>0</v>
      </c>
      <c r="X272" s="24" t="s">
        <v>14</v>
      </c>
      <c r="Y272" s="24">
        <v>0</v>
      </c>
      <c r="Z272" s="24" t="s">
        <v>14</v>
      </c>
      <c r="AA272" s="24">
        <v>0</v>
      </c>
      <c r="AB272" s="28">
        <v>4</v>
      </c>
      <c r="AC272" s="28">
        <v>1</v>
      </c>
      <c r="AD272" s="28">
        <v>25</v>
      </c>
      <c r="AE272" s="58">
        <v>20</v>
      </c>
      <c r="AF272" s="24"/>
      <c r="AG272" s="28">
        <v>60</v>
      </c>
      <c r="AH272" s="58" t="s">
        <v>167</v>
      </c>
      <c r="AI272" s="71" t="s">
        <v>461</v>
      </c>
      <c r="AJ272" s="25"/>
      <c r="AK272" s="57" t="s">
        <v>30</v>
      </c>
      <c r="AL272" s="25">
        <v>7</v>
      </c>
      <c r="AM272" s="25">
        <v>4</v>
      </c>
      <c r="AN272" s="25">
        <v>0</v>
      </c>
    </row>
    <row r="273" spans="1:40" s="57" customFormat="1" ht="26.25" thickBot="1">
      <c r="A273" s="45">
        <v>40724</v>
      </c>
      <c r="B273" s="72">
        <v>5</v>
      </c>
      <c r="C273" s="49" t="s">
        <v>0</v>
      </c>
      <c r="D273" s="49">
        <v>56</v>
      </c>
      <c r="E273" s="25" t="s">
        <v>81</v>
      </c>
      <c r="F273" s="25">
        <v>0</v>
      </c>
      <c r="G273" s="25">
        <v>8</v>
      </c>
      <c r="H273" s="25">
        <v>0</v>
      </c>
      <c r="I273" s="24"/>
      <c r="J273" s="24"/>
      <c r="K273" s="50">
        <f t="shared" si="20"/>
        <v>-8</v>
      </c>
      <c r="L273" s="50">
        <f t="shared" si="21"/>
        <v>0</v>
      </c>
      <c r="M273" s="50">
        <f t="shared" si="22"/>
        <v>-8</v>
      </c>
      <c r="N273" s="50">
        <f t="shared" si="23"/>
        <v>-8</v>
      </c>
      <c r="O273" s="25">
        <v>5</v>
      </c>
      <c r="P273" s="25">
        <v>0</v>
      </c>
      <c r="Q273" s="24"/>
      <c r="R273" s="24"/>
      <c r="S273" s="51">
        <f t="shared" si="24"/>
        <v>0</v>
      </c>
      <c r="T273" s="25" t="s">
        <v>14</v>
      </c>
      <c r="U273" s="25" t="s">
        <v>14</v>
      </c>
      <c r="V273" s="24" t="s">
        <v>14</v>
      </c>
      <c r="W273" s="24">
        <v>0</v>
      </c>
      <c r="X273" s="24" t="s">
        <v>14</v>
      </c>
      <c r="Y273" s="24">
        <v>0</v>
      </c>
      <c r="Z273" s="24" t="s">
        <v>14</v>
      </c>
      <c r="AA273" s="24">
        <v>0</v>
      </c>
      <c r="AB273" s="58">
        <v>10</v>
      </c>
      <c r="AC273" s="58">
        <v>3</v>
      </c>
      <c r="AD273" s="58">
        <v>25</v>
      </c>
      <c r="AE273" s="58">
        <v>20</v>
      </c>
      <c r="AF273" s="24"/>
      <c r="AG273" s="58">
        <v>45</v>
      </c>
      <c r="AH273" s="28" t="s">
        <v>166</v>
      </c>
      <c r="AI273" s="71" t="s">
        <v>461</v>
      </c>
      <c r="AJ273" s="25"/>
      <c r="AK273" s="57" t="s">
        <v>30</v>
      </c>
      <c r="AL273" s="25">
        <v>8</v>
      </c>
      <c r="AM273" s="25">
        <v>5</v>
      </c>
      <c r="AN273" s="49">
        <v>0</v>
      </c>
    </row>
    <row r="274" spans="1:40" s="57" customFormat="1" ht="26.25" thickBot="1">
      <c r="A274" s="45">
        <v>40724</v>
      </c>
      <c r="B274" s="72">
        <v>5</v>
      </c>
      <c r="C274" s="49" t="s">
        <v>0</v>
      </c>
      <c r="D274" s="49">
        <v>57</v>
      </c>
      <c r="E274" s="25" t="s">
        <v>66</v>
      </c>
      <c r="F274" s="25">
        <v>0</v>
      </c>
      <c r="G274" s="25">
        <v>7</v>
      </c>
      <c r="H274" s="25">
        <v>0</v>
      </c>
      <c r="I274" s="24"/>
      <c r="J274" s="24"/>
      <c r="K274" s="50">
        <f t="shared" si="20"/>
        <v>-7</v>
      </c>
      <c r="L274" s="50">
        <f t="shared" si="21"/>
        <v>0</v>
      </c>
      <c r="M274" s="50">
        <f t="shared" si="22"/>
        <v>-7</v>
      </c>
      <c r="N274" s="50">
        <f t="shared" si="23"/>
        <v>-7</v>
      </c>
      <c r="O274" s="25">
        <v>2</v>
      </c>
      <c r="P274" s="25">
        <v>0</v>
      </c>
      <c r="Q274" s="24"/>
      <c r="R274" s="24"/>
      <c r="S274" s="51">
        <f t="shared" si="24"/>
        <v>0</v>
      </c>
      <c r="T274" s="25" t="s">
        <v>14</v>
      </c>
      <c r="U274" s="25" t="s">
        <v>14</v>
      </c>
      <c r="V274" s="24" t="s">
        <v>14</v>
      </c>
      <c r="W274" s="24">
        <v>0</v>
      </c>
      <c r="X274" s="24" t="s">
        <v>14</v>
      </c>
      <c r="Y274" s="24">
        <v>0</v>
      </c>
      <c r="Z274" s="24" t="s">
        <v>14</v>
      </c>
      <c r="AA274" s="24">
        <v>0</v>
      </c>
      <c r="AB274" s="28">
        <v>20</v>
      </c>
      <c r="AC274" s="28">
        <v>10</v>
      </c>
      <c r="AD274" s="28">
        <v>35</v>
      </c>
      <c r="AE274" s="58">
        <v>45</v>
      </c>
      <c r="AF274" s="24"/>
      <c r="AG274" s="28">
        <v>40</v>
      </c>
      <c r="AH274" s="58" t="s">
        <v>165</v>
      </c>
      <c r="AI274" s="71" t="s">
        <v>461</v>
      </c>
      <c r="AJ274" s="25"/>
      <c r="AK274" s="57" t="s">
        <v>30</v>
      </c>
      <c r="AL274" s="25">
        <v>7</v>
      </c>
      <c r="AM274" s="25">
        <v>2</v>
      </c>
      <c r="AN274" s="25">
        <v>0</v>
      </c>
    </row>
    <row r="275" spans="1:40" s="57" customFormat="1" ht="26.25" thickBot="1">
      <c r="A275" s="45">
        <v>40724</v>
      </c>
      <c r="B275" s="72">
        <v>5</v>
      </c>
      <c r="C275" s="72" t="s">
        <v>0</v>
      </c>
      <c r="D275" s="49">
        <v>58</v>
      </c>
      <c r="E275" s="25" t="s">
        <v>81</v>
      </c>
      <c r="F275" s="25">
        <v>2</v>
      </c>
      <c r="G275" s="25">
        <v>8</v>
      </c>
      <c r="H275" s="25">
        <v>19.5</v>
      </c>
      <c r="I275" s="24">
        <v>48</v>
      </c>
      <c r="J275" s="24">
        <v>32</v>
      </c>
      <c r="K275" s="50">
        <f t="shared" si="20"/>
        <v>11.5</v>
      </c>
      <c r="L275" s="50">
        <f t="shared" si="21"/>
        <v>28.5</v>
      </c>
      <c r="M275" s="50">
        <f t="shared" si="22"/>
        <v>40</v>
      </c>
      <c r="N275" s="50">
        <f t="shared" si="23"/>
        <v>24</v>
      </c>
      <c r="O275" s="25">
        <v>5</v>
      </c>
      <c r="P275" s="25">
        <v>23</v>
      </c>
      <c r="Q275" s="24">
        <v>54</v>
      </c>
      <c r="R275" s="24">
        <v>8.5</v>
      </c>
      <c r="S275" s="51">
        <f t="shared" si="24"/>
        <v>1814.92</v>
      </c>
      <c r="T275" s="25" t="s">
        <v>15</v>
      </c>
      <c r="U275" s="52" t="s">
        <v>13</v>
      </c>
      <c r="V275" s="24" t="s">
        <v>13</v>
      </c>
      <c r="W275" s="24">
        <v>1</v>
      </c>
      <c r="X275" s="24" t="s">
        <v>17</v>
      </c>
      <c r="Y275" s="24">
        <v>1</v>
      </c>
      <c r="Z275" s="24" t="s">
        <v>15</v>
      </c>
      <c r="AA275" s="24">
        <v>1</v>
      </c>
      <c r="AB275" s="58">
        <v>3</v>
      </c>
      <c r="AC275" s="58">
        <v>1</v>
      </c>
      <c r="AD275" s="58">
        <v>15</v>
      </c>
      <c r="AE275" s="58">
        <v>40</v>
      </c>
      <c r="AF275" s="24">
        <v>1</v>
      </c>
      <c r="AG275" s="58">
        <v>50</v>
      </c>
      <c r="AH275" s="28" t="s">
        <v>164</v>
      </c>
      <c r="AI275" s="71" t="s">
        <v>461</v>
      </c>
      <c r="AJ275" s="25"/>
      <c r="AK275" s="57" t="s">
        <v>30</v>
      </c>
      <c r="AL275" s="25">
        <v>8</v>
      </c>
      <c r="AM275" s="25">
        <v>5</v>
      </c>
      <c r="AN275" s="49">
        <v>0</v>
      </c>
    </row>
    <row r="276" spans="1:40" s="57" customFormat="1" ht="26.25" thickBot="1">
      <c r="A276" s="45">
        <v>40724</v>
      </c>
      <c r="B276" s="72">
        <v>5</v>
      </c>
      <c r="C276" s="49" t="s">
        <v>0</v>
      </c>
      <c r="D276" s="49">
        <v>59</v>
      </c>
      <c r="E276" s="25" t="s">
        <v>47</v>
      </c>
      <c r="F276" s="25">
        <v>3</v>
      </c>
      <c r="G276" s="25">
        <v>5</v>
      </c>
      <c r="H276" s="25">
        <v>15</v>
      </c>
      <c r="I276" s="24">
        <v>18</v>
      </c>
      <c r="J276" s="24">
        <v>21.5</v>
      </c>
      <c r="K276" s="50">
        <f t="shared" si="20"/>
        <v>10</v>
      </c>
      <c r="L276" s="50">
        <f t="shared" si="21"/>
        <v>3</v>
      </c>
      <c r="M276" s="50">
        <f t="shared" si="22"/>
        <v>13</v>
      </c>
      <c r="N276" s="50">
        <f t="shared" si="23"/>
        <v>16.5</v>
      </c>
      <c r="O276" s="25">
        <v>0</v>
      </c>
      <c r="P276" s="25">
        <v>23</v>
      </c>
      <c r="Q276" s="24">
        <v>24</v>
      </c>
      <c r="R276" s="24">
        <v>10.5</v>
      </c>
      <c r="S276" s="51">
        <f t="shared" si="24"/>
        <v>1860.744375</v>
      </c>
      <c r="T276" s="25" t="s">
        <v>15</v>
      </c>
      <c r="U276" s="52" t="s">
        <v>13</v>
      </c>
      <c r="V276" s="24" t="s">
        <v>13</v>
      </c>
      <c r="W276" s="24">
        <v>1</v>
      </c>
      <c r="X276" s="24" t="s">
        <v>17</v>
      </c>
      <c r="Y276" s="24">
        <v>1</v>
      </c>
      <c r="Z276" s="24" t="s">
        <v>15</v>
      </c>
      <c r="AA276" s="24">
        <v>1</v>
      </c>
      <c r="AB276" s="28">
        <v>8</v>
      </c>
      <c r="AC276" s="28">
        <v>0.1</v>
      </c>
      <c r="AD276" s="28">
        <v>15</v>
      </c>
      <c r="AE276" s="58">
        <v>20</v>
      </c>
      <c r="AF276" s="24">
        <v>0</v>
      </c>
      <c r="AG276" s="28">
        <v>40</v>
      </c>
      <c r="AH276" s="58" t="s">
        <v>163</v>
      </c>
      <c r="AI276" s="71" t="s">
        <v>461</v>
      </c>
      <c r="AJ276" s="25"/>
      <c r="AK276" s="57" t="s">
        <v>30</v>
      </c>
      <c r="AL276" s="25">
        <v>5</v>
      </c>
      <c r="AM276" s="25">
        <v>0</v>
      </c>
      <c r="AN276" s="25">
        <v>0</v>
      </c>
    </row>
    <row r="277" spans="1:40" s="57" customFormat="1" ht="26.25" thickBot="1">
      <c r="A277" s="45">
        <v>40724</v>
      </c>
      <c r="B277" s="72">
        <v>5</v>
      </c>
      <c r="C277" s="49" t="s">
        <v>0</v>
      </c>
      <c r="D277" s="49">
        <v>60</v>
      </c>
      <c r="E277" s="25" t="s">
        <v>66</v>
      </c>
      <c r="F277" s="25">
        <v>2</v>
      </c>
      <c r="G277" s="25">
        <v>5</v>
      </c>
      <c r="H277" s="25">
        <v>19.5</v>
      </c>
      <c r="I277" s="24">
        <v>65</v>
      </c>
      <c r="J277" s="24">
        <v>48</v>
      </c>
      <c r="K277" s="50">
        <f t="shared" si="20"/>
        <v>14.5</v>
      </c>
      <c r="L277" s="50">
        <f t="shared" si="21"/>
        <v>45.5</v>
      </c>
      <c r="M277" s="50">
        <f t="shared" si="22"/>
        <v>60</v>
      </c>
      <c r="N277" s="50">
        <f t="shared" si="23"/>
        <v>43</v>
      </c>
      <c r="O277" s="25">
        <v>4</v>
      </c>
      <c r="P277" s="25">
        <v>21</v>
      </c>
      <c r="Q277" s="24">
        <v>51</v>
      </c>
      <c r="R277" s="24">
        <v>23.5</v>
      </c>
      <c r="S277" s="51">
        <f t="shared" si="24"/>
        <v>20808.78</v>
      </c>
      <c r="T277" s="25" t="s">
        <v>13</v>
      </c>
      <c r="U277" s="52" t="s">
        <v>13</v>
      </c>
      <c r="V277" s="24" t="s">
        <v>13</v>
      </c>
      <c r="W277" s="24">
        <v>1</v>
      </c>
      <c r="X277" s="24" t="s">
        <v>17</v>
      </c>
      <c r="Y277" s="24">
        <v>1</v>
      </c>
      <c r="Z277" s="24" t="s">
        <v>15</v>
      </c>
      <c r="AA277" s="24">
        <v>1</v>
      </c>
      <c r="AB277" s="58">
        <v>10</v>
      </c>
      <c r="AC277" s="58">
        <v>1</v>
      </c>
      <c r="AD277" s="58">
        <v>21</v>
      </c>
      <c r="AE277" s="58">
        <v>28</v>
      </c>
      <c r="AF277" s="24">
        <v>0</v>
      </c>
      <c r="AG277" s="58">
        <v>85</v>
      </c>
      <c r="AH277" s="28" t="s">
        <v>134</v>
      </c>
      <c r="AI277" s="71" t="s">
        <v>461</v>
      </c>
      <c r="AJ277" s="25" t="s">
        <v>162</v>
      </c>
      <c r="AK277" s="57" t="s">
        <v>30</v>
      </c>
      <c r="AL277" s="25">
        <v>5</v>
      </c>
      <c r="AM277" s="25">
        <v>4</v>
      </c>
      <c r="AN277" s="49">
        <v>0</v>
      </c>
    </row>
    <row r="278" spans="1:40" s="57" customFormat="1" ht="13.5" thickBot="1">
      <c r="A278" s="45">
        <v>40724</v>
      </c>
      <c r="B278" s="72">
        <v>5</v>
      </c>
      <c r="C278" s="49" t="s">
        <v>0</v>
      </c>
      <c r="D278" s="49">
        <v>61</v>
      </c>
      <c r="E278" s="25" t="s">
        <v>42</v>
      </c>
      <c r="F278" s="25">
        <v>2</v>
      </c>
      <c r="G278" s="25">
        <v>6</v>
      </c>
      <c r="H278" s="25">
        <v>9</v>
      </c>
      <c r="I278" s="24">
        <v>17.5</v>
      </c>
      <c r="J278" s="24">
        <v>3</v>
      </c>
      <c r="K278" s="50">
        <f t="shared" si="20"/>
        <v>3</v>
      </c>
      <c r="L278" s="50">
        <f t="shared" si="21"/>
        <v>8.5</v>
      </c>
      <c r="M278" s="50">
        <f t="shared" si="22"/>
        <v>11.5</v>
      </c>
      <c r="N278" s="50">
        <f t="shared" si="23"/>
        <v>-3</v>
      </c>
      <c r="O278" s="25">
        <v>3</v>
      </c>
      <c r="P278" s="25">
        <v>9</v>
      </c>
      <c r="Q278" s="24">
        <v>29</v>
      </c>
      <c r="R278" s="24">
        <v>3</v>
      </c>
      <c r="S278" s="51">
        <f t="shared" si="24"/>
        <v>21.195</v>
      </c>
      <c r="T278" s="25" t="s">
        <v>18</v>
      </c>
      <c r="U278" s="52" t="s">
        <v>15</v>
      </c>
      <c r="V278" s="24" t="s">
        <v>15</v>
      </c>
      <c r="W278" s="24">
        <v>1</v>
      </c>
      <c r="X278" s="24" t="s">
        <v>18</v>
      </c>
      <c r="Y278" s="24">
        <v>1</v>
      </c>
      <c r="Z278" s="24" t="s">
        <v>14</v>
      </c>
      <c r="AA278" s="24">
        <v>0</v>
      </c>
      <c r="AB278" s="28">
        <v>20</v>
      </c>
      <c r="AC278" s="28">
        <v>0</v>
      </c>
      <c r="AD278" s="28">
        <v>70</v>
      </c>
      <c r="AE278" s="28">
        <v>0</v>
      </c>
      <c r="AF278" s="24">
        <v>50</v>
      </c>
      <c r="AG278" s="28">
        <v>70</v>
      </c>
      <c r="AH278" s="58" t="s">
        <v>67</v>
      </c>
      <c r="AI278" s="71" t="s">
        <v>461</v>
      </c>
      <c r="AJ278" s="25"/>
      <c r="AK278" s="57" t="s">
        <v>29</v>
      </c>
      <c r="AL278" s="25">
        <v>6</v>
      </c>
      <c r="AM278" s="25">
        <v>3</v>
      </c>
      <c r="AN278" s="25">
        <v>0</v>
      </c>
    </row>
    <row r="279" spans="1:40" s="57" customFormat="1" ht="13.5" thickBot="1">
      <c r="A279" s="45">
        <v>40724</v>
      </c>
      <c r="B279" s="72">
        <v>5</v>
      </c>
      <c r="C279" s="49" t="s">
        <v>0</v>
      </c>
      <c r="D279" s="49">
        <v>62</v>
      </c>
      <c r="E279" s="25" t="s">
        <v>42</v>
      </c>
      <c r="F279" s="25">
        <v>2</v>
      </c>
      <c r="G279" s="25">
        <v>6</v>
      </c>
      <c r="H279" s="25">
        <v>15</v>
      </c>
      <c r="I279" s="24">
        <v>32.5</v>
      </c>
      <c r="J279" s="24">
        <v>38</v>
      </c>
      <c r="K279" s="50">
        <f t="shared" si="20"/>
        <v>9</v>
      </c>
      <c r="L279" s="50">
        <f t="shared" si="21"/>
        <v>17.5</v>
      </c>
      <c r="M279" s="50">
        <f t="shared" si="22"/>
        <v>26.5</v>
      </c>
      <c r="N279" s="50">
        <f t="shared" si="23"/>
        <v>32</v>
      </c>
      <c r="O279" s="25">
        <v>0</v>
      </c>
      <c r="P279" s="25">
        <v>17</v>
      </c>
      <c r="Q279" s="24">
        <v>45</v>
      </c>
      <c r="R279" s="24">
        <v>11</v>
      </c>
      <c r="S279" s="51">
        <f t="shared" si="24"/>
        <v>3609.43</v>
      </c>
      <c r="T279" s="25" t="s">
        <v>15</v>
      </c>
      <c r="U279" s="52" t="s">
        <v>15</v>
      </c>
      <c r="V279" s="24" t="s">
        <v>13</v>
      </c>
      <c r="W279" s="24">
        <v>1</v>
      </c>
      <c r="X279" s="24" t="s">
        <v>15</v>
      </c>
      <c r="Y279" s="24">
        <v>1</v>
      </c>
      <c r="Z279" s="24" t="s">
        <v>15</v>
      </c>
      <c r="AA279" s="24">
        <v>1</v>
      </c>
      <c r="AB279" s="58">
        <v>0</v>
      </c>
      <c r="AC279" s="58">
        <v>3</v>
      </c>
      <c r="AD279" s="58">
        <v>3</v>
      </c>
      <c r="AE279" s="58">
        <v>1</v>
      </c>
      <c r="AF279" s="24">
        <v>0</v>
      </c>
      <c r="AG279" s="58">
        <v>20</v>
      </c>
      <c r="AH279" s="28" t="s">
        <v>161</v>
      </c>
      <c r="AI279" s="71" t="s">
        <v>461</v>
      </c>
      <c r="AJ279" s="25"/>
      <c r="AK279" s="57" t="s">
        <v>29</v>
      </c>
      <c r="AL279" s="25">
        <v>6</v>
      </c>
      <c r="AM279" s="25">
        <v>0</v>
      </c>
      <c r="AN279" s="49">
        <v>0</v>
      </c>
    </row>
    <row r="280" spans="1:40" s="57" customFormat="1" ht="13.5" thickBot="1">
      <c r="A280" s="45">
        <v>40724</v>
      </c>
      <c r="B280" s="72">
        <v>5</v>
      </c>
      <c r="C280" s="49" t="s">
        <v>0</v>
      </c>
      <c r="D280" s="49">
        <v>63</v>
      </c>
      <c r="E280" s="25" t="s">
        <v>42</v>
      </c>
      <c r="F280" s="25">
        <v>2</v>
      </c>
      <c r="G280" s="25">
        <v>5</v>
      </c>
      <c r="H280" s="25">
        <v>7</v>
      </c>
      <c r="I280" s="24">
        <v>13</v>
      </c>
      <c r="J280" s="24"/>
      <c r="K280" s="50">
        <f t="shared" si="20"/>
        <v>2</v>
      </c>
      <c r="L280" s="50">
        <f t="shared" si="21"/>
        <v>6</v>
      </c>
      <c r="M280" s="50">
        <f t="shared" si="22"/>
        <v>8</v>
      </c>
      <c r="N280" s="50">
        <f t="shared" si="23"/>
        <v>-5</v>
      </c>
      <c r="O280" s="25">
        <v>4</v>
      </c>
      <c r="P280" s="25">
        <v>5</v>
      </c>
      <c r="Q280" s="24">
        <v>24</v>
      </c>
      <c r="R280" s="24"/>
      <c r="S280" s="51">
        <f t="shared" si="24"/>
        <v>0</v>
      </c>
      <c r="T280" s="25" t="s">
        <v>15</v>
      </c>
      <c r="U280" s="52" t="s">
        <v>15</v>
      </c>
      <c r="V280" s="24" t="s">
        <v>13</v>
      </c>
      <c r="W280" s="24">
        <v>1</v>
      </c>
      <c r="X280" s="24" t="s">
        <v>14</v>
      </c>
      <c r="Y280" s="24">
        <v>0</v>
      </c>
      <c r="Z280" s="24" t="s">
        <v>14</v>
      </c>
      <c r="AA280" s="24">
        <v>0</v>
      </c>
      <c r="AB280" s="28">
        <v>25</v>
      </c>
      <c r="AC280" s="28">
        <v>0</v>
      </c>
      <c r="AD280" s="28">
        <v>50</v>
      </c>
      <c r="AE280" s="28">
        <v>0</v>
      </c>
      <c r="AF280" s="24">
        <v>70</v>
      </c>
      <c r="AG280" s="28">
        <v>70</v>
      </c>
      <c r="AH280" s="58" t="s">
        <v>67</v>
      </c>
      <c r="AI280" s="71" t="s">
        <v>461</v>
      </c>
      <c r="AJ280" s="25"/>
      <c r="AK280" s="57" t="s">
        <v>30</v>
      </c>
      <c r="AL280" s="25">
        <v>7</v>
      </c>
      <c r="AM280" s="25">
        <v>5</v>
      </c>
      <c r="AN280" s="25">
        <v>0</v>
      </c>
    </row>
    <row r="281" spans="1:40" s="57" customFormat="1" ht="26.25" thickBot="1">
      <c r="A281" s="45">
        <v>40724</v>
      </c>
      <c r="B281" s="72">
        <v>5</v>
      </c>
      <c r="C281" s="49" t="s">
        <v>0</v>
      </c>
      <c r="D281" s="49">
        <v>64</v>
      </c>
      <c r="E281" s="25" t="s">
        <v>42</v>
      </c>
      <c r="F281" s="25">
        <v>3</v>
      </c>
      <c r="G281" s="25">
        <v>5</v>
      </c>
      <c r="H281" s="25">
        <v>8</v>
      </c>
      <c r="I281" s="24">
        <v>14</v>
      </c>
      <c r="J281" s="24">
        <v>7</v>
      </c>
      <c r="K281" s="50">
        <f t="shared" si="20"/>
        <v>3</v>
      </c>
      <c r="L281" s="50">
        <f t="shared" si="21"/>
        <v>6</v>
      </c>
      <c r="M281" s="50">
        <f t="shared" si="22"/>
        <v>9</v>
      </c>
      <c r="N281" s="50">
        <f t="shared" si="23"/>
        <v>2</v>
      </c>
      <c r="O281" s="25">
        <v>3</v>
      </c>
      <c r="P281" s="25">
        <v>10</v>
      </c>
      <c r="Q281" s="24">
        <v>24</v>
      </c>
      <c r="R281" s="24">
        <v>4</v>
      </c>
      <c r="S281" s="51">
        <f t="shared" si="24"/>
        <v>87.92</v>
      </c>
      <c r="T281" s="25" t="s">
        <v>15</v>
      </c>
      <c r="U281" s="52" t="s">
        <v>15</v>
      </c>
      <c r="V281" s="24" t="s">
        <v>13</v>
      </c>
      <c r="W281" s="24">
        <v>1</v>
      </c>
      <c r="X281" s="24" t="s">
        <v>18</v>
      </c>
      <c r="Y281" s="24">
        <v>1</v>
      </c>
      <c r="Z281" s="24" t="s">
        <v>17</v>
      </c>
      <c r="AA281" s="24">
        <v>1</v>
      </c>
      <c r="AB281" s="58">
        <v>20</v>
      </c>
      <c r="AC281" s="58">
        <v>0</v>
      </c>
      <c r="AD281" s="58">
        <v>35</v>
      </c>
      <c r="AE281" s="58">
        <v>0</v>
      </c>
      <c r="AF281" s="24">
        <v>1</v>
      </c>
      <c r="AG281" s="58">
        <v>70</v>
      </c>
      <c r="AH281" s="28" t="s">
        <v>160</v>
      </c>
      <c r="AI281" s="71" t="s">
        <v>461</v>
      </c>
      <c r="AJ281" s="25"/>
      <c r="AK281" s="57" t="s">
        <v>29</v>
      </c>
      <c r="AL281" s="25">
        <v>5</v>
      </c>
      <c r="AM281" s="25">
        <v>3</v>
      </c>
      <c r="AN281" s="49">
        <v>0</v>
      </c>
    </row>
    <row r="282" spans="1:40" s="57" customFormat="1" ht="13.5" thickBot="1">
      <c r="A282" s="45">
        <v>40724</v>
      </c>
      <c r="B282" s="72">
        <v>5</v>
      </c>
      <c r="C282" s="49" t="s">
        <v>0</v>
      </c>
      <c r="D282" s="49">
        <v>65</v>
      </c>
      <c r="E282" s="25" t="s">
        <v>42</v>
      </c>
      <c r="F282" s="25">
        <v>3</v>
      </c>
      <c r="G282" s="25">
        <v>6</v>
      </c>
      <c r="H282" s="25">
        <v>13</v>
      </c>
      <c r="I282" s="24">
        <v>17.5</v>
      </c>
      <c r="J282" s="24">
        <v>8.5</v>
      </c>
      <c r="K282" s="50">
        <f t="shared" si="20"/>
        <v>7</v>
      </c>
      <c r="L282" s="50">
        <f t="shared" si="21"/>
        <v>4.5</v>
      </c>
      <c r="M282" s="50">
        <f t="shared" si="22"/>
        <v>11.5</v>
      </c>
      <c r="N282" s="50">
        <f t="shared" si="23"/>
        <v>2.5</v>
      </c>
      <c r="O282" s="25">
        <v>2</v>
      </c>
      <c r="P282" s="25">
        <v>17</v>
      </c>
      <c r="Q282" s="24">
        <v>36</v>
      </c>
      <c r="R282" s="24">
        <v>1.5</v>
      </c>
      <c r="S282" s="51">
        <f t="shared" si="24"/>
        <v>15.013125</v>
      </c>
      <c r="T282" s="25" t="s">
        <v>15</v>
      </c>
      <c r="U282" s="52" t="s">
        <v>18</v>
      </c>
      <c r="V282" s="24" t="s">
        <v>13</v>
      </c>
      <c r="W282" s="24">
        <v>1</v>
      </c>
      <c r="X282" s="24" t="s">
        <v>14</v>
      </c>
      <c r="Y282" s="24">
        <v>0</v>
      </c>
      <c r="Z282" s="24" t="s">
        <v>14</v>
      </c>
      <c r="AA282" s="24">
        <v>0</v>
      </c>
      <c r="AB282" s="28">
        <v>18</v>
      </c>
      <c r="AC282" s="28">
        <v>0</v>
      </c>
      <c r="AD282" s="28">
        <v>43</v>
      </c>
      <c r="AE282" s="28">
        <v>0</v>
      </c>
      <c r="AF282" s="24">
        <v>1</v>
      </c>
      <c r="AG282" s="28">
        <v>65</v>
      </c>
      <c r="AH282" s="58" t="s">
        <v>41</v>
      </c>
      <c r="AI282" s="71" t="s">
        <v>461</v>
      </c>
      <c r="AJ282" s="25"/>
      <c r="AK282" s="57" t="s">
        <v>29</v>
      </c>
      <c r="AL282" s="25">
        <v>6</v>
      </c>
      <c r="AM282" s="25">
        <v>2</v>
      </c>
      <c r="AN282" s="25">
        <v>0</v>
      </c>
    </row>
    <row r="283" spans="1:40" s="57" customFormat="1" ht="26.25" thickBot="1">
      <c r="A283" s="45">
        <v>40724</v>
      </c>
      <c r="B283" s="72">
        <v>5</v>
      </c>
      <c r="C283" s="49" t="s">
        <v>0</v>
      </c>
      <c r="D283" s="49">
        <v>66</v>
      </c>
      <c r="E283" s="25" t="s">
        <v>42</v>
      </c>
      <c r="F283" s="25">
        <v>3</v>
      </c>
      <c r="G283" s="25">
        <v>4.5</v>
      </c>
      <c r="H283" s="25">
        <v>0</v>
      </c>
      <c r="I283" s="24"/>
      <c r="J283" s="24"/>
      <c r="K283" s="50">
        <f t="shared" si="20"/>
        <v>-4.5</v>
      </c>
      <c r="L283" s="50">
        <f t="shared" si="21"/>
        <v>0</v>
      </c>
      <c r="M283" s="50">
        <f t="shared" si="22"/>
        <v>-4.5</v>
      </c>
      <c r="N283" s="50">
        <f t="shared" si="23"/>
        <v>-4.5</v>
      </c>
      <c r="O283" s="25">
        <v>0</v>
      </c>
      <c r="P283" s="25">
        <v>0</v>
      </c>
      <c r="Q283" s="24"/>
      <c r="R283" s="24"/>
      <c r="S283" s="51">
        <f t="shared" si="24"/>
        <v>0</v>
      </c>
      <c r="T283" s="25" t="s">
        <v>16</v>
      </c>
      <c r="U283" s="25" t="s">
        <v>16</v>
      </c>
      <c r="V283" s="24" t="s">
        <v>14</v>
      </c>
      <c r="W283" s="24">
        <v>0</v>
      </c>
      <c r="X283" s="24" t="s">
        <v>14</v>
      </c>
      <c r="Y283" s="24">
        <v>0</v>
      </c>
      <c r="Z283" s="24" t="s">
        <v>14</v>
      </c>
      <c r="AA283" s="24">
        <v>0</v>
      </c>
      <c r="AB283" s="58">
        <v>25</v>
      </c>
      <c r="AC283" s="58">
        <v>0</v>
      </c>
      <c r="AD283" s="58">
        <v>50</v>
      </c>
      <c r="AE283" s="58">
        <v>0</v>
      </c>
      <c r="AG283" s="58">
        <v>100</v>
      </c>
      <c r="AH283" s="28" t="s">
        <v>159</v>
      </c>
      <c r="AI283" s="71" t="s">
        <v>461</v>
      </c>
      <c r="AJ283" s="25"/>
      <c r="AK283" s="57" t="s">
        <v>30</v>
      </c>
      <c r="AL283" s="25">
        <v>4.5</v>
      </c>
      <c r="AM283" s="25">
        <v>0</v>
      </c>
      <c r="AN283" s="49">
        <v>0</v>
      </c>
    </row>
    <row r="284" spans="1:40" s="57" customFormat="1" ht="13.5" thickBot="1">
      <c r="A284" s="45">
        <v>40724</v>
      </c>
      <c r="B284" s="72">
        <v>5</v>
      </c>
      <c r="C284" s="49" t="s">
        <v>0</v>
      </c>
      <c r="D284" s="49">
        <v>67</v>
      </c>
      <c r="E284" s="25" t="s">
        <v>42</v>
      </c>
      <c r="F284" s="25">
        <v>3</v>
      </c>
      <c r="G284" s="25">
        <v>6</v>
      </c>
      <c r="H284" s="25">
        <v>12</v>
      </c>
      <c r="I284" s="24">
        <v>17</v>
      </c>
      <c r="J284" s="24">
        <v>7</v>
      </c>
      <c r="K284" s="50">
        <f t="shared" si="20"/>
        <v>6</v>
      </c>
      <c r="L284" s="50">
        <f t="shared" si="21"/>
        <v>5</v>
      </c>
      <c r="M284" s="50">
        <f t="shared" si="22"/>
        <v>11</v>
      </c>
      <c r="N284" s="50">
        <f t="shared" si="23"/>
        <v>1</v>
      </c>
      <c r="O284" s="25">
        <v>2</v>
      </c>
      <c r="P284" s="25">
        <v>14</v>
      </c>
      <c r="Q284" s="24">
        <v>27</v>
      </c>
      <c r="R284" s="24">
        <v>2.5</v>
      </c>
      <c r="S284" s="51">
        <f t="shared" si="24"/>
        <v>34.34375</v>
      </c>
      <c r="T284" s="25" t="s">
        <v>15</v>
      </c>
      <c r="U284" s="52" t="s">
        <v>15</v>
      </c>
      <c r="V284" s="24" t="s">
        <v>13</v>
      </c>
      <c r="W284" s="24">
        <v>1</v>
      </c>
      <c r="X284" s="24" t="s">
        <v>18</v>
      </c>
      <c r="Y284" s="24">
        <v>1</v>
      </c>
      <c r="Z284" s="24" t="s">
        <v>18</v>
      </c>
      <c r="AA284" s="24">
        <v>1</v>
      </c>
      <c r="AB284" s="28">
        <v>8</v>
      </c>
      <c r="AC284" s="28">
        <v>0</v>
      </c>
      <c r="AD284" s="28">
        <v>15</v>
      </c>
      <c r="AE284" s="28">
        <v>0</v>
      </c>
      <c r="AF284" s="24">
        <v>5</v>
      </c>
      <c r="AG284" s="28">
        <v>80</v>
      </c>
      <c r="AH284" s="58" t="s">
        <v>41</v>
      </c>
      <c r="AI284" s="71" t="s">
        <v>461</v>
      </c>
      <c r="AJ284" s="25"/>
      <c r="AK284" s="57" t="s">
        <v>29</v>
      </c>
      <c r="AL284" s="25">
        <v>6</v>
      </c>
      <c r="AM284" s="25">
        <v>2</v>
      </c>
      <c r="AN284" s="25" t="s">
        <v>52</v>
      </c>
    </row>
    <row r="285" spans="1:40" s="57" customFormat="1" ht="26.25" thickBot="1">
      <c r="A285" s="45">
        <v>40724</v>
      </c>
      <c r="B285" s="72">
        <v>5</v>
      </c>
      <c r="C285" s="49" t="s">
        <v>0</v>
      </c>
      <c r="D285" s="49">
        <v>68</v>
      </c>
      <c r="E285" s="25" t="s">
        <v>42</v>
      </c>
      <c r="F285" s="25">
        <v>4</v>
      </c>
      <c r="G285" s="25">
        <v>6</v>
      </c>
      <c r="H285" s="25">
        <v>15</v>
      </c>
      <c r="I285" s="24">
        <v>19</v>
      </c>
      <c r="J285" s="24">
        <v>11</v>
      </c>
      <c r="K285" s="50">
        <f t="shared" si="20"/>
        <v>9</v>
      </c>
      <c r="L285" s="50">
        <f t="shared" si="21"/>
        <v>4</v>
      </c>
      <c r="M285" s="50">
        <f t="shared" si="22"/>
        <v>13</v>
      </c>
      <c r="N285" s="50">
        <f t="shared" si="23"/>
        <v>5</v>
      </c>
      <c r="O285" s="25">
        <v>3</v>
      </c>
      <c r="P285" s="25">
        <v>21</v>
      </c>
      <c r="Q285" s="24">
        <v>39</v>
      </c>
      <c r="R285" s="24">
        <v>4</v>
      </c>
      <c r="S285" s="51">
        <f t="shared" si="24"/>
        <v>138.16</v>
      </c>
      <c r="T285" s="25" t="s">
        <v>15</v>
      </c>
      <c r="U285" s="52" t="s">
        <v>15</v>
      </c>
      <c r="V285" s="24" t="s">
        <v>15</v>
      </c>
      <c r="W285" s="24">
        <v>1</v>
      </c>
      <c r="X285" s="24" t="s">
        <v>14</v>
      </c>
      <c r="Y285" s="24">
        <v>0</v>
      </c>
      <c r="Z285" s="24" t="s">
        <v>14</v>
      </c>
      <c r="AA285" s="24">
        <v>0</v>
      </c>
      <c r="AB285" s="28">
        <v>1</v>
      </c>
      <c r="AC285" s="28">
        <v>0.1</v>
      </c>
      <c r="AD285" s="28">
        <v>15</v>
      </c>
      <c r="AE285" s="28">
        <v>0</v>
      </c>
      <c r="AF285" s="24">
        <v>0</v>
      </c>
      <c r="AG285" s="28">
        <v>45</v>
      </c>
      <c r="AH285" s="28" t="s">
        <v>69</v>
      </c>
      <c r="AI285" s="71" t="s">
        <v>461</v>
      </c>
      <c r="AJ285" s="25"/>
      <c r="AK285" s="57" t="s">
        <v>29</v>
      </c>
      <c r="AL285" s="25">
        <v>6</v>
      </c>
      <c r="AM285" s="25">
        <v>3</v>
      </c>
      <c r="AN285" s="25" t="s">
        <v>52</v>
      </c>
    </row>
    <row r="286" spans="1:40" s="57" customFormat="1" ht="13.5" thickBot="1">
      <c r="A286" s="45">
        <v>40724</v>
      </c>
      <c r="B286" s="72">
        <v>5</v>
      </c>
      <c r="C286" s="49" t="s">
        <v>0</v>
      </c>
      <c r="D286" s="49">
        <v>69</v>
      </c>
      <c r="E286" s="25" t="s">
        <v>42</v>
      </c>
      <c r="F286" s="25">
        <v>3</v>
      </c>
      <c r="G286" s="25">
        <v>5</v>
      </c>
      <c r="H286" s="25">
        <v>11</v>
      </c>
      <c r="I286" s="24">
        <v>20</v>
      </c>
      <c r="J286" s="24"/>
      <c r="K286" s="50">
        <f t="shared" si="20"/>
        <v>6</v>
      </c>
      <c r="L286" s="50">
        <f t="shared" si="21"/>
        <v>9</v>
      </c>
      <c r="M286" s="50">
        <f t="shared" si="22"/>
        <v>15</v>
      </c>
      <c r="N286" s="50">
        <f t="shared" si="23"/>
        <v>-5</v>
      </c>
      <c r="O286" s="25">
        <v>0</v>
      </c>
      <c r="P286" s="25">
        <v>6</v>
      </c>
      <c r="Q286" s="24">
        <v>30</v>
      </c>
      <c r="R286" s="24"/>
      <c r="S286" s="51">
        <f t="shared" si="24"/>
        <v>0</v>
      </c>
      <c r="T286" s="25" t="s">
        <v>15</v>
      </c>
      <c r="U286" s="52" t="s">
        <v>15</v>
      </c>
      <c r="V286" s="24" t="s">
        <v>13</v>
      </c>
      <c r="W286" s="24">
        <v>1</v>
      </c>
      <c r="X286" s="24" t="s">
        <v>14</v>
      </c>
      <c r="Y286" s="24">
        <v>0</v>
      </c>
      <c r="Z286" s="24" t="s">
        <v>14</v>
      </c>
      <c r="AA286" s="24">
        <v>0</v>
      </c>
      <c r="AB286" s="28">
        <v>17</v>
      </c>
      <c r="AC286" s="28">
        <v>0</v>
      </c>
      <c r="AD286" s="28">
        <v>40</v>
      </c>
      <c r="AE286" s="28">
        <v>0</v>
      </c>
      <c r="AF286" s="24">
        <v>1</v>
      </c>
      <c r="AG286" s="28">
        <v>120</v>
      </c>
      <c r="AH286" s="28" t="s">
        <v>72</v>
      </c>
      <c r="AI286" s="71" t="s">
        <v>461</v>
      </c>
      <c r="AJ286" s="25"/>
      <c r="AK286" s="57" t="s">
        <v>30</v>
      </c>
      <c r="AL286" s="25">
        <v>5</v>
      </c>
      <c r="AM286" s="25">
        <v>0</v>
      </c>
      <c r="AN286" s="25">
        <v>0</v>
      </c>
    </row>
    <row r="287" spans="1:40" s="57" customFormat="1" ht="13.5" thickBot="1">
      <c r="A287" s="45">
        <v>40724</v>
      </c>
      <c r="B287" s="72">
        <v>5</v>
      </c>
      <c r="C287" s="49" t="s">
        <v>0</v>
      </c>
      <c r="D287" s="49">
        <v>70</v>
      </c>
      <c r="E287" s="25" t="s">
        <v>42</v>
      </c>
      <c r="F287" s="25">
        <v>2</v>
      </c>
      <c r="G287" s="25">
        <v>7</v>
      </c>
      <c r="H287" s="25">
        <v>15.5</v>
      </c>
      <c r="I287" s="24">
        <v>22.5</v>
      </c>
      <c r="J287" s="24">
        <v>10</v>
      </c>
      <c r="K287" s="50">
        <f t="shared" si="20"/>
        <v>8.5</v>
      </c>
      <c r="L287" s="50">
        <f t="shared" si="21"/>
        <v>7</v>
      </c>
      <c r="M287" s="50">
        <f t="shared" si="22"/>
        <v>15.5</v>
      </c>
      <c r="N287" s="50">
        <f t="shared" si="23"/>
        <v>3</v>
      </c>
      <c r="O287" s="25">
        <v>5</v>
      </c>
      <c r="P287" s="25">
        <v>25</v>
      </c>
      <c r="Q287" s="24">
        <v>39</v>
      </c>
      <c r="R287" s="24">
        <v>3.5</v>
      </c>
      <c r="S287" s="51">
        <f t="shared" si="24"/>
        <v>96.162500000000009</v>
      </c>
      <c r="T287" s="25" t="s">
        <v>15</v>
      </c>
      <c r="U287" s="52" t="s">
        <v>15</v>
      </c>
      <c r="V287" s="24" t="s">
        <v>13</v>
      </c>
      <c r="W287" s="24">
        <v>1</v>
      </c>
      <c r="X287" s="24" t="s">
        <v>18</v>
      </c>
      <c r="Y287" s="24">
        <v>1</v>
      </c>
      <c r="Z287" s="24" t="s">
        <v>18</v>
      </c>
      <c r="AA287" s="24">
        <v>1</v>
      </c>
      <c r="AB287" s="28">
        <v>4</v>
      </c>
      <c r="AC287" s="28">
        <v>0</v>
      </c>
      <c r="AD287" s="28">
        <v>13</v>
      </c>
      <c r="AE287" s="28">
        <v>1</v>
      </c>
      <c r="AF287" s="24">
        <v>15</v>
      </c>
      <c r="AG287" s="28">
        <v>40</v>
      </c>
      <c r="AH287" s="28" t="s">
        <v>158</v>
      </c>
      <c r="AI287" s="71" t="s">
        <v>461</v>
      </c>
      <c r="AJ287" s="25"/>
      <c r="AK287" s="57" t="s">
        <v>29</v>
      </c>
      <c r="AL287" s="25">
        <v>7</v>
      </c>
      <c r="AM287" s="25">
        <v>5</v>
      </c>
      <c r="AN287" s="25">
        <v>0</v>
      </c>
    </row>
    <row r="288" spans="1:40" s="57" customFormat="1" ht="13.5" thickBot="1">
      <c r="A288" s="45">
        <v>40724</v>
      </c>
      <c r="B288" s="72">
        <v>5</v>
      </c>
      <c r="C288" s="49" t="s">
        <v>0</v>
      </c>
      <c r="D288" s="49">
        <v>71</v>
      </c>
      <c r="E288" s="25" t="s">
        <v>81</v>
      </c>
      <c r="F288" s="25">
        <v>3</v>
      </c>
      <c r="G288" s="25">
        <v>6</v>
      </c>
      <c r="H288" s="25">
        <v>11</v>
      </c>
      <c r="I288" s="24">
        <v>17</v>
      </c>
      <c r="J288" s="24"/>
      <c r="K288" s="50">
        <f t="shared" si="20"/>
        <v>5</v>
      </c>
      <c r="L288" s="50">
        <f t="shared" si="21"/>
        <v>6</v>
      </c>
      <c r="M288" s="50">
        <f t="shared" si="22"/>
        <v>11</v>
      </c>
      <c r="N288" s="50">
        <f t="shared" si="23"/>
        <v>-6</v>
      </c>
      <c r="O288" s="25">
        <v>5</v>
      </c>
      <c r="P288" s="25">
        <v>22</v>
      </c>
      <c r="Q288" s="24">
        <v>35</v>
      </c>
      <c r="R288" s="24"/>
      <c r="S288" s="51">
        <f t="shared" si="24"/>
        <v>0</v>
      </c>
      <c r="T288" s="25" t="s">
        <v>15</v>
      </c>
      <c r="U288" s="52" t="s">
        <v>13</v>
      </c>
      <c r="V288" s="24" t="s">
        <v>13</v>
      </c>
      <c r="W288" s="24">
        <v>1</v>
      </c>
      <c r="X288" s="24" t="s">
        <v>14</v>
      </c>
      <c r="Y288" s="24">
        <v>0</v>
      </c>
      <c r="Z288" s="24" t="s">
        <v>14</v>
      </c>
      <c r="AA288" s="24">
        <v>0</v>
      </c>
      <c r="AB288" s="28">
        <v>5</v>
      </c>
      <c r="AC288" s="28">
        <v>0</v>
      </c>
      <c r="AD288" s="28">
        <v>20</v>
      </c>
      <c r="AE288" s="28">
        <v>0</v>
      </c>
      <c r="AF288" s="24">
        <v>20</v>
      </c>
      <c r="AG288" s="28">
        <v>40</v>
      </c>
      <c r="AH288" s="28" t="s">
        <v>83</v>
      </c>
      <c r="AI288" s="71" t="s">
        <v>461</v>
      </c>
      <c r="AJ288" s="25"/>
      <c r="AK288" s="57" t="s">
        <v>30</v>
      </c>
      <c r="AL288" s="25">
        <v>6</v>
      </c>
      <c r="AM288" s="25">
        <v>5</v>
      </c>
      <c r="AN288" s="25">
        <v>0</v>
      </c>
    </row>
    <row r="289" spans="1:40" s="57" customFormat="1" ht="13.5" thickBot="1">
      <c r="A289" s="45">
        <v>40724</v>
      </c>
      <c r="B289" s="72">
        <v>5</v>
      </c>
      <c r="C289" s="49" t="s">
        <v>0</v>
      </c>
      <c r="D289" s="49">
        <v>72</v>
      </c>
      <c r="E289" s="25" t="s">
        <v>81</v>
      </c>
      <c r="F289" s="25">
        <v>2</v>
      </c>
      <c r="G289" s="25">
        <v>7</v>
      </c>
      <c r="H289" s="25">
        <v>10</v>
      </c>
      <c r="I289" s="24"/>
      <c r="J289" s="24"/>
      <c r="K289" s="50">
        <f t="shared" si="20"/>
        <v>3</v>
      </c>
      <c r="L289" s="50">
        <f t="shared" si="21"/>
        <v>-10</v>
      </c>
      <c r="M289" s="50">
        <f t="shared" si="22"/>
        <v>-7</v>
      </c>
      <c r="N289" s="50">
        <f t="shared" si="23"/>
        <v>-7</v>
      </c>
      <c r="O289" s="25">
        <v>3</v>
      </c>
      <c r="P289" s="25">
        <v>18</v>
      </c>
      <c r="Q289" s="24"/>
      <c r="R289" s="24"/>
      <c r="S289" s="51">
        <f t="shared" si="24"/>
        <v>0</v>
      </c>
      <c r="T289" s="25" t="s">
        <v>15</v>
      </c>
      <c r="U289" s="52" t="s">
        <v>14</v>
      </c>
      <c r="V289" s="24" t="s">
        <v>14</v>
      </c>
      <c r="W289" s="24">
        <v>0</v>
      </c>
      <c r="X289" s="24" t="s">
        <v>14</v>
      </c>
      <c r="Y289" s="24">
        <v>0</v>
      </c>
      <c r="Z289" s="24" t="s">
        <v>14</v>
      </c>
      <c r="AA289" s="24">
        <v>0</v>
      </c>
      <c r="AB289" s="28">
        <v>17</v>
      </c>
      <c r="AC289" s="28">
        <v>3</v>
      </c>
      <c r="AD289" s="28">
        <v>30</v>
      </c>
      <c r="AE289" s="28">
        <v>15</v>
      </c>
      <c r="AF289" s="24"/>
      <c r="AG289" s="28">
        <v>50</v>
      </c>
      <c r="AH289" s="28" t="s">
        <v>157</v>
      </c>
      <c r="AI289" s="71" t="s">
        <v>461</v>
      </c>
      <c r="AJ289" s="25"/>
      <c r="AK289" s="57" t="s">
        <v>30</v>
      </c>
      <c r="AL289" s="25">
        <v>7</v>
      </c>
      <c r="AM289" s="25">
        <v>3</v>
      </c>
      <c r="AN289" s="25">
        <v>0</v>
      </c>
    </row>
    <row r="290" spans="1:40" s="57" customFormat="1" ht="26.25" thickBot="1">
      <c r="A290" s="45">
        <v>40724</v>
      </c>
      <c r="B290" s="72">
        <v>5</v>
      </c>
      <c r="C290" s="49" t="s">
        <v>0</v>
      </c>
      <c r="D290" s="49">
        <v>73</v>
      </c>
      <c r="E290" s="25" t="s">
        <v>81</v>
      </c>
      <c r="F290" s="25">
        <v>3</v>
      </c>
      <c r="G290" s="25">
        <v>10</v>
      </c>
      <c r="H290" s="25">
        <v>18.5</v>
      </c>
      <c r="I290" s="24">
        <v>27</v>
      </c>
      <c r="J290" s="24">
        <v>12</v>
      </c>
      <c r="K290" s="50">
        <f t="shared" si="20"/>
        <v>8.5</v>
      </c>
      <c r="L290" s="50">
        <f t="shared" si="21"/>
        <v>8.5</v>
      </c>
      <c r="M290" s="50">
        <f t="shared" si="22"/>
        <v>17</v>
      </c>
      <c r="N290" s="50">
        <f t="shared" si="23"/>
        <v>2</v>
      </c>
      <c r="O290" s="25">
        <v>7</v>
      </c>
      <c r="P290" s="25">
        <v>25</v>
      </c>
      <c r="Q290" s="24">
        <v>43</v>
      </c>
      <c r="R290" s="24">
        <v>1.5</v>
      </c>
      <c r="S290" s="51">
        <f t="shared" si="24"/>
        <v>21.195</v>
      </c>
      <c r="T290" s="25" t="s">
        <v>13</v>
      </c>
      <c r="U290" s="52" t="s">
        <v>13</v>
      </c>
      <c r="V290" s="24" t="s">
        <v>13</v>
      </c>
      <c r="W290" s="24">
        <v>1</v>
      </c>
      <c r="X290" s="24" t="s">
        <v>14</v>
      </c>
      <c r="Y290" s="24">
        <v>0</v>
      </c>
      <c r="Z290" s="24" t="s">
        <v>14</v>
      </c>
      <c r="AA290" s="24">
        <v>0</v>
      </c>
      <c r="AB290" s="28">
        <v>15</v>
      </c>
      <c r="AC290" s="28">
        <v>0</v>
      </c>
      <c r="AD290" s="28">
        <v>60</v>
      </c>
      <c r="AE290" s="28">
        <v>0</v>
      </c>
      <c r="AF290" s="24">
        <v>0</v>
      </c>
      <c r="AG290" s="28">
        <v>80</v>
      </c>
      <c r="AH290" s="28" t="s">
        <v>156</v>
      </c>
      <c r="AI290" s="71" t="s">
        <v>461</v>
      </c>
      <c r="AJ290" s="25"/>
      <c r="AK290" s="57" t="s">
        <v>29</v>
      </c>
      <c r="AL290" s="25">
        <v>10</v>
      </c>
      <c r="AM290" s="25">
        <v>7</v>
      </c>
      <c r="AN290" s="25">
        <v>0</v>
      </c>
    </row>
    <row r="291" spans="1:40" s="57" customFormat="1" ht="26.25" thickBot="1">
      <c r="A291" s="45">
        <v>40724</v>
      </c>
      <c r="B291" s="72">
        <v>5</v>
      </c>
      <c r="C291" s="49" t="s">
        <v>0</v>
      </c>
      <c r="D291" s="49">
        <v>74</v>
      </c>
      <c r="E291" s="25" t="s">
        <v>42</v>
      </c>
      <c r="F291" s="25">
        <v>2</v>
      </c>
      <c r="G291" s="25">
        <v>5.5</v>
      </c>
      <c r="H291" s="25">
        <v>11</v>
      </c>
      <c r="I291" s="24">
        <v>19.5</v>
      </c>
      <c r="J291" s="24">
        <v>6</v>
      </c>
      <c r="K291" s="50">
        <f t="shared" si="20"/>
        <v>5.5</v>
      </c>
      <c r="L291" s="50">
        <f t="shared" si="21"/>
        <v>8.5</v>
      </c>
      <c r="M291" s="50">
        <f t="shared" si="22"/>
        <v>14</v>
      </c>
      <c r="N291" s="50">
        <f t="shared" si="23"/>
        <v>0.5</v>
      </c>
      <c r="O291" s="25">
        <v>3</v>
      </c>
      <c r="P291" s="25">
        <v>19</v>
      </c>
      <c r="Q291" s="24">
        <v>42</v>
      </c>
      <c r="R291" s="24">
        <v>2.5</v>
      </c>
      <c r="S291" s="51">
        <f t="shared" si="24"/>
        <v>29.4375</v>
      </c>
      <c r="T291" s="25" t="s">
        <v>15</v>
      </c>
      <c r="U291" s="52" t="s">
        <v>15</v>
      </c>
      <c r="V291" s="24" t="s">
        <v>13</v>
      </c>
      <c r="W291" s="24">
        <v>1</v>
      </c>
      <c r="X291" s="24" t="s">
        <v>18</v>
      </c>
      <c r="Y291" s="24">
        <v>1</v>
      </c>
      <c r="Z291" s="24" t="s">
        <v>18</v>
      </c>
      <c r="AA291" s="24">
        <v>1</v>
      </c>
      <c r="AB291" s="28">
        <v>17</v>
      </c>
      <c r="AC291" s="28">
        <v>0</v>
      </c>
      <c r="AD291" s="28">
        <v>40</v>
      </c>
      <c r="AE291" s="28">
        <v>0</v>
      </c>
      <c r="AF291" s="24">
        <v>1</v>
      </c>
      <c r="AG291" s="28">
        <v>90</v>
      </c>
      <c r="AH291" s="28" t="s">
        <v>70</v>
      </c>
      <c r="AI291" s="71" t="s">
        <v>461</v>
      </c>
      <c r="AJ291" s="25"/>
      <c r="AK291" s="57" t="s">
        <v>29</v>
      </c>
      <c r="AL291" s="25">
        <v>5.5</v>
      </c>
      <c r="AM291" s="25">
        <v>3</v>
      </c>
      <c r="AN291" s="25">
        <v>0</v>
      </c>
    </row>
    <row r="292" spans="1:40" s="57" customFormat="1" ht="26.25" thickBot="1">
      <c r="A292" s="45">
        <v>40724</v>
      </c>
      <c r="B292" s="72">
        <v>5</v>
      </c>
      <c r="C292" s="49" t="s">
        <v>0</v>
      </c>
      <c r="D292" s="49">
        <v>75</v>
      </c>
      <c r="E292" s="25" t="s">
        <v>42</v>
      </c>
      <c r="F292" s="25">
        <v>3</v>
      </c>
      <c r="G292" s="25">
        <v>5</v>
      </c>
      <c r="H292" s="25">
        <v>14</v>
      </c>
      <c r="I292" s="24">
        <v>17</v>
      </c>
      <c r="J292" s="24">
        <v>10</v>
      </c>
      <c r="K292" s="50">
        <f t="shared" si="20"/>
        <v>9</v>
      </c>
      <c r="L292" s="50">
        <f t="shared" si="21"/>
        <v>3</v>
      </c>
      <c r="M292" s="50">
        <f t="shared" si="22"/>
        <v>12</v>
      </c>
      <c r="N292" s="50">
        <f t="shared" si="23"/>
        <v>5</v>
      </c>
      <c r="O292" s="25">
        <v>2</v>
      </c>
      <c r="P292" s="25">
        <v>18</v>
      </c>
      <c r="Q292" s="24">
        <v>28</v>
      </c>
      <c r="R292" s="24">
        <v>3.5</v>
      </c>
      <c r="S292" s="51">
        <f t="shared" si="24"/>
        <v>96.162500000000009</v>
      </c>
      <c r="T292" s="25" t="s">
        <v>15</v>
      </c>
      <c r="U292" s="52" t="s">
        <v>15</v>
      </c>
      <c r="V292" s="24" t="s">
        <v>13</v>
      </c>
      <c r="W292" s="24">
        <v>1</v>
      </c>
      <c r="X292" s="24" t="s">
        <v>18</v>
      </c>
      <c r="Y292" s="24">
        <v>1</v>
      </c>
      <c r="Z292" s="24" t="s">
        <v>18</v>
      </c>
      <c r="AA292" s="24">
        <v>1</v>
      </c>
      <c r="AB292" s="28">
        <v>3</v>
      </c>
      <c r="AC292" s="28">
        <v>0</v>
      </c>
      <c r="AD292" s="28">
        <v>50</v>
      </c>
      <c r="AE292" s="28">
        <v>5</v>
      </c>
      <c r="AF292" s="24">
        <v>1</v>
      </c>
      <c r="AG292" s="28">
        <v>70</v>
      </c>
      <c r="AH292" s="28" t="s">
        <v>155</v>
      </c>
      <c r="AI292" s="71" t="s">
        <v>461</v>
      </c>
      <c r="AJ292" s="25"/>
      <c r="AK292" s="57" t="s">
        <v>29</v>
      </c>
      <c r="AL292" s="25">
        <v>5</v>
      </c>
      <c r="AM292" s="25">
        <v>2</v>
      </c>
      <c r="AN292" s="25" t="s">
        <v>40</v>
      </c>
    </row>
    <row r="293" spans="1:40" s="57" customFormat="1" ht="26.25" thickBot="1">
      <c r="A293" s="45">
        <v>40724</v>
      </c>
      <c r="B293" s="72">
        <v>5</v>
      </c>
      <c r="C293" s="49" t="s">
        <v>0</v>
      </c>
      <c r="D293" s="49">
        <v>76</v>
      </c>
      <c r="E293" s="25" t="s">
        <v>42</v>
      </c>
      <c r="F293" s="25">
        <v>2</v>
      </c>
      <c r="G293" s="25">
        <v>5</v>
      </c>
      <c r="H293" s="25">
        <v>11.5</v>
      </c>
      <c r="I293" s="24">
        <v>18</v>
      </c>
      <c r="J293" s="24">
        <v>9</v>
      </c>
      <c r="K293" s="50">
        <f t="shared" si="20"/>
        <v>6.5</v>
      </c>
      <c r="L293" s="50">
        <f t="shared" si="21"/>
        <v>6.5</v>
      </c>
      <c r="M293" s="50">
        <f t="shared" si="22"/>
        <v>13</v>
      </c>
      <c r="N293" s="50">
        <f t="shared" si="23"/>
        <v>4</v>
      </c>
      <c r="O293" s="25">
        <v>3</v>
      </c>
      <c r="P293" s="25">
        <v>17</v>
      </c>
      <c r="Q293" s="24">
        <v>32</v>
      </c>
      <c r="R293" s="24">
        <v>2.5</v>
      </c>
      <c r="S293" s="51">
        <f t="shared" si="24"/>
        <v>44.15625</v>
      </c>
      <c r="T293" s="25" t="s">
        <v>15</v>
      </c>
      <c r="U293" s="52" t="s">
        <v>15</v>
      </c>
      <c r="V293" s="24" t="s">
        <v>13</v>
      </c>
      <c r="W293" s="24">
        <v>1</v>
      </c>
      <c r="X293" s="24" t="s">
        <v>14</v>
      </c>
      <c r="Y293" s="24">
        <v>0</v>
      </c>
      <c r="Z293" s="24" t="s">
        <v>14</v>
      </c>
      <c r="AA293" s="24">
        <v>0</v>
      </c>
      <c r="AB293" s="28">
        <v>18</v>
      </c>
      <c r="AC293" s="28">
        <v>0.1</v>
      </c>
      <c r="AD293" s="28">
        <v>38</v>
      </c>
      <c r="AE293" s="28">
        <v>1</v>
      </c>
      <c r="AF293" s="24">
        <v>0</v>
      </c>
      <c r="AG293" s="28">
        <v>50</v>
      </c>
      <c r="AH293" s="73" t="s">
        <v>154</v>
      </c>
      <c r="AI293" s="71" t="s">
        <v>461</v>
      </c>
      <c r="AJ293" s="25"/>
      <c r="AK293" s="57" t="s">
        <v>29</v>
      </c>
      <c r="AL293" s="25">
        <v>5</v>
      </c>
      <c r="AM293" s="25">
        <v>3</v>
      </c>
      <c r="AN293" s="25">
        <v>0</v>
      </c>
    </row>
    <row r="294" spans="1:40" s="57" customFormat="1" ht="13.5" thickBot="1">
      <c r="A294" s="45">
        <v>40724</v>
      </c>
      <c r="B294" s="72">
        <v>5</v>
      </c>
      <c r="C294" s="49" t="s">
        <v>0</v>
      </c>
      <c r="D294" s="49">
        <v>77</v>
      </c>
      <c r="E294" s="25" t="s">
        <v>42</v>
      </c>
      <c r="F294" s="25">
        <v>2</v>
      </c>
      <c r="G294" s="25">
        <v>6</v>
      </c>
      <c r="H294" s="25">
        <v>11</v>
      </c>
      <c r="I294" s="24">
        <v>19</v>
      </c>
      <c r="J294" s="24">
        <v>7</v>
      </c>
      <c r="K294" s="50">
        <f t="shared" si="20"/>
        <v>5</v>
      </c>
      <c r="L294" s="50">
        <f t="shared" si="21"/>
        <v>8</v>
      </c>
      <c r="M294" s="50">
        <f t="shared" si="22"/>
        <v>13</v>
      </c>
      <c r="N294" s="50">
        <f t="shared" si="23"/>
        <v>1</v>
      </c>
      <c r="O294" s="25">
        <v>2</v>
      </c>
      <c r="P294" s="25">
        <v>14</v>
      </c>
      <c r="Q294" s="24">
        <v>31</v>
      </c>
      <c r="R294" s="24">
        <v>2.5</v>
      </c>
      <c r="S294" s="51">
        <f t="shared" si="24"/>
        <v>34.34375</v>
      </c>
      <c r="T294" s="25" t="s">
        <v>17</v>
      </c>
      <c r="U294" s="52" t="s">
        <v>15</v>
      </c>
      <c r="V294" s="24" t="s">
        <v>15</v>
      </c>
      <c r="W294" s="24">
        <v>1</v>
      </c>
      <c r="X294" s="24" t="s">
        <v>18</v>
      </c>
      <c r="Y294" s="24">
        <v>1</v>
      </c>
      <c r="Z294" s="24" t="s">
        <v>18</v>
      </c>
      <c r="AA294" s="24">
        <v>1</v>
      </c>
      <c r="AB294" s="28">
        <v>1</v>
      </c>
      <c r="AC294" s="28">
        <v>0.1</v>
      </c>
      <c r="AD294" s="28">
        <v>5</v>
      </c>
      <c r="AE294" s="28">
        <v>1</v>
      </c>
      <c r="AF294" s="24">
        <v>15</v>
      </c>
      <c r="AG294" s="28">
        <v>15</v>
      </c>
      <c r="AH294" s="74" t="s">
        <v>153</v>
      </c>
      <c r="AI294" s="71" t="s">
        <v>461</v>
      </c>
      <c r="AJ294" s="25"/>
      <c r="AK294" s="57" t="s">
        <v>29</v>
      </c>
      <c r="AL294" s="25">
        <v>6</v>
      </c>
      <c r="AM294" s="25">
        <v>2</v>
      </c>
      <c r="AN294" s="25" t="s">
        <v>40</v>
      </c>
    </row>
    <row r="295" spans="1:40" s="57" customFormat="1" ht="13.5" thickBot="1">
      <c r="A295" s="45">
        <v>40724</v>
      </c>
      <c r="B295" s="72">
        <v>5</v>
      </c>
      <c r="C295" s="49" t="s">
        <v>0</v>
      </c>
      <c r="D295" s="49">
        <v>78</v>
      </c>
      <c r="E295" s="25" t="s">
        <v>42</v>
      </c>
      <c r="F295" s="25">
        <v>4</v>
      </c>
      <c r="G295" s="25">
        <v>4.5</v>
      </c>
      <c r="H295" s="25">
        <v>24</v>
      </c>
      <c r="I295" s="24">
        <v>49</v>
      </c>
      <c r="J295" s="24">
        <v>4</v>
      </c>
      <c r="K295" s="50">
        <f t="shared" si="20"/>
        <v>19.5</v>
      </c>
      <c r="L295" s="50">
        <f t="shared" si="21"/>
        <v>25</v>
      </c>
      <c r="M295" s="50">
        <f t="shared" si="22"/>
        <v>44.5</v>
      </c>
      <c r="N295" s="50">
        <f t="shared" si="23"/>
        <v>-0.5</v>
      </c>
      <c r="O295" s="25">
        <v>1</v>
      </c>
      <c r="P295" s="25">
        <v>27</v>
      </c>
      <c r="Q295" s="24">
        <v>59</v>
      </c>
      <c r="R295" s="24">
        <v>3</v>
      </c>
      <c r="S295" s="51">
        <f t="shared" si="24"/>
        <v>28.26</v>
      </c>
      <c r="T295" s="25" t="s">
        <v>13</v>
      </c>
      <c r="U295" s="52" t="s">
        <v>13</v>
      </c>
      <c r="V295" s="24" t="s">
        <v>13</v>
      </c>
      <c r="W295" s="24">
        <v>1</v>
      </c>
      <c r="X295" s="24" t="s">
        <v>18</v>
      </c>
      <c r="Y295" s="24">
        <v>1</v>
      </c>
      <c r="Z295" s="24" t="s">
        <v>18</v>
      </c>
      <c r="AA295" s="24">
        <v>1</v>
      </c>
      <c r="AB295" s="28">
        <v>1</v>
      </c>
      <c r="AC295" s="28">
        <v>1</v>
      </c>
      <c r="AD295" s="28">
        <v>12</v>
      </c>
      <c r="AE295" s="28">
        <v>1</v>
      </c>
      <c r="AF295" s="24">
        <v>10</v>
      </c>
      <c r="AG295" s="28">
        <v>25</v>
      </c>
      <c r="AH295" s="28" t="s">
        <v>120</v>
      </c>
      <c r="AI295" s="71" t="s">
        <v>461</v>
      </c>
      <c r="AJ295" s="25"/>
      <c r="AK295" s="57" t="s">
        <v>29</v>
      </c>
      <c r="AL295" s="25">
        <v>4.5</v>
      </c>
      <c r="AM295" s="25">
        <v>1</v>
      </c>
      <c r="AN295" s="25" t="s">
        <v>40</v>
      </c>
    </row>
    <row r="296" spans="1:40" s="57" customFormat="1" ht="26.25" thickBot="1">
      <c r="A296" s="45">
        <v>40724</v>
      </c>
      <c r="B296" s="72">
        <v>5</v>
      </c>
      <c r="C296" s="49" t="s">
        <v>0</v>
      </c>
      <c r="D296" s="49">
        <v>79</v>
      </c>
      <c r="E296" s="25" t="s">
        <v>42</v>
      </c>
      <c r="F296" s="25">
        <v>2</v>
      </c>
      <c r="G296" s="25">
        <v>5</v>
      </c>
      <c r="H296" s="25">
        <v>11</v>
      </c>
      <c r="I296" s="24">
        <v>18</v>
      </c>
      <c r="J296" s="24">
        <v>1</v>
      </c>
      <c r="K296" s="50">
        <f t="shared" si="20"/>
        <v>6</v>
      </c>
      <c r="L296" s="50">
        <f t="shared" si="21"/>
        <v>7</v>
      </c>
      <c r="M296" s="50">
        <f t="shared" si="22"/>
        <v>13</v>
      </c>
      <c r="N296" s="50">
        <f t="shared" si="23"/>
        <v>-4</v>
      </c>
      <c r="O296" s="25">
        <v>0</v>
      </c>
      <c r="P296" s="25">
        <v>8</v>
      </c>
      <c r="Q296" s="24">
        <v>20</v>
      </c>
      <c r="R296" s="24">
        <v>1</v>
      </c>
      <c r="S296" s="51">
        <f t="shared" si="24"/>
        <v>0.78500000000000003</v>
      </c>
      <c r="T296" s="25" t="s">
        <v>15</v>
      </c>
      <c r="U296" s="52" t="s">
        <v>15</v>
      </c>
      <c r="V296" s="24" t="s">
        <v>13</v>
      </c>
      <c r="W296" s="24">
        <v>1</v>
      </c>
      <c r="X296" s="24" t="s">
        <v>14</v>
      </c>
      <c r="Y296" s="24">
        <v>0</v>
      </c>
      <c r="Z296" s="24" t="s">
        <v>14</v>
      </c>
      <c r="AA296" s="24">
        <v>0</v>
      </c>
      <c r="AB296" s="28">
        <v>7</v>
      </c>
      <c r="AC296" s="28">
        <v>2</v>
      </c>
      <c r="AD296" s="28">
        <v>45</v>
      </c>
      <c r="AE296" s="28">
        <v>0</v>
      </c>
      <c r="AF296" s="24">
        <v>25</v>
      </c>
      <c r="AG296" s="28">
        <v>85</v>
      </c>
      <c r="AH296" s="28" t="s">
        <v>152</v>
      </c>
      <c r="AI296" s="71" t="s">
        <v>461</v>
      </c>
      <c r="AJ296" s="25"/>
      <c r="AK296" s="57" t="s">
        <v>31</v>
      </c>
      <c r="AL296" s="25">
        <v>5</v>
      </c>
      <c r="AM296" s="25">
        <v>0</v>
      </c>
      <c r="AN296" s="25" t="s">
        <v>49</v>
      </c>
    </row>
    <row r="297" spans="1:40" s="57" customFormat="1" ht="26.25" thickBot="1">
      <c r="A297" s="45">
        <v>40724</v>
      </c>
      <c r="B297" s="72">
        <v>5</v>
      </c>
      <c r="C297" s="49" t="s">
        <v>0</v>
      </c>
      <c r="D297" s="49">
        <v>80</v>
      </c>
      <c r="E297" s="25" t="s">
        <v>42</v>
      </c>
      <c r="F297" s="25">
        <v>4</v>
      </c>
      <c r="G297" s="25">
        <v>4.5</v>
      </c>
      <c r="H297" s="25">
        <v>7</v>
      </c>
      <c r="I297" s="24">
        <v>6</v>
      </c>
      <c r="J297" s="24">
        <v>3</v>
      </c>
      <c r="K297" s="50">
        <f t="shared" si="20"/>
        <v>2.5</v>
      </c>
      <c r="L297" s="50">
        <f t="shared" si="21"/>
        <v>-1</v>
      </c>
      <c r="M297" s="50">
        <f t="shared" si="22"/>
        <v>1.5</v>
      </c>
      <c r="N297" s="50">
        <f t="shared" si="23"/>
        <v>-1.5</v>
      </c>
      <c r="O297" s="25">
        <v>0</v>
      </c>
      <c r="P297" s="25">
        <v>4</v>
      </c>
      <c r="Q297" s="24">
        <v>9</v>
      </c>
      <c r="R297" s="24">
        <v>2</v>
      </c>
      <c r="S297" s="51">
        <f t="shared" si="24"/>
        <v>9.42</v>
      </c>
      <c r="T297" s="25" t="s">
        <v>17</v>
      </c>
      <c r="U297" s="52" t="s">
        <v>15</v>
      </c>
      <c r="V297" s="24" t="s">
        <v>15</v>
      </c>
      <c r="W297" s="24">
        <v>1</v>
      </c>
      <c r="X297" s="24" t="s">
        <v>14</v>
      </c>
      <c r="Y297" s="24">
        <v>0</v>
      </c>
      <c r="Z297" s="24" t="s">
        <v>14</v>
      </c>
      <c r="AA297" s="24">
        <v>0</v>
      </c>
      <c r="AB297" s="28">
        <v>15</v>
      </c>
      <c r="AC297" s="28">
        <v>0</v>
      </c>
      <c r="AD297" s="28">
        <v>23</v>
      </c>
      <c r="AE297" s="28">
        <v>0</v>
      </c>
      <c r="AF297" s="24">
        <v>5</v>
      </c>
      <c r="AG297" s="28">
        <v>60</v>
      </c>
      <c r="AH297" s="28" t="s">
        <v>151</v>
      </c>
      <c r="AI297" s="71" t="s">
        <v>461</v>
      </c>
      <c r="AJ297" s="25"/>
      <c r="AK297" s="57" t="s">
        <v>29</v>
      </c>
      <c r="AL297" s="25">
        <v>4.5</v>
      </c>
      <c r="AM297" s="25">
        <v>0</v>
      </c>
      <c r="AN297" s="25" t="s">
        <v>40</v>
      </c>
    </row>
    <row r="298" spans="1:40" s="57" customFormat="1" ht="26.25" thickBot="1">
      <c r="A298" s="45">
        <v>40724</v>
      </c>
      <c r="B298" s="72">
        <v>5</v>
      </c>
      <c r="C298" s="49" t="s">
        <v>0</v>
      </c>
      <c r="D298" s="49">
        <v>81</v>
      </c>
      <c r="E298" s="25" t="s">
        <v>66</v>
      </c>
      <c r="F298" s="25">
        <v>1</v>
      </c>
      <c r="G298" s="25">
        <v>6</v>
      </c>
      <c r="H298" s="25">
        <v>17</v>
      </c>
      <c r="I298" s="24">
        <v>29</v>
      </c>
      <c r="J298" s="24">
        <v>18</v>
      </c>
      <c r="K298" s="50">
        <f t="shared" si="20"/>
        <v>11</v>
      </c>
      <c r="L298" s="50">
        <f t="shared" si="21"/>
        <v>12</v>
      </c>
      <c r="M298" s="50">
        <f t="shared" si="22"/>
        <v>23</v>
      </c>
      <c r="N298" s="50">
        <f t="shared" si="23"/>
        <v>12</v>
      </c>
      <c r="O298" s="25">
        <v>6</v>
      </c>
      <c r="P298" s="25">
        <v>23</v>
      </c>
      <c r="Q298" s="24">
        <v>39</v>
      </c>
      <c r="R298" s="24">
        <v>7.5</v>
      </c>
      <c r="S298" s="51">
        <f t="shared" si="24"/>
        <v>794.8125</v>
      </c>
      <c r="T298" s="25" t="s">
        <v>13</v>
      </c>
      <c r="U298" s="52" t="s">
        <v>15</v>
      </c>
      <c r="V298" s="24" t="s">
        <v>17</v>
      </c>
      <c r="W298" s="24">
        <v>1</v>
      </c>
      <c r="X298" s="24" t="s">
        <v>18</v>
      </c>
      <c r="Y298" s="24">
        <v>1</v>
      </c>
      <c r="Z298" s="24" t="s">
        <v>18</v>
      </c>
      <c r="AA298" s="24">
        <v>1</v>
      </c>
      <c r="AB298" s="28">
        <v>30</v>
      </c>
      <c r="AC298" s="28">
        <v>2</v>
      </c>
      <c r="AD298" s="28">
        <v>60</v>
      </c>
      <c r="AE298" s="28">
        <v>0</v>
      </c>
      <c r="AF298" s="24">
        <v>0</v>
      </c>
      <c r="AG298" s="28">
        <v>90</v>
      </c>
      <c r="AH298" s="28" t="s">
        <v>150</v>
      </c>
      <c r="AI298" s="71" t="s">
        <v>461</v>
      </c>
      <c r="AJ298" s="25"/>
      <c r="AK298" s="57" t="s">
        <v>29</v>
      </c>
      <c r="AL298" s="25">
        <v>6</v>
      </c>
      <c r="AM298" s="25">
        <v>6</v>
      </c>
      <c r="AN298" s="25">
        <v>0</v>
      </c>
    </row>
    <row r="299" spans="1:40" s="57" customFormat="1" ht="13.5" thickBot="1">
      <c r="A299" s="45">
        <v>40724</v>
      </c>
      <c r="B299" s="72">
        <v>5</v>
      </c>
      <c r="C299" s="49" t="s">
        <v>0</v>
      </c>
      <c r="D299" s="49">
        <v>82</v>
      </c>
      <c r="E299" s="25" t="s">
        <v>66</v>
      </c>
      <c r="F299" s="25">
        <v>1</v>
      </c>
      <c r="G299" s="25">
        <v>6</v>
      </c>
      <c r="H299" s="25">
        <v>13</v>
      </c>
      <c r="I299" s="24">
        <v>22</v>
      </c>
      <c r="J299" s="24">
        <v>10</v>
      </c>
      <c r="K299" s="50">
        <f t="shared" si="20"/>
        <v>7</v>
      </c>
      <c r="L299" s="50">
        <f t="shared" si="21"/>
        <v>9</v>
      </c>
      <c r="M299" s="50">
        <f t="shared" si="22"/>
        <v>16</v>
      </c>
      <c r="N299" s="50">
        <f t="shared" si="23"/>
        <v>4</v>
      </c>
      <c r="O299" s="25">
        <v>6</v>
      </c>
      <c r="P299" s="25">
        <v>16</v>
      </c>
      <c r="Q299" s="24">
        <v>34</v>
      </c>
      <c r="R299" s="24">
        <v>2</v>
      </c>
      <c r="S299" s="51">
        <f t="shared" si="24"/>
        <v>31.400000000000002</v>
      </c>
      <c r="T299" s="25" t="s">
        <v>15</v>
      </c>
      <c r="U299" s="52" t="s">
        <v>15</v>
      </c>
      <c r="V299" s="24" t="s">
        <v>17</v>
      </c>
      <c r="W299" s="24">
        <v>1</v>
      </c>
      <c r="X299" s="24" t="s">
        <v>14</v>
      </c>
      <c r="Y299" s="24">
        <v>0</v>
      </c>
      <c r="Z299" s="24" t="s">
        <v>14</v>
      </c>
      <c r="AA299" s="24">
        <v>0</v>
      </c>
      <c r="AB299" s="28">
        <v>33</v>
      </c>
      <c r="AC299" s="28">
        <v>0</v>
      </c>
      <c r="AD299" s="28">
        <v>40</v>
      </c>
      <c r="AE299" s="28">
        <v>0</v>
      </c>
      <c r="AF299" s="24">
        <v>5</v>
      </c>
      <c r="AG299" s="28">
        <v>100</v>
      </c>
      <c r="AH299" s="28" t="s">
        <v>83</v>
      </c>
      <c r="AI299" s="71" t="s">
        <v>461</v>
      </c>
      <c r="AJ299" s="25"/>
      <c r="AK299" s="57" t="s">
        <v>29</v>
      </c>
      <c r="AL299" s="25">
        <v>6</v>
      </c>
      <c r="AM299" s="25">
        <v>6</v>
      </c>
      <c r="AN299" s="25">
        <v>0</v>
      </c>
    </row>
    <row r="300" spans="1:40" s="57" customFormat="1" ht="26.25" thickBot="1">
      <c r="A300" s="45">
        <v>40724</v>
      </c>
      <c r="B300" s="72">
        <v>5</v>
      </c>
      <c r="C300" s="49" t="s">
        <v>0</v>
      </c>
      <c r="D300" s="49">
        <v>83</v>
      </c>
      <c r="E300" s="25" t="s">
        <v>66</v>
      </c>
      <c r="F300" s="25">
        <v>2</v>
      </c>
      <c r="G300" s="25">
        <v>5</v>
      </c>
      <c r="H300" s="25">
        <v>8</v>
      </c>
      <c r="I300" s="24">
        <v>22</v>
      </c>
      <c r="J300" s="24">
        <v>2</v>
      </c>
      <c r="K300" s="50">
        <f t="shared" si="20"/>
        <v>3</v>
      </c>
      <c r="L300" s="50">
        <f t="shared" si="21"/>
        <v>14</v>
      </c>
      <c r="M300" s="50">
        <f t="shared" si="22"/>
        <v>17</v>
      </c>
      <c r="N300" s="50">
        <f t="shared" si="23"/>
        <v>-3</v>
      </c>
      <c r="O300" s="25">
        <v>2</v>
      </c>
      <c r="P300" s="25">
        <v>8</v>
      </c>
      <c r="Q300" s="24">
        <v>26</v>
      </c>
      <c r="R300" s="24">
        <v>2</v>
      </c>
      <c r="S300" s="51">
        <f t="shared" si="24"/>
        <v>6.28</v>
      </c>
      <c r="T300" s="25" t="s">
        <v>17</v>
      </c>
      <c r="U300" s="52" t="s">
        <v>15</v>
      </c>
      <c r="V300" s="24" t="s">
        <v>13</v>
      </c>
      <c r="W300" s="24">
        <v>1</v>
      </c>
      <c r="X300" s="24" t="s">
        <v>14</v>
      </c>
      <c r="Y300" s="24">
        <v>0</v>
      </c>
      <c r="Z300" s="24" t="s">
        <v>14</v>
      </c>
      <c r="AA300" s="24">
        <v>0</v>
      </c>
      <c r="AB300" s="28">
        <v>4</v>
      </c>
      <c r="AC300" s="28">
        <v>5</v>
      </c>
      <c r="AD300" s="28">
        <v>30</v>
      </c>
      <c r="AE300" s="28">
        <v>30</v>
      </c>
      <c r="AF300" s="24">
        <v>2</v>
      </c>
      <c r="AG300" s="28">
        <v>85</v>
      </c>
      <c r="AH300" s="28" t="s">
        <v>149</v>
      </c>
      <c r="AI300" s="71" t="s">
        <v>461</v>
      </c>
      <c r="AJ300" s="25"/>
      <c r="AK300" s="57" t="s">
        <v>29</v>
      </c>
      <c r="AL300" s="25">
        <v>5</v>
      </c>
      <c r="AM300" s="25">
        <v>2</v>
      </c>
      <c r="AN300" s="25">
        <v>0</v>
      </c>
    </row>
    <row r="301" spans="1:40" s="57" customFormat="1" ht="26.25" thickBot="1">
      <c r="A301" s="45">
        <v>40724</v>
      </c>
      <c r="B301" s="72">
        <v>5</v>
      </c>
      <c r="C301" s="49" t="s">
        <v>0</v>
      </c>
      <c r="D301" s="49">
        <v>83.5</v>
      </c>
      <c r="E301" s="25" t="s">
        <v>66</v>
      </c>
      <c r="F301" s="25">
        <v>1</v>
      </c>
      <c r="G301" s="25">
        <v>4</v>
      </c>
      <c r="H301" s="25">
        <v>13</v>
      </c>
      <c r="J301" s="57">
        <v>2</v>
      </c>
      <c r="K301" s="50">
        <f t="shared" si="20"/>
        <v>9</v>
      </c>
      <c r="L301" s="50">
        <f t="shared" si="21"/>
        <v>-13</v>
      </c>
      <c r="M301" s="50">
        <f t="shared" si="22"/>
        <v>-4</v>
      </c>
      <c r="N301" s="50">
        <f t="shared" ref="N301:N312" si="25">J302-G301</f>
        <v>-3</v>
      </c>
      <c r="O301" s="26">
        <v>2</v>
      </c>
      <c r="P301" s="25">
        <v>11</v>
      </c>
      <c r="Q301" s="24"/>
      <c r="R301" s="57">
        <v>1</v>
      </c>
      <c r="S301" s="51">
        <f t="shared" si="24"/>
        <v>1.57</v>
      </c>
      <c r="T301" s="25" t="s">
        <v>15</v>
      </c>
      <c r="U301" s="52" t="s">
        <v>15</v>
      </c>
      <c r="V301" s="24"/>
      <c r="W301" s="24"/>
      <c r="X301" s="24" t="s">
        <v>14</v>
      </c>
      <c r="Y301" s="24">
        <v>0</v>
      </c>
      <c r="Z301" s="24" t="s">
        <v>14</v>
      </c>
      <c r="AA301" s="24">
        <v>0</v>
      </c>
      <c r="AB301" s="28">
        <v>15</v>
      </c>
      <c r="AC301" s="28">
        <v>0</v>
      </c>
      <c r="AD301" s="28">
        <v>70</v>
      </c>
      <c r="AE301" s="28">
        <v>0</v>
      </c>
      <c r="AF301" s="57">
        <v>0</v>
      </c>
      <c r="AG301" s="28">
        <v>120</v>
      </c>
      <c r="AH301" s="28" t="s">
        <v>148</v>
      </c>
      <c r="AI301" s="71" t="s">
        <v>461</v>
      </c>
      <c r="AJ301" s="25"/>
      <c r="AK301" s="57" t="s">
        <v>29</v>
      </c>
      <c r="AL301" s="25">
        <v>4</v>
      </c>
      <c r="AM301" s="25">
        <v>2</v>
      </c>
      <c r="AN301" s="25">
        <v>0</v>
      </c>
    </row>
    <row r="302" spans="1:40" s="57" customFormat="1" ht="26.25" thickBot="1">
      <c r="A302" s="45">
        <v>40724</v>
      </c>
      <c r="B302" s="72">
        <v>5</v>
      </c>
      <c r="C302" s="49" t="s">
        <v>0</v>
      </c>
      <c r="D302" s="49">
        <v>84</v>
      </c>
      <c r="E302" s="25" t="s">
        <v>66</v>
      </c>
      <c r="F302" s="25">
        <v>2</v>
      </c>
      <c r="G302" s="25">
        <v>5.5</v>
      </c>
      <c r="H302" s="25">
        <v>9</v>
      </c>
      <c r="I302" s="24">
        <v>20</v>
      </c>
      <c r="J302" s="24">
        <v>1</v>
      </c>
      <c r="K302" s="50">
        <f t="shared" si="20"/>
        <v>3.5</v>
      </c>
      <c r="L302" s="50">
        <f t="shared" si="21"/>
        <v>11</v>
      </c>
      <c r="M302" s="50">
        <f t="shared" si="22"/>
        <v>14.5</v>
      </c>
      <c r="N302" s="50">
        <f t="shared" si="25"/>
        <v>-4.5</v>
      </c>
      <c r="O302" s="25">
        <v>5</v>
      </c>
      <c r="P302" s="26">
        <v>9</v>
      </c>
      <c r="Q302" s="24">
        <v>25</v>
      </c>
      <c r="R302" s="24">
        <v>1</v>
      </c>
      <c r="S302" s="51">
        <f t="shared" si="24"/>
        <v>0.78500000000000003</v>
      </c>
      <c r="T302" s="25" t="s">
        <v>15</v>
      </c>
      <c r="U302" s="52" t="s">
        <v>15</v>
      </c>
      <c r="V302" s="24" t="s">
        <v>15</v>
      </c>
      <c r="W302" s="24">
        <v>1</v>
      </c>
      <c r="X302" s="24" t="s">
        <v>14</v>
      </c>
      <c r="Y302" s="24">
        <v>0</v>
      </c>
      <c r="Z302" s="24" t="s">
        <v>14</v>
      </c>
      <c r="AA302" s="24">
        <v>0</v>
      </c>
      <c r="AB302" s="28">
        <v>30</v>
      </c>
      <c r="AC302" s="28">
        <v>0</v>
      </c>
      <c r="AD302" s="28">
        <v>70</v>
      </c>
      <c r="AE302" s="28">
        <v>0</v>
      </c>
      <c r="AF302" s="24">
        <v>0</v>
      </c>
      <c r="AG302" s="28">
        <v>90</v>
      </c>
      <c r="AH302" s="28" t="s">
        <v>147</v>
      </c>
      <c r="AI302" s="71" t="s">
        <v>461</v>
      </c>
      <c r="AJ302" s="25"/>
      <c r="AK302" s="57" t="s">
        <v>31</v>
      </c>
      <c r="AL302" s="25">
        <v>5.5</v>
      </c>
      <c r="AM302" s="26">
        <v>5</v>
      </c>
      <c r="AN302" s="25">
        <v>0</v>
      </c>
    </row>
    <row r="303" spans="1:40" s="57" customFormat="1" ht="13.5" thickBot="1">
      <c r="A303" s="45">
        <v>40724</v>
      </c>
      <c r="B303" s="72">
        <v>5</v>
      </c>
      <c r="C303" s="49" t="s">
        <v>0</v>
      </c>
      <c r="D303" s="49">
        <v>85</v>
      </c>
      <c r="E303" s="25" t="s">
        <v>66</v>
      </c>
      <c r="F303" s="25">
        <v>1</v>
      </c>
      <c r="G303" s="25">
        <v>6</v>
      </c>
      <c r="H303" s="25">
        <v>11</v>
      </c>
      <c r="I303" s="24">
        <v>36</v>
      </c>
      <c r="J303" s="24">
        <v>1</v>
      </c>
      <c r="K303" s="50">
        <f t="shared" si="20"/>
        <v>5</v>
      </c>
      <c r="L303" s="50">
        <f t="shared" si="21"/>
        <v>25</v>
      </c>
      <c r="M303" s="50">
        <f t="shared" si="22"/>
        <v>30</v>
      </c>
      <c r="N303" s="50">
        <f t="shared" si="25"/>
        <v>15.5</v>
      </c>
      <c r="O303" s="25">
        <v>5</v>
      </c>
      <c r="P303" s="25">
        <v>17</v>
      </c>
      <c r="Q303" s="24">
        <v>46</v>
      </c>
      <c r="R303" s="24"/>
      <c r="S303" s="51">
        <f t="shared" si="24"/>
        <v>0</v>
      </c>
      <c r="T303" s="25" t="s">
        <v>15</v>
      </c>
      <c r="U303" s="52" t="s">
        <v>15</v>
      </c>
      <c r="V303" s="24" t="s">
        <v>15</v>
      </c>
      <c r="W303" s="24">
        <v>1</v>
      </c>
      <c r="X303" s="24" t="s">
        <v>14</v>
      </c>
      <c r="Y303" s="24">
        <v>1</v>
      </c>
      <c r="Z303" s="24" t="s">
        <v>15</v>
      </c>
      <c r="AA303" s="24">
        <v>1</v>
      </c>
      <c r="AB303" s="28">
        <v>3</v>
      </c>
      <c r="AC303" s="28">
        <v>0</v>
      </c>
      <c r="AD303" s="28">
        <v>15</v>
      </c>
      <c r="AE303" s="28">
        <v>0</v>
      </c>
      <c r="AF303" s="24">
        <v>0</v>
      </c>
      <c r="AG303" s="28">
        <v>80</v>
      </c>
      <c r="AH303" s="28" t="s">
        <v>146</v>
      </c>
      <c r="AI303" s="71" t="s">
        <v>461</v>
      </c>
      <c r="AJ303" s="25"/>
      <c r="AK303" s="57" t="s">
        <v>31</v>
      </c>
      <c r="AL303" s="25">
        <v>6</v>
      </c>
      <c r="AM303" s="25">
        <v>5</v>
      </c>
      <c r="AN303" s="25">
        <v>0</v>
      </c>
    </row>
    <row r="304" spans="1:40" s="57" customFormat="1" ht="26.25" thickBot="1">
      <c r="A304" s="45">
        <v>40724</v>
      </c>
      <c r="B304" s="72">
        <v>5</v>
      </c>
      <c r="C304" s="49" t="s">
        <v>0</v>
      </c>
      <c r="D304" s="49">
        <v>86</v>
      </c>
      <c r="E304" s="25" t="s">
        <v>66</v>
      </c>
      <c r="F304" s="25">
        <v>2</v>
      </c>
      <c r="G304" s="25">
        <v>10</v>
      </c>
      <c r="H304" s="25">
        <v>17.5</v>
      </c>
      <c r="I304" s="24">
        <v>33</v>
      </c>
      <c r="J304" s="24">
        <v>21.5</v>
      </c>
      <c r="K304" s="50">
        <f t="shared" si="20"/>
        <v>7.5</v>
      </c>
      <c r="L304" s="50">
        <f t="shared" si="21"/>
        <v>15.5</v>
      </c>
      <c r="M304" s="50">
        <f t="shared" si="22"/>
        <v>23</v>
      </c>
      <c r="N304" s="50">
        <f t="shared" si="25"/>
        <v>5.5</v>
      </c>
      <c r="O304" s="25">
        <v>7</v>
      </c>
      <c r="P304" s="25">
        <v>22</v>
      </c>
      <c r="Q304" s="24">
        <v>42</v>
      </c>
      <c r="R304" s="24">
        <v>9.5</v>
      </c>
      <c r="S304" s="51">
        <f t="shared" si="24"/>
        <v>1523.194375</v>
      </c>
      <c r="T304" s="25" t="s">
        <v>13</v>
      </c>
      <c r="U304" s="52" t="s">
        <v>15</v>
      </c>
      <c r="V304" s="24" t="s">
        <v>15</v>
      </c>
      <c r="W304" s="24">
        <v>1</v>
      </c>
      <c r="X304" s="24" t="s">
        <v>18</v>
      </c>
      <c r="Y304" s="24">
        <v>1</v>
      </c>
      <c r="Z304" s="24" t="s">
        <v>17</v>
      </c>
      <c r="AA304" s="24">
        <v>1</v>
      </c>
      <c r="AB304" s="28">
        <v>20</v>
      </c>
      <c r="AC304" s="28">
        <v>0</v>
      </c>
      <c r="AD304" s="28">
        <v>55</v>
      </c>
      <c r="AE304" s="28">
        <v>0</v>
      </c>
      <c r="AF304" s="24">
        <v>5</v>
      </c>
      <c r="AG304" s="28">
        <v>130</v>
      </c>
      <c r="AH304" s="28" t="s">
        <v>145</v>
      </c>
      <c r="AI304" s="71" t="s">
        <v>461</v>
      </c>
      <c r="AJ304" s="25" t="s">
        <v>144</v>
      </c>
      <c r="AK304" s="57" t="s">
        <v>29</v>
      </c>
      <c r="AL304" s="25">
        <v>10</v>
      </c>
      <c r="AM304" s="25">
        <v>7</v>
      </c>
      <c r="AN304" s="25" t="s">
        <v>49</v>
      </c>
    </row>
    <row r="305" spans="1:40" s="57" customFormat="1" ht="13.5" thickBot="1">
      <c r="A305" s="45">
        <v>40724</v>
      </c>
      <c r="B305" s="72">
        <v>5</v>
      </c>
      <c r="C305" s="49" t="s">
        <v>0</v>
      </c>
      <c r="D305" s="49">
        <v>87</v>
      </c>
      <c r="E305" s="25" t="s">
        <v>66</v>
      </c>
      <c r="F305" s="25">
        <v>2</v>
      </c>
      <c r="G305" s="25">
        <v>6</v>
      </c>
      <c r="H305" s="25">
        <v>15.5</v>
      </c>
      <c r="I305" s="24">
        <v>21</v>
      </c>
      <c r="J305" s="24">
        <v>15.5</v>
      </c>
      <c r="K305" s="50">
        <f t="shared" si="20"/>
        <v>9.5</v>
      </c>
      <c r="L305" s="50">
        <f t="shared" si="21"/>
        <v>5.5</v>
      </c>
      <c r="M305" s="50">
        <f t="shared" si="22"/>
        <v>15</v>
      </c>
      <c r="N305" s="50">
        <f t="shared" si="25"/>
        <v>11</v>
      </c>
      <c r="O305" s="25">
        <v>7</v>
      </c>
      <c r="P305" s="25">
        <v>31</v>
      </c>
      <c r="Q305" s="24">
        <v>38</v>
      </c>
      <c r="R305" s="24">
        <v>3.5</v>
      </c>
      <c r="S305" s="51">
        <f t="shared" si="24"/>
        <v>149.05187500000002</v>
      </c>
      <c r="T305" s="25" t="s">
        <v>15</v>
      </c>
      <c r="U305" s="52" t="s">
        <v>15</v>
      </c>
      <c r="V305" s="24" t="s">
        <v>15</v>
      </c>
      <c r="W305" s="24">
        <v>1</v>
      </c>
      <c r="X305" s="24" t="s">
        <v>18</v>
      </c>
      <c r="Y305" s="24">
        <v>0</v>
      </c>
      <c r="Z305" s="24" t="s">
        <v>14</v>
      </c>
      <c r="AA305" s="24">
        <v>0</v>
      </c>
      <c r="AB305" s="28">
        <v>3</v>
      </c>
      <c r="AC305" s="28">
        <v>5</v>
      </c>
      <c r="AD305" s="28">
        <v>25</v>
      </c>
      <c r="AE305" s="28">
        <v>40</v>
      </c>
      <c r="AF305" s="24">
        <v>0</v>
      </c>
      <c r="AG305" s="28">
        <v>90</v>
      </c>
      <c r="AH305" s="28" t="s">
        <v>82</v>
      </c>
      <c r="AI305" s="71" t="s">
        <v>461</v>
      </c>
      <c r="AJ305" s="25"/>
      <c r="AK305" s="57" t="s">
        <v>29</v>
      </c>
      <c r="AL305" s="25">
        <v>6</v>
      </c>
      <c r="AM305" s="25">
        <v>7</v>
      </c>
      <c r="AN305" s="25">
        <v>0</v>
      </c>
    </row>
    <row r="306" spans="1:40" s="57" customFormat="1" ht="13.5" thickBot="1">
      <c r="A306" s="45">
        <v>40724</v>
      </c>
      <c r="B306" s="72">
        <v>5</v>
      </c>
      <c r="C306" s="49" t="s">
        <v>0</v>
      </c>
      <c r="D306" s="49">
        <v>88</v>
      </c>
      <c r="E306" s="25" t="s">
        <v>66</v>
      </c>
      <c r="F306" s="25">
        <v>1</v>
      </c>
      <c r="G306" s="25">
        <v>5</v>
      </c>
      <c r="H306" s="25">
        <v>12.5</v>
      </c>
      <c r="I306" s="24">
        <v>33</v>
      </c>
      <c r="J306" s="24">
        <v>17</v>
      </c>
      <c r="K306" s="50">
        <f t="shared" si="20"/>
        <v>7.5</v>
      </c>
      <c r="L306" s="50">
        <f t="shared" si="21"/>
        <v>20.5</v>
      </c>
      <c r="M306" s="50">
        <f t="shared" si="22"/>
        <v>28</v>
      </c>
      <c r="N306" s="50">
        <f t="shared" si="25"/>
        <v>3</v>
      </c>
      <c r="O306" s="25">
        <v>5</v>
      </c>
      <c r="P306" s="25">
        <v>15</v>
      </c>
      <c r="Q306" s="24">
        <v>40</v>
      </c>
      <c r="R306" s="24">
        <v>4.5</v>
      </c>
      <c r="S306" s="51">
        <f t="shared" si="24"/>
        <v>270.23624999999998</v>
      </c>
      <c r="T306" s="25" t="s">
        <v>15</v>
      </c>
      <c r="U306" s="52" t="s">
        <v>15</v>
      </c>
      <c r="V306" s="24" t="s">
        <v>15</v>
      </c>
      <c r="W306" s="24">
        <v>1</v>
      </c>
      <c r="X306" s="24" t="s">
        <v>14</v>
      </c>
      <c r="Y306" s="24">
        <v>0</v>
      </c>
      <c r="Z306" s="24" t="s">
        <v>14</v>
      </c>
      <c r="AA306" s="24">
        <v>0</v>
      </c>
      <c r="AB306" s="28">
        <v>60</v>
      </c>
      <c r="AC306" s="28">
        <v>0</v>
      </c>
      <c r="AD306" s="28">
        <v>90</v>
      </c>
      <c r="AE306" s="28">
        <v>0</v>
      </c>
      <c r="AF306" s="24">
        <v>10</v>
      </c>
      <c r="AG306" s="28">
        <v>100</v>
      </c>
      <c r="AH306" s="28" t="s">
        <v>143</v>
      </c>
      <c r="AI306" s="71" t="s">
        <v>461</v>
      </c>
      <c r="AJ306" s="25"/>
      <c r="AK306" s="57" t="s">
        <v>29</v>
      </c>
      <c r="AL306" s="25">
        <v>5</v>
      </c>
      <c r="AM306" s="25">
        <v>5</v>
      </c>
      <c r="AN306" s="25">
        <v>0</v>
      </c>
    </row>
    <row r="307" spans="1:40" s="57" customFormat="1" ht="26.25" thickBot="1">
      <c r="A307" s="45">
        <v>40724</v>
      </c>
      <c r="B307" s="72">
        <v>5</v>
      </c>
      <c r="C307" s="49" t="s">
        <v>0</v>
      </c>
      <c r="D307" s="49">
        <v>89</v>
      </c>
      <c r="E307" s="25" t="s">
        <v>42</v>
      </c>
      <c r="F307" s="25">
        <v>2</v>
      </c>
      <c r="G307" s="25">
        <v>4</v>
      </c>
      <c r="H307" s="25">
        <v>7.5</v>
      </c>
      <c r="I307" s="24">
        <v>19.5</v>
      </c>
      <c r="J307" s="24">
        <v>8</v>
      </c>
      <c r="K307" s="50">
        <f t="shared" si="20"/>
        <v>3.5</v>
      </c>
      <c r="L307" s="50">
        <f t="shared" si="21"/>
        <v>12</v>
      </c>
      <c r="M307" s="50">
        <f t="shared" si="22"/>
        <v>15.5</v>
      </c>
      <c r="N307" s="50">
        <f t="shared" si="25"/>
        <v>14</v>
      </c>
      <c r="O307" s="25">
        <v>0</v>
      </c>
      <c r="P307" s="25">
        <v>6</v>
      </c>
      <c r="Q307" s="24">
        <v>37</v>
      </c>
      <c r="R307" s="24">
        <v>4.5</v>
      </c>
      <c r="S307" s="51">
        <f t="shared" si="24"/>
        <v>127.17</v>
      </c>
      <c r="T307" s="25" t="s">
        <v>17</v>
      </c>
      <c r="U307" s="52" t="s">
        <v>15</v>
      </c>
      <c r="V307" s="24" t="s">
        <v>15</v>
      </c>
      <c r="W307" s="24">
        <v>1</v>
      </c>
      <c r="X307" s="24" t="s">
        <v>14</v>
      </c>
      <c r="Y307" s="24">
        <v>0</v>
      </c>
      <c r="Z307" s="24" t="s">
        <v>14</v>
      </c>
      <c r="AA307" s="24">
        <v>0</v>
      </c>
      <c r="AB307" s="28">
        <v>6</v>
      </c>
      <c r="AC307" s="28">
        <v>0.1</v>
      </c>
      <c r="AD307" s="28">
        <v>50</v>
      </c>
      <c r="AE307" s="28">
        <v>10</v>
      </c>
      <c r="AF307" s="24">
        <v>2</v>
      </c>
      <c r="AG307" s="28">
        <v>50</v>
      </c>
      <c r="AH307" s="28" t="s">
        <v>142</v>
      </c>
      <c r="AI307" s="71" t="s">
        <v>461</v>
      </c>
      <c r="AJ307" s="25"/>
      <c r="AK307" s="57" t="s">
        <v>29</v>
      </c>
      <c r="AL307" s="25">
        <v>4</v>
      </c>
      <c r="AM307" s="25">
        <v>0</v>
      </c>
      <c r="AN307" s="25" t="s">
        <v>40</v>
      </c>
    </row>
    <row r="308" spans="1:40" s="57" customFormat="1" ht="26.25" thickBot="1">
      <c r="A308" s="45">
        <v>40724</v>
      </c>
      <c r="B308" s="72">
        <v>5</v>
      </c>
      <c r="C308" s="49" t="s">
        <v>0</v>
      </c>
      <c r="D308" s="49">
        <v>90</v>
      </c>
      <c r="E308" s="26" t="s">
        <v>42</v>
      </c>
      <c r="F308" s="26">
        <v>2</v>
      </c>
      <c r="G308" s="25">
        <v>5</v>
      </c>
      <c r="H308" s="25">
        <v>14</v>
      </c>
      <c r="I308" s="24">
        <v>31</v>
      </c>
      <c r="J308" s="24">
        <v>18</v>
      </c>
      <c r="K308" s="50">
        <f t="shared" si="20"/>
        <v>9</v>
      </c>
      <c r="L308" s="50">
        <f t="shared" si="21"/>
        <v>17</v>
      </c>
      <c r="M308" s="50">
        <f t="shared" si="22"/>
        <v>26</v>
      </c>
      <c r="N308" s="50">
        <f t="shared" si="25"/>
        <v>-4</v>
      </c>
      <c r="O308" s="25">
        <v>5</v>
      </c>
      <c r="P308" s="25">
        <v>19</v>
      </c>
      <c r="Q308" s="24">
        <v>42</v>
      </c>
      <c r="R308" s="24">
        <v>4.5</v>
      </c>
      <c r="S308" s="51">
        <f t="shared" si="24"/>
        <v>286.13249999999999</v>
      </c>
      <c r="T308" s="26" t="s">
        <v>15</v>
      </c>
      <c r="U308" s="52" t="s">
        <v>15</v>
      </c>
      <c r="V308" s="24" t="s">
        <v>15</v>
      </c>
      <c r="W308" s="24">
        <v>1</v>
      </c>
      <c r="X308" s="24" t="s">
        <v>18</v>
      </c>
      <c r="Y308" s="24">
        <v>1</v>
      </c>
      <c r="Z308" s="24" t="s">
        <v>18</v>
      </c>
      <c r="AA308" s="24">
        <v>1</v>
      </c>
      <c r="AB308" s="28">
        <v>30</v>
      </c>
      <c r="AC308" s="28">
        <v>0</v>
      </c>
      <c r="AD308" s="28">
        <v>40</v>
      </c>
      <c r="AE308" s="28">
        <v>1</v>
      </c>
      <c r="AF308" s="24">
        <v>15</v>
      </c>
      <c r="AG308" s="28">
        <v>80</v>
      </c>
      <c r="AH308" s="28" t="s">
        <v>141</v>
      </c>
      <c r="AI308" s="71" t="s">
        <v>461</v>
      </c>
      <c r="AJ308" s="25"/>
      <c r="AK308" s="57" t="s">
        <v>29</v>
      </c>
      <c r="AL308" s="25">
        <v>5</v>
      </c>
      <c r="AM308" s="25">
        <v>5</v>
      </c>
      <c r="AN308" s="25" t="s">
        <v>49</v>
      </c>
    </row>
    <row r="309" spans="1:40" s="57" customFormat="1" ht="26.25" thickBot="1">
      <c r="A309" s="45">
        <v>40724</v>
      </c>
      <c r="B309" s="72">
        <v>5</v>
      </c>
      <c r="C309" s="49" t="s">
        <v>0</v>
      </c>
      <c r="D309" s="49">
        <v>91</v>
      </c>
      <c r="E309" s="25" t="s">
        <v>66</v>
      </c>
      <c r="F309" s="25">
        <v>2</v>
      </c>
      <c r="G309" s="25">
        <v>6</v>
      </c>
      <c r="H309" s="25">
        <v>11</v>
      </c>
      <c r="I309" s="24">
        <v>18</v>
      </c>
      <c r="J309" s="24">
        <v>1</v>
      </c>
      <c r="K309" s="50">
        <f t="shared" si="20"/>
        <v>5</v>
      </c>
      <c r="L309" s="50">
        <f t="shared" si="21"/>
        <v>7</v>
      </c>
      <c r="M309" s="50">
        <f t="shared" si="22"/>
        <v>12</v>
      </c>
      <c r="N309" s="50">
        <f t="shared" si="25"/>
        <v>30</v>
      </c>
      <c r="O309" s="25">
        <v>2</v>
      </c>
      <c r="P309" s="25">
        <v>10</v>
      </c>
      <c r="Q309" s="24">
        <v>27</v>
      </c>
      <c r="R309" s="24"/>
      <c r="S309" s="51">
        <f t="shared" si="24"/>
        <v>0</v>
      </c>
      <c r="T309" s="25" t="s">
        <v>13</v>
      </c>
      <c r="U309" s="52" t="s">
        <v>15</v>
      </c>
      <c r="V309" s="24" t="s">
        <v>13</v>
      </c>
      <c r="W309" s="24">
        <v>1</v>
      </c>
      <c r="X309" s="24" t="s">
        <v>14</v>
      </c>
      <c r="Y309" s="24">
        <v>0</v>
      </c>
      <c r="Z309" s="24" t="s">
        <v>14</v>
      </c>
      <c r="AA309" s="24">
        <v>0</v>
      </c>
      <c r="AB309" s="28">
        <v>17</v>
      </c>
      <c r="AC309" s="28">
        <v>1</v>
      </c>
      <c r="AD309" s="28">
        <v>50</v>
      </c>
      <c r="AE309" s="28">
        <v>30</v>
      </c>
      <c r="AF309" s="24">
        <v>1</v>
      </c>
      <c r="AG309" s="28">
        <v>85</v>
      </c>
      <c r="AH309" s="28" t="s">
        <v>140</v>
      </c>
      <c r="AI309" s="71" t="s">
        <v>461</v>
      </c>
      <c r="AJ309" s="25"/>
      <c r="AK309" s="57" t="s">
        <v>31</v>
      </c>
      <c r="AL309" s="25">
        <v>6</v>
      </c>
      <c r="AM309" s="25">
        <v>2</v>
      </c>
      <c r="AN309" s="25">
        <v>0</v>
      </c>
    </row>
    <row r="310" spans="1:40" s="57" customFormat="1" ht="26.25" thickBot="1">
      <c r="A310" s="45">
        <v>40724</v>
      </c>
      <c r="B310" s="72">
        <v>5</v>
      </c>
      <c r="C310" s="49" t="s">
        <v>0</v>
      </c>
      <c r="D310" s="49">
        <v>92</v>
      </c>
      <c r="E310" s="25" t="s">
        <v>81</v>
      </c>
      <c r="F310" s="25">
        <v>2</v>
      </c>
      <c r="G310" s="25">
        <v>9</v>
      </c>
      <c r="H310" s="25">
        <v>17</v>
      </c>
      <c r="I310" s="24">
        <v>40</v>
      </c>
      <c r="J310" s="24">
        <v>36</v>
      </c>
      <c r="K310" s="50">
        <f t="shared" si="20"/>
        <v>8</v>
      </c>
      <c r="L310" s="50">
        <f t="shared" si="21"/>
        <v>23</v>
      </c>
      <c r="M310" s="50">
        <f t="shared" si="22"/>
        <v>31</v>
      </c>
      <c r="N310" s="50">
        <f t="shared" si="25"/>
        <v>11</v>
      </c>
      <c r="O310" s="25">
        <v>4</v>
      </c>
      <c r="P310" s="25">
        <v>22</v>
      </c>
      <c r="Q310" s="24">
        <v>51</v>
      </c>
      <c r="R310" s="24">
        <v>9.5</v>
      </c>
      <c r="S310" s="51">
        <f t="shared" si="24"/>
        <v>2550.4650000000001</v>
      </c>
      <c r="T310" s="25" t="s">
        <v>13</v>
      </c>
      <c r="U310" s="52" t="s">
        <v>13</v>
      </c>
      <c r="V310" s="24" t="s">
        <v>13</v>
      </c>
      <c r="W310" s="24">
        <v>1</v>
      </c>
      <c r="X310" s="24" t="s">
        <v>17</v>
      </c>
      <c r="Y310" s="24">
        <v>1</v>
      </c>
      <c r="Z310" s="24" t="s">
        <v>15</v>
      </c>
      <c r="AA310" s="24">
        <v>1</v>
      </c>
      <c r="AB310" s="28">
        <v>6</v>
      </c>
      <c r="AC310" s="28">
        <v>1</v>
      </c>
      <c r="AD310" s="28">
        <v>20</v>
      </c>
      <c r="AE310" s="28">
        <v>60</v>
      </c>
      <c r="AF310" s="24">
        <v>15</v>
      </c>
      <c r="AG310" s="28">
        <v>55</v>
      </c>
      <c r="AH310" s="28" t="s">
        <v>139</v>
      </c>
      <c r="AI310" s="71" t="s">
        <v>461</v>
      </c>
      <c r="AJ310" s="25"/>
      <c r="AK310" s="57" t="s">
        <v>30</v>
      </c>
      <c r="AL310" s="25">
        <v>9</v>
      </c>
      <c r="AM310" s="25">
        <v>4</v>
      </c>
      <c r="AN310" s="25" t="s">
        <v>49</v>
      </c>
    </row>
    <row r="311" spans="1:40" s="57" customFormat="1" ht="26.25" thickBot="1">
      <c r="A311" s="45">
        <v>40724</v>
      </c>
      <c r="B311" s="72">
        <v>5</v>
      </c>
      <c r="C311" s="49" t="s">
        <v>0</v>
      </c>
      <c r="D311" s="49">
        <v>93</v>
      </c>
      <c r="E311" s="25" t="s">
        <v>81</v>
      </c>
      <c r="F311" s="25">
        <v>3</v>
      </c>
      <c r="G311" s="25">
        <v>9</v>
      </c>
      <c r="H311" s="25">
        <v>25</v>
      </c>
      <c r="I311" s="24">
        <v>38</v>
      </c>
      <c r="J311" s="24">
        <v>20</v>
      </c>
      <c r="K311" s="50">
        <f t="shared" si="20"/>
        <v>16</v>
      </c>
      <c r="L311" s="50">
        <f t="shared" si="21"/>
        <v>13</v>
      </c>
      <c r="M311" s="50">
        <f t="shared" si="22"/>
        <v>29</v>
      </c>
      <c r="N311" s="50">
        <f t="shared" si="25"/>
        <v>-9</v>
      </c>
      <c r="O311" s="25">
        <v>7</v>
      </c>
      <c r="P311" s="25">
        <v>25</v>
      </c>
      <c r="Q311" s="24">
        <v>51</v>
      </c>
      <c r="R311" s="24">
        <v>2.5</v>
      </c>
      <c r="S311" s="51">
        <f t="shared" si="24"/>
        <v>98.125</v>
      </c>
      <c r="T311" s="25" t="s">
        <v>15</v>
      </c>
      <c r="U311" s="52" t="s">
        <v>13</v>
      </c>
      <c r="V311" s="24" t="s">
        <v>13</v>
      </c>
      <c r="W311" s="24">
        <v>1</v>
      </c>
      <c r="X311" s="24" t="s">
        <v>14</v>
      </c>
      <c r="Y311" s="24">
        <v>0</v>
      </c>
      <c r="Z311" s="24" t="s">
        <v>14</v>
      </c>
      <c r="AA311" s="24">
        <v>0</v>
      </c>
      <c r="AB311" s="28">
        <v>18</v>
      </c>
      <c r="AC311" s="28">
        <v>2</v>
      </c>
      <c r="AD311" s="28">
        <v>37</v>
      </c>
      <c r="AE311" s="28">
        <v>0</v>
      </c>
      <c r="AF311" s="24">
        <v>0</v>
      </c>
      <c r="AG311" s="28">
        <v>90</v>
      </c>
      <c r="AH311" s="28" t="s">
        <v>138</v>
      </c>
      <c r="AI311" s="71" t="s">
        <v>461</v>
      </c>
      <c r="AJ311" s="25"/>
      <c r="AK311" s="57" t="s">
        <v>29</v>
      </c>
      <c r="AL311" s="25">
        <v>9</v>
      </c>
      <c r="AM311" s="25">
        <v>7</v>
      </c>
      <c r="AN311" s="25">
        <v>0</v>
      </c>
    </row>
    <row r="312" spans="1:40" s="57" customFormat="1" ht="13.5" thickBot="1">
      <c r="A312" s="45">
        <v>40724</v>
      </c>
      <c r="B312" s="72">
        <v>5</v>
      </c>
      <c r="C312" s="49" t="s">
        <v>0</v>
      </c>
      <c r="D312" s="49">
        <v>94</v>
      </c>
      <c r="E312" s="25" t="s">
        <v>81</v>
      </c>
      <c r="F312" s="25">
        <v>2</v>
      </c>
      <c r="G312" s="25">
        <v>11</v>
      </c>
      <c r="H312" s="25">
        <v>26</v>
      </c>
      <c r="I312" s="24"/>
      <c r="J312" s="24"/>
      <c r="K312" s="50">
        <f t="shared" si="20"/>
        <v>15</v>
      </c>
      <c r="L312" s="50">
        <f t="shared" si="21"/>
        <v>-26</v>
      </c>
      <c r="M312" s="50">
        <f t="shared" si="22"/>
        <v>-11</v>
      </c>
      <c r="N312" s="50">
        <f t="shared" si="25"/>
        <v>5</v>
      </c>
      <c r="O312" s="25">
        <v>9</v>
      </c>
      <c r="P312" s="25">
        <v>43</v>
      </c>
      <c r="Q312" s="24"/>
      <c r="R312" s="24"/>
      <c r="S312" s="51">
        <f t="shared" si="24"/>
        <v>0</v>
      </c>
      <c r="T312" s="25" t="s">
        <v>13</v>
      </c>
      <c r="U312" s="52" t="s">
        <v>16</v>
      </c>
      <c r="V312" s="24" t="s">
        <v>14</v>
      </c>
      <c r="W312" s="24">
        <v>0</v>
      </c>
      <c r="X312" s="24" t="s">
        <v>14</v>
      </c>
      <c r="Y312" s="24">
        <v>0</v>
      </c>
      <c r="Z312" s="24" t="s">
        <v>14</v>
      </c>
      <c r="AA312" s="24">
        <v>0</v>
      </c>
      <c r="AB312" s="28">
        <v>30</v>
      </c>
      <c r="AC312" s="28">
        <v>0</v>
      </c>
      <c r="AD312" s="28">
        <v>25</v>
      </c>
      <c r="AE312" s="28">
        <v>0</v>
      </c>
      <c r="AF312" s="24">
        <v>0</v>
      </c>
      <c r="AG312" s="28">
        <v>50</v>
      </c>
      <c r="AH312" s="28" t="s">
        <v>72</v>
      </c>
      <c r="AI312" s="71" t="s">
        <v>461</v>
      </c>
      <c r="AJ312" s="25"/>
      <c r="AL312" s="25">
        <v>11</v>
      </c>
      <c r="AM312" s="25">
        <v>9</v>
      </c>
      <c r="AN312" s="25"/>
    </row>
    <row r="313" spans="1:40" s="57" customFormat="1" ht="13.5" thickBot="1">
      <c r="A313" s="45">
        <v>40724</v>
      </c>
      <c r="B313" s="72">
        <v>5</v>
      </c>
      <c r="C313" s="49" t="s">
        <v>0</v>
      </c>
      <c r="D313" s="49">
        <v>95</v>
      </c>
      <c r="E313" s="25" t="s">
        <v>47</v>
      </c>
      <c r="F313" s="25">
        <v>2</v>
      </c>
      <c r="G313" s="25">
        <v>7</v>
      </c>
      <c r="H313" s="25">
        <v>16</v>
      </c>
      <c r="I313" s="24">
        <v>20</v>
      </c>
      <c r="J313" s="24">
        <v>16</v>
      </c>
      <c r="K313" s="50">
        <f t="shared" si="20"/>
        <v>9</v>
      </c>
      <c r="L313" s="50">
        <f t="shared" si="21"/>
        <v>4</v>
      </c>
      <c r="M313" s="50">
        <f t="shared" si="22"/>
        <v>13</v>
      </c>
      <c r="N313" s="50">
        <f>J313-I313</f>
        <v>-4</v>
      </c>
      <c r="O313" s="25">
        <v>6</v>
      </c>
      <c r="P313" s="25">
        <v>26</v>
      </c>
      <c r="Q313" s="24">
        <v>32</v>
      </c>
      <c r="R313" s="24">
        <v>5.5</v>
      </c>
      <c r="S313" s="51">
        <f t="shared" si="24"/>
        <v>379.94</v>
      </c>
      <c r="T313" s="25" t="s">
        <v>15</v>
      </c>
      <c r="U313" s="52" t="s">
        <v>15</v>
      </c>
      <c r="V313" s="24" t="s">
        <v>15</v>
      </c>
      <c r="W313" s="24">
        <v>1</v>
      </c>
      <c r="X313" s="24" t="s">
        <v>18</v>
      </c>
      <c r="Y313" s="24">
        <v>1</v>
      </c>
      <c r="Z313" s="24" t="s">
        <v>17</v>
      </c>
      <c r="AA313" s="24">
        <v>1</v>
      </c>
      <c r="AB313" s="28">
        <v>23</v>
      </c>
      <c r="AC313" s="28">
        <v>0</v>
      </c>
      <c r="AD313" s="28">
        <v>45</v>
      </c>
      <c r="AE313" s="28">
        <v>0</v>
      </c>
      <c r="AF313" s="24">
        <v>0</v>
      </c>
      <c r="AG313" s="28">
        <v>70</v>
      </c>
      <c r="AH313" s="28" t="s">
        <v>137</v>
      </c>
      <c r="AI313" s="71" t="s">
        <v>461</v>
      </c>
      <c r="AJ313" s="25"/>
      <c r="AK313" s="57" t="s">
        <v>29</v>
      </c>
      <c r="AL313" s="25">
        <v>7</v>
      </c>
      <c r="AM313" s="25">
        <v>6</v>
      </c>
      <c r="AN313" s="25">
        <v>0</v>
      </c>
    </row>
    <row r="314" spans="1:40" s="57" customFormat="1" ht="26.25" thickBot="1">
      <c r="A314" s="45">
        <v>40724</v>
      </c>
      <c r="B314" s="72">
        <v>5</v>
      </c>
      <c r="C314" s="49" t="s">
        <v>0</v>
      </c>
      <c r="D314" s="49">
        <v>96</v>
      </c>
      <c r="E314" s="25" t="s">
        <v>81</v>
      </c>
      <c r="F314" s="25">
        <v>2</v>
      </c>
      <c r="G314" s="25">
        <v>9</v>
      </c>
      <c r="H314" s="25">
        <v>10</v>
      </c>
      <c r="I314" s="24"/>
      <c r="J314" s="24"/>
      <c r="K314" s="50">
        <f t="shared" si="20"/>
        <v>1</v>
      </c>
      <c r="L314" s="50">
        <f t="shared" si="21"/>
        <v>-10</v>
      </c>
      <c r="M314" s="50">
        <f t="shared" si="22"/>
        <v>-9</v>
      </c>
      <c r="N314" s="50">
        <f t="shared" si="23"/>
        <v>-9</v>
      </c>
      <c r="O314" s="25">
        <v>10</v>
      </c>
      <c r="P314" s="25">
        <v>14</v>
      </c>
      <c r="Q314" s="24"/>
      <c r="R314" s="24"/>
      <c r="S314" s="51">
        <f t="shared" si="24"/>
        <v>0</v>
      </c>
      <c r="T314" s="25" t="s">
        <v>15</v>
      </c>
      <c r="U314" s="52" t="s">
        <v>14</v>
      </c>
      <c r="V314" s="24" t="s">
        <v>14</v>
      </c>
      <c r="W314" s="24">
        <v>0</v>
      </c>
      <c r="X314" s="24" t="s">
        <v>14</v>
      </c>
      <c r="Y314" s="24">
        <v>0</v>
      </c>
      <c r="Z314" s="24" t="s">
        <v>14</v>
      </c>
      <c r="AA314" s="24">
        <v>0</v>
      </c>
      <c r="AB314" s="28">
        <v>10</v>
      </c>
      <c r="AC314" s="28">
        <v>2</v>
      </c>
      <c r="AD314" s="28">
        <v>45</v>
      </c>
      <c r="AE314" s="28">
        <v>45</v>
      </c>
      <c r="AF314" s="24">
        <v>0</v>
      </c>
      <c r="AG314" s="28">
        <v>60</v>
      </c>
      <c r="AH314" s="28" t="s">
        <v>132</v>
      </c>
      <c r="AI314" s="71" t="s">
        <v>461</v>
      </c>
      <c r="AJ314" s="25"/>
      <c r="AL314" s="25">
        <v>9</v>
      </c>
      <c r="AM314" s="25">
        <v>10</v>
      </c>
      <c r="AN314" s="25">
        <v>0</v>
      </c>
    </row>
    <row r="315" spans="1:40" s="57" customFormat="1" ht="13.5" thickBot="1">
      <c r="A315" s="45">
        <v>40724</v>
      </c>
      <c r="B315" s="72">
        <v>5</v>
      </c>
      <c r="C315" s="49" t="s">
        <v>0</v>
      </c>
      <c r="D315" s="49">
        <v>97</v>
      </c>
      <c r="E315" s="25" t="s">
        <v>47</v>
      </c>
      <c r="F315" s="25">
        <v>2</v>
      </c>
      <c r="G315" s="25">
        <v>4</v>
      </c>
      <c r="H315" s="25">
        <v>11</v>
      </c>
      <c r="I315" s="24"/>
      <c r="J315" s="24"/>
      <c r="K315" s="50">
        <f t="shared" si="20"/>
        <v>7</v>
      </c>
      <c r="L315" s="50">
        <f t="shared" si="21"/>
        <v>-11</v>
      </c>
      <c r="M315" s="50">
        <f t="shared" si="22"/>
        <v>-4</v>
      </c>
      <c r="N315" s="50">
        <f t="shared" si="23"/>
        <v>-4</v>
      </c>
      <c r="O315" s="25">
        <v>1</v>
      </c>
      <c r="P315" s="25">
        <v>15</v>
      </c>
      <c r="Q315" s="24"/>
      <c r="R315" s="24"/>
      <c r="S315" s="51">
        <f t="shared" si="24"/>
        <v>0</v>
      </c>
      <c r="T315" s="25" t="s">
        <v>15</v>
      </c>
      <c r="U315" s="52" t="s">
        <v>14</v>
      </c>
      <c r="V315" s="24" t="s">
        <v>14</v>
      </c>
      <c r="W315" s="24">
        <v>0</v>
      </c>
      <c r="X315" s="24" t="s">
        <v>14</v>
      </c>
      <c r="Y315" s="24">
        <v>0</v>
      </c>
      <c r="Z315" s="24" t="s">
        <v>14</v>
      </c>
      <c r="AA315" s="24">
        <v>0</v>
      </c>
      <c r="AB315" s="28">
        <v>8</v>
      </c>
      <c r="AC315" s="28">
        <v>0</v>
      </c>
      <c r="AD315" s="28">
        <v>20</v>
      </c>
      <c r="AE315" s="28">
        <v>0</v>
      </c>
      <c r="AF315" s="24">
        <v>0</v>
      </c>
      <c r="AG315" s="28">
        <v>65</v>
      </c>
      <c r="AH315" s="28" t="s">
        <v>72</v>
      </c>
      <c r="AI315" s="71" t="s">
        <v>461</v>
      </c>
      <c r="AJ315" s="25"/>
      <c r="AL315" s="25">
        <v>4</v>
      </c>
      <c r="AM315" s="25">
        <v>1</v>
      </c>
      <c r="AN315" s="25">
        <v>0</v>
      </c>
    </row>
    <row r="316" spans="1:40" s="57" customFormat="1" ht="26.25" thickBot="1">
      <c r="A316" s="45">
        <v>40724</v>
      </c>
      <c r="B316" s="72">
        <v>5</v>
      </c>
      <c r="C316" s="49" t="s">
        <v>0</v>
      </c>
      <c r="D316" s="49">
        <v>98</v>
      </c>
      <c r="E316" s="25" t="s">
        <v>81</v>
      </c>
      <c r="F316" s="25">
        <v>2</v>
      </c>
      <c r="G316" s="25">
        <v>9</v>
      </c>
      <c r="H316" s="25">
        <v>18</v>
      </c>
      <c r="I316" s="24">
        <v>31</v>
      </c>
      <c r="J316" s="24">
        <v>13</v>
      </c>
      <c r="K316" s="50">
        <f t="shared" si="20"/>
        <v>9</v>
      </c>
      <c r="L316" s="50">
        <f t="shared" si="21"/>
        <v>13</v>
      </c>
      <c r="M316" s="50">
        <f t="shared" si="22"/>
        <v>22</v>
      </c>
      <c r="N316" s="50">
        <f t="shared" si="23"/>
        <v>4</v>
      </c>
      <c r="O316" s="25">
        <v>6</v>
      </c>
      <c r="P316" s="25">
        <v>27</v>
      </c>
      <c r="Q316" s="24">
        <v>49</v>
      </c>
      <c r="R316" s="24">
        <v>2</v>
      </c>
      <c r="S316" s="51">
        <f t="shared" si="24"/>
        <v>40.82</v>
      </c>
      <c r="T316" s="25" t="s">
        <v>13</v>
      </c>
      <c r="U316" s="52" t="s">
        <v>13</v>
      </c>
      <c r="V316" s="24" t="s">
        <v>13</v>
      </c>
      <c r="W316" s="24">
        <v>1</v>
      </c>
      <c r="X316" s="24" t="s">
        <v>14</v>
      </c>
      <c r="Y316" s="24">
        <v>0</v>
      </c>
      <c r="Z316" s="24" t="s">
        <v>14</v>
      </c>
      <c r="AA316" s="24">
        <v>0</v>
      </c>
      <c r="AB316" s="28">
        <v>4</v>
      </c>
      <c r="AC316" s="28">
        <v>0</v>
      </c>
      <c r="AD316" s="28">
        <v>15</v>
      </c>
      <c r="AE316" s="28">
        <v>0</v>
      </c>
      <c r="AF316" s="24">
        <v>1</v>
      </c>
      <c r="AG316" s="28">
        <v>95</v>
      </c>
      <c r="AH316" s="28" t="s">
        <v>136</v>
      </c>
      <c r="AI316" s="71" t="s">
        <v>461</v>
      </c>
      <c r="AJ316" s="25"/>
      <c r="AK316" s="57" t="s">
        <v>29</v>
      </c>
      <c r="AL316" s="25">
        <v>9</v>
      </c>
      <c r="AM316" s="25">
        <v>6</v>
      </c>
      <c r="AN316" s="25">
        <v>0</v>
      </c>
    </row>
    <row r="317" spans="1:40" s="57" customFormat="1" ht="13.5" thickBot="1">
      <c r="A317" s="45">
        <v>40724</v>
      </c>
      <c r="B317" s="72">
        <v>5</v>
      </c>
      <c r="C317" s="49" t="s">
        <v>0</v>
      </c>
      <c r="D317" s="49">
        <v>99</v>
      </c>
      <c r="E317" s="25" t="s">
        <v>81</v>
      </c>
      <c r="F317" s="25">
        <v>2</v>
      </c>
      <c r="G317" s="25">
        <v>9</v>
      </c>
      <c r="H317" s="25">
        <v>12</v>
      </c>
      <c r="I317" s="24"/>
      <c r="J317" s="24"/>
      <c r="K317" s="50">
        <f t="shared" si="20"/>
        <v>3</v>
      </c>
      <c r="L317" s="50">
        <f t="shared" si="21"/>
        <v>-12</v>
      </c>
      <c r="M317" s="50">
        <f t="shared" si="22"/>
        <v>-9</v>
      </c>
      <c r="N317" s="50">
        <f t="shared" si="23"/>
        <v>-9</v>
      </c>
      <c r="O317" s="25">
        <v>6</v>
      </c>
      <c r="P317" s="25">
        <v>20</v>
      </c>
      <c r="Q317" s="24"/>
      <c r="R317" s="24"/>
      <c r="S317" s="51">
        <f t="shared" si="24"/>
        <v>0</v>
      </c>
      <c r="T317" s="25" t="s">
        <v>15</v>
      </c>
      <c r="U317" s="52" t="s">
        <v>14</v>
      </c>
      <c r="V317" s="24" t="s">
        <v>14</v>
      </c>
      <c r="W317" s="24">
        <v>0</v>
      </c>
      <c r="Y317" s="24">
        <v>0</v>
      </c>
      <c r="Z317" s="24" t="s">
        <v>14</v>
      </c>
      <c r="AA317" s="24">
        <v>0</v>
      </c>
      <c r="AB317" s="28">
        <v>2</v>
      </c>
      <c r="AC317" s="28">
        <v>0</v>
      </c>
      <c r="AD317" s="28">
        <v>10</v>
      </c>
      <c r="AE317" s="28">
        <v>0</v>
      </c>
      <c r="AF317" s="24">
        <v>0</v>
      </c>
      <c r="AG317" s="28">
        <v>80</v>
      </c>
      <c r="AH317" s="28" t="s">
        <v>88</v>
      </c>
      <c r="AI317" s="71" t="s">
        <v>461</v>
      </c>
      <c r="AJ317" s="25"/>
      <c r="AL317" s="25">
        <v>9</v>
      </c>
      <c r="AM317" s="25">
        <v>6</v>
      </c>
      <c r="AN317" s="25">
        <v>0</v>
      </c>
    </row>
    <row r="318" spans="1:40" s="57" customFormat="1" ht="26.25" thickBot="1">
      <c r="A318" s="45">
        <v>40724</v>
      </c>
      <c r="B318" s="72">
        <v>5</v>
      </c>
      <c r="C318" s="49" t="s">
        <v>0</v>
      </c>
      <c r="D318" s="49">
        <v>100</v>
      </c>
      <c r="E318" s="25" t="s">
        <v>47</v>
      </c>
      <c r="F318" s="25">
        <v>3</v>
      </c>
      <c r="G318" s="25">
        <v>6</v>
      </c>
      <c r="H318" s="25">
        <v>13</v>
      </c>
      <c r="I318" s="24">
        <v>18</v>
      </c>
      <c r="J318" s="24">
        <v>5</v>
      </c>
      <c r="K318" s="50">
        <f t="shared" si="20"/>
        <v>7</v>
      </c>
      <c r="L318" s="50">
        <f t="shared" si="21"/>
        <v>5</v>
      </c>
      <c r="M318" s="50">
        <f t="shared" si="22"/>
        <v>12</v>
      </c>
      <c r="N318" s="50">
        <f t="shared" si="23"/>
        <v>-1</v>
      </c>
      <c r="O318" s="25">
        <v>4</v>
      </c>
      <c r="P318" s="25">
        <v>18</v>
      </c>
      <c r="Q318" s="24">
        <v>34</v>
      </c>
      <c r="R318" s="24">
        <v>2.5</v>
      </c>
      <c r="S318" s="51">
        <f t="shared" si="24"/>
        <v>24.53125</v>
      </c>
      <c r="T318" s="25" t="s">
        <v>15</v>
      </c>
      <c r="U318" s="52" t="s">
        <v>13</v>
      </c>
      <c r="V318" s="24" t="s">
        <v>15</v>
      </c>
      <c r="W318" s="24">
        <v>1</v>
      </c>
      <c r="X318" s="24" t="s">
        <v>14</v>
      </c>
      <c r="Y318" s="24">
        <v>0</v>
      </c>
      <c r="Z318" s="24" t="s">
        <v>14</v>
      </c>
      <c r="AA318" s="24">
        <v>0</v>
      </c>
      <c r="AB318" s="28">
        <v>3</v>
      </c>
      <c r="AC318" s="28">
        <v>1</v>
      </c>
      <c r="AD318" s="28">
        <v>20</v>
      </c>
      <c r="AE318" s="28">
        <v>60</v>
      </c>
      <c r="AF318" s="24">
        <v>2</v>
      </c>
      <c r="AG318" s="28">
        <v>50</v>
      </c>
      <c r="AH318" s="28" t="s">
        <v>135</v>
      </c>
      <c r="AI318" s="71" t="s">
        <v>461</v>
      </c>
      <c r="AJ318" s="25"/>
      <c r="AK318" s="57" t="s">
        <v>29</v>
      </c>
      <c r="AL318" s="25">
        <v>6</v>
      </c>
      <c r="AM318" s="25">
        <v>4</v>
      </c>
      <c r="AN318" s="25">
        <v>0</v>
      </c>
    </row>
    <row r="319" spans="1:40" s="57" customFormat="1" ht="26.25" thickBot="1">
      <c r="A319" s="45">
        <v>40724</v>
      </c>
      <c r="B319" s="72">
        <v>5</v>
      </c>
      <c r="C319" s="49" t="s">
        <v>1</v>
      </c>
      <c r="D319" s="49">
        <v>1</v>
      </c>
      <c r="E319" s="25" t="s">
        <v>42</v>
      </c>
      <c r="F319" s="25">
        <v>3</v>
      </c>
      <c r="G319" s="49">
        <v>3</v>
      </c>
      <c r="H319" s="25">
        <v>11</v>
      </c>
      <c r="I319" s="50">
        <v>19</v>
      </c>
      <c r="J319" s="50">
        <v>1</v>
      </c>
      <c r="K319" s="50">
        <f t="shared" si="20"/>
        <v>8</v>
      </c>
      <c r="L319" s="50">
        <f t="shared" si="21"/>
        <v>8</v>
      </c>
      <c r="M319" s="50">
        <f t="shared" si="22"/>
        <v>16</v>
      </c>
      <c r="N319" s="50">
        <f t="shared" si="23"/>
        <v>-2</v>
      </c>
      <c r="O319" s="49">
        <v>2</v>
      </c>
      <c r="P319" s="25">
        <v>12</v>
      </c>
      <c r="Q319" s="50">
        <v>30</v>
      </c>
      <c r="R319" s="57">
        <v>1</v>
      </c>
      <c r="S319" s="51">
        <f t="shared" si="24"/>
        <v>0.78500000000000003</v>
      </c>
      <c r="T319" s="25" t="s">
        <v>13</v>
      </c>
      <c r="U319" s="52" t="s">
        <v>15</v>
      </c>
      <c r="V319" s="50" t="s">
        <v>13</v>
      </c>
      <c r="W319" s="50">
        <v>1</v>
      </c>
      <c r="X319" s="24" t="s">
        <v>14</v>
      </c>
      <c r="Y319" s="24">
        <v>0</v>
      </c>
      <c r="Z319" s="24" t="s">
        <v>14</v>
      </c>
      <c r="AA319" s="24">
        <v>0</v>
      </c>
      <c r="AB319" s="28">
        <v>15</v>
      </c>
      <c r="AC319" s="28">
        <v>10</v>
      </c>
      <c r="AD319" s="28">
        <v>50</v>
      </c>
      <c r="AE319" s="28">
        <v>15</v>
      </c>
      <c r="AF319" s="50">
        <v>30</v>
      </c>
      <c r="AG319" s="28">
        <v>60</v>
      </c>
      <c r="AH319" s="28" t="s">
        <v>132</v>
      </c>
      <c r="AI319" s="71" t="s">
        <v>461</v>
      </c>
      <c r="AJ319" s="25"/>
      <c r="AK319" s="57" t="s">
        <v>31</v>
      </c>
      <c r="AL319" s="25">
        <v>3</v>
      </c>
      <c r="AM319" s="25">
        <v>2</v>
      </c>
      <c r="AN319" s="25" t="s">
        <v>40</v>
      </c>
    </row>
    <row r="320" spans="1:40" s="57" customFormat="1" ht="26.25" thickBot="1">
      <c r="A320" s="45">
        <v>40724</v>
      </c>
      <c r="B320" s="72">
        <v>5</v>
      </c>
      <c r="C320" s="49" t="s">
        <v>1</v>
      </c>
      <c r="D320" s="49">
        <v>2</v>
      </c>
      <c r="E320" s="26" t="s">
        <v>42</v>
      </c>
      <c r="F320" s="26">
        <v>3</v>
      </c>
      <c r="G320" s="25">
        <v>3</v>
      </c>
      <c r="H320" s="25">
        <v>10</v>
      </c>
      <c r="I320" s="24">
        <v>26</v>
      </c>
      <c r="J320" s="24">
        <v>37.5</v>
      </c>
      <c r="K320" s="50">
        <f t="shared" si="20"/>
        <v>7</v>
      </c>
      <c r="L320" s="50">
        <f t="shared" si="21"/>
        <v>16</v>
      </c>
      <c r="M320" s="50">
        <f t="shared" si="22"/>
        <v>23</v>
      </c>
      <c r="N320" s="50">
        <f t="shared" si="23"/>
        <v>34.5</v>
      </c>
      <c r="O320" s="25">
        <v>0</v>
      </c>
      <c r="P320" s="49">
        <v>19</v>
      </c>
      <c r="Q320" s="24">
        <v>35</v>
      </c>
      <c r="R320" s="57">
        <v>8</v>
      </c>
      <c r="S320" s="51">
        <f t="shared" si="24"/>
        <v>1884</v>
      </c>
      <c r="T320" s="26" t="s">
        <v>15</v>
      </c>
      <c r="U320" s="52" t="s">
        <v>15</v>
      </c>
      <c r="V320" s="24" t="s">
        <v>15</v>
      </c>
      <c r="W320" s="24">
        <v>1</v>
      </c>
      <c r="X320" s="24" t="s">
        <v>17</v>
      </c>
      <c r="Y320" s="24">
        <v>1</v>
      </c>
      <c r="Z320" s="24" t="s">
        <v>15</v>
      </c>
      <c r="AA320" s="24">
        <v>1</v>
      </c>
      <c r="AB320" s="58">
        <v>1</v>
      </c>
      <c r="AC320" s="58">
        <v>15</v>
      </c>
      <c r="AD320" s="58">
        <v>15</v>
      </c>
      <c r="AE320" s="58">
        <v>35</v>
      </c>
      <c r="AF320" s="24">
        <v>25</v>
      </c>
      <c r="AG320" s="58">
        <v>25</v>
      </c>
      <c r="AH320" s="28" t="s">
        <v>91</v>
      </c>
      <c r="AI320" s="71" t="s">
        <v>461</v>
      </c>
      <c r="AJ320" s="49"/>
      <c r="AK320" s="57" t="s">
        <v>29</v>
      </c>
      <c r="AL320" s="49">
        <v>3</v>
      </c>
      <c r="AM320" s="49">
        <v>0</v>
      </c>
      <c r="AN320" s="49" t="s">
        <v>49</v>
      </c>
    </row>
    <row r="321" spans="1:40" s="57" customFormat="1" ht="13.5" thickBot="1">
      <c r="A321" s="45">
        <v>40724</v>
      </c>
      <c r="B321" s="72">
        <v>5</v>
      </c>
      <c r="C321" s="49" t="s">
        <v>1</v>
      </c>
      <c r="D321" s="49">
        <v>3</v>
      </c>
      <c r="E321" s="25" t="s">
        <v>42</v>
      </c>
      <c r="F321" s="25">
        <v>4</v>
      </c>
      <c r="G321" s="25">
        <v>4</v>
      </c>
      <c r="H321" s="49">
        <v>12</v>
      </c>
      <c r="I321" s="24">
        <v>16</v>
      </c>
      <c r="J321" s="24">
        <v>7</v>
      </c>
      <c r="K321" s="50">
        <f t="shared" si="20"/>
        <v>8</v>
      </c>
      <c r="L321" s="50">
        <f t="shared" si="21"/>
        <v>4</v>
      </c>
      <c r="M321" s="50">
        <f t="shared" si="22"/>
        <v>12</v>
      </c>
      <c r="N321" s="50">
        <f t="shared" si="23"/>
        <v>3</v>
      </c>
      <c r="O321" s="25">
        <v>0</v>
      </c>
      <c r="P321" s="25">
        <v>11</v>
      </c>
      <c r="Q321" s="24">
        <v>22</v>
      </c>
      <c r="R321" s="57">
        <v>1.5</v>
      </c>
      <c r="S321" s="51">
        <f t="shared" si="24"/>
        <v>12.363750000000001</v>
      </c>
      <c r="T321" s="25" t="s">
        <v>15</v>
      </c>
      <c r="U321" s="52" t="s">
        <v>15</v>
      </c>
      <c r="V321" s="24" t="s">
        <v>15</v>
      </c>
      <c r="W321" s="24">
        <v>1</v>
      </c>
      <c r="X321" s="24" t="s">
        <v>14</v>
      </c>
      <c r="Y321" s="24">
        <v>0</v>
      </c>
      <c r="Z321" s="24" t="s">
        <v>14</v>
      </c>
      <c r="AA321" s="24">
        <v>0</v>
      </c>
      <c r="AB321" s="28">
        <v>1</v>
      </c>
      <c r="AC321" s="28">
        <v>5</v>
      </c>
      <c r="AD321" s="28">
        <v>10</v>
      </c>
      <c r="AE321" s="28">
        <v>15</v>
      </c>
      <c r="AF321" s="24">
        <v>25</v>
      </c>
      <c r="AG321" s="28">
        <v>50</v>
      </c>
      <c r="AH321" s="58" t="s">
        <v>82</v>
      </c>
      <c r="AI321" s="71" t="s">
        <v>461</v>
      </c>
      <c r="AJ321" s="25"/>
      <c r="AK321" s="57" t="s">
        <v>29</v>
      </c>
      <c r="AL321" s="25">
        <v>4</v>
      </c>
      <c r="AM321" s="25">
        <v>0</v>
      </c>
      <c r="AN321" s="25" t="s">
        <v>40</v>
      </c>
    </row>
    <row r="322" spans="1:40" s="57" customFormat="1" ht="13.5" thickBot="1">
      <c r="A322" s="45">
        <v>40724</v>
      </c>
      <c r="B322" s="72">
        <v>5</v>
      </c>
      <c r="C322" s="49" t="s">
        <v>1</v>
      </c>
      <c r="D322" s="49">
        <v>4</v>
      </c>
      <c r="E322" s="25" t="s">
        <v>47</v>
      </c>
      <c r="F322" s="25">
        <v>1</v>
      </c>
      <c r="G322" s="25">
        <v>6</v>
      </c>
      <c r="H322" s="25">
        <v>10</v>
      </c>
      <c r="I322" s="24">
        <v>10.5</v>
      </c>
      <c r="J322" s="24">
        <v>0.5</v>
      </c>
      <c r="K322" s="50">
        <f t="shared" ref="K322:K385" si="26">H322-G322</f>
        <v>4</v>
      </c>
      <c r="L322" s="50">
        <f t="shared" ref="L322:L385" si="27">I322-H322</f>
        <v>0.5</v>
      </c>
      <c r="M322" s="50">
        <f t="shared" ref="M322:M385" si="28">I322-G322</f>
        <v>4.5</v>
      </c>
      <c r="N322" s="50">
        <f t="shared" ref="N322:N385" si="29">J322-G322</f>
        <v>-5.5</v>
      </c>
      <c r="O322" s="25">
        <v>4</v>
      </c>
      <c r="P322" s="25">
        <v>18</v>
      </c>
      <c r="Q322" s="24">
        <v>27</v>
      </c>
      <c r="R322" s="57">
        <v>2.5</v>
      </c>
      <c r="S322" s="51">
        <f t="shared" ref="S322:S385" si="30">3.14*(R322/2)^2*J322</f>
        <v>2.453125</v>
      </c>
      <c r="T322" s="25" t="s">
        <v>15</v>
      </c>
      <c r="U322" s="52" t="s">
        <v>15</v>
      </c>
      <c r="V322" s="24" t="s">
        <v>13</v>
      </c>
      <c r="W322" s="24">
        <v>1</v>
      </c>
      <c r="X322" s="24" t="s">
        <v>14</v>
      </c>
      <c r="Y322" s="24">
        <v>0</v>
      </c>
      <c r="Z322" s="24" t="s">
        <v>14</v>
      </c>
      <c r="AA322" s="24">
        <v>0</v>
      </c>
      <c r="AB322" s="28">
        <v>20</v>
      </c>
      <c r="AC322" s="28">
        <v>10</v>
      </c>
      <c r="AD322" s="28">
        <v>20</v>
      </c>
      <c r="AE322" s="28">
        <v>18</v>
      </c>
      <c r="AF322" s="24">
        <v>1</v>
      </c>
      <c r="AG322" s="28">
        <v>75</v>
      </c>
      <c r="AH322" s="28" t="s">
        <v>82</v>
      </c>
      <c r="AI322" s="71" t="s">
        <v>461</v>
      </c>
      <c r="AJ322" s="25"/>
      <c r="AK322" s="57" t="s">
        <v>29</v>
      </c>
      <c r="AL322" s="25">
        <v>6</v>
      </c>
      <c r="AM322" s="25">
        <v>4</v>
      </c>
      <c r="AN322" s="25" t="s">
        <v>40</v>
      </c>
    </row>
    <row r="323" spans="1:40" s="57" customFormat="1" ht="26.25" thickBot="1">
      <c r="A323" s="45">
        <v>40724</v>
      </c>
      <c r="B323" s="72">
        <v>5</v>
      </c>
      <c r="C323" s="49" t="s">
        <v>1</v>
      </c>
      <c r="D323" s="49">
        <v>5</v>
      </c>
      <c r="E323" s="25" t="s">
        <v>47</v>
      </c>
      <c r="F323" s="25">
        <v>2</v>
      </c>
      <c r="G323" s="25">
        <v>5.5</v>
      </c>
      <c r="H323" s="25">
        <v>17</v>
      </c>
      <c r="I323" s="24">
        <v>19</v>
      </c>
      <c r="J323" s="24">
        <v>0.5</v>
      </c>
      <c r="K323" s="50">
        <f t="shared" si="26"/>
        <v>11.5</v>
      </c>
      <c r="L323" s="50">
        <f t="shared" si="27"/>
        <v>2</v>
      </c>
      <c r="M323" s="50">
        <f t="shared" si="28"/>
        <v>13.5</v>
      </c>
      <c r="N323" s="50">
        <f t="shared" si="29"/>
        <v>-5</v>
      </c>
      <c r="O323" s="25">
        <v>1</v>
      </c>
      <c r="P323" s="25">
        <v>27</v>
      </c>
      <c r="Q323" s="24">
        <v>20</v>
      </c>
      <c r="R323" s="57">
        <v>0.5</v>
      </c>
      <c r="S323" s="51">
        <f t="shared" si="30"/>
        <v>9.8125000000000004E-2</v>
      </c>
      <c r="T323" s="25" t="s">
        <v>15</v>
      </c>
      <c r="U323" s="52" t="s">
        <v>15</v>
      </c>
      <c r="V323" s="24" t="s">
        <v>15</v>
      </c>
      <c r="W323" s="24">
        <v>1</v>
      </c>
      <c r="X323" s="24" t="s">
        <v>14</v>
      </c>
      <c r="Y323" s="24">
        <v>0</v>
      </c>
      <c r="Z323" s="24" t="s">
        <v>14</v>
      </c>
      <c r="AA323" s="24">
        <v>0</v>
      </c>
      <c r="AB323" s="75">
        <v>20</v>
      </c>
      <c r="AC323" s="75">
        <v>1</v>
      </c>
      <c r="AD323" s="75">
        <v>45</v>
      </c>
      <c r="AE323" s="75">
        <v>3</v>
      </c>
      <c r="AF323" s="24">
        <v>2</v>
      </c>
      <c r="AG323" s="75">
        <v>65</v>
      </c>
      <c r="AH323" s="28" t="s">
        <v>134</v>
      </c>
      <c r="AI323" s="71" t="s">
        <v>461</v>
      </c>
      <c r="AJ323" s="25"/>
      <c r="AK323" s="57" t="s">
        <v>31</v>
      </c>
      <c r="AL323" s="25">
        <v>5.5</v>
      </c>
      <c r="AM323" s="25">
        <v>1</v>
      </c>
      <c r="AN323" s="26" t="s">
        <v>49</v>
      </c>
    </row>
    <row r="324" spans="1:40" s="57" customFormat="1" ht="26.25" thickBot="1">
      <c r="A324" s="45">
        <v>40724</v>
      </c>
      <c r="B324" s="72">
        <v>5</v>
      </c>
      <c r="C324" s="49" t="s">
        <v>1</v>
      </c>
      <c r="D324" s="49">
        <v>6</v>
      </c>
      <c r="E324" s="25" t="s">
        <v>66</v>
      </c>
      <c r="F324" s="25">
        <v>3</v>
      </c>
      <c r="G324" s="25">
        <v>5</v>
      </c>
      <c r="H324" s="25">
        <v>15.5</v>
      </c>
      <c r="I324" s="24">
        <v>50</v>
      </c>
      <c r="J324" s="24">
        <v>13</v>
      </c>
      <c r="K324" s="50">
        <f t="shared" si="26"/>
        <v>10.5</v>
      </c>
      <c r="L324" s="50">
        <f t="shared" si="27"/>
        <v>34.5</v>
      </c>
      <c r="M324" s="50">
        <f t="shared" si="28"/>
        <v>45</v>
      </c>
      <c r="N324" s="50">
        <f t="shared" si="29"/>
        <v>8</v>
      </c>
      <c r="O324" s="25">
        <v>1</v>
      </c>
      <c r="P324" s="25">
        <v>22</v>
      </c>
      <c r="Q324" s="24">
        <v>56</v>
      </c>
      <c r="R324" s="57">
        <v>6.5</v>
      </c>
      <c r="S324" s="51">
        <f t="shared" si="30"/>
        <v>431.16125</v>
      </c>
      <c r="T324" s="25" t="s">
        <v>13</v>
      </c>
      <c r="U324" s="52" t="s">
        <v>13</v>
      </c>
      <c r="V324" s="24" t="s">
        <v>15</v>
      </c>
      <c r="W324" s="24">
        <v>1</v>
      </c>
      <c r="X324" s="24" t="s">
        <v>15</v>
      </c>
      <c r="Y324" s="24">
        <v>1</v>
      </c>
      <c r="Z324" s="24" t="s">
        <v>17</v>
      </c>
      <c r="AA324" s="24">
        <v>1</v>
      </c>
      <c r="AB324" s="28">
        <v>1</v>
      </c>
      <c r="AC324" s="28">
        <v>0</v>
      </c>
      <c r="AD324" s="28">
        <v>15</v>
      </c>
      <c r="AE324" s="28">
        <v>0</v>
      </c>
      <c r="AF324" s="24">
        <v>1</v>
      </c>
      <c r="AG324" s="28">
        <v>30</v>
      </c>
      <c r="AH324" s="75" t="s">
        <v>130</v>
      </c>
      <c r="AI324" s="71" t="s">
        <v>461</v>
      </c>
      <c r="AJ324" s="25"/>
      <c r="AK324" s="57" t="s">
        <v>29</v>
      </c>
      <c r="AL324" s="25">
        <v>5</v>
      </c>
      <c r="AM324" s="25">
        <v>1</v>
      </c>
      <c r="AN324" s="25">
        <v>0</v>
      </c>
    </row>
    <row r="325" spans="1:40" s="57" customFormat="1" ht="26.25" thickBot="1">
      <c r="A325" s="45">
        <v>40724</v>
      </c>
      <c r="B325" s="72">
        <v>5</v>
      </c>
      <c r="C325" s="49" t="s">
        <v>1</v>
      </c>
      <c r="D325" s="49">
        <v>7</v>
      </c>
      <c r="E325" s="25" t="s">
        <v>66</v>
      </c>
      <c r="F325" s="25">
        <v>2</v>
      </c>
      <c r="G325" s="25">
        <v>5.5</v>
      </c>
      <c r="H325" s="25">
        <v>11</v>
      </c>
      <c r="I325" s="24">
        <v>21</v>
      </c>
      <c r="J325" s="24">
        <v>12.5</v>
      </c>
      <c r="K325" s="50">
        <f t="shared" si="26"/>
        <v>5.5</v>
      </c>
      <c r="L325" s="50">
        <f t="shared" si="27"/>
        <v>10</v>
      </c>
      <c r="M325" s="50">
        <f t="shared" si="28"/>
        <v>15.5</v>
      </c>
      <c r="N325" s="50">
        <f t="shared" si="29"/>
        <v>7</v>
      </c>
      <c r="O325" s="25">
        <v>4</v>
      </c>
      <c r="P325" s="25">
        <v>21</v>
      </c>
      <c r="Q325" s="24">
        <v>38</v>
      </c>
      <c r="R325" s="57">
        <v>1.5</v>
      </c>
      <c r="S325" s="51">
        <f t="shared" si="30"/>
        <v>22.078125</v>
      </c>
      <c r="T325" s="25" t="s">
        <v>15</v>
      </c>
      <c r="U325" s="52" t="s">
        <v>15</v>
      </c>
      <c r="V325" s="24" t="s">
        <v>15</v>
      </c>
      <c r="W325" s="24">
        <v>1</v>
      </c>
      <c r="X325" s="24" t="s">
        <v>18</v>
      </c>
      <c r="Y325" s="24">
        <v>1</v>
      </c>
      <c r="Z325" s="24" t="s">
        <v>18</v>
      </c>
      <c r="AA325" s="24">
        <v>1</v>
      </c>
      <c r="AB325" s="28">
        <v>10</v>
      </c>
      <c r="AC325" s="28">
        <v>1</v>
      </c>
      <c r="AD325" s="28">
        <v>30</v>
      </c>
      <c r="AE325" s="28">
        <v>10</v>
      </c>
      <c r="AF325" s="24">
        <v>20</v>
      </c>
      <c r="AG325" s="28">
        <v>40</v>
      </c>
      <c r="AH325" s="28" t="s">
        <v>133</v>
      </c>
      <c r="AI325" s="71" t="s">
        <v>461</v>
      </c>
      <c r="AJ325" s="25"/>
      <c r="AK325" s="57" t="s">
        <v>29</v>
      </c>
      <c r="AL325" s="25">
        <v>5.5</v>
      </c>
      <c r="AM325" s="25">
        <v>4</v>
      </c>
      <c r="AN325" s="25" t="s">
        <v>49</v>
      </c>
    </row>
    <row r="326" spans="1:40" s="57" customFormat="1" ht="26.25" thickBot="1">
      <c r="A326" s="45">
        <v>40724</v>
      </c>
      <c r="B326" s="72">
        <v>5</v>
      </c>
      <c r="C326" s="49" t="s">
        <v>1</v>
      </c>
      <c r="D326" s="49">
        <v>8</v>
      </c>
      <c r="E326" s="25" t="s">
        <v>47</v>
      </c>
      <c r="F326" s="25">
        <v>2</v>
      </c>
      <c r="G326" s="25">
        <v>5.5</v>
      </c>
      <c r="H326" s="25">
        <v>12</v>
      </c>
      <c r="I326" s="24">
        <v>25.5</v>
      </c>
      <c r="J326" s="24">
        <v>4</v>
      </c>
      <c r="K326" s="50">
        <f t="shared" si="26"/>
        <v>6.5</v>
      </c>
      <c r="L326" s="50">
        <f t="shared" si="27"/>
        <v>13.5</v>
      </c>
      <c r="M326" s="50">
        <f t="shared" si="28"/>
        <v>20</v>
      </c>
      <c r="N326" s="50">
        <f t="shared" si="29"/>
        <v>-1.5</v>
      </c>
      <c r="O326" s="25">
        <v>1</v>
      </c>
      <c r="P326" s="25">
        <v>15</v>
      </c>
      <c r="Q326" s="24">
        <v>27</v>
      </c>
      <c r="R326" s="57">
        <v>2</v>
      </c>
      <c r="S326" s="51">
        <f t="shared" si="30"/>
        <v>12.56</v>
      </c>
      <c r="T326" s="25" t="s">
        <v>15</v>
      </c>
      <c r="U326" s="52" t="s">
        <v>15</v>
      </c>
      <c r="V326" s="24" t="s">
        <v>15</v>
      </c>
      <c r="W326" s="24">
        <v>1</v>
      </c>
      <c r="X326" s="24" t="s">
        <v>14</v>
      </c>
      <c r="Y326" s="24">
        <v>0</v>
      </c>
      <c r="Z326" s="24" t="s">
        <v>14</v>
      </c>
      <c r="AA326" s="24">
        <v>0</v>
      </c>
      <c r="AB326" s="28">
        <v>10</v>
      </c>
      <c r="AC326" s="28">
        <v>4</v>
      </c>
      <c r="AD326" s="28">
        <v>13</v>
      </c>
      <c r="AE326" s="28">
        <v>25</v>
      </c>
      <c r="AF326" s="24">
        <v>1</v>
      </c>
      <c r="AG326" s="28">
        <v>25</v>
      </c>
      <c r="AH326" s="28" t="s">
        <v>132</v>
      </c>
      <c r="AI326" s="71" t="s">
        <v>461</v>
      </c>
      <c r="AJ326" s="25"/>
      <c r="AK326" s="57" t="s">
        <v>29</v>
      </c>
      <c r="AL326" s="25">
        <v>5.5</v>
      </c>
      <c r="AM326" s="25">
        <v>1</v>
      </c>
      <c r="AN326" s="25">
        <v>0</v>
      </c>
    </row>
    <row r="327" spans="1:40" s="57" customFormat="1" ht="26.25" thickBot="1">
      <c r="A327" s="45">
        <v>40724</v>
      </c>
      <c r="B327" s="72">
        <v>5</v>
      </c>
      <c r="C327" s="49" t="s">
        <v>1</v>
      </c>
      <c r="D327" s="49">
        <v>9</v>
      </c>
      <c r="E327" s="25" t="s">
        <v>66</v>
      </c>
      <c r="F327" s="25">
        <v>4</v>
      </c>
      <c r="G327" s="25">
        <v>2.5</v>
      </c>
      <c r="H327" s="25">
        <v>10.5</v>
      </c>
      <c r="I327" s="24">
        <v>13</v>
      </c>
      <c r="J327" s="24">
        <v>3</v>
      </c>
      <c r="K327" s="50">
        <f t="shared" si="26"/>
        <v>8</v>
      </c>
      <c r="L327" s="50">
        <f t="shared" si="27"/>
        <v>2.5</v>
      </c>
      <c r="M327" s="50">
        <f t="shared" si="28"/>
        <v>10.5</v>
      </c>
      <c r="N327" s="50">
        <f t="shared" si="29"/>
        <v>0.5</v>
      </c>
      <c r="O327" s="25">
        <v>2</v>
      </c>
      <c r="P327" s="25">
        <v>14</v>
      </c>
      <c r="Q327" s="24">
        <v>24</v>
      </c>
      <c r="R327" s="57">
        <v>2</v>
      </c>
      <c r="S327" s="51">
        <f t="shared" si="30"/>
        <v>9.42</v>
      </c>
      <c r="T327" s="25" t="s">
        <v>13</v>
      </c>
      <c r="U327" s="52" t="s">
        <v>15</v>
      </c>
      <c r="V327" s="24" t="s">
        <v>15</v>
      </c>
      <c r="W327" s="24">
        <v>1</v>
      </c>
      <c r="X327" s="24" t="s">
        <v>14</v>
      </c>
      <c r="Y327" s="24">
        <v>0</v>
      </c>
      <c r="Z327" s="24" t="s">
        <v>14</v>
      </c>
      <c r="AA327" s="24">
        <v>0</v>
      </c>
      <c r="AB327" s="28">
        <v>15</v>
      </c>
      <c r="AC327" s="28">
        <v>1</v>
      </c>
      <c r="AD327" s="28">
        <v>35</v>
      </c>
      <c r="AE327" s="28">
        <v>1</v>
      </c>
      <c r="AF327" s="24">
        <v>10</v>
      </c>
      <c r="AG327" s="28">
        <v>60</v>
      </c>
      <c r="AH327" s="28" t="s">
        <v>131</v>
      </c>
      <c r="AI327" s="71" t="s">
        <v>461</v>
      </c>
      <c r="AJ327" s="25"/>
      <c r="AK327" s="57" t="s">
        <v>29</v>
      </c>
      <c r="AL327" s="25">
        <v>2.5</v>
      </c>
      <c r="AM327" s="25">
        <v>2</v>
      </c>
      <c r="AN327" s="25" t="s">
        <v>40</v>
      </c>
    </row>
    <row r="328" spans="1:40" s="57" customFormat="1" ht="26.25" thickBot="1">
      <c r="A328" s="45">
        <v>40724</v>
      </c>
      <c r="B328" s="72">
        <v>5</v>
      </c>
      <c r="C328" s="49" t="s">
        <v>1</v>
      </c>
      <c r="D328" s="49">
        <v>10</v>
      </c>
      <c r="E328" s="25" t="s">
        <v>66</v>
      </c>
      <c r="F328" s="25">
        <v>2</v>
      </c>
      <c r="G328" s="25">
        <v>5</v>
      </c>
      <c r="H328" s="25">
        <v>16</v>
      </c>
      <c r="I328" s="24">
        <v>35.5</v>
      </c>
      <c r="J328" s="24">
        <v>14</v>
      </c>
      <c r="K328" s="50">
        <f t="shared" si="26"/>
        <v>11</v>
      </c>
      <c r="L328" s="50">
        <f t="shared" si="27"/>
        <v>19.5</v>
      </c>
      <c r="M328" s="50">
        <f t="shared" si="28"/>
        <v>30.5</v>
      </c>
      <c r="N328" s="50">
        <f t="shared" si="29"/>
        <v>9</v>
      </c>
      <c r="O328" s="25">
        <v>0</v>
      </c>
      <c r="P328" s="25">
        <v>23</v>
      </c>
      <c r="Q328" s="24">
        <v>49</v>
      </c>
      <c r="R328" s="57">
        <v>1.5</v>
      </c>
      <c r="S328" s="51">
        <f t="shared" si="30"/>
        <v>24.727500000000003</v>
      </c>
      <c r="T328" s="25" t="s">
        <v>13</v>
      </c>
      <c r="U328" s="52" t="s">
        <v>15</v>
      </c>
      <c r="V328" s="24" t="s">
        <v>13</v>
      </c>
      <c r="W328" s="24">
        <v>1</v>
      </c>
      <c r="X328" s="24" t="s">
        <v>14</v>
      </c>
      <c r="Y328" s="24">
        <v>0</v>
      </c>
      <c r="Z328" s="24" t="s">
        <v>14</v>
      </c>
      <c r="AA328" s="24">
        <v>0</v>
      </c>
      <c r="AB328" s="28">
        <v>5</v>
      </c>
      <c r="AC328" s="28">
        <v>0</v>
      </c>
      <c r="AD328" s="28">
        <v>40</v>
      </c>
      <c r="AE328" s="28">
        <v>3</v>
      </c>
      <c r="AF328" s="24"/>
      <c r="AG328" s="28">
        <v>40</v>
      </c>
      <c r="AH328" s="28" t="s">
        <v>130</v>
      </c>
      <c r="AI328" s="71" t="s">
        <v>461</v>
      </c>
      <c r="AJ328" s="25"/>
      <c r="AK328" s="57" t="s">
        <v>29</v>
      </c>
      <c r="AL328" s="25">
        <v>5</v>
      </c>
      <c r="AM328" s="25">
        <v>0</v>
      </c>
      <c r="AN328" s="25" t="s">
        <v>40</v>
      </c>
    </row>
    <row r="329" spans="1:40" s="57" customFormat="1" ht="26.25" thickBot="1">
      <c r="A329" s="45">
        <v>40724</v>
      </c>
      <c r="B329" s="72">
        <v>5</v>
      </c>
      <c r="C329" s="49" t="s">
        <v>1</v>
      </c>
      <c r="D329" s="49">
        <v>11</v>
      </c>
      <c r="E329" s="25" t="s">
        <v>47</v>
      </c>
      <c r="F329" s="25"/>
      <c r="G329" s="25">
        <v>2.5</v>
      </c>
      <c r="H329" s="25"/>
      <c r="I329" s="24"/>
      <c r="J329" s="24"/>
      <c r="K329" s="50">
        <f t="shared" si="26"/>
        <v>-2.5</v>
      </c>
      <c r="L329" s="50">
        <f t="shared" si="27"/>
        <v>0</v>
      </c>
      <c r="M329" s="50">
        <f t="shared" si="28"/>
        <v>-2.5</v>
      </c>
      <c r="N329" s="50">
        <f t="shared" si="29"/>
        <v>-2.5</v>
      </c>
      <c r="O329" s="25">
        <v>0</v>
      </c>
      <c r="P329" s="25"/>
      <c r="S329" s="51">
        <f t="shared" si="30"/>
        <v>0</v>
      </c>
      <c r="T329" s="25" t="s">
        <v>16</v>
      </c>
      <c r="U329" s="52" t="s">
        <v>16</v>
      </c>
      <c r="V329" s="24" t="s">
        <v>14</v>
      </c>
      <c r="W329" s="24">
        <v>0</v>
      </c>
      <c r="X329" s="24" t="s">
        <v>14</v>
      </c>
      <c r="Y329" s="24">
        <v>0</v>
      </c>
      <c r="Z329" s="24" t="s">
        <v>14</v>
      </c>
      <c r="AA329" s="24">
        <v>0</v>
      </c>
      <c r="AB329" s="28">
        <v>12</v>
      </c>
      <c r="AC329" s="28">
        <v>2</v>
      </c>
      <c r="AD329" s="28">
        <v>37</v>
      </c>
      <c r="AE329" s="28">
        <v>2</v>
      </c>
      <c r="AF329" s="24">
        <v>1</v>
      </c>
      <c r="AG329" s="28">
        <v>40</v>
      </c>
      <c r="AH329" s="28" t="s">
        <v>129</v>
      </c>
      <c r="AI329" s="71" t="s">
        <v>461</v>
      </c>
      <c r="AJ329" s="25"/>
      <c r="AK329" s="57" t="s">
        <v>30</v>
      </c>
      <c r="AL329" s="25">
        <v>2.5</v>
      </c>
      <c r="AM329" s="25">
        <v>0</v>
      </c>
      <c r="AN329" s="25" t="s">
        <v>49</v>
      </c>
    </row>
    <row r="330" spans="1:40" s="57" customFormat="1" ht="26.25" thickBot="1">
      <c r="A330" s="45">
        <v>40724</v>
      </c>
      <c r="B330" s="72">
        <v>5</v>
      </c>
      <c r="C330" s="49" t="s">
        <v>1</v>
      </c>
      <c r="D330" s="49">
        <v>12</v>
      </c>
      <c r="E330" s="25" t="s">
        <v>42</v>
      </c>
      <c r="F330" s="25">
        <v>2</v>
      </c>
      <c r="G330" s="25">
        <v>4</v>
      </c>
      <c r="H330" s="25">
        <v>10</v>
      </c>
      <c r="I330" s="24">
        <v>21.5</v>
      </c>
      <c r="J330" s="24">
        <v>7</v>
      </c>
      <c r="K330" s="50">
        <f t="shared" si="26"/>
        <v>6</v>
      </c>
      <c r="L330" s="50">
        <f t="shared" si="27"/>
        <v>11.5</v>
      </c>
      <c r="M330" s="50">
        <f t="shared" si="28"/>
        <v>17.5</v>
      </c>
      <c r="N330" s="50">
        <f t="shared" si="29"/>
        <v>3</v>
      </c>
      <c r="O330" s="25">
        <v>2</v>
      </c>
      <c r="P330" s="25">
        <v>15</v>
      </c>
      <c r="Q330" s="24">
        <v>44</v>
      </c>
      <c r="R330" s="57">
        <v>1.5</v>
      </c>
      <c r="S330" s="51">
        <f t="shared" si="30"/>
        <v>12.363750000000001</v>
      </c>
      <c r="T330" s="25" t="s">
        <v>15</v>
      </c>
      <c r="U330" s="52" t="s">
        <v>15</v>
      </c>
      <c r="V330" s="24" t="s">
        <v>15</v>
      </c>
      <c r="W330" s="24">
        <v>1</v>
      </c>
      <c r="X330" s="24" t="s">
        <v>18</v>
      </c>
      <c r="Y330" s="24">
        <v>1</v>
      </c>
      <c r="Z330" s="24" t="s">
        <v>18</v>
      </c>
      <c r="AA330" s="24">
        <v>1</v>
      </c>
      <c r="AB330" s="28">
        <v>2</v>
      </c>
      <c r="AC330" s="28">
        <v>0</v>
      </c>
      <c r="AD330" s="28">
        <v>20</v>
      </c>
      <c r="AE330" s="28">
        <v>0</v>
      </c>
      <c r="AF330" s="24">
        <v>20</v>
      </c>
      <c r="AG330" s="28">
        <v>50</v>
      </c>
      <c r="AH330" s="73" t="s">
        <v>69</v>
      </c>
      <c r="AI330" s="71" t="s">
        <v>461</v>
      </c>
      <c r="AJ330" s="25"/>
      <c r="AK330" s="57" t="s">
        <v>29</v>
      </c>
      <c r="AL330" s="25">
        <v>4</v>
      </c>
      <c r="AM330" s="25">
        <v>2</v>
      </c>
      <c r="AN330" s="25" t="s">
        <v>52</v>
      </c>
    </row>
    <row r="331" spans="1:40" s="57" customFormat="1" ht="26.25" thickBot="1">
      <c r="A331" s="45">
        <v>40724</v>
      </c>
      <c r="B331" s="72">
        <v>5</v>
      </c>
      <c r="C331" s="49" t="s">
        <v>1</v>
      </c>
      <c r="D331" s="49">
        <v>13</v>
      </c>
      <c r="E331" s="25" t="s">
        <v>42</v>
      </c>
      <c r="F331" s="25">
        <v>3</v>
      </c>
      <c r="G331" s="25">
        <v>3.5</v>
      </c>
      <c r="H331" s="25">
        <v>16</v>
      </c>
      <c r="I331" s="24">
        <v>33</v>
      </c>
      <c r="J331" s="24">
        <v>11</v>
      </c>
      <c r="K331" s="50">
        <f t="shared" si="26"/>
        <v>12.5</v>
      </c>
      <c r="L331" s="50">
        <f t="shared" si="27"/>
        <v>17</v>
      </c>
      <c r="M331" s="50">
        <f t="shared" si="28"/>
        <v>29.5</v>
      </c>
      <c r="N331" s="50">
        <f t="shared" si="29"/>
        <v>7.5</v>
      </c>
      <c r="O331" s="25">
        <v>1</v>
      </c>
      <c r="P331" s="25">
        <v>22</v>
      </c>
      <c r="Q331" s="24">
        <v>45</v>
      </c>
      <c r="R331" s="57">
        <v>1.5</v>
      </c>
      <c r="S331" s="51">
        <f t="shared" si="30"/>
        <v>19.428750000000001</v>
      </c>
      <c r="T331" s="25" t="s">
        <v>15</v>
      </c>
      <c r="U331" s="52" t="s">
        <v>15</v>
      </c>
      <c r="V331" s="24" t="s">
        <v>15</v>
      </c>
      <c r="W331" s="24">
        <v>1</v>
      </c>
      <c r="X331" s="24" t="s">
        <v>18</v>
      </c>
      <c r="Y331" s="24">
        <v>1</v>
      </c>
      <c r="Z331" s="24" t="s">
        <v>18</v>
      </c>
      <c r="AA331" s="24">
        <v>1</v>
      </c>
      <c r="AB331" s="28">
        <v>8</v>
      </c>
      <c r="AC331" s="28">
        <v>12</v>
      </c>
      <c r="AD331" s="28">
        <v>50</v>
      </c>
      <c r="AE331" s="28">
        <v>20</v>
      </c>
      <c r="AF331" s="24">
        <v>0</v>
      </c>
      <c r="AG331" s="28">
        <v>125</v>
      </c>
      <c r="AH331" s="74" t="s">
        <v>128</v>
      </c>
      <c r="AI331" s="71" t="s">
        <v>461</v>
      </c>
      <c r="AJ331" s="25"/>
      <c r="AK331" s="57" t="s">
        <v>29</v>
      </c>
      <c r="AL331" s="25">
        <v>3.5</v>
      </c>
      <c r="AM331" s="25">
        <v>1</v>
      </c>
      <c r="AN331" s="25" t="s">
        <v>40</v>
      </c>
    </row>
    <row r="332" spans="1:40" s="57" customFormat="1" ht="13.5" thickBot="1">
      <c r="A332" s="45">
        <v>40724</v>
      </c>
      <c r="B332" s="72">
        <v>5</v>
      </c>
      <c r="C332" s="49" t="s">
        <v>1</v>
      </c>
      <c r="D332" s="49">
        <v>14</v>
      </c>
      <c r="E332" s="25" t="s">
        <v>42</v>
      </c>
      <c r="F332" s="25">
        <v>3</v>
      </c>
      <c r="G332" s="25">
        <v>5</v>
      </c>
      <c r="H332" s="25">
        <v>16</v>
      </c>
      <c r="I332" s="24">
        <v>21.5</v>
      </c>
      <c r="J332" s="24">
        <v>15</v>
      </c>
      <c r="K332" s="50">
        <f t="shared" si="26"/>
        <v>11</v>
      </c>
      <c r="L332" s="50">
        <f t="shared" si="27"/>
        <v>5.5</v>
      </c>
      <c r="M332" s="50">
        <f t="shared" si="28"/>
        <v>16.5</v>
      </c>
      <c r="N332" s="50">
        <f t="shared" si="29"/>
        <v>10</v>
      </c>
      <c r="O332" s="25">
        <v>0</v>
      </c>
      <c r="P332" s="25">
        <v>28</v>
      </c>
      <c r="Q332" s="24">
        <v>48</v>
      </c>
      <c r="R332" s="57">
        <v>2</v>
      </c>
      <c r="S332" s="51">
        <f t="shared" si="30"/>
        <v>47.1</v>
      </c>
      <c r="T332" s="25" t="s">
        <v>13</v>
      </c>
      <c r="U332" s="52" t="s">
        <v>15</v>
      </c>
      <c r="V332" s="24" t="s">
        <v>17</v>
      </c>
      <c r="W332" s="24">
        <v>1</v>
      </c>
      <c r="X332" s="24" t="s">
        <v>18</v>
      </c>
      <c r="Y332" s="24">
        <v>1</v>
      </c>
      <c r="Z332" s="24" t="s">
        <v>18</v>
      </c>
      <c r="AA332" s="24">
        <v>1</v>
      </c>
      <c r="AB332" s="28">
        <v>3</v>
      </c>
      <c r="AC332" s="28">
        <v>1</v>
      </c>
      <c r="AD332" s="28">
        <v>5</v>
      </c>
      <c r="AE332" s="28">
        <v>20</v>
      </c>
      <c r="AF332" s="24">
        <v>2</v>
      </c>
      <c r="AG332" s="28">
        <v>50</v>
      </c>
      <c r="AH332" s="28" t="s">
        <v>127</v>
      </c>
      <c r="AI332" s="71" t="s">
        <v>461</v>
      </c>
      <c r="AJ332" s="25"/>
      <c r="AK332" s="57" t="s">
        <v>29</v>
      </c>
      <c r="AL332" s="25">
        <v>5</v>
      </c>
      <c r="AM332" s="25">
        <v>0</v>
      </c>
      <c r="AN332" s="25" t="s">
        <v>52</v>
      </c>
    </row>
    <row r="333" spans="1:40" s="57" customFormat="1" ht="26.25" thickBot="1">
      <c r="A333" s="45">
        <v>40724</v>
      </c>
      <c r="B333" s="72">
        <v>5</v>
      </c>
      <c r="C333" s="49" t="s">
        <v>1</v>
      </c>
      <c r="D333" s="49">
        <v>15</v>
      </c>
      <c r="E333" s="25" t="s">
        <v>42</v>
      </c>
      <c r="F333" s="25">
        <v>3</v>
      </c>
      <c r="G333" s="25">
        <v>4</v>
      </c>
      <c r="H333" s="25">
        <v>13</v>
      </c>
      <c r="I333" s="24">
        <v>22</v>
      </c>
      <c r="J333" s="24">
        <v>20</v>
      </c>
      <c r="K333" s="50">
        <f t="shared" si="26"/>
        <v>9</v>
      </c>
      <c r="L333" s="50">
        <f t="shared" si="27"/>
        <v>9</v>
      </c>
      <c r="M333" s="50">
        <f t="shared" si="28"/>
        <v>18</v>
      </c>
      <c r="N333" s="50">
        <f t="shared" si="29"/>
        <v>16</v>
      </c>
      <c r="O333" s="25">
        <v>2</v>
      </c>
      <c r="P333" s="25">
        <v>15</v>
      </c>
      <c r="Q333" s="24">
        <v>40</v>
      </c>
      <c r="R333" s="57">
        <v>6</v>
      </c>
      <c r="S333" s="51">
        <f t="shared" si="30"/>
        <v>565.20000000000005</v>
      </c>
      <c r="T333" s="25" t="s">
        <v>13</v>
      </c>
      <c r="U333" s="52" t="s">
        <v>13</v>
      </c>
      <c r="V333" s="24" t="s">
        <v>15</v>
      </c>
      <c r="W333" s="24">
        <v>1</v>
      </c>
      <c r="X333" s="24" t="s">
        <v>18</v>
      </c>
      <c r="Y333" s="24">
        <v>1</v>
      </c>
      <c r="Z333" s="24" t="s">
        <v>17</v>
      </c>
      <c r="AA333" s="24">
        <v>1</v>
      </c>
      <c r="AB333" s="28">
        <v>4</v>
      </c>
      <c r="AC333" s="28">
        <v>1</v>
      </c>
      <c r="AD333" s="28">
        <v>15</v>
      </c>
      <c r="AE333" s="28">
        <v>0</v>
      </c>
      <c r="AF333" s="24">
        <v>15</v>
      </c>
      <c r="AG333" s="28">
        <v>50</v>
      </c>
      <c r="AH333" s="28" t="s">
        <v>69</v>
      </c>
      <c r="AI333" s="71" t="s">
        <v>461</v>
      </c>
      <c r="AJ333" s="25"/>
      <c r="AK333" s="57" t="s">
        <v>29</v>
      </c>
      <c r="AL333" s="25">
        <v>4</v>
      </c>
      <c r="AM333" s="25">
        <v>2</v>
      </c>
      <c r="AN333" s="25" t="s">
        <v>40</v>
      </c>
    </row>
    <row r="334" spans="1:40" s="57" customFormat="1" ht="26.25" thickBot="1">
      <c r="A334" s="45">
        <v>40724</v>
      </c>
      <c r="B334" s="72">
        <v>5</v>
      </c>
      <c r="C334" s="49" t="s">
        <v>1</v>
      </c>
      <c r="D334" s="49">
        <v>16</v>
      </c>
      <c r="E334" s="25" t="s">
        <v>66</v>
      </c>
      <c r="F334" s="25">
        <v>2</v>
      </c>
      <c r="G334" s="25">
        <v>6</v>
      </c>
      <c r="H334" s="25">
        <v>9.5</v>
      </c>
      <c r="I334" s="24">
        <v>17</v>
      </c>
      <c r="J334" s="24">
        <v>2</v>
      </c>
      <c r="K334" s="50">
        <f t="shared" si="26"/>
        <v>3.5</v>
      </c>
      <c r="L334" s="50">
        <f t="shared" si="27"/>
        <v>7.5</v>
      </c>
      <c r="M334" s="50">
        <f t="shared" si="28"/>
        <v>11</v>
      </c>
      <c r="N334" s="50">
        <f t="shared" si="29"/>
        <v>-4</v>
      </c>
      <c r="O334" s="25">
        <v>2</v>
      </c>
      <c r="P334" s="25">
        <v>13</v>
      </c>
      <c r="Q334" s="24">
        <v>32</v>
      </c>
      <c r="R334" s="57">
        <v>1.5</v>
      </c>
      <c r="S334" s="51">
        <f t="shared" si="30"/>
        <v>3.5325000000000002</v>
      </c>
      <c r="T334" s="25" t="s">
        <v>15</v>
      </c>
      <c r="U334" s="52" t="s">
        <v>15</v>
      </c>
      <c r="V334" s="24" t="s">
        <v>15</v>
      </c>
      <c r="W334" s="24">
        <v>1</v>
      </c>
      <c r="X334" s="24" t="s">
        <v>14</v>
      </c>
      <c r="Y334" s="24">
        <v>0</v>
      </c>
      <c r="Z334" s="24" t="s">
        <v>14</v>
      </c>
      <c r="AA334" s="24">
        <v>0</v>
      </c>
      <c r="AB334" s="28">
        <v>9</v>
      </c>
      <c r="AC334" s="28">
        <v>0</v>
      </c>
      <c r="AD334" s="28">
        <v>30</v>
      </c>
      <c r="AE334" s="28">
        <v>1</v>
      </c>
      <c r="AF334" s="24">
        <v>0</v>
      </c>
      <c r="AG334" s="28">
        <v>70</v>
      </c>
      <c r="AH334" s="28" t="s">
        <v>126</v>
      </c>
      <c r="AI334" s="71" t="s">
        <v>461</v>
      </c>
      <c r="AJ334" s="25"/>
      <c r="AK334" s="57" t="s">
        <v>29</v>
      </c>
      <c r="AL334" s="25">
        <v>6</v>
      </c>
      <c r="AM334" s="25">
        <v>2</v>
      </c>
      <c r="AN334" s="25" t="s">
        <v>40</v>
      </c>
    </row>
    <row r="335" spans="1:40" s="57" customFormat="1" ht="13.5" thickBot="1">
      <c r="A335" s="45">
        <v>40724</v>
      </c>
      <c r="B335" s="72">
        <v>5</v>
      </c>
      <c r="C335" s="49" t="s">
        <v>1</v>
      </c>
      <c r="D335" s="49">
        <v>17</v>
      </c>
      <c r="E335" s="25" t="s">
        <v>42</v>
      </c>
      <c r="F335" s="25">
        <v>3</v>
      </c>
      <c r="G335" s="25">
        <v>4.5</v>
      </c>
      <c r="H335" s="25">
        <v>6</v>
      </c>
      <c r="I335" s="24">
        <v>13</v>
      </c>
      <c r="J335" s="24">
        <v>1</v>
      </c>
      <c r="K335" s="50">
        <f t="shared" si="26"/>
        <v>1.5</v>
      </c>
      <c r="L335" s="50">
        <f t="shared" si="27"/>
        <v>7</v>
      </c>
      <c r="M335" s="50">
        <f t="shared" si="28"/>
        <v>8.5</v>
      </c>
      <c r="N335" s="50">
        <f t="shared" si="29"/>
        <v>-3.5</v>
      </c>
      <c r="O335" s="25">
        <v>3</v>
      </c>
      <c r="P335" s="25">
        <v>6</v>
      </c>
      <c r="Q335" s="24">
        <v>20</v>
      </c>
      <c r="R335" s="57">
        <v>6</v>
      </c>
      <c r="S335" s="51">
        <f t="shared" si="30"/>
        <v>28.26</v>
      </c>
      <c r="T335" s="25" t="s">
        <v>15</v>
      </c>
      <c r="U335" s="52" t="s">
        <v>15</v>
      </c>
      <c r="V335" s="24" t="s">
        <v>15</v>
      </c>
      <c r="W335" s="24">
        <v>1</v>
      </c>
      <c r="X335" s="24" t="s">
        <v>18</v>
      </c>
      <c r="Y335" s="24">
        <v>1</v>
      </c>
      <c r="Z335" s="24" t="s">
        <v>18</v>
      </c>
      <c r="AA335" s="24">
        <v>1</v>
      </c>
      <c r="AB335" s="28">
        <v>2</v>
      </c>
      <c r="AC335" s="28">
        <v>1</v>
      </c>
      <c r="AD335" s="28">
        <v>7</v>
      </c>
      <c r="AE335" s="28">
        <v>0</v>
      </c>
      <c r="AF335" s="24">
        <v>45</v>
      </c>
      <c r="AG335" s="28">
        <v>20</v>
      </c>
      <c r="AH335" s="28" t="s">
        <v>63</v>
      </c>
      <c r="AI335" s="71" t="s">
        <v>461</v>
      </c>
      <c r="AJ335" s="25"/>
      <c r="AK335" s="57" t="s">
        <v>29</v>
      </c>
      <c r="AL335" s="25">
        <v>4.5</v>
      </c>
      <c r="AM335" s="25">
        <v>3</v>
      </c>
      <c r="AN335" s="25" t="s">
        <v>52</v>
      </c>
    </row>
    <row r="336" spans="1:40" s="57" customFormat="1" ht="13.5" thickBot="1">
      <c r="A336" s="45">
        <v>40724</v>
      </c>
      <c r="B336" s="72">
        <v>5</v>
      </c>
      <c r="C336" s="49" t="s">
        <v>1</v>
      </c>
      <c r="D336" s="49">
        <v>18</v>
      </c>
      <c r="E336" s="25" t="s">
        <v>42</v>
      </c>
      <c r="F336" s="25">
        <v>3</v>
      </c>
      <c r="G336" s="25">
        <v>5.5</v>
      </c>
      <c r="H336" s="25">
        <v>11</v>
      </c>
      <c r="I336" s="24">
        <v>17</v>
      </c>
      <c r="J336" s="24">
        <v>4</v>
      </c>
      <c r="K336" s="50">
        <f t="shared" si="26"/>
        <v>5.5</v>
      </c>
      <c r="L336" s="50">
        <f t="shared" si="27"/>
        <v>6</v>
      </c>
      <c r="M336" s="50">
        <f t="shared" si="28"/>
        <v>11.5</v>
      </c>
      <c r="N336" s="50">
        <f t="shared" si="29"/>
        <v>-1.5</v>
      </c>
      <c r="O336" s="25">
        <v>5</v>
      </c>
      <c r="P336" s="25">
        <v>10</v>
      </c>
      <c r="Q336" s="24">
        <v>25</v>
      </c>
      <c r="R336" s="57">
        <v>3</v>
      </c>
      <c r="S336" s="51">
        <f t="shared" si="30"/>
        <v>28.26</v>
      </c>
      <c r="T336" s="25" t="s">
        <v>15</v>
      </c>
      <c r="U336" s="52" t="s">
        <v>15</v>
      </c>
      <c r="V336" s="24" t="s">
        <v>15</v>
      </c>
      <c r="W336" s="24">
        <v>1</v>
      </c>
      <c r="X336" s="24" t="s">
        <v>18</v>
      </c>
      <c r="Y336" s="24">
        <v>1</v>
      </c>
      <c r="Z336" s="24" t="s">
        <v>18</v>
      </c>
      <c r="AA336" s="24">
        <v>1</v>
      </c>
      <c r="AB336" s="28">
        <v>30</v>
      </c>
      <c r="AC336" s="28">
        <v>1</v>
      </c>
      <c r="AD336" s="28">
        <v>40</v>
      </c>
      <c r="AE336" s="28">
        <v>2</v>
      </c>
      <c r="AF336" s="24">
        <v>5</v>
      </c>
      <c r="AG336" s="28">
        <v>70</v>
      </c>
      <c r="AH336" s="28" t="s">
        <v>125</v>
      </c>
      <c r="AI336" s="71" t="s">
        <v>461</v>
      </c>
      <c r="AJ336" s="25"/>
      <c r="AK336" s="57" t="s">
        <v>29</v>
      </c>
      <c r="AL336" s="25">
        <v>5.5</v>
      </c>
      <c r="AM336" s="25">
        <v>5</v>
      </c>
      <c r="AN336" s="25" t="s">
        <v>40</v>
      </c>
    </row>
    <row r="337" spans="1:40" s="57" customFormat="1" ht="26.25" thickBot="1">
      <c r="A337" s="45">
        <v>40724</v>
      </c>
      <c r="B337" s="72">
        <v>5</v>
      </c>
      <c r="C337" s="49" t="s">
        <v>1</v>
      </c>
      <c r="D337" s="49">
        <v>19</v>
      </c>
      <c r="E337" s="25" t="s">
        <v>66</v>
      </c>
      <c r="F337" s="25">
        <v>2</v>
      </c>
      <c r="G337" s="25">
        <v>4</v>
      </c>
      <c r="H337" s="25">
        <v>13</v>
      </c>
      <c r="I337" s="24">
        <v>29</v>
      </c>
      <c r="J337" s="24">
        <v>34.5</v>
      </c>
      <c r="K337" s="50">
        <f t="shared" si="26"/>
        <v>9</v>
      </c>
      <c r="L337" s="50">
        <f t="shared" si="27"/>
        <v>16</v>
      </c>
      <c r="M337" s="50">
        <f t="shared" si="28"/>
        <v>25</v>
      </c>
      <c r="N337" s="50">
        <f t="shared" si="29"/>
        <v>30.5</v>
      </c>
      <c r="O337" s="25">
        <v>2</v>
      </c>
      <c r="P337" s="25">
        <v>24</v>
      </c>
      <c r="Q337" s="24">
        <v>39</v>
      </c>
      <c r="R337" s="57">
        <v>12</v>
      </c>
      <c r="S337" s="51">
        <f t="shared" si="30"/>
        <v>3899.88</v>
      </c>
      <c r="T337" s="25" t="s">
        <v>13</v>
      </c>
      <c r="U337" s="52" t="s">
        <v>15</v>
      </c>
      <c r="V337" s="24" t="s">
        <v>15</v>
      </c>
      <c r="W337" s="24">
        <v>1</v>
      </c>
      <c r="X337" s="24" t="s">
        <v>15</v>
      </c>
      <c r="Y337" s="24">
        <v>1</v>
      </c>
      <c r="Z337" s="24" t="s">
        <v>15</v>
      </c>
      <c r="AA337" s="24">
        <v>1</v>
      </c>
      <c r="AB337" s="28">
        <v>25</v>
      </c>
      <c r="AC337" s="28">
        <v>2</v>
      </c>
      <c r="AD337" s="28">
        <v>30</v>
      </c>
      <c r="AE337" s="28">
        <v>5</v>
      </c>
      <c r="AF337" s="24">
        <v>30</v>
      </c>
      <c r="AG337" s="28">
        <v>45</v>
      </c>
      <c r="AH337" s="28" t="s">
        <v>124</v>
      </c>
      <c r="AI337" s="71" t="s">
        <v>461</v>
      </c>
      <c r="AJ337" s="25" t="s">
        <v>123</v>
      </c>
      <c r="AK337" s="57" t="s">
        <v>29</v>
      </c>
      <c r="AL337" s="25">
        <v>4</v>
      </c>
      <c r="AM337" s="25">
        <v>2</v>
      </c>
      <c r="AN337" s="25" t="s">
        <v>40</v>
      </c>
    </row>
    <row r="338" spans="1:40" s="57" customFormat="1" ht="26.25" thickBot="1">
      <c r="A338" s="45">
        <v>40724</v>
      </c>
      <c r="B338" s="72">
        <v>5</v>
      </c>
      <c r="C338" s="49" t="s">
        <v>1</v>
      </c>
      <c r="D338" s="49">
        <v>20</v>
      </c>
      <c r="E338" s="25" t="s">
        <v>66</v>
      </c>
      <c r="F338" s="25">
        <v>2</v>
      </c>
      <c r="G338" s="25">
        <v>5</v>
      </c>
      <c r="H338" s="25">
        <v>14</v>
      </c>
      <c r="I338" s="24">
        <v>37</v>
      </c>
      <c r="J338" s="24">
        <v>32</v>
      </c>
      <c r="K338" s="50">
        <f t="shared" si="26"/>
        <v>9</v>
      </c>
      <c r="L338" s="50">
        <f t="shared" si="27"/>
        <v>23</v>
      </c>
      <c r="M338" s="50">
        <f t="shared" si="28"/>
        <v>32</v>
      </c>
      <c r="N338" s="50">
        <f t="shared" si="29"/>
        <v>27</v>
      </c>
      <c r="O338" s="25">
        <v>8</v>
      </c>
      <c r="P338" s="25">
        <v>21</v>
      </c>
      <c r="Q338" s="24">
        <v>53</v>
      </c>
      <c r="R338" s="57">
        <v>8</v>
      </c>
      <c r="S338" s="51">
        <f t="shared" si="30"/>
        <v>1607.68</v>
      </c>
      <c r="T338" s="25" t="s">
        <v>13</v>
      </c>
      <c r="U338" s="52" t="s">
        <v>15</v>
      </c>
      <c r="V338" s="24" t="s">
        <v>13</v>
      </c>
      <c r="W338" s="24">
        <v>1</v>
      </c>
      <c r="X338" s="24" t="s">
        <v>15</v>
      </c>
      <c r="Y338" s="24">
        <v>1</v>
      </c>
      <c r="Z338" s="24" t="s">
        <v>17</v>
      </c>
      <c r="AA338" s="24">
        <v>1</v>
      </c>
      <c r="AB338" s="28">
        <v>20</v>
      </c>
      <c r="AC338" s="28">
        <v>1</v>
      </c>
      <c r="AD338" s="28">
        <v>50</v>
      </c>
      <c r="AE338" s="28">
        <v>1</v>
      </c>
      <c r="AF338" s="24">
        <v>1</v>
      </c>
      <c r="AG338" s="28">
        <v>60</v>
      </c>
      <c r="AH338" s="28" t="s">
        <v>122</v>
      </c>
      <c r="AI338" s="71" t="s">
        <v>461</v>
      </c>
      <c r="AJ338" s="25" t="s">
        <v>121</v>
      </c>
      <c r="AK338" s="57" t="s">
        <v>30</v>
      </c>
      <c r="AL338" s="25">
        <v>5</v>
      </c>
      <c r="AM338" s="25">
        <v>8</v>
      </c>
      <c r="AN338" s="25" t="s">
        <v>40</v>
      </c>
    </row>
    <row r="339" spans="1:40" s="57" customFormat="1" ht="13.5" thickBot="1">
      <c r="A339" s="45">
        <v>40724</v>
      </c>
      <c r="B339" s="72">
        <v>5</v>
      </c>
      <c r="C339" s="49" t="s">
        <v>1</v>
      </c>
      <c r="D339" s="49">
        <v>21</v>
      </c>
      <c r="E339" s="25" t="s">
        <v>66</v>
      </c>
      <c r="F339" s="25">
        <v>2</v>
      </c>
      <c r="G339" s="25">
        <v>5</v>
      </c>
      <c r="H339" s="25">
        <v>18</v>
      </c>
      <c r="I339" s="24">
        <v>24.5</v>
      </c>
      <c r="J339" s="24">
        <v>19</v>
      </c>
      <c r="K339" s="50">
        <f t="shared" si="26"/>
        <v>13</v>
      </c>
      <c r="L339" s="50">
        <f t="shared" si="27"/>
        <v>6.5</v>
      </c>
      <c r="M339" s="50">
        <f t="shared" si="28"/>
        <v>19.5</v>
      </c>
      <c r="N339" s="50">
        <f t="shared" si="29"/>
        <v>14</v>
      </c>
      <c r="O339" s="25">
        <v>5</v>
      </c>
      <c r="P339" s="25">
        <v>24</v>
      </c>
      <c r="Q339" s="24">
        <v>41</v>
      </c>
      <c r="R339" s="57">
        <v>5</v>
      </c>
      <c r="S339" s="51">
        <f t="shared" si="30"/>
        <v>372.875</v>
      </c>
      <c r="T339" s="25" t="s">
        <v>15</v>
      </c>
      <c r="U339" s="52" t="s">
        <v>15</v>
      </c>
      <c r="V339" s="24" t="s">
        <v>13</v>
      </c>
      <c r="W339" s="24">
        <v>1</v>
      </c>
      <c r="X339" s="24" t="s">
        <v>18</v>
      </c>
      <c r="Y339" s="24">
        <v>1</v>
      </c>
      <c r="Z339" s="24" t="s">
        <v>17</v>
      </c>
      <c r="AA339" s="24">
        <v>1</v>
      </c>
      <c r="AB339" s="28">
        <v>4</v>
      </c>
      <c r="AC339" s="28">
        <v>1</v>
      </c>
      <c r="AD339" s="28">
        <v>5</v>
      </c>
      <c r="AE339" s="28">
        <v>0</v>
      </c>
      <c r="AF339" s="24">
        <v>5</v>
      </c>
      <c r="AG339" s="28">
        <v>30</v>
      </c>
      <c r="AH339" s="28" t="s">
        <v>120</v>
      </c>
      <c r="AI339" s="71" t="s">
        <v>461</v>
      </c>
      <c r="AJ339" s="25"/>
      <c r="AK339" s="57" t="s">
        <v>29</v>
      </c>
      <c r="AL339" s="25">
        <v>5</v>
      </c>
      <c r="AM339" s="25">
        <v>5</v>
      </c>
      <c r="AN339" s="25" t="s">
        <v>40</v>
      </c>
    </row>
    <row r="340" spans="1:40" s="57" customFormat="1" ht="26.25" thickBot="1">
      <c r="A340" s="45">
        <v>40724</v>
      </c>
      <c r="B340" s="72">
        <v>5</v>
      </c>
      <c r="C340" s="49" t="s">
        <v>1</v>
      </c>
      <c r="D340" s="49">
        <v>22</v>
      </c>
      <c r="E340" s="25" t="s">
        <v>66</v>
      </c>
      <c r="F340" s="25">
        <v>2</v>
      </c>
      <c r="G340" s="25">
        <v>5.5</v>
      </c>
      <c r="H340" s="25">
        <v>24</v>
      </c>
      <c r="I340" s="24">
        <v>54</v>
      </c>
      <c r="J340" s="24">
        <v>65</v>
      </c>
      <c r="K340" s="50">
        <f t="shared" si="26"/>
        <v>18.5</v>
      </c>
      <c r="L340" s="50">
        <f t="shared" si="27"/>
        <v>30</v>
      </c>
      <c r="M340" s="50">
        <f t="shared" si="28"/>
        <v>48.5</v>
      </c>
      <c r="N340" s="50">
        <f t="shared" si="29"/>
        <v>59.5</v>
      </c>
      <c r="O340" s="25">
        <v>5</v>
      </c>
      <c r="P340" s="25">
        <v>34</v>
      </c>
      <c r="Q340" s="24">
        <v>58</v>
      </c>
      <c r="R340" s="57">
        <v>12</v>
      </c>
      <c r="S340" s="51">
        <f t="shared" si="30"/>
        <v>7347.6</v>
      </c>
      <c r="T340" s="25" t="s">
        <v>13</v>
      </c>
      <c r="U340" s="52" t="s">
        <v>13</v>
      </c>
      <c r="V340" s="24" t="s">
        <v>13</v>
      </c>
      <c r="W340" s="24">
        <v>1</v>
      </c>
      <c r="X340" s="24" t="s">
        <v>15</v>
      </c>
      <c r="Y340" s="24">
        <v>1</v>
      </c>
      <c r="Z340" s="24" t="s">
        <v>17</v>
      </c>
      <c r="AA340" s="24">
        <v>1</v>
      </c>
      <c r="AB340" s="28">
        <v>20</v>
      </c>
      <c r="AC340" s="28">
        <v>1</v>
      </c>
      <c r="AD340" s="28">
        <v>60</v>
      </c>
      <c r="AE340" s="28">
        <v>1</v>
      </c>
      <c r="AF340" s="24">
        <v>15</v>
      </c>
      <c r="AG340" s="28">
        <v>68</v>
      </c>
      <c r="AH340" s="28" t="s">
        <v>119</v>
      </c>
      <c r="AI340" s="71" t="s">
        <v>461</v>
      </c>
      <c r="AJ340" s="25"/>
      <c r="AK340" s="57" t="s">
        <v>30</v>
      </c>
      <c r="AL340" s="25">
        <v>5.5</v>
      </c>
      <c r="AM340" s="25">
        <v>5</v>
      </c>
      <c r="AN340" s="25" t="s">
        <v>40</v>
      </c>
    </row>
    <row r="341" spans="1:40" s="57" customFormat="1" ht="26.25" thickBot="1">
      <c r="A341" s="45">
        <v>40724</v>
      </c>
      <c r="B341" s="72">
        <v>5</v>
      </c>
      <c r="C341" s="49" t="s">
        <v>1</v>
      </c>
      <c r="D341" s="49">
        <v>23</v>
      </c>
      <c r="E341" s="25" t="s">
        <v>66</v>
      </c>
      <c r="F341" s="25">
        <v>3</v>
      </c>
      <c r="G341" s="25">
        <v>3</v>
      </c>
      <c r="H341" s="25">
        <v>6</v>
      </c>
      <c r="I341" s="24">
        <v>13</v>
      </c>
      <c r="J341" s="24">
        <v>5.5</v>
      </c>
      <c r="K341" s="50">
        <f t="shared" si="26"/>
        <v>3</v>
      </c>
      <c r="L341" s="50">
        <f t="shared" si="27"/>
        <v>7</v>
      </c>
      <c r="M341" s="50">
        <f t="shared" si="28"/>
        <v>10</v>
      </c>
      <c r="N341" s="50">
        <f t="shared" si="29"/>
        <v>2.5</v>
      </c>
      <c r="O341" s="25">
        <v>0</v>
      </c>
      <c r="P341" s="25">
        <v>8</v>
      </c>
      <c r="Q341" s="24">
        <v>21</v>
      </c>
      <c r="R341" s="57">
        <v>2</v>
      </c>
      <c r="S341" s="51">
        <f t="shared" si="30"/>
        <v>17.27</v>
      </c>
      <c r="T341" s="25" t="s">
        <v>15</v>
      </c>
      <c r="U341" s="52" t="s">
        <v>15</v>
      </c>
      <c r="V341" s="24" t="s">
        <v>15</v>
      </c>
      <c r="W341" s="24">
        <v>1</v>
      </c>
      <c r="X341" s="24" t="s">
        <v>14</v>
      </c>
      <c r="Y341" s="24">
        <v>0</v>
      </c>
      <c r="Z341" s="24" t="s">
        <v>14</v>
      </c>
      <c r="AA341" s="24">
        <v>0</v>
      </c>
      <c r="AB341" s="28">
        <v>0</v>
      </c>
      <c r="AC341" s="28">
        <v>0</v>
      </c>
      <c r="AD341" s="28">
        <v>8</v>
      </c>
      <c r="AE341" s="28">
        <v>1</v>
      </c>
      <c r="AF341" s="24">
        <v>30</v>
      </c>
      <c r="AG341" s="28">
        <v>60</v>
      </c>
      <c r="AH341" s="28" t="s">
        <v>118</v>
      </c>
      <c r="AI341" s="71" t="s">
        <v>461</v>
      </c>
      <c r="AJ341" s="25"/>
      <c r="AK341" s="57" t="s">
        <v>29</v>
      </c>
      <c r="AL341" s="25">
        <v>3</v>
      </c>
      <c r="AM341" s="25">
        <v>0</v>
      </c>
      <c r="AN341" s="25" t="s">
        <v>40</v>
      </c>
    </row>
    <row r="342" spans="1:40" s="57" customFormat="1" ht="26.25" thickBot="1">
      <c r="A342" s="45">
        <v>40724</v>
      </c>
      <c r="B342" s="72">
        <v>5</v>
      </c>
      <c r="C342" s="49" t="s">
        <v>1</v>
      </c>
      <c r="D342" s="49">
        <v>24</v>
      </c>
      <c r="E342" s="25" t="s">
        <v>81</v>
      </c>
      <c r="F342" s="25">
        <v>2</v>
      </c>
      <c r="G342" s="25">
        <v>6.5</v>
      </c>
      <c r="H342" s="25">
        <v>20.5</v>
      </c>
      <c r="I342" s="24">
        <v>37</v>
      </c>
      <c r="J342" s="24">
        <v>24</v>
      </c>
      <c r="K342" s="50">
        <f t="shared" si="26"/>
        <v>14</v>
      </c>
      <c r="L342" s="50">
        <f t="shared" si="27"/>
        <v>16.5</v>
      </c>
      <c r="M342" s="50">
        <f t="shared" si="28"/>
        <v>30.5</v>
      </c>
      <c r="N342" s="50">
        <f t="shared" si="29"/>
        <v>17.5</v>
      </c>
      <c r="O342" s="25">
        <v>1</v>
      </c>
      <c r="P342" s="25">
        <v>28</v>
      </c>
      <c r="Q342" s="24">
        <v>53</v>
      </c>
      <c r="R342" s="57">
        <v>1</v>
      </c>
      <c r="S342" s="51">
        <f t="shared" si="30"/>
        <v>18.84</v>
      </c>
      <c r="T342" s="25" t="s">
        <v>15</v>
      </c>
      <c r="U342" s="52" t="s">
        <v>13</v>
      </c>
      <c r="V342" s="24" t="s">
        <v>15</v>
      </c>
      <c r="W342" s="24">
        <v>1</v>
      </c>
      <c r="X342" s="24" t="s">
        <v>14</v>
      </c>
      <c r="Y342" s="24">
        <v>0</v>
      </c>
      <c r="Z342" s="24" t="s">
        <v>14</v>
      </c>
      <c r="AA342" s="24">
        <v>0</v>
      </c>
      <c r="AB342" s="28">
        <v>14</v>
      </c>
      <c r="AC342" s="28">
        <v>1</v>
      </c>
      <c r="AD342" s="28">
        <v>40</v>
      </c>
      <c r="AE342" s="28">
        <v>20</v>
      </c>
      <c r="AF342" s="24"/>
      <c r="AG342" s="28">
        <v>45</v>
      </c>
      <c r="AH342" s="28" t="s">
        <v>117</v>
      </c>
      <c r="AI342" s="71" t="s">
        <v>461</v>
      </c>
      <c r="AJ342" s="25"/>
      <c r="AK342" s="57" t="s">
        <v>29</v>
      </c>
      <c r="AL342" s="25">
        <v>6.5</v>
      </c>
      <c r="AM342" s="25">
        <v>1</v>
      </c>
      <c r="AN342" s="25" t="s">
        <v>49</v>
      </c>
    </row>
    <row r="343" spans="1:40" s="57" customFormat="1" ht="26.25" thickBot="1">
      <c r="A343" s="45">
        <v>40724</v>
      </c>
      <c r="B343" s="72">
        <v>5</v>
      </c>
      <c r="C343" s="49" t="s">
        <v>1</v>
      </c>
      <c r="D343" s="49">
        <v>25</v>
      </c>
      <c r="E343" s="25" t="s">
        <v>47</v>
      </c>
      <c r="F343" s="25">
        <v>2</v>
      </c>
      <c r="G343" s="25">
        <v>7</v>
      </c>
      <c r="H343" s="25">
        <v>16</v>
      </c>
      <c r="I343" s="24"/>
      <c r="J343" s="24"/>
      <c r="K343" s="50">
        <f t="shared" si="26"/>
        <v>9</v>
      </c>
      <c r="L343" s="50">
        <f t="shared" si="27"/>
        <v>-16</v>
      </c>
      <c r="M343" s="50">
        <f t="shared" si="28"/>
        <v>-7</v>
      </c>
      <c r="N343" s="50">
        <f t="shared" si="29"/>
        <v>-7</v>
      </c>
      <c r="O343" s="25">
        <v>3</v>
      </c>
      <c r="P343" s="25">
        <v>24</v>
      </c>
      <c r="Q343" s="24"/>
      <c r="S343" s="51">
        <f t="shared" si="30"/>
        <v>0</v>
      </c>
      <c r="T343" s="25" t="s">
        <v>15</v>
      </c>
      <c r="U343" s="52" t="s">
        <v>17</v>
      </c>
      <c r="V343" s="24" t="s">
        <v>14</v>
      </c>
      <c r="W343" s="24">
        <v>0</v>
      </c>
      <c r="X343" s="24" t="s">
        <v>14</v>
      </c>
      <c r="Y343" s="24">
        <v>0</v>
      </c>
      <c r="Z343" s="24" t="s">
        <v>14</v>
      </c>
      <c r="AA343" s="24">
        <v>0</v>
      </c>
      <c r="AB343" s="28">
        <v>7</v>
      </c>
      <c r="AC343" s="28">
        <v>1</v>
      </c>
      <c r="AD343" s="28">
        <v>12</v>
      </c>
      <c r="AE343" s="28">
        <v>1</v>
      </c>
      <c r="AF343" s="24">
        <v>20</v>
      </c>
      <c r="AG343" s="28">
        <v>55</v>
      </c>
      <c r="AH343" s="28" t="s">
        <v>116</v>
      </c>
      <c r="AI343" s="71" t="s">
        <v>461</v>
      </c>
      <c r="AJ343" s="25"/>
      <c r="AK343" s="57" t="s">
        <v>30</v>
      </c>
      <c r="AL343" s="25">
        <v>7</v>
      </c>
      <c r="AM343" s="25">
        <v>3</v>
      </c>
      <c r="AN343" s="25">
        <v>0</v>
      </c>
    </row>
    <row r="344" spans="1:40" s="57" customFormat="1" ht="26.25" thickBot="1">
      <c r="A344" s="45">
        <v>40724</v>
      </c>
      <c r="B344" s="72">
        <v>5</v>
      </c>
      <c r="C344" s="49" t="s">
        <v>1</v>
      </c>
      <c r="D344" s="49">
        <v>26</v>
      </c>
      <c r="E344" s="25" t="s">
        <v>47</v>
      </c>
      <c r="F344" s="25">
        <v>2</v>
      </c>
      <c r="G344" s="25">
        <v>5.5</v>
      </c>
      <c r="H344" s="25">
        <v>8</v>
      </c>
      <c r="I344" s="24">
        <v>19.5</v>
      </c>
      <c r="J344" s="24">
        <v>0.5</v>
      </c>
      <c r="K344" s="50">
        <f t="shared" si="26"/>
        <v>2.5</v>
      </c>
      <c r="L344" s="50">
        <f t="shared" si="27"/>
        <v>11.5</v>
      </c>
      <c r="M344" s="50">
        <f t="shared" si="28"/>
        <v>14</v>
      </c>
      <c r="N344" s="50">
        <f t="shared" si="29"/>
        <v>-5</v>
      </c>
      <c r="O344" s="25">
        <v>2</v>
      </c>
      <c r="P344" s="25">
        <v>9</v>
      </c>
      <c r="Q344" s="24">
        <v>35</v>
      </c>
      <c r="R344" s="57">
        <v>2</v>
      </c>
      <c r="S344" s="51">
        <f t="shared" si="30"/>
        <v>1.57</v>
      </c>
      <c r="T344" s="25" t="s">
        <v>17</v>
      </c>
      <c r="U344" s="52" t="s">
        <v>15</v>
      </c>
      <c r="V344" s="24" t="s">
        <v>17</v>
      </c>
      <c r="W344" s="24">
        <v>1</v>
      </c>
      <c r="X344" s="24" t="s">
        <v>14</v>
      </c>
      <c r="Y344" s="24">
        <v>0</v>
      </c>
      <c r="Z344" s="24" t="s">
        <v>14</v>
      </c>
      <c r="AA344" s="24">
        <v>0</v>
      </c>
      <c r="AB344" s="28">
        <v>9</v>
      </c>
      <c r="AC344" s="28">
        <v>3</v>
      </c>
      <c r="AD344" s="28">
        <v>45</v>
      </c>
      <c r="AE344" s="28">
        <v>15</v>
      </c>
      <c r="AF344" s="24">
        <v>10</v>
      </c>
      <c r="AG344" s="28">
        <v>80</v>
      </c>
      <c r="AH344" s="28" t="s">
        <v>84</v>
      </c>
      <c r="AI344" s="71" t="s">
        <v>461</v>
      </c>
      <c r="AJ344" s="25"/>
      <c r="AK344" s="57" t="s">
        <v>31</v>
      </c>
      <c r="AL344" s="25">
        <v>5.5</v>
      </c>
      <c r="AM344" s="25">
        <v>2</v>
      </c>
      <c r="AN344" s="25">
        <v>0</v>
      </c>
    </row>
    <row r="345" spans="1:40" s="57" customFormat="1" ht="26.25" thickBot="1">
      <c r="A345" s="45">
        <v>40724</v>
      </c>
      <c r="B345" s="72">
        <v>5</v>
      </c>
      <c r="C345" s="49" t="s">
        <v>1</v>
      </c>
      <c r="D345" s="49">
        <v>27</v>
      </c>
      <c r="E345" s="25" t="s">
        <v>42</v>
      </c>
      <c r="F345" s="25">
        <v>4</v>
      </c>
      <c r="G345" s="25">
        <v>3</v>
      </c>
      <c r="H345" s="25">
        <v>11</v>
      </c>
      <c r="I345" s="24">
        <v>19</v>
      </c>
      <c r="J345" s="24">
        <v>4</v>
      </c>
      <c r="K345" s="50">
        <f t="shared" si="26"/>
        <v>8</v>
      </c>
      <c r="L345" s="50">
        <f t="shared" si="27"/>
        <v>8</v>
      </c>
      <c r="M345" s="50">
        <f t="shared" si="28"/>
        <v>16</v>
      </c>
      <c r="N345" s="50">
        <f t="shared" si="29"/>
        <v>1</v>
      </c>
      <c r="O345" s="25">
        <v>0</v>
      </c>
      <c r="P345" s="25">
        <v>17</v>
      </c>
      <c r="Q345" s="24">
        <v>29</v>
      </c>
      <c r="R345" s="57">
        <v>2</v>
      </c>
      <c r="S345" s="51">
        <f t="shared" si="30"/>
        <v>12.56</v>
      </c>
      <c r="T345" s="25" t="s">
        <v>15</v>
      </c>
      <c r="U345" s="52" t="s">
        <v>15</v>
      </c>
      <c r="V345" s="24" t="s">
        <v>15</v>
      </c>
      <c r="W345" s="24">
        <v>1</v>
      </c>
      <c r="X345" s="24" t="s">
        <v>18</v>
      </c>
      <c r="Y345" s="24">
        <v>1</v>
      </c>
      <c r="Z345" s="24" t="s">
        <v>14</v>
      </c>
      <c r="AA345" s="24">
        <v>0</v>
      </c>
      <c r="AB345" s="28">
        <v>12</v>
      </c>
      <c r="AC345" s="28">
        <v>5</v>
      </c>
      <c r="AD345" s="28">
        <v>30</v>
      </c>
      <c r="AE345" s="28">
        <v>0</v>
      </c>
      <c r="AF345" s="24">
        <v>0</v>
      </c>
      <c r="AG345" s="28">
        <v>40</v>
      </c>
      <c r="AH345" s="28" t="s">
        <v>115</v>
      </c>
      <c r="AI345" s="71" t="s">
        <v>461</v>
      </c>
      <c r="AJ345" s="25"/>
      <c r="AK345" s="57" t="s">
        <v>29</v>
      </c>
      <c r="AL345" s="25">
        <v>3</v>
      </c>
      <c r="AM345" s="25">
        <v>0</v>
      </c>
      <c r="AN345" s="25">
        <v>0</v>
      </c>
    </row>
    <row r="346" spans="1:40" s="57" customFormat="1" ht="13.5" thickBot="1">
      <c r="A346" s="45">
        <v>40724</v>
      </c>
      <c r="B346" s="72">
        <v>5</v>
      </c>
      <c r="C346" s="49" t="s">
        <v>1</v>
      </c>
      <c r="D346" s="49">
        <v>28</v>
      </c>
      <c r="E346" s="25" t="s">
        <v>47</v>
      </c>
      <c r="F346" s="25">
        <v>4</v>
      </c>
      <c r="G346" s="25">
        <v>9</v>
      </c>
      <c r="H346" s="25">
        <v>21</v>
      </c>
      <c r="I346" s="24">
        <v>33</v>
      </c>
      <c r="J346" s="24">
        <v>32</v>
      </c>
      <c r="K346" s="50">
        <f t="shared" si="26"/>
        <v>12</v>
      </c>
      <c r="L346" s="50">
        <f t="shared" si="27"/>
        <v>12</v>
      </c>
      <c r="M346" s="50">
        <f t="shared" si="28"/>
        <v>24</v>
      </c>
      <c r="N346" s="50">
        <f t="shared" si="29"/>
        <v>23</v>
      </c>
      <c r="O346" s="26">
        <v>7</v>
      </c>
      <c r="P346" s="25">
        <v>46</v>
      </c>
      <c r="Q346" s="24">
        <v>68</v>
      </c>
      <c r="R346" s="57">
        <v>5</v>
      </c>
      <c r="S346" s="51">
        <f t="shared" si="30"/>
        <v>628</v>
      </c>
      <c r="T346" s="25" t="s">
        <v>13</v>
      </c>
      <c r="U346" s="52" t="s">
        <v>13</v>
      </c>
      <c r="V346" s="24" t="s">
        <v>17</v>
      </c>
      <c r="W346" s="24">
        <v>1</v>
      </c>
      <c r="X346" s="24" t="s">
        <v>18</v>
      </c>
      <c r="Y346" s="24">
        <v>1</v>
      </c>
      <c r="Z346" s="24" t="s">
        <v>17</v>
      </c>
      <c r="AA346" s="24">
        <v>1</v>
      </c>
      <c r="AB346" s="28">
        <v>0</v>
      </c>
      <c r="AC346" s="28">
        <v>1</v>
      </c>
      <c r="AD346" s="28">
        <v>0</v>
      </c>
      <c r="AE346" s="28">
        <v>0</v>
      </c>
      <c r="AF346" s="24">
        <v>2</v>
      </c>
      <c r="AG346" s="28"/>
      <c r="AH346" s="28"/>
      <c r="AI346" s="71" t="s">
        <v>461</v>
      </c>
      <c r="AJ346" s="25"/>
      <c r="AK346" s="57" t="s">
        <v>29</v>
      </c>
      <c r="AL346" s="25">
        <v>9</v>
      </c>
      <c r="AM346" s="25">
        <v>7</v>
      </c>
      <c r="AN346" s="25">
        <v>0</v>
      </c>
    </row>
    <row r="347" spans="1:40" s="57" customFormat="1" ht="13.5" thickBot="1">
      <c r="A347" s="45">
        <v>40724</v>
      </c>
      <c r="B347" s="72">
        <v>5</v>
      </c>
      <c r="C347" s="49" t="s">
        <v>1</v>
      </c>
      <c r="D347" s="49">
        <v>29</v>
      </c>
      <c r="E347" s="25" t="s">
        <v>47</v>
      </c>
      <c r="F347" s="25">
        <v>3</v>
      </c>
      <c r="G347" s="25">
        <v>9</v>
      </c>
      <c r="H347" s="25">
        <v>17</v>
      </c>
      <c r="I347" s="24">
        <v>19.5</v>
      </c>
      <c r="J347" s="24">
        <v>18</v>
      </c>
      <c r="K347" s="50">
        <f t="shared" si="26"/>
        <v>8</v>
      </c>
      <c r="L347" s="50">
        <f t="shared" si="27"/>
        <v>2.5</v>
      </c>
      <c r="M347" s="50">
        <f t="shared" si="28"/>
        <v>10.5</v>
      </c>
      <c r="N347" s="50">
        <f t="shared" si="29"/>
        <v>9</v>
      </c>
      <c r="O347" s="25">
        <v>4</v>
      </c>
      <c r="P347" s="26">
        <v>21</v>
      </c>
      <c r="Q347" s="24">
        <v>1</v>
      </c>
      <c r="R347" s="57">
        <v>6</v>
      </c>
      <c r="S347" s="51">
        <f t="shared" si="30"/>
        <v>508.68</v>
      </c>
      <c r="T347" s="25" t="s">
        <v>15</v>
      </c>
      <c r="U347" s="52" t="s">
        <v>18</v>
      </c>
      <c r="V347" s="24" t="s">
        <v>18</v>
      </c>
      <c r="W347" s="24">
        <v>1</v>
      </c>
      <c r="X347" s="24" t="s">
        <v>18</v>
      </c>
      <c r="Y347" s="24">
        <v>1</v>
      </c>
      <c r="Z347" s="24" t="s">
        <v>17</v>
      </c>
      <c r="AA347" s="24">
        <v>1</v>
      </c>
      <c r="AB347" s="28">
        <v>10</v>
      </c>
      <c r="AC347" s="28">
        <v>0</v>
      </c>
      <c r="AD347" s="28">
        <v>20</v>
      </c>
      <c r="AE347" s="28">
        <v>0</v>
      </c>
      <c r="AF347" s="24">
        <v>40</v>
      </c>
      <c r="AG347" s="28">
        <v>50</v>
      </c>
      <c r="AH347" s="28" t="s">
        <v>82</v>
      </c>
      <c r="AI347" s="71" t="s">
        <v>461</v>
      </c>
      <c r="AJ347" s="25"/>
      <c r="AK347" s="57" t="s">
        <v>29</v>
      </c>
      <c r="AL347" s="25">
        <v>9</v>
      </c>
      <c r="AM347" s="26">
        <v>4</v>
      </c>
      <c r="AN347" s="25">
        <v>0</v>
      </c>
    </row>
    <row r="348" spans="1:40" s="57" customFormat="1" ht="26.25" thickBot="1">
      <c r="A348" s="45">
        <v>40724</v>
      </c>
      <c r="B348" s="72">
        <v>5</v>
      </c>
      <c r="C348" s="49" t="s">
        <v>1</v>
      </c>
      <c r="D348" s="49">
        <v>30</v>
      </c>
      <c r="E348" s="25" t="s">
        <v>47</v>
      </c>
      <c r="F348" s="25">
        <v>3</v>
      </c>
      <c r="G348" s="25">
        <v>4</v>
      </c>
      <c r="H348" s="25">
        <v>9.5</v>
      </c>
      <c r="I348" s="24">
        <v>14.5</v>
      </c>
      <c r="J348" s="24">
        <v>1</v>
      </c>
      <c r="K348" s="50">
        <f t="shared" si="26"/>
        <v>5.5</v>
      </c>
      <c r="L348" s="50">
        <f t="shared" si="27"/>
        <v>5</v>
      </c>
      <c r="M348" s="50">
        <f t="shared" si="28"/>
        <v>10.5</v>
      </c>
      <c r="N348" s="50">
        <f t="shared" si="29"/>
        <v>-3</v>
      </c>
      <c r="O348" s="25">
        <v>1</v>
      </c>
      <c r="P348" s="25">
        <v>16</v>
      </c>
      <c r="Q348" s="24">
        <v>30</v>
      </c>
      <c r="R348" s="57">
        <v>0</v>
      </c>
      <c r="S348" s="51">
        <f t="shared" si="30"/>
        <v>0</v>
      </c>
      <c r="T348" s="25" t="s">
        <v>15</v>
      </c>
      <c r="U348" s="52" t="s">
        <v>15</v>
      </c>
      <c r="V348" s="24" t="s">
        <v>17</v>
      </c>
      <c r="W348" s="24">
        <v>1</v>
      </c>
      <c r="X348" s="24" t="s">
        <v>14</v>
      </c>
      <c r="Y348" s="24">
        <v>0</v>
      </c>
      <c r="Z348" s="24" t="s">
        <v>14</v>
      </c>
      <c r="AA348" s="24">
        <v>0</v>
      </c>
      <c r="AB348" s="28">
        <v>10</v>
      </c>
      <c r="AC348" s="28">
        <v>5</v>
      </c>
      <c r="AD348" s="28">
        <v>24</v>
      </c>
      <c r="AE348" s="28">
        <v>3</v>
      </c>
      <c r="AF348" s="24"/>
      <c r="AG348" s="28">
        <v>45</v>
      </c>
      <c r="AH348" s="28" t="s">
        <v>114</v>
      </c>
      <c r="AI348" s="71" t="s">
        <v>461</v>
      </c>
      <c r="AJ348" s="25"/>
      <c r="AK348" s="57" t="s">
        <v>31</v>
      </c>
      <c r="AL348" s="25">
        <v>4</v>
      </c>
      <c r="AM348" s="25">
        <v>1</v>
      </c>
      <c r="AN348" s="25" t="s">
        <v>40</v>
      </c>
    </row>
    <row r="349" spans="1:40" s="57" customFormat="1" ht="26.25" thickBot="1">
      <c r="A349" s="45">
        <v>40724</v>
      </c>
      <c r="B349" s="72">
        <v>5</v>
      </c>
      <c r="C349" s="49" t="s">
        <v>1</v>
      </c>
      <c r="D349" s="49">
        <v>31</v>
      </c>
      <c r="E349" s="25" t="s">
        <v>47</v>
      </c>
      <c r="F349" s="25">
        <v>3</v>
      </c>
      <c r="G349" s="25">
        <v>6.5</v>
      </c>
      <c r="H349" s="25"/>
      <c r="I349" s="24"/>
      <c r="J349" s="24"/>
      <c r="K349" s="50">
        <f t="shared" si="26"/>
        <v>-6.5</v>
      </c>
      <c r="L349" s="50">
        <f t="shared" si="27"/>
        <v>0</v>
      </c>
      <c r="M349" s="50">
        <f t="shared" si="28"/>
        <v>-6.5</v>
      </c>
      <c r="N349" s="50">
        <f t="shared" si="29"/>
        <v>-6.5</v>
      </c>
      <c r="O349" s="25">
        <v>2</v>
      </c>
      <c r="P349" s="25"/>
      <c r="Q349" s="24"/>
      <c r="S349" s="51">
        <f t="shared" si="30"/>
        <v>0</v>
      </c>
      <c r="T349" s="25" t="s">
        <v>16</v>
      </c>
      <c r="U349" s="52" t="s">
        <v>16</v>
      </c>
      <c r="V349" s="24" t="s">
        <v>14</v>
      </c>
      <c r="W349" s="24">
        <v>0</v>
      </c>
      <c r="X349" s="24" t="s">
        <v>14</v>
      </c>
      <c r="Y349" s="24">
        <v>0</v>
      </c>
      <c r="Z349" s="24" t="s">
        <v>14</v>
      </c>
      <c r="AA349" s="24">
        <v>0</v>
      </c>
      <c r="AB349" s="28">
        <v>10</v>
      </c>
      <c r="AC349" s="28">
        <v>1</v>
      </c>
      <c r="AD349" s="28">
        <v>10</v>
      </c>
      <c r="AE349" s="28">
        <v>1</v>
      </c>
      <c r="AF349" s="24">
        <v>10</v>
      </c>
      <c r="AG349" s="28">
        <v>25</v>
      </c>
      <c r="AH349" s="28" t="s">
        <v>113</v>
      </c>
      <c r="AI349" s="71" t="s">
        <v>461</v>
      </c>
      <c r="AJ349" s="25" t="s">
        <v>96</v>
      </c>
      <c r="AK349" s="57" t="s">
        <v>30</v>
      </c>
      <c r="AL349" s="25">
        <v>6.5</v>
      </c>
      <c r="AM349" s="25">
        <v>2</v>
      </c>
      <c r="AN349" s="25" t="s">
        <v>40</v>
      </c>
    </row>
    <row r="350" spans="1:40" s="57" customFormat="1" ht="13.5" thickBot="1">
      <c r="A350" s="45">
        <v>40724</v>
      </c>
      <c r="B350" s="72">
        <v>5</v>
      </c>
      <c r="C350" s="49" t="s">
        <v>1</v>
      </c>
      <c r="D350" s="49">
        <v>32</v>
      </c>
      <c r="E350" s="25" t="s">
        <v>66</v>
      </c>
      <c r="F350" s="25">
        <v>3</v>
      </c>
      <c r="G350" s="25">
        <v>4.5</v>
      </c>
      <c r="H350" s="25">
        <v>11</v>
      </c>
      <c r="I350" s="24">
        <v>23.5</v>
      </c>
      <c r="J350" s="24">
        <v>1.5</v>
      </c>
      <c r="K350" s="50">
        <f t="shared" si="26"/>
        <v>6.5</v>
      </c>
      <c r="L350" s="50">
        <f t="shared" si="27"/>
        <v>12.5</v>
      </c>
      <c r="M350" s="50">
        <f t="shared" si="28"/>
        <v>19</v>
      </c>
      <c r="N350" s="50">
        <f t="shared" si="29"/>
        <v>-3</v>
      </c>
      <c r="O350" s="25">
        <v>1</v>
      </c>
      <c r="P350" s="25">
        <v>12</v>
      </c>
      <c r="Q350" s="24">
        <v>32</v>
      </c>
      <c r="R350" s="57">
        <v>2</v>
      </c>
      <c r="S350" s="51">
        <f t="shared" si="30"/>
        <v>4.71</v>
      </c>
      <c r="T350" s="25" t="s">
        <v>15</v>
      </c>
      <c r="U350" s="52" t="s">
        <v>15</v>
      </c>
      <c r="V350" s="24" t="s">
        <v>15</v>
      </c>
      <c r="W350" s="24">
        <v>1</v>
      </c>
      <c r="X350" s="24" t="s">
        <v>14</v>
      </c>
      <c r="Y350" s="24">
        <v>0</v>
      </c>
      <c r="Z350" s="24" t="s">
        <v>14</v>
      </c>
      <c r="AA350" s="24">
        <v>0</v>
      </c>
      <c r="AB350" s="28">
        <v>2</v>
      </c>
      <c r="AC350" s="28">
        <v>1</v>
      </c>
      <c r="AD350" s="28">
        <v>5</v>
      </c>
      <c r="AE350" s="28">
        <v>3</v>
      </c>
      <c r="AF350" s="24">
        <v>45</v>
      </c>
      <c r="AG350" s="28">
        <v>60</v>
      </c>
      <c r="AH350" s="28" t="s">
        <v>112</v>
      </c>
      <c r="AI350" s="71" t="s">
        <v>461</v>
      </c>
      <c r="AJ350" s="25"/>
      <c r="AK350" s="57" t="s">
        <v>29</v>
      </c>
      <c r="AL350" s="25">
        <v>4.5</v>
      </c>
      <c r="AM350" s="25">
        <v>1</v>
      </c>
      <c r="AN350" s="25" t="s">
        <v>40</v>
      </c>
    </row>
    <row r="351" spans="1:40" s="57" customFormat="1" ht="13.5" thickBot="1">
      <c r="A351" s="45">
        <v>40724</v>
      </c>
      <c r="B351" s="72">
        <v>5</v>
      </c>
      <c r="C351" s="49" t="s">
        <v>1</v>
      </c>
      <c r="D351" s="49">
        <v>33</v>
      </c>
      <c r="E351" s="25" t="s">
        <v>47</v>
      </c>
      <c r="F351" s="25">
        <v>2</v>
      </c>
      <c r="G351" s="25">
        <v>11.5</v>
      </c>
      <c r="H351" s="25">
        <v>17</v>
      </c>
      <c r="I351" s="24"/>
      <c r="J351" s="24"/>
      <c r="K351" s="50">
        <f t="shared" si="26"/>
        <v>5.5</v>
      </c>
      <c r="L351" s="50">
        <f t="shared" si="27"/>
        <v>-17</v>
      </c>
      <c r="M351" s="50">
        <f t="shared" si="28"/>
        <v>-11.5</v>
      </c>
      <c r="N351" s="50">
        <f t="shared" si="29"/>
        <v>-11.5</v>
      </c>
      <c r="O351" s="25">
        <v>9</v>
      </c>
      <c r="P351" s="25">
        <v>20</v>
      </c>
      <c r="Q351" s="24"/>
      <c r="S351" s="51">
        <f t="shared" si="30"/>
        <v>0</v>
      </c>
      <c r="T351" s="25" t="s">
        <v>18</v>
      </c>
      <c r="U351" s="52" t="s">
        <v>14</v>
      </c>
      <c r="V351" s="24" t="s">
        <v>14</v>
      </c>
      <c r="W351" s="24">
        <v>0</v>
      </c>
      <c r="X351" s="24" t="s">
        <v>14</v>
      </c>
      <c r="Y351" s="24">
        <v>0</v>
      </c>
      <c r="Z351" s="24" t="s">
        <v>14</v>
      </c>
      <c r="AA351" s="24">
        <v>0</v>
      </c>
      <c r="AB351" s="28">
        <v>1</v>
      </c>
      <c r="AC351" s="28">
        <v>5</v>
      </c>
      <c r="AD351" s="28">
        <v>20</v>
      </c>
      <c r="AE351" s="28">
        <v>5</v>
      </c>
      <c r="AF351" s="24"/>
      <c r="AG351" s="28">
        <v>50</v>
      </c>
      <c r="AH351" s="28" t="s">
        <v>111</v>
      </c>
      <c r="AI351" s="71" t="s">
        <v>461</v>
      </c>
      <c r="AJ351" s="25" t="s">
        <v>110</v>
      </c>
      <c r="AK351" s="57" t="s">
        <v>30</v>
      </c>
      <c r="AL351" s="25">
        <v>11.5</v>
      </c>
      <c r="AM351" s="25">
        <v>9</v>
      </c>
      <c r="AN351" s="25">
        <v>0</v>
      </c>
    </row>
    <row r="352" spans="1:40" s="57" customFormat="1" ht="13.5" thickBot="1">
      <c r="A352" s="45">
        <v>40724</v>
      </c>
      <c r="B352" s="72">
        <v>5</v>
      </c>
      <c r="C352" s="49" t="s">
        <v>1</v>
      </c>
      <c r="D352" s="49">
        <v>34</v>
      </c>
      <c r="E352" s="25" t="s">
        <v>66</v>
      </c>
      <c r="F352" s="25">
        <v>1</v>
      </c>
      <c r="G352" s="25">
        <v>5</v>
      </c>
      <c r="H352" s="25">
        <v>20.5</v>
      </c>
      <c r="I352" s="24">
        <v>34</v>
      </c>
      <c r="J352" s="24">
        <v>39</v>
      </c>
      <c r="K352" s="50">
        <f t="shared" si="26"/>
        <v>15.5</v>
      </c>
      <c r="L352" s="50">
        <f t="shared" si="27"/>
        <v>13.5</v>
      </c>
      <c r="M352" s="50">
        <f t="shared" si="28"/>
        <v>29</v>
      </c>
      <c r="N352" s="50">
        <f t="shared" si="29"/>
        <v>34</v>
      </c>
      <c r="O352" s="25">
        <v>5</v>
      </c>
      <c r="P352" s="25">
        <v>22</v>
      </c>
      <c r="Q352" s="24">
        <v>44</v>
      </c>
      <c r="R352" s="57">
        <v>8</v>
      </c>
      <c r="S352" s="51">
        <f t="shared" si="30"/>
        <v>1959.3600000000001</v>
      </c>
      <c r="T352" s="25" t="s">
        <v>13</v>
      </c>
      <c r="U352" s="52" t="s">
        <v>13</v>
      </c>
      <c r="V352" s="24" t="s">
        <v>13</v>
      </c>
      <c r="W352" s="24">
        <v>1</v>
      </c>
      <c r="X352" s="24" t="s">
        <v>15</v>
      </c>
      <c r="Y352" s="24">
        <v>1</v>
      </c>
      <c r="Z352" s="24" t="s">
        <v>15</v>
      </c>
      <c r="AA352" s="24">
        <v>1</v>
      </c>
      <c r="AB352" s="28">
        <v>10</v>
      </c>
      <c r="AC352" s="28">
        <v>0</v>
      </c>
      <c r="AD352" s="28">
        <v>50</v>
      </c>
      <c r="AE352" s="28">
        <v>0</v>
      </c>
      <c r="AF352" s="24">
        <v>45</v>
      </c>
      <c r="AG352" s="28">
        <v>80</v>
      </c>
      <c r="AH352" s="28" t="s">
        <v>72</v>
      </c>
      <c r="AI352" s="71" t="s">
        <v>461</v>
      </c>
      <c r="AJ352" s="25"/>
      <c r="AK352" s="57" t="s">
        <v>29</v>
      </c>
      <c r="AL352" s="25">
        <v>5</v>
      </c>
      <c r="AM352" s="25">
        <v>5</v>
      </c>
      <c r="AN352" s="25" t="s">
        <v>40</v>
      </c>
    </row>
    <row r="353" spans="1:40" s="57" customFormat="1" ht="26.25" thickBot="1">
      <c r="A353" s="45">
        <v>40724</v>
      </c>
      <c r="B353" s="72">
        <v>5</v>
      </c>
      <c r="C353" s="49" t="s">
        <v>1</v>
      </c>
      <c r="D353" s="49">
        <v>35</v>
      </c>
      <c r="E353" s="25" t="s">
        <v>66</v>
      </c>
      <c r="F353" s="25">
        <v>3</v>
      </c>
      <c r="G353" s="25">
        <v>4.5</v>
      </c>
      <c r="H353" s="25">
        <v>9.5</v>
      </c>
      <c r="I353" s="24"/>
      <c r="J353" s="24"/>
      <c r="K353" s="50">
        <f t="shared" si="26"/>
        <v>5</v>
      </c>
      <c r="L353" s="50">
        <f t="shared" si="27"/>
        <v>-9.5</v>
      </c>
      <c r="M353" s="50">
        <f t="shared" si="28"/>
        <v>-4.5</v>
      </c>
      <c r="N353" s="50">
        <f t="shared" si="29"/>
        <v>-4.5</v>
      </c>
      <c r="O353" s="25">
        <v>0</v>
      </c>
      <c r="P353" s="25">
        <v>13</v>
      </c>
      <c r="S353" s="51">
        <f t="shared" si="30"/>
        <v>0</v>
      </c>
      <c r="T353" s="25" t="s">
        <v>15</v>
      </c>
      <c r="U353" s="52" t="s">
        <v>18</v>
      </c>
      <c r="V353" s="24" t="s">
        <v>14</v>
      </c>
      <c r="W353" s="24">
        <v>0</v>
      </c>
      <c r="X353" s="24" t="s">
        <v>14</v>
      </c>
      <c r="Y353" s="24">
        <v>0</v>
      </c>
      <c r="Z353" s="24" t="s">
        <v>14</v>
      </c>
      <c r="AA353" s="24">
        <v>0</v>
      </c>
      <c r="AB353" s="28">
        <v>1</v>
      </c>
      <c r="AC353" s="28">
        <v>3</v>
      </c>
      <c r="AD353" s="28">
        <v>15</v>
      </c>
      <c r="AE353" s="28">
        <v>5</v>
      </c>
      <c r="AF353" s="24"/>
      <c r="AG353" s="28">
        <v>48</v>
      </c>
      <c r="AH353" s="28" t="s">
        <v>109</v>
      </c>
      <c r="AI353" s="71" t="s">
        <v>461</v>
      </c>
      <c r="AJ353" s="25" t="s">
        <v>50</v>
      </c>
      <c r="AK353" s="57" t="s">
        <v>30</v>
      </c>
      <c r="AL353" s="25">
        <v>4.5</v>
      </c>
      <c r="AM353" s="25">
        <v>0</v>
      </c>
      <c r="AN353" s="25">
        <v>0</v>
      </c>
    </row>
    <row r="354" spans="1:40" s="57" customFormat="1" ht="26.25" thickBot="1">
      <c r="A354" s="45">
        <v>40724</v>
      </c>
      <c r="B354" s="72">
        <v>5</v>
      </c>
      <c r="C354" s="49" t="s">
        <v>1</v>
      </c>
      <c r="D354" s="49">
        <v>36</v>
      </c>
      <c r="E354" s="25" t="s">
        <v>66</v>
      </c>
      <c r="F354" s="25">
        <v>4</v>
      </c>
      <c r="G354" s="25">
        <v>5</v>
      </c>
      <c r="H354" s="25">
        <v>8.5</v>
      </c>
      <c r="I354" s="24">
        <v>13</v>
      </c>
      <c r="J354" s="24">
        <v>7</v>
      </c>
      <c r="K354" s="50">
        <f t="shared" si="26"/>
        <v>3.5</v>
      </c>
      <c r="L354" s="50">
        <f t="shared" si="27"/>
        <v>4.5</v>
      </c>
      <c r="M354" s="50">
        <f t="shared" si="28"/>
        <v>8</v>
      </c>
      <c r="N354" s="50">
        <f t="shared" si="29"/>
        <v>2</v>
      </c>
      <c r="O354" s="25">
        <v>6</v>
      </c>
      <c r="P354" s="25">
        <v>16</v>
      </c>
      <c r="Q354" s="24">
        <v>31</v>
      </c>
      <c r="R354" s="57">
        <v>1</v>
      </c>
      <c r="S354" s="51">
        <f t="shared" si="30"/>
        <v>5.4950000000000001</v>
      </c>
      <c r="T354" s="25" t="s">
        <v>15</v>
      </c>
      <c r="U354" s="52" t="s">
        <v>15</v>
      </c>
      <c r="V354" s="24" t="s">
        <v>17</v>
      </c>
      <c r="W354" s="24">
        <v>1</v>
      </c>
      <c r="X354" s="24" t="s">
        <v>14</v>
      </c>
      <c r="Y354" s="24">
        <v>0</v>
      </c>
      <c r="Z354" s="24" t="s">
        <v>14</v>
      </c>
      <c r="AA354" s="24">
        <v>0</v>
      </c>
      <c r="AB354" s="28">
        <v>1</v>
      </c>
      <c r="AC354" s="28">
        <v>2</v>
      </c>
      <c r="AD354" s="28">
        <v>3</v>
      </c>
      <c r="AE354" s="28">
        <v>2</v>
      </c>
      <c r="AF354" s="24">
        <v>0</v>
      </c>
      <c r="AG354" s="28">
        <v>50</v>
      </c>
      <c r="AH354" s="28" t="s">
        <v>84</v>
      </c>
      <c r="AI354" s="71" t="s">
        <v>461</v>
      </c>
      <c r="AJ354" s="25"/>
      <c r="AK354" s="57" t="s">
        <v>30</v>
      </c>
      <c r="AL354" s="25">
        <v>5</v>
      </c>
      <c r="AM354" s="25">
        <v>6</v>
      </c>
      <c r="AN354" s="25">
        <v>0</v>
      </c>
    </row>
    <row r="355" spans="1:40" s="57" customFormat="1" ht="13.5" thickBot="1">
      <c r="A355" s="45">
        <v>40724</v>
      </c>
      <c r="B355" s="72">
        <v>5</v>
      </c>
      <c r="C355" s="49" t="s">
        <v>1</v>
      </c>
      <c r="D355" s="49">
        <v>37</v>
      </c>
      <c r="E355" s="25" t="s">
        <v>64</v>
      </c>
      <c r="F355" s="25">
        <v>3</v>
      </c>
      <c r="G355" s="25">
        <v>7</v>
      </c>
      <c r="H355" s="25">
        <v>20.5</v>
      </c>
      <c r="I355" s="24">
        <v>33</v>
      </c>
      <c r="J355" s="24">
        <v>18.5</v>
      </c>
      <c r="K355" s="50">
        <f t="shared" si="26"/>
        <v>13.5</v>
      </c>
      <c r="L355" s="50">
        <f t="shared" si="27"/>
        <v>12.5</v>
      </c>
      <c r="M355" s="50">
        <f t="shared" si="28"/>
        <v>26</v>
      </c>
      <c r="N355" s="50">
        <f t="shared" si="29"/>
        <v>11.5</v>
      </c>
      <c r="O355" s="25">
        <v>1</v>
      </c>
      <c r="P355" s="25">
        <v>25</v>
      </c>
      <c r="Q355" s="24">
        <v>53</v>
      </c>
      <c r="R355" s="57">
        <v>1.5</v>
      </c>
      <c r="S355" s="51">
        <f t="shared" si="30"/>
        <v>32.675625000000004</v>
      </c>
      <c r="T355" s="25" t="s">
        <v>13</v>
      </c>
      <c r="U355" s="52" t="s">
        <v>15</v>
      </c>
      <c r="V355" s="24" t="s">
        <v>15</v>
      </c>
      <c r="W355" s="24">
        <v>1</v>
      </c>
      <c r="X355" s="24" t="s">
        <v>18</v>
      </c>
      <c r="Y355" s="24">
        <v>1</v>
      </c>
      <c r="Z355" s="24"/>
      <c r="AA355" s="24"/>
      <c r="AB355" s="28">
        <v>10</v>
      </c>
      <c r="AC355" s="28">
        <v>0</v>
      </c>
      <c r="AD355" s="28">
        <v>40</v>
      </c>
      <c r="AE355" s="28">
        <v>0</v>
      </c>
      <c r="AF355" s="24">
        <v>5</v>
      </c>
      <c r="AG355" s="28">
        <v>55</v>
      </c>
      <c r="AH355" s="28" t="s">
        <v>63</v>
      </c>
      <c r="AI355" s="71" t="s">
        <v>461</v>
      </c>
      <c r="AJ355" s="25"/>
      <c r="AK355" s="57" t="s">
        <v>30</v>
      </c>
      <c r="AL355" s="25">
        <v>7</v>
      </c>
      <c r="AM355" s="25">
        <v>1</v>
      </c>
      <c r="AN355" s="25" t="s">
        <v>40</v>
      </c>
    </row>
    <row r="356" spans="1:40" s="57" customFormat="1" ht="26.25" thickBot="1">
      <c r="A356" s="45">
        <v>40724</v>
      </c>
      <c r="B356" s="72">
        <v>5</v>
      </c>
      <c r="C356" s="49" t="s">
        <v>1</v>
      </c>
      <c r="D356" s="49">
        <v>38</v>
      </c>
      <c r="E356" s="25" t="s">
        <v>66</v>
      </c>
      <c r="F356" s="25">
        <v>3</v>
      </c>
      <c r="G356" s="25">
        <v>6</v>
      </c>
      <c r="H356" s="25">
        <v>8</v>
      </c>
      <c r="I356" s="24"/>
      <c r="J356" s="24"/>
      <c r="K356" s="50">
        <f t="shared" si="26"/>
        <v>2</v>
      </c>
      <c r="L356" s="50">
        <f t="shared" si="27"/>
        <v>-8</v>
      </c>
      <c r="M356" s="50">
        <f t="shared" si="28"/>
        <v>-6</v>
      </c>
      <c r="N356" s="50">
        <f t="shared" si="29"/>
        <v>-6</v>
      </c>
      <c r="O356" s="25">
        <v>2</v>
      </c>
      <c r="P356" s="25">
        <v>4</v>
      </c>
      <c r="Q356" s="24"/>
      <c r="S356" s="51">
        <f t="shared" si="30"/>
        <v>0</v>
      </c>
      <c r="T356" s="25" t="s">
        <v>17</v>
      </c>
      <c r="U356" s="52" t="s">
        <v>14</v>
      </c>
      <c r="V356" s="24" t="s">
        <v>14</v>
      </c>
      <c r="W356" s="24">
        <v>0</v>
      </c>
      <c r="X356" s="24" t="s">
        <v>14</v>
      </c>
      <c r="Y356" s="24">
        <v>0</v>
      </c>
      <c r="Z356" s="24" t="s">
        <v>14</v>
      </c>
      <c r="AA356" s="24">
        <v>0</v>
      </c>
      <c r="AB356" s="28">
        <v>10</v>
      </c>
      <c r="AC356" s="28">
        <v>0</v>
      </c>
      <c r="AD356" s="28">
        <v>15</v>
      </c>
      <c r="AE356" s="28">
        <v>0</v>
      </c>
      <c r="AF356" s="24"/>
      <c r="AG356" s="28">
        <v>30</v>
      </c>
      <c r="AH356" s="28" t="s">
        <v>108</v>
      </c>
      <c r="AI356" s="71" t="s">
        <v>461</v>
      </c>
      <c r="AJ356" s="25"/>
      <c r="AK356" s="57" t="s">
        <v>30</v>
      </c>
      <c r="AL356" s="25">
        <v>6</v>
      </c>
      <c r="AM356" s="25">
        <v>2</v>
      </c>
      <c r="AN356" s="25">
        <v>0</v>
      </c>
    </row>
    <row r="357" spans="1:40" s="57" customFormat="1" ht="26.25" thickBot="1">
      <c r="A357" s="45">
        <v>40724</v>
      </c>
      <c r="B357" s="72">
        <v>5</v>
      </c>
      <c r="C357" s="49" t="s">
        <v>1</v>
      </c>
      <c r="D357" s="49">
        <v>39</v>
      </c>
      <c r="E357" s="25" t="s">
        <v>66</v>
      </c>
      <c r="F357" s="25">
        <v>4</v>
      </c>
      <c r="G357" s="25">
        <v>5.5</v>
      </c>
      <c r="H357" s="25">
        <v>9.5</v>
      </c>
      <c r="I357" s="24"/>
      <c r="J357" s="24"/>
      <c r="K357" s="50">
        <f t="shared" si="26"/>
        <v>4</v>
      </c>
      <c r="L357" s="50">
        <f t="shared" si="27"/>
        <v>-9.5</v>
      </c>
      <c r="M357" s="50">
        <f t="shared" si="28"/>
        <v>-5.5</v>
      </c>
      <c r="N357" s="50">
        <f t="shared" si="29"/>
        <v>-5.5</v>
      </c>
      <c r="O357" s="25">
        <v>4</v>
      </c>
      <c r="P357" s="25">
        <v>12</v>
      </c>
      <c r="Q357" s="24"/>
      <c r="S357" s="51">
        <f t="shared" si="30"/>
        <v>0</v>
      </c>
      <c r="T357" s="25" t="s">
        <v>15</v>
      </c>
      <c r="U357" s="52" t="s">
        <v>14</v>
      </c>
      <c r="V357" s="24" t="s">
        <v>14</v>
      </c>
      <c r="W357" s="24">
        <v>0</v>
      </c>
      <c r="X357" s="24" t="s">
        <v>14</v>
      </c>
      <c r="Y357" s="24">
        <v>0</v>
      </c>
      <c r="Z357" s="24" t="s">
        <v>14</v>
      </c>
      <c r="AA357" s="24">
        <v>0</v>
      </c>
      <c r="AB357" s="28">
        <v>0</v>
      </c>
      <c r="AC357" s="28">
        <v>1</v>
      </c>
      <c r="AD357" s="28">
        <v>10</v>
      </c>
      <c r="AE357" s="28">
        <v>0</v>
      </c>
      <c r="AF357" s="24"/>
      <c r="AG357" s="28">
        <v>30</v>
      </c>
      <c r="AH357" s="28" t="s">
        <v>107</v>
      </c>
      <c r="AI357" s="71" t="s">
        <v>461</v>
      </c>
      <c r="AJ357" s="25"/>
      <c r="AK357" s="57" t="s">
        <v>30</v>
      </c>
      <c r="AL357" s="25">
        <v>5.5</v>
      </c>
      <c r="AM357" s="25">
        <v>4</v>
      </c>
      <c r="AN357" s="25">
        <v>0</v>
      </c>
    </row>
    <row r="358" spans="1:40" s="57" customFormat="1" ht="26.25" thickBot="1">
      <c r="A358" s="45">
        <v>40724</v>
      </c>
      <c r="B358" s="72">
        <v>5</v>
      </c>
      <c r="C358" s="49" t="s">
        <v>1</v>
      </c>
      <c r="D358" s="49">
        <v>40</v>
      </c>
      <c r="E358" s="25" t="s">
        <v>47</v>
      </c>
      <c r="F358" s="25">
        <v>4</v>
      </c>
      <c r="G358" s="25">
        <v>1</v>
      </c>
      <c r="H358" s="25">
        <v>0</v>
      </c>
      <c r="I358" s="24"/>
      <c r="J358" s="24"/>
      <c r="K358" s="50">
        <f t="shared" si="26"/>
        <v>-1</v>
      </c>
      <c r="L358" s="50">
        <f t="shared" si="27"/>
        <v>0</v>
      </c>
      <c r="M358" s="50">
        <f t="shared" si="28"/>
        <v>-1</v>
      </c>
      <c r="N358" s="50">
        <f t="shared" si="29"/>
        <v>-1</v>
      </c>
      <c r="O358" s="25">
        <v>0</v>
      </c>
      <c r="P358" s="25">
        <v>0</v>
      </c>
      <c r="Q358" s="24"/>
      <c r="S358" s="51">
        <f t="shared" si="30"/>
        <v>0</v>
      </c>
      <c r="T358" s="25" t="s">
        <v>16</v>
      </c>
      <c r="U358" s="25" t="s">
        <v>16</v>
      </c>
      <c r="V358" s="24" t="s">
        <v>14</v>
      </c>
      <c r="W358" s="24">
        <v>0</v>
      </c>
      <c r="X358" s="24" t="s">
        <v>14</v>
      </c>
      <c r="Y358" s="24">
        <v>0</v>
      </c>
      <c r="Z358" s="24" t="s">
        <v>14</v>
      </c>
      <c r="AA358" s="24">
        <v>0</v>
      </c>
      <c r="AB358" s="28">
        <v>25</v>
      </c>
      <c r="AC358" s="28">
        <v>10</v>
      </c>
      <c r="AD358" s="28">
        <v>45</v>
      </c>
      <c r="AE358" s="28">
        <v>5</v>
      </c>
      <c r="AF358" s="24"/>
      <c r="AG358" s="28">
        <v>40</v>
      </c>
      <c r="AH358" s="28" t="s">
        <v>106</v>
      </c>
      <c r="AI358" s="71" t="s">
        <v>461</v>
      </c>
      <c r="AJ358" s="25" t="s">
        <v>105</v>
      </c>
      <c r="AK358" s="57" t="s">
        <v>30</v>
      </c>
      <c r="AL358" s="25">
        <v>1</v>
      </c>
      <c r="AM358" s="25">
        <v>0</v>
      </c>
      <c r="AN358" s="25">
        <v>0</v>
      </c>
    </row>
    <row r="359" spans="1:40" s="57" customFormat="1" ht="26.25" thickBot="1">
      <c r="A359" s="45">
        <v>40724</v>
      </c>
      <c r="B359" s="72">
        <v>5</v>
      </c>
      <c r="C359" s="49" t="s">
        <v>1</v>
      </c>
      <c r="D359" s="49">
        <v>41</v>
      </c>
      <c r="E359" s="25" t="s">
        <v>47</v>
      </c>
      <c r="F359" s="25">
        <v>4</v>
      </c>
      <c r="G359" s="25">
        <v>1.5</v>
      </c>
      <c r="H359" s="25">
        <v>0</v>
      </c>
      <c r="I359" s="24"/>
      <c r="J359" s="24"/>
      <c r="K359" s="50">
        <f t="shared" si="26"/>
        <v>-1.5</v>
      </c>
      <c r="L359" s="50">
        <f t="shared" si="27"/>
        <v>0</v>
      </c>
      <c r="M359" s="50">
        <f t="shared" si="28"/>
        <v>-1.5</v>
      </c>
      <c r="N359" s="50">
        <f t="shared" si="29"/>
        <v>-1.5</v>
      </c>
      <c r="O359" s="25">
        <v>0</v>
      </c>
      <c r="P359" s="25">
        <v>0</v>
      </c>
      <c r="Q359" s="24"/>
      <c r="S359" s="51">
        <f t="shared" si="30"/>
        <v>0</v>
      </c>
      <c r="T359" s="25" t="s">
        <v>14</v>
      </c>
      <c r="U359" s="25" t="s">
        <v>14</v>
      </c>
      <c r="V359" s="24" t="s">
        <v>14</v>
      </c>
      <c r="W359" s="24">
        <v>0</v>
      </c>
      <c r="X359" s="24" t="s">
        <v>14</v>
      </c>
      <c r="Y359" s="24">
        <v>0</v>
      </c>
      <c r="Z359" s="24" t="s">
        <v>14</v>
      </c>
      <c r="AA359" s="24">
        <v>0</v>
      </c>
      <c r="AB359" s="28">
        <v>15</v>
      </c>
      <c r="AC359" s="28">
        <v>5</v>
      </c>
      <c r="AD359" s="28">
        <v>7</v>
      </c>
      <c r="AE359" s="28">
        <v>5</v>
      </c>
      <c r="AF359" s="24"/>
      <c r="AG359" s="28">
        <v>45</v>
      </c>
      <c r="AH359" s="28" t="s">
        <v>104</v>
      </c>
      <c r="AI359" s="71" t="s">
        <v>461</v>
      </c>
      <c r="AJ359" s="25" t="s">
        <v>76</v>
      </c>
      <c r="AK359" s="57" t="s">
        <v>30</v>
      </c>
      <c r="AL359" s="25">
        <v>1.5</v>
      </c>
      <c r="AM359" s="25">
        <v>0</v>
      </c>
      <c r="AN359" s="25">
        <v>0</v>
      </c>
    </row>
    <row r="360" spans="1:40" s="57" customFormat="1" ht="26.25" thickBot="1">
      <c r="A360" s="45">
        <v>40724</v>
      </c>
      <c r="B360" s="72">
        <v>5</v>
      </c>
      <c r="C360" s="49" t="s">
        <v>1</v>
      </c>
      <c r="D360" s="49">
        <v>42</v>
      </c>
      <c r="E360" s="25" t="s">
        <v>66</v>
      </c>
      <c r="F360" s="25">
        <v>3</v>
      </c>
      <c r="G360" s="25">
        <v>7</v>
      </c>
      <c r="H360" s="25">
        <v>11</v>
      </c>
      <c r="I360" s="24">
        <v>21.5</v>
      </c>
      <c r="J360" s="24">
        <v>7.5</v>
      </c>
      <c r="K360" s="50">
        <f t="shared" si="26"/>
        <v>4</v>
      </c>
      <c r="L360" s="50">
        <f t="shared" si="27"/>
        <v>10.5</v>
      </c>
      <c r="M360" s="50">
        <f t="shared" si="28"/>
        <v>14.5</v>
      </c>
      <c r="N360" s="50">
        <f t="shared" si="29"/>
        <v>0.5</v>
      </c>
      <c r="O360" s="25">
        <v>7</v>
      </c>
      <c r="P360" s="25">
        <v>14</v>
      </c>
      <c r="Q360" s="24">
        <v>30</v>
      </c>
      <c r="R360" s="57">
        <v>1</v>
      </c>
      <c r="S360" s="51">
        <f t="shared" si="30"/>
        <v>5.8875000000000002</v>
      </c>
      <c r="T360" s="25" t="s">
        <v>17</v>
      </c>
      <c r="U360" s="52" t="s">
        <v>15</v>
      </c>
      <c r="V360" s="24" t="s">
        <v>15</v>
      </c>
      <c r="W360" s="24">
        <v>1</v>
      </c>
      <c r="X360" s="24" t="s">
        <v>14</v>
      </c>
      <c r="Y360" s="24">
        <v>0</v>
      </c>
      <c r="Z360" s="24" t="s">
        <v>14</v>
      </c>
      <c r="AA360" s="24">
        <v>0</v>
      </c>
      <c r="AB360" s="28">
        <v>5</v>
      </c>
      <c r="AC360" s="28">
        <v>1</v>
      </c>
      <c r="AD360" s="28">
        <v>12</v>
      </c>
      <c r="AE360" s="28">
        <v>1</v>
      </c>
      <c r="AF360" s="24">
        <v>5</v>
      </c>
      <c r="AG360" s="28">
        <v>65</v>
      </c>
      <c r="AH360" s="28" t="s">
        <v>103</v>
      </c>
      <c r="AI360" s="71" t="s">
        <v>461</v>
      </c>
      <c r="AJ360" s="25"/>
      <c r="AK360" s="57" t="s">
        <v>29</v>
      </c>
      <c r="AL360" s="25">
        <v>7</v>
      </c>
      <c r="AM360" s="25">
        <v>7</v>
      </c>
      <c r="AN360" s="25">
        <v>0</v>
      </c>
    </row>
    <row r="361" spans="1:40" s="57" customFormat="1" ht="26.25" thickBot="1">
      <c r="A361" s="45">
        <v>40724</v>
      </c>
      <c r="B361" s="72">
        <v>5</v>
      </c>
      <c r="C361" s="49" t="s">
        <v>1</v>
      </c>
      <c r="D361" s="49">
        <v>43</v>
      </c>
      <c r="E361" s="25" t="s">
        <v>66</v>
      </c>
      <c r="F361" s="25">
        <v>2</v>
      </c>
      <c r="G361" s="25">
        <v>7</v>
      </c>
      <c r="H361" s="25">
        <v>9</v>
      </c>
      <c r="I361" s="24">
        <v>21</v>
      </c>
      <c r="J361" s="24"/>
      <c r="K361" s="50">
        <f t="shared" si="26"/>
        <v>2</v>
      </c>
      <c r="L361" s="50">
        <f t="shared" si="27"/>
        <v>12</v>
      </c>
      <c r="M361" s="50">
        <f t="shared" si="28"/>
        <v>14</v>
      </c>
      <c r="N361" s="50">
        <f t="shared" si="29"/>
        <v>-7</v>
      </c>
      <c r="O361" s="25">
        <v>8</v>
      </c>
      <c r="P361" s="25">
        <v>16</v>
      </c>
      <c r="Q361" s="24">
        <v>42</v>
      </c>
      <c r="S361" s="51">
        <f t="shared" si="30"/>
        <v>0</v>
      </c>
      <c r="T361" s="25" t="s">
        <v>15</v>
      </c>
      <c r="U361" s="52" t="s">
        <v>15</v>
      </c>
      <c r="V361" s="24" t="s">
        <v>15</v>
      </c>
      <c r="W361" s="24">
        <v>1</v>
      </c>
      <c r="X361" s="24" t="s">
        <v>14</v>
      </c>
      <c r="Y361" s="24">
        <v>0</v>
      </c>
      <c r="Z361" s="24" t="s">
        <v>14</v>
      </c>
      <c r="AA361" s="24">
        <v>0</v>
      </c>
      <c r="AB361" s="28">
        <v>5</v>
      </c>
      <c r="AC361" s="28">
        <v>8</v>
      </c>
      <c r="AD361" s="28">
        <v>15</v>
      </c>
      <c r="AE361" s="28">
        <v>20</v>
      </c>
      <c r="AF361" s="24"/>
      <c r="AG361" s="28">
        <v>50</v>
      </c>
      <c r="AH361" s="28" t="s">
        <v>102</v>
      </c>
      <c r="AI361" s="71" t="s">
        <v>461</v>
      </c>
      <c r="AJ361" s="25"/>
      <c r="AK361" s="57" t="s">
        <v>31</v>
      </c>
      <c r="AL361" s="25">
        <v>7</v>
      </c>
      <c r="AM361" s="25">
        <v>8</v>
      </c>
      <c r="AN361" s="25">
        <v>0</v>
      </c>
    </row>
    <row r="362" spans="1:40" s="57" customFormat="1" ht="26.25" thickBot="1">
      <c r="A362" s="45">
        <v>40724</v>
      </c>
      <c r="B362" s="72">
        <v>5</v>
      </c>
      <c r="C362" s="49" t="s">
        <v>1</v>
      </c>
      <c r="D362" s="49">
        <v>44</v>
      </c>
      <c r="E362" s="25" t="s">
        <v>42</v>
      </c>
      <c r="F362" s="25">
        <v>2</v>
      </c>
      <c r="G362" s="25">
        <v>4</v>
      </c>
      <c r="H362" s="25">
        <v>5.5</v>
      </c>
      <c r="I362" s="24"/>
      <c r="J362" s="24"/>
      <c r="K362" s="50">
        <f t="shared" si="26"/>
        <v>1.5</v>
      </c>
      <c r="L362" s="50">
        <f t="shared" si="27"/>
        <v>-5.5</v>
      </c>
      <c r="M362" s="50">
        <f t="shared" si="28"/>
        <v>-4</v>
      </c>
      <c r="N362" s="50">
        <f t="shared" si="29"/>
        <v>-4</v>
      </c>
      <c r="O362" s="25">
        <v>0</v>
      </c>
      <c r="P362" s="25">
        <v>2</v>
      </c>
      <c r="Q362" s="24"/>
      <c r="S362" s="51">
        <f t="shared" si="30"/>
        <v>0</v>
      </c>
      <c r="T362" s="25" t="s">
        <v>15</v>
      </c>
      <c r="U362" s="52" t="s">
        <v>14</v>
      </c>
      <c r="V362" s="24" t="s">
        <v>14</v>
      </c>
      <c r="W362" s="24">
        <v>0</v>
      </c>
      <c r="X362" s="24" t="s">
        <v>14</v>
      </c>
      <c r="Y362" s="24">
        <v>0</v>
      </c>
      <c r="Z362" s="24" t="s">
        <v>14</v>
      </c>
      <c r="AA362" s="24">
        <v>0</v>
      </c>
      <c r="AB362" s="28">
        <v>20</v>
      </c>
      <c r="AC362" s="28">
        <v>3</v>
      </c>
      <c r="AD362" s="28">
        <v>35</v>
      </c>
      <c r="AE362" s="28">
        <v>15</v>
      </c>
      <c r="AF362" s="24"/>
      <c r="AG362" s="28">
        <v>60</v>
      </c>
      <c r="AH362" s="28" t="s">
        <v>101</v>
      </c>
      <c r="AI362" s="71" t="s">
        <v>461</v>
      </c>
      <c r="AJ362" s="25" t="s">
        <v>76</v>
      </c>
      <c r="AK362" s="57" t="s">
        <v>30</v>
      </c>
      <c r="AL362" s="25">
        <v>4</v>
      </c>
      <c r="AM362" s="25">
        <v>0</v>
      </c>
      <c r="AN362" s="25">
        <v>0</v>
      </c>
    </row>
    <row r="363" spans="1:40" s="57" customFormat="1" ht="26.25" thickBot="1">
      <c r="A363" s="45">
        <v>40724</v>
      </c>
      <c r="B363" s="72">
        <v>5</v>
      </c>
      <c r="C363" s="49" t="s">
        <v>1</v>
      </c>
      <c r="D363" s="49">
        <v>45</v>
      </c>
      <c r="E363" s="25" t="s">
        <v>42</v>
      </c>
      <c r="F363" s="25">
        <v>1</v>
      </c>
      <c r="G363" s="25">
        <v>3</v>
      </c>
      <c r="H363" s="25">
        <v>0</v>
      </c>
      <c r="I363" s="24"/>
      <c r="J363" s="24"/>
      <c r="K363" s="50">
        <f t="shared" si="26"/>
        <v>-3</v>
      </c>
      <c r="L363" s="50">
        <f t="shared" si="27"/>
        <v>0</v>
      </c>
      <c r="M363" s="50">
        <f t="shared" si="28"/>
        <v>-3</v>
      </c>
      <c r="N363" s="50">
        <f t="shared" si="29"/>
        <v>-3</v>
      </c>
      <c r="O363" s="25">
        <v>4</v>
      </c>
      <c r="P363" s="25">
        <v>0</v>
      </c>
      <c r="Q363" s="24"/>
      <c r="S363" s="51">
        <f t="shared" si="30"/>
        <v>0</v>
      </c>
      <c r="T363" s="25" t="s">
        <v>14</v>
      </c>
      <c r="U363" s="25" t="s">
        <v>14</v>
      </c>
      <c r="V363" s="24" t="s">
        <v>14</v>
      </c>
      <c r="W363" s="24">
        <v>0</v>
      </c>
      <c r="X363" s="24" t="s">
        <v>14</v>
      </c>
      <c r="Y363" s="24">
        <v>0</v>
      </c>
      <c r="Z363" s="24" t="s">
        <v>14</v>
      </c>
      <c r="AA363" s="24">
        <v>0</v>
      </c>
      <c r="AB363" s="28">
        <v>0</v>
      </c>
      <c r="AC363" s="28">
        <v>3</v>
      </c>
      <c r="AD363" s="28">
        <v>10</v>
      </c>
      <c r="AE363" s="28">
        <v>2</v>
      </c>
      <c r="AF363" s="24"/>
      <c r="AG363" s="28">
        <v>65</v>
      </c>
      <c r="AH363" s="28" t="s">
        <v>100</v>
      </c>
      <c r="AI363" s="71" t="s">
        <v>461</v>
      </c>
      <c r="AJ363" s="25"/>
      <c r="AK363" s="57" t="s">
        <v>30</v>
      </c>
      <c r="AL363" s="25">
        <v>3</v>
      </c>
      <c r="AM363" s="25">
        <v>4</v>
      </c>
      <c r="AN363" s="25" t="s">
        <v>40</v>
      </c>
    </row>
    <row r="364" spans="1:40" s="57" customFormat="1" ht="26.25" thickBot="1">
      <c r="A364" s="45">
        <v>40724</v>
      </c>
      <c r="B364" s="72">
        <v>5</v>
      </c>
      <c r="C364" s="49" t="s">
        <v>1</v>
      </c>
      <c r="D364" s="49">
        <v>46</v>
      </c>
      <c r="E364" s="25" t="s">
        <v>42</v>
      </c>
      <c r="F364" s="25">
        <v>3</v>
      </c>
      <c r="G364" s="25">
        <v>3</v>
      </c>
      <c r="H364" s="25">
        <v>14</v>
      </c>
      <c r="I364" s="24">
        <v>31</v>
      </c>
      <c r="J364" s="24">
        <v>28</v>
      </c>
      <c r="K364" s="50">
        <f t="shared" si="26"/>
        <v>11</v>
      </c>
      <c r="L364" s="50">
        <f t="shared" si="27"/>
        <v>17</v>
      </c>
      <c r="M364" s="50">
        <f t="shared" si="28"/>
        <v>28</v>
      </c>
      <c r="N364" s="50">
        <f t="shared" si="29"/>
        <v>25</v>
      </c>
      <c r="O364" s="25">
        <v>0</v>
      </c>
      <c r="P364" s="25">
        <v>17</v>
      </c>
      <c r="Q364" s="24">
        <v>50</v>
      </c>
      <c r="R364" s="57">
        <v>4</v>
      </c>
      <c r="S364" s="51">
        <f t="shared" si="30"/>
        <v>351.68</v>
      </c>
      <c r="T364" s="25" t="s">
        <v>13</v>
      </c>
      <c r="U364" s="52" t="s">
        <v>15</v>
      </c>
      <c r="V364" s="24" t="s">
        <v>13</v>
      </c>
      <c r="W364" s="24">
        <v>1</v>
      </c>
      <c r="X364" s="24" t="s">
        <v>17</v>
      </c>
      <c r="Y364" s="24">
        <v>1</v>
      </c>
      <c r="Z364" s="24" t="s">
        <v>17</v>
      </c>
      <c r="AA364" s="24">
        <v>1</v>
      </c>
      <c r="AB364" s="28">
        <v>15</v>
      </c>
      <c r="AC364" s="28">
        <v>1</v>
      </c>
      <c r="AD364" s="28">
        <v>45</v>
      </c>
      <c r="AE364" s="28">
        <v>3</v>
      </c>
      <c r="AF364" s="24">
        <v>10</v>
      </c>
      <c r="AG364" s="28">
        <v>70</v>
      </c>
      <c r="AH364" s="28" t="s">
        <v>84</v>
      </c>
      <c r="AI364" s="71" t="s">
        <v>461</v>
      </c>
      <c r="AJ364" s="25"/>
      <c r="AK364" s="57" t="s">
        <v>29</v>
      </c>
      <c r="AL364" s="25">
        <v>3</v>
      </c>
      <c r="AM364" s="25">
        <v>0</v>
      </c>
      <c r="AN364" s="25">
        <v>0</v>
      </c>
    </row>
    <row r="365" spans="1:40" s="57" customFormat="1" ht="26.25" thickBot="1">
      <c r="A365" s="45">
        <v>40724</v>
      </c>
      <c r="B365" s="72">
        <v>5</v>
      </c>
      <c r="C365" s="49" t="s">
        <v>1</v>
      </c>
      <c r="D365" s="49">
        <v>47</v>
      </c>
      <c r="E365" s="25" t="s">
        <v>66</v>
      </c>
      <c r="F365" s="25">
        <v>2</v>
      </c>
      <c r="G365" s="25">
        <v>5.5</v>
      </c>
      <c r="H365" s="25">
        <v>15.5</v>
      </c>
      <c r="I365" s="24">
        <v>29.5</v>
      </c>
      <c r="J365" s="24">
        <v>35</v>
      </c>
      <c r="K365" s="50">
        <f t="shared" si="26"/>
        <v>10</v>
      </c>
      <c r="L365" s="50">
        <f t="shared" si="27"/>
        <v>14</v>
      </c>
      <c r="M365" s="50">
        <f t="shared" si="28"/>
        <v>24</v>
      </c>
      <c r="N365" s="50">
        <f t="shared" si="29"/>
        <v>29.5</v>
      </c>
      <c r="O365" s="25">
        <v>4</v>
      </c>
      <c r="P365" s="25">
        <v>29</v>
      </c>
      <c r="Q365" s="24">
        <v>58</v>
      </c>
      <c r="R365" s="57">
        <v>6</v>
      </c>
      <c r="S365" s="51">
        <f t="shared" si="30"/>
        <v>989.1</v>
      </c>
      <c r="T365" s="25" t="s">
        <v>15</v>
      </c>
      <c r="U365" s="52" t="s">
        <v>15</v>
      </c>
      <c r="V365" s="24" t="s">
        <v>15</v>
      </c>
      <c r="W365" s="24">
        <v>1</v>
      </c>
      <c r="X365" s="24" t="s">
        <v>17</v>
      </c>
      <c r="Y365" s="24">
        <v>1</v>
      </c>
      <c r="Z365" s="24" t="s">
        <v>17</v>
      </c>
      <c r="AA365" s="24">
        <v>1</v>
      </c>
      <c r="AB365" s="28">
        <v>5</v>
      </c>
      <c r="AC365" s="28">
        <v>8</v>
      </c>
      <c r="AD365" s="28">
        <v>15</v>
      </c>
      <c r="AE365" s="28">
        <v>25</v>
      </c>
      <c r="AF365" s="24">
        <v>15</v>
      </c>
      <c r="AG365" s="28">
        <v>50</v>
      </c>
      <c r="AH365" s="28" t="s">
        <v>99</v>
      </c>
      <c r="AI365" s="71" t="s">
        <v>461</v>
      </c>
      <c r="AJ365" s="25"/>
      <c r="AK365" s="57" t="s">
        <v>29</v>
      </c>
      <c r="AL365" s="25">
        <v>5.5</v>
      </c>
      <c r="AM365" s="25">
        <v>4</v>
      </c>
      <c r="AN365" s="25" t="s">
        <v>40</v>
      </c>
    </row>
    <row r="366" spans="1:40" s="57" customFormat="1" ht="26.25" thickBot="1">
      <c r="A366" s="45">
        <v>40724</v>
      </c>
      <c r="B366" s="72">
        <v>5</v>
      </c>
      <c r="C366" s="49" t="s">
        <v>1</v>
      </c>
      <c r="D366" s="49">
        <v>48</v>
      </c>
      <c r="E366" s="25" t="s">
        <v>42</v>
      </c>
      <c r="F366" s="25">
        <v>3</v>
      </c>
      <c r="G366" s="25">
        <v>2</v>
      </c>
      <c r="H366" s="25">
        <v>8.5</v>
      </c>
      <c r="I366" s="24">
        <v>13</v>
      </c>
      <c r="J366" s="24">
        <v>7</v>
      </c>
      <c r="K366" s="50">
        <f t="shared" si="26"/>
        <v>6.5</v>
      </c>
      <c r="L366" s="50">
        <f t="shared" si="27"/>
        <v>4.5</v>
      </c>
      <c r="M366" s="50">
        <f t="shared" si="28"/>
        <v>11</v>
      </c>
      <c r="N366" s="50">
        <f t="shared" si="29"/>
        <v>5</v>
      </c>
      <c r="O366" s="25">
        <v>0</v>
      </c>
      <c r="P366" s="25">
        <v>5</v>
      </c>
      <c r="Q366" s="24">
        <v>26</v>
      </c>
      <c r="R366" s="57">
        <v>3.5</v>
      </c>
      <c r="S366" s="51">
        <f t="shared" si="30"/>
        <v>67.313749999999999</v>
      </c>
      <c r="T366" s="25" t="s">
        <v>15</v>
      </c>
      <c r="U366" s="52" t="s">
        <v>15</v>
      </c>
      <c r="V366" s="24" t="s">
        <v>15</v>
      </c>
      <c r="W366" s="24">
        <v>1</v>
      </c>
      <c r="X366" s="24" t="s">
        <v>18</v>
      </c>
      <c r="Y366" s="24">
        <v>1</v>
      </c>
      <c r="Z366" s="24" t="s">
        <v>18</v>
      </c>
      <c r="AA366" s="24">
        <v>1</v>
      </c>
      <c r="AB366" s="28">
        <v>25</v>
      </c>
      <c r="AC366" s="28">
        <v>1</v>
      </c>
      <c r="AD366" s="28">
        <v>35</v>
      </c>
      <c r="AE366" s="28">
        <v>0</v>
      </c>
      <c r="AF366" s="24">
        <v>15</v>
      </c>
      <c r="AG366" s="28">
        <v>45</v>
      </c>
      <c r="AH366" s="28" t="s">
        <v>84</v>
      </c>
      <c r="AI366" s="71" t="s">
        <v>461</v>
      </c>
      <c r="AJ366" s="25"/>
      <c r="AK366" s="57" t="s">
        <v>29</v>
      </c>
      <c r="AL366" s="25">
        <v>2</v>
      </c>
      <c r="AM366" s="25">
        <v>0</v>
      </c>
      <c r="AN366" s="25" t="s">
        <v>49</v>
      </c>
    </row>
    <row r="367" spans="1:40" s="57" customFormat="1" ht="26.25" thickBot="1">
      <c r="A367" s="45">
        <v>40724</v>
      </c>
      <c r="B367" s="72">
        <v>5</v>
      </c>
      <c r="C367" s="49" t="s">
        <v>1</v>
      </c>
      <c r="D367" s="49">
        <v>49</v>
      </c>
      <c r="E367" s="25" t="s">
        <v>42</v>
      </c>
      <c r="F367" s="25">
        <v>3</v>
      </c>
      <c r="G367" s="25">
        <v>3.5</v>
      </c>
      <c r="H367" s="25">
        <v>13.5</v>
      </c>
      <c r="I367" s="24">
        <v>59</v>
      </c>
      <c r="J367" s="24">
        <v>37.5</v>
      </c>
      <c r="K367" s="50">
        <f t="shared" si="26"/>
        <v>10</v>
      </c>
      <c r="L367" s="50">
        <f t="shared" si="27"/>
        <v>45.5</v>
      </c>
      <c r="M367" s="50">
        <f t="shared" si="28"/>
        <v>55.5</v>
      </c>
      <c r="N367" s="50">
        <f t="shared" si="29"/>
        <v>34</v>
      </c>
      <c r="O367" s="25">
        <v>0</v>
      </c>
      <c r="P367" s="25">
        <v>24</v>
      </c>
      <c r="Q367" s="24">
        <v>48</v>
      </c>
      <c r="R367" s="57">
        <v>15</v>
      </c>
      <c r="S367" s="51">
        <f t="shared" si="30"/>
        <v>6623.4375</v>
      </c>
      <c r="T367" s="25" t="s">
        <v>13</v>
      </c>
      <c r="U367" s="52" t="s">
        <v>13</v>
      </c>
      <c r="V367" s="24" t="s">
        <v>15</v>
      </c>
      <c r="W367" s="24">
        <v>1</v>
      </c>
      <c r="X367" s="24" t="s">
        <v>15</v>
      </c>
      <c r="Y367" s="24">
        <v>1</v>
      </c>
      <c r="Z367" s="24" t="s">
        <v>15</v>
      </c>
      <c r="AA367" s="24">
        <v>1</v>
      </c>
      <c r="AB367" s="28">
        <v>7</v>
      </c>
      <c r="AC367" s="28">
        <v>10</v>
      </c>
      <c r="AD367" s="28">
        <v>2</v>
      </c>
      <c r="AE367" s="28">
        <v>30</v>
      </c>
      <c r="AF367" s="24">
        <v>0</v>
      </c>
      <c r="AG367" s="28">
        <v>15</v>
      </c>
      <c r="AH367" s="28" t="s">
        <v>98</v>
      </c>
      <c r="AI367" s="71" t="s">
        <v>461</v>
      </c>
      <c r="AJ367" s="25"/>
      <c r="AK367" s="57" t="s">
        <v>29</v>
      </c>
      <c r="AL367" s="25">
        <v>3.5</v>
      </c>
      <c r="AM367" s="25">
        <v>0</v>
      </c>
      <c r="AN367" s="25" t="s">
        <v>49</v>
      </c>
    </row>
    <row r="368" spans="1:40" s="57" customFormat="1" ht="26.25" thickBot="1">
      <c r="A368" s="45">
        <v>40724</v>
      </c>
      <c r="B368" s="72">
        <v>5</v>
      </c>
      <c r="C368" s="49" t="s">
        <v>1</v>
      </c>
      <c r="D368" s="49">
        <v>50</v>
      </c>
      <c r="E368" s="25" t="s">
        <v>66</v>
      </c>
      <c r="F368" s="25">
        <v>4</v>
      </c>
      <c r="G368" s="25">
        <v>6.5</v>
      </c>
      <c r="H368" s="25">
        <v>23</v>
      </c>
      <c r="I368" s="24">
        <v>41</v>
      </c>
      <c r="J368" s="24">
        <v>52</v>
      </c>
      <c r="K368" s="50">
        <f t="shared" si="26"/>
        <v>16.5</v>
      </c>
      <c r="L368" s="50">
        <f t="shared" si="27"/>
        <v>18</v>
      </c>
      <c r="M368" s="50">
        <f t="shared" si="28"/>
        <v>34.5</v>
      </c>
      <c r="N368" s="50">
        <f t="shared" si="29"/>
        <v>45.5</v>
      </c>
      <c r="O368" s="25">
        <v>9</v>
      </c>
      <c r="P368" s="25">
        <v>38</v>
      </c>
      <c r="Q368" s="24">
        <v>54</v>
      </c>
      <c r="R368" s="57">
        <v>15</v>
      </c>
      <c r="S368" s="51">
        <f t="shared" si="30"/>
        <v>9184.5</v>
      </c>
      <c r="T368" s="25" t="s">
        <v>13</v>
      </c>
      <c r="U368" s="52" t="s">
        <v>13</v>
      </c>
      <c r="V368" s="24" t="s">
        <v>15</v>
      </c>
      <c r="W368" s="24">
        <v>1</v>
      </c>
      <c r="X368" s="24" t="s">
        <v>15</v>
      </c>
      <c r="Y368" s="24">
        <v>1</v>
      </c>
      <c r="Z368" s="24" t="s">
        <v>17</v>
      </c>
      <c r="AA368" s="24">
        <v>1</v>
      </c>
      <c r="AB368" s="28">
        <v>30</v>
      </c>
      <c r="AC368" s="28">
        <v>2</v>
      </c>
      <c r="AD368" s="28">
        <v>45</v>
      </c>
      <c r="AE368" s="28">
        <v>8</v>
      </c>
      <c r="AF368" s="24">
        <v>25</v>
      </c>
      <c r="AG368" s="28">
        <v>70</v>
      </c>
      <c r="AH368" s="28" t="s">
        <v>97</v>
      </c>
      <c r="AI368" s="71" t="s">
        <v>461</v>
      </c>
      <c r="AJ368" s="25" t="s">
        <v>96</v>
      </c>
      <c r="AK368" s="57" t="s">
        <v>29</v>
      </c>
      <c r="AL368" s="25">
        <v>6.5</v>
      </c>
      <c r="AM368" s="25">
        <v>9</v>
      </c>
      <c r="AN368" s="25">
        <v>0</v>
      </c>
    </row>
    <row r="369" spans="1:42" s="57" customFormat="1" ht="26.25" thickBot="1">
      <c r="A369" s="45">
        <v>40724</v>
      </c>
      <c r="B369" s="72">
        <v>5</v>
      </c>
      <c r="C369" s="49" t="s">
        <v>1</v>
      </c>
      <c r="D369" s="49">
        <v>51</v>
      </c>
      <c r="E369" s="25" t="s">
        <v>42</v>
      </c>
      <c r="F369" s="25">
        <v>2</v>
      </c>
      <c r="G369" s="49">
        <v>3</v>
      </c>
      <c r="H369" s="25">
        <v>0</v>
      </c>
      <c r="I369" s="50"/>
      <c r="J369" s="24"/>
      <c r="K369" s="50">
        <f t="shared" si="26"/>
        <v>-3</v>
      </c>
      <c r="L369" s="50">
        <f t="shared" si="27"/>
        <v>0</v>
      </c>
      <c r="M369" s="50">
        <f t="shared" si="28"/>
        <v>-3</v>
      </c>
      <c r="N369" s="50">
        <f t="shared" si="29"/>
        <v>-3</v>
      </c>
      <c r="O369" s="49">
        <v>1</v>
      </c>
      <c r="P369" s="25">
        <v>0</v>
      </c>
      <c r="Q369" s="50"/>
      <c r="R369" s="24"/>
      <c r="S369" s="51">
        <f t="shared" si="30"/>
        <v>0</v>
      </c>
      <c r="T369" s="25" t="s">
        <v>14</v>
      </c>
      <c r="U369" s="52" t="s">
        <v>14</v>
      </c>
      <c r="V369" s="50" t="s">
        <v>14</v>
      </c>
      <c r="W369" s="50">
        <v>0</v>
      </c>
      <c r="X369" s="24" t="s">
        <v>14</v>
      </c>
      <c r="Y369" s="24">
        <v>0</v>
      </c>
      <c r="Z369" s="24" t="s">
        <v>14</v>
      </c>
      <c r="AA369" s="24">
        <v>0</v>
      </c>
      <c r="AB369" s="28">
        <v>30</v>
      </c>
      <c r="AC369" s="28">
        <v>4</v>
      </c>
      <c r="AD369" s="28">
        <v>35</v>
      </c>
      <c r="AE369" s="28">
        <v>3</v>
      </c>
      <c r="AF369" s="24"/>
      <c r="AG369" s="28">
        <v>50</v>
      </c>
      <c r="AH369" s="28" t="s">
        <v>95</v>
      </c>
      <c r="AI369" s="71" t="s">
        <v>461</v>
      </c>
      <c r="AJ369" s="24"/>
      <c r="AK369" s="57" t="s">
        <v>30</v>
      </c>
      <c r="AL369" s="25">
        <v>3</v>
      </c>
      <c r="AM369" s="25">
        <v>1</v>
      </c>
      <c r="AN369" s="25">
        <v>0</v>
      </c>
    </row>
    <row r="370" spans="1:42" s="57" customFormat="1" ht="13.5" thickBot="1">
      <c r="A370" s="45">
        <v>40724</v>
      </c>
      <c r="B370" s="72">
        <v>5</v>
      </c>
      <c r="C370" s="49" t="s">
        <v>1</v>
      </c>
      <c r="D370" s="49">
        <v>52</v>
      </c>
      <c r="E370" s="49" t="s">
        <v>66</v>
      </c>
      <c r="F370" s="49">
        <v>2</v>
      </c>
      <c r="G370" s="25">
        <v>2.5</v>
      </c>
      <c r="H370" s="25">
        <v>10.5</v>
      </c>
      <c r="I370" s="57">
        <v>32</v>
      </c>
      <c r="J370" s="24">
        <v>36</v>
      </c>
      <c r="K370" s="50">
        <f t="shared" si="26"/>
        <v>8</v>
      </c>
      <c r="L370" s="50">
        <f t="shared" si="27"/>
        <v>21.5</v>
      </c>
      <c r="M370" s="50">
        <f t="shared" si="28"/>
        <v>29.5</v>
      </c>
      <c r="N370" s="50">
        <f t="shared" si="29"/>
        <v>33.5</v>
      </c>
      <c r="O370" s="25">
        <v>6</v>
      </c>
      <c r="P370" s="49">
        <v>4</v>
      </c>
      <c r="Q370" s="24">
        <v>36</v>
      </c>
      <c r="R370" s="24">
        <v>7</v>
      </c>
      <c r="S370" s="51">
        <f t="shared" si="30"/>
        <v>1384.7400000000002</v>
      </c>
      <c r="T370" s="49" t="s">
        <v>13</v>
      </c>
      <c r="U370" s="52" t="s">
        <v>13</v>
      </c>
      <c r="V370" s="24" t="s">
        <v>13</v>
      </c>
      <c r="W370" s="24">
        <v>1</v>
      </c>
      <c r="X370" s="24" t="s">
        <v>17</v>
      </c>
      <c r="Y370" s="24">
        <v>1</v>
      </c>
      <c r="Z370" s="24" t="s">
        <v>17</v>
      </c>
      <c r="AA370" s="24">
        <v>1</v>
      </c>
      <c r="AB370" s="58">
        <v>25</v>
      </c>
      <c r="AC370" s="58">
        <v>2</v>
      </c>
      <c r="AD370" s="58">
        <v>35</v>
      </c>
      <c r="AE370" s="58">
        <v>8</v>
      </c>
      <c r="AF370" s="24">
        <v>0</v>
      </c>
      <c r="AG370" s="58">
        <v>50</v>
      </c>
      <c r="AH370" s="28" t="s">
        <v>94</v>
      </c>
      <c r="AI370" s="71" t="s">
        <v>461</v>
      </c>
      <c r="AJ370" s="76" t="s">
        <v>93</v>
      </c>
      <c r="AK370" s="57" t="s">
        <v>29</v>
      </c>
      <c r="AL370" s="49">
        <v>2.5</v>
      </c>
      <c r="AM370" s="49">
        <v>6</v>
      </c>
      <c r="AN370" s="49">
        <v>0</v>
      </c>
    </row>
    <row r="371" spans="1:42" s="57" customFormat="1" ht="13.5" thickBot="1">
      <c r="A371" s="45">
        <v>40724</v>
      </c>
      <c r="B371" s="72">
        <v>5</v>
      </c>
      <c r="C371" s="49" t="s">
        <v>1</v>
      </c>
      <c r="D371" s="49">
        <v>53</v>
      </c>
      <c r="E371" s="25" t="s">
        <v>66</v>
      </c>
      <c r="F371" s="25">
        <v>2</v>
      </c>
      <c r="G371" s="25">
        <v>6.5</v>
      </c>
      <c r="H371" s="49">
        <v>22</v>
      </c>
      <c r="I371" s="24">
        <v>50.5</v>
      </c>
      <c r="J371" s="24">
        <v>51</v>
      </c>
      <c r="K371" s="50">
        <f t="shared" si="26"/>
        <v>15.5</v>
      </c>
      <c r="L371" s="50">
        <f t="shared" si="27"/>
        <v>28.5</v>
      </c>
      <c r="M371" s="50">
        <f t="shared" si="28"/>
        <v>44</v>
      </c>
      <c r="N371" s="50">
        <f t="shared" si="29"/>
        <v>44.5</v>
      </c>
      <c r="O371" s="25">
        <v>6</v>
      </c>
      <c r="P371" s="25">
        <v>36</v>
      </c>
      <c r="Q371" s="24">
        <v>69</v>
      </c>
      <c r="R371" s="24">
        <v>10</v>
      </c>
      <c r="S371" s="51">
        <f t="shared" si="30"/>
        <v>4003.5</v>
      </c>
      <c r="T371" s="25" t="s">
        <v>13</v>
      </c>
      <c r="U371" s="52" t="s">
        <v>13</v>
      </c>
      <c r="V371" s="24" t="s">
        <v>13</v>
      </c>
      <c r="W371" s="24">
        <v>1</v>
      </c>
      <c r="X371" s="24" t="s">
        <v>15</v>
      </c>
      <c r="Y371" s="24">
        <v>1</v>
      </c>
      <c r="Z371" s="24" t="s">
        <v>15</v>
      </c>
      <c r="AA371" s="24">
        <v>1</v>
      </c>
      <c r="AB371" s="28">
        <v>7</v>
      </c>
      <c r="AC371" s="28">
        <v>5</v>
      </c>
      <c r="AD371" s="28">
        <v>20</v>
      </c>
      <c r="AE371" s="28">
        <v>10</v>
      </c>
      <c r="AF371" s="24">
        <v>5</v>
      </c>
      <c r="AG371" s="28">
        <v>50</v>
      </c>
      <c r="AH371" s="58" t="s">
        <v>82</v>
      </c>
      <c r="AI371" s="71" t="s">
        <v>461</v>
      </c>
      <c r="AJ371" s="49" t="s">
        <v>92</v>
      </c>
      <c r="AK371" s="57" t="s">
        <v>29</v>
      </c>
      <c r="AL371" s="25">
        <v>6.5</v>
      </c>
      <c r="AM371" s="25">
        <v>6</v>
      </c>
      <c r="AN371" s="25" t="s">
        <v>49</v>
      </c>
    </row>
    <row r="372" spans="1:42" s="57" customFormat="1" ht="26.25" thickBot="1">
      <c r="A372" s="45">
        <v>40724</v>
      </c>
      <c r="B372" s="72">
        <v>5</v>
      </c>
      <c r="C372" s="49" t="s">
        <v>1</v>
      </c>
      <c r="D372" s="49">
        <v>54</v>
      </c>
      <c r="E372" s="25" t="s">
        <v>66</v>
      </c>
      <c r="F372" s="25">
        <v>2</v>
      </c>
      <c r="G372" s="25">
        <v>6</v>
      </c>
      <c r="H372" s="25">
        <v>15</v>
      </c>
      <c r="I372" s="24">
        <v>41</v>
      </c>
      <c r="J372" s="24">
        <v>31</v>
      </c>
      <c r="K372" s="50">
        <f t="shared" si="26"/>
        <v>9</v>
      </c>
      <c r="L372" s="50">
        <f t="shared" si="27"/>
        <v>26</v>
      </c>
      <c r="M372" s="50">
        <f t="shared" si="28"/>
        <v>35</v>
      </c>
      <c r="N372" s="50">
        <f t="shared" si="29"/>
        <v>25</v>
      </c>
      <c r="O372" s="25">
        <v>6</v>
      </c>
      <c r="P372" s="25">
        <v>24</v>
      </c>
      <c r="Q372" s="24">
        <v>69</v>
      </c>
      <c r="R372" s="24">
        <v>5</v>
      </c>
      <c r="S372" s="51">
        <f t="shared" si="30"/>
        <v>608.375</v>
      </c>
      <c r="T372" s="25" t="s">
        <v>13</v>
      </c>
      <c r="U372" s="52" t="s">
        <v>13</v>
      </c>
      <c r="V372" s="24" t="s">
        <v>13</v>
      </c>
      <c r="W372" s="24">
        <v>1</v>
      </c>
      <c r="X372" s="24" t="s">
        <v>18</v>
      </c>
      <c r="Y372" s="24">
        <v>1</v>
      </c>
      <c r="Z372" s="24" t="s">
        <v>18</v>
      </c>
      <c r="AA372" s="24">
        <v>1</v>
      </c>
      <c r="AB372" s="28">
        <v>10</v>
      </c>
      <c r="AC372" s="28">
        <v>10</v>
      </c>
      <c r="AD372" s="28">
        <v>15</v>
      </c>
      <c r="AE372" s="28">
        <v>10</v>
      </c>
      <c r="AF372" s="24">
        <v>10</v>
      </c>
      <c r="AG372" s="28">
        <v>80</v>
      </c>
      <c r="AH372" s="28" t="s">
        <v>91</v>
      </c>
      <c r="AI372" s="71" t="s">
        <v>461</v>
      </c>
      <c r="AJ372" s="25" t="s">
        <v>76</v>
      </c>
      <c r="AK372" s="57" t="s">
        <v>29</v>
      </c>
      <c r="AL372" s="25">
        <v>6</v>
      </c>
      <c r="AM372" s="25">
        <v>6</v>
      </c>
      <c r="AN372" s="25"/>
    </row>
    <row r="373" spans="1:42" s="57" customFormat="1" ht="26.25" thickBot="1">
      <c r="A373" s="45">
        <v>40724</v>
      </c>
      <c r="B373" s="72">
        <v>5</v>
      </c>
      <c r="C373" s="49" t="s">
        <v>1</v>
      </c>
      <c r="D373" s="49">
        <v>55</v>
      </c>
      <c r="E373" s="25" t="s">
        <v>64</v>
      </c>
      <c r="F373" s="25">
        <v>4</v>
      </c>
      <c r="G373" s="25">
        <v>6.5</v>
      </c>
      <c r="H373" s="25">
        <v>9</v>
      </c>
      <c r="I373" s="24"/>
      <c r="J373" s="24"/>
      <c r="K373" s="50">
        <f t="shared" si="26"/>
        <v>2.5</v>
      </c>
      <c r="L373" s="50">
        <f t="shared" si="27"/>
        <v>-9</v>
      </c>
      <c r="M373" s="50">
        <f t="shared" si="28"/>
        <v>-6.5</v>
      </c>
      <c r="N373" s="50">
        <f t="shared" si="29"/>
        <v>-6.5</v>
      </c>
      <c r="O373" s="25">
        <v>0</v>
      </c>
      <c r="P373" s="25">
        <v>6</v>
      </c>
      <c r="Q373" s="24"/>
      <c r="R373" s="24"/>
      <c r="S373" s="51">
        <f t="shared" si="30"/>
        <v>0</v>
      </c>
      <c r="T373" s="25" t="s">
        <v>15</v>
      </c>
      <c r="U373" s="52" t="s">
        <v>14</v>
      </c>
      <c r="V373" s="24" t="s">
        <v>14</v>
      </c>
      <c r="W373" s="24">
        <v>0</v>
      </c>
      <c r="X373" s="24" t="s">
        <v>14</v>
      </c>
      <c r="Y373" s="24">
        <v>0</v>
      </c>
      <c r="Z373" s="24" t="s">
        <v>14</v>
      </c>
      <c r="AA373" s="24">
        <v>0</v>
      </c>
      <c r="AB373" s="28">
        <v>12</v>
      </c>
      <c r="AC373" s="28">
        <v>0</v>
      </c>
      <c r="AD373" s="28">
        <v>50</v>
      </c>
      <c r="AE373" s="28">
        <v>0</v>
      </c>
      <c r="AF373" s="24"/>
      <c r="AG373" s="28">
        <v>40</v>
      </c>
      <c r="AH373" s="28" t="s">
        <v>90</v>
      </c>
      <c r="AI373" s="71" t="s">
        <v>461</v>
      </c>
      <c r="AJ373" s="25"/>
      <c r="AK373" s="57" t="s">
        <v>30</v>
      </c>
      <c r="AL373" s="25">
        <v>6.5</v>
      </c>
      <c r="AM373" s="25">
        <v>0</v>
      </c>
      <c r="AN373" s="25" t="s">
        <v>49</v>
      </c>
    </row>
    <row r="374" spans="1:42" s="57" customFormat="1" ht="13.5" thickBot="1">
      <c r="A374" s="45">
        <v>40724</v>
      </c>
      <c r="B374" s="72">
        <v>5</v>
      </c>
      <c r="C374" s="49" t="s">
        <v>1</v>
      </c>
      <c r="D374" s="49">
        <v>56</v>
      </c>
      <c r="E374" s="25" t="s">
        <v>81</v>
      </c>
      <c r="F374" s="25">
        <v>4</v>
      </c>
      <c r="G374" s="25">
        <v>8.5</v>
      </c>
      <c r="H374" s="25">
        <v>27</v>
      </c>
      <c r="I374" s="24">
        <v>30.5</v>
      </c>
      <c r="J374" s="24">
        <v>28</v>
      </c>
      <c r="K374" s="50">
        <f t="shared" si="26"/>
        <v>18.5</v>
      </c>
      <c r="L374" s="50">
        <f t="shared" si="27"/>
        <v>3.5</v>
      </c>
      <c r="M374" s="50">
        <f t="shared" si="28"/>
        <v>22</v>
      </c>
      <c r="N374" s="50">
        <f t="shared" si="29"/>
        <v>19.5</v>
      </c>
      <c r="O374" s="25">
        <v>7</v>
      </c>
      <c r="P374" s="25">
        <v>40</v>
      </c>
      <c r="Q374" s="24">
        <v>39</v>
      </c>
      <c r="R374" s="24">
        <v>2.5</v>
      </c>
      <c r="S374" s="51">
        <f t="shared" si="30"/>
        <v>137.375</v>
      </c>
      <c r="T374" s="25" t="s">
        <v>13</v>
      </c>
      <c r="U374" s="52" t="s">
        <v>13</v>
      </c>
      <c r="V374" s="24" t="s">
        <v>15</v>
      </c>
      <c r="W374" s="24">
        <v>1</v>
      </c>
      <c r="X374" s="24" t="s">
        <v>14</v>
      </c>
      <c r="Y374" s="24">
        <v>0</v>
      </c>
      <c r="Z374" s="24" t="s">
        <v>14</v>
      </c>
      <c r="AA374" s="24">
        <v>0</v>
      </c>
      <c r="AB374" s="28">
        <v>10</v>
      </c>
      <c r="AC374" s="28">
        <v>2</v>
      </c>
      <c r="AD374" s="28">
        <v>60</v>
      </c>
      <c r="AE374" s="28">
        <v>1</v>
      </c>
      <c r="AF374" s="24">
        <v>10</v>
      </c>
      <c r="AG374" s="28">
        <v>50</v>
      </c>
      <c r="AH374" s="28" t="s">
        <v>89</v>
      </c>
      <c r="AI374" s="71" t="s">
        <v>461</v>
      </c>
      <c r="AJ374" s="25"/>
      <c r="AK374" s="57" t="s">
        <v>30</v>
      </c>
      <c r="AL374" s="25">
        <v>8.5</v>
      </c>
      <c r="AM374" s="25">
        <v>7</v>
      </c>
      <c r="AN374" s="25">
        <v>0</v>
      </c>
    </row>
    <row r="375" spans="1:42" s="57" customFormat="1" ht="13.5" thickBot="1">
      <c r="A375" s="45">
        <v>40724</v>
      </c>
      <c r="B375" s="72">
        <v>5</v>
      </c>
      <c r="C375" s="49" t="s">
        <v>1</v>
      </c>
      <c r="D375" s="49">
        <v>57</v>
      </c>
      <c r="E375" s="25" t="s">
        <v>66</v>
      </c>
      <c r="F375" s="25">
        <v>4</v>
      </c>
      <c r="G375" s="25">
        <v>6</v>
      </c>
      <c r="H375" s="25">
        <v>13</v>
      </c>
      <c r="I375" s="24">
        <v>15.5</v>
      </c>
      <c r="J375" s="24">
        <v>15</v>
      </c>
      <c r="K375" s="50">
        <f t="shared" si="26"/>
        <v>7</v>
      </c>
      <c r="L375" s="50">
        <f t="shared" si="27"/>
        <v>2.5</v>
      </c>
      <c r="M375" s="50">
        <f t="shared" si="28"/>
        <v>9.5</v>
      </c>
      <c r="N375" s="50">
        <f t="shared" si="29"/>
        <v>9</v>
      </c>
      <c r="O375" s="25">
        <v>3</v>
      </c>
      <c r="P375" s="25">
        <v>17</v>
      </c>
      <c r="Q375" s="24">
        <v>27</v>
      </c>
      <c r="R375" s="24">
        <v>4.5</v>
      </c>
      <c r="S375" s="51">
        <f t="shared" si="30"/>
        <v>238.44374999999999</v>
      </c>
      <c r="T375" s="25" t="s">
        <v>15</v>
      </c>
      <c r="U375" s="52" t="s">
        <v>14</v>
      </c>
      <c r="V375" s="24" t="s">
        <v>15</v>
      </c>
      <c r="W375" s="24">
        <v>1</v>
      </c>
      <c r="X375" s="24" t="s">
        <v>18</v>
      </c>
      <c r="Y375" s="24">
        <v>1</v>
      </c>
      <c r="Z375" s="24" t="s">
        <v>18</v>
      </c>
      <c r="AA375" s="24">
        <v>1</v>
      </c>
      <c r="AB375" s="28">
        <v>0</v>
      </c>
      <c r="AC375" s="28">
        <v>1</v>
      </c>
      <c r="AD375" s="28">
        <v>15</v>
      </c>
      <c r="AE375" s="28">
        <v>0</v>
      </c>
      <c r="AF375" s="24">
        <v>2</v>
      </c>
      <c r="AG375" s="28">
        <v>50</v>
      </c>
      <c r="AH375" s="28" t="s">
        <v>88</v>
      </c>
      <c r="AI375" s="71" t="s">
        <v>461</v>
      </c>
      <c r="AJ375" s="25"/>
      <c r="AK375" s="57" t="s">
        <v>30</v>
      </c>
      <c r="AL375" s="25">
        <v>6</v>
      </c>
      <c r="AM375" s="25">
        <v>3</v>
      </c>
      <c r="AN375" s="25">
        <v>0</v>
      </c>
    </row>
    <row r="376" spans="1:42" s="57" customFormat="1" ht="13.5" thickBot="1">
      <c r="A376" s="45">
        <v>40724</v>
      </c>
      <c r="B376" s="72">
        <v>5</v>
      </c>
      <c r="C376" s="49" t="s">
        <v>1</v>
      </c>
      <c r="D376" s="49">
        <v>58</v>
      </c>
      <c r="E376" s="25" t="s">
        <v>66</v>
      </c>
      <c r="F376" s="25">
        <v>4</v>
      </c>
      <c r="G376" s="25">
        <v>6</v>
      </c>
      <c r="H376" s="25">
        <v>0</v>
      </c>
      <c r="I376" s="24"/>
      <c r="J376" s="24"/>
      <c r="K376" s="50">
        <f t="shared" si="26"/>
        <v>-6</v>
      </c>
      <c r="L376" s="50">
        <f t="shared" si="27"/>
        <v>0</v>
      </c>
      <c r="M376" s="50">
        <f t="shared" si="28"/>
        <v>-6</v>
      </c>
      <c r="N376" s="50">
        <f t="shared" si="29"/>
        <v>-6</v>
      </c>
      <c r="O376" s="25">
        <v>1</v>
      </c>
      <c r="P376" s="25">
        <v>0</v>
      </c>
      <c r="Q376" s="24"/>
      <c r="R376" s="24"/>
      <c r="S376" s="51">
        <f t="shared" si="30"/>
        <v>0</v>
      </c>
      <c r="T376" s="25" t="s">
        <v>16</v>
      </c>
      <c r="U376" s="25" t="s">
        <v>16</v>
      </c>
      <c r="V376" s="24" t="s">
        <v>14</v>
      </c>
      <c r="W376" s="24">
        <v>0</v>
      </c>
      <c r="X376" s="24" t="s">
        <v>14</v>
      </c>
      <c r="Y376" s="24">
        <v>0</v>
      </c>
      <c r="Z376" s="24" t="s">
        <v>14</v>
      </c>
      <c r="AA376" s="24">
        <v>0</v>
      </c>
      <c r="AB376" s="28">
        <v>10</v>
      </c>
      <c r="AC376" s="28">
        <v>1</v>
      </c>
      <c r="AD376" s="28">
        <v>30</v>
      </c>
      <c r="AE376" s="28">
        <v>0</v>
      </c>
      <c r="AF376" s="24"/>
      <c r="AG376" s="28">
        <v>55</v>
      </c>
      <c r="AH376" s="28" t="s">
        <v>87</v>
      </c>
      <c r="AI376" s="71" t="s">
        <v>461</v>
      </c>
      <c r="AJ376" s="25"/>
      <c r="AK376" s="57" t="s">
        <v>30</v>
      </c>
      <c r="AL376" s="25">
        <v>6</v>
      </c>
      <c r="AM376" s="25">
        <v>1</v>
      </c>
      <c r="AN376" s="25">
        <v>0</v>
      </c>
    </row>
    <row r="377" spans="1:42" s="57" customFormat="1" ht="13.5" thickBot="1">
      <c r="A377" s="45">
        <v>40724</v>
      </c>
      <c r="B377" s="72">
        <v>5</v>
      </c>
      <c r="C377" s="49" t="s">
        <v>1</v>
      </c>
      <c r="D377" s="49">
        <v>59</v>
      </c>
      <c r="E377" s="25" t="s">
        <v>66</v>
      </c>
      <c r="F377" s="25">
        <v>4</v>
      </c>
      <c r="G377" s="25">
        <v>7</v>
      </c>
      <c r="H377" s="25">
        <v>9.5</v>
      </c>
      <c r="I377" s="24">
        <v>10.5</v>
      </c>
      <c r="J377" s="24">
        <v>10</v>
      </c>
      <c r="K377" s="50">
        <f t="shared" si="26"/>
        <v>2.5</v>
      </c>
      <c r="L377" s="50">
        <f t="shared" si="27"/>
        <v>1</v>
      </c>
      <c r="M377" s="50">
        <f t="shared" si="28"/>
        <v>3.5</v>
      </c>
      <c r="N377" s="50">
        <f t="shared" si="29"/>
        <v>3</v>
      </c>
      <c r="O377" s="25">
        <v>4</v>
      </c>
      <c r="P377" s="25">
        <v>10</v>
      </c>
      <c r="Q377" s="24">
        <v>22</v>
      </c>
      <c r="R377" s="24">
        <v>2</v>
      </c>
      <c r="S377" s="51">
        <f t="shared" si="30"/>
        <v>31.400000000000002</v>
      </c>
      <c r="T377" s="25" t="s">
        <v>15</v>
      </c>
      <c r="U377" s="52" t="s">
        <v>86</v>
      </c>
      <c r="V377" s="24" t="s">
        <v>15</v>
      </c>
      <c r="W377" s="24">
        <v>1</v>
      </c>
      <c r="X377" s="24" t="s">
        <v>14</v>
      </c>
      <c r="Y377" s="24">
        <v>0</v>
      </c>
      <c r="Z377" s="24" t="s">
        <v>14</v>
      </c>
      <c r="AA377" s="24">
        <v>0</v>
      </c>
      <c r="AB377" s="28">
        <v>5</v>
      </c>
      <c r="AC377" s="28">
        <v>0</v>
      </c>
      <c r="AD377" s="28">
        <v>15</v>
      </c>
      <c r="AE377" s="28">
        <v>0</v>
      </c>
      <c r="AF377" s="24">
        <v>0</v>
      </c>
      <c r="AG377" s="28">
        <v>50</v>
      </c>
      <c r="AH377" s="28" t="s">
        <v>63</v>
      </c>
      <c r="AI377" s="71" t="s">
        <v>461</v>
      </c>
      <c r="AJ377" s="25"/>
      <c r="AK377" s="57" t="s">
        <v>30</v>
      </c>
      <c r="AL377" s="25">
        <v>7</v>
      </c>
      <c r="AM377" s="25">
        <v>4</v>
      </c>
      <c r="AN377" s="25">
        <v>0</v>
      </c>
    </row>
    <row r="378" spans="1:42" s="57" customFormat="1" ht="13.5" thickBot="1">
      <c r="A378" s="45">
        <v>40724</v>
      </c>
      <c r="B378" s="72">
        <v>5</v>
      </c>
      <c r="C378" s="49" t="s">
        <v>1</v>
      </c>
      <c r="D378" s="49">
        <v>60</v>
      </c>
      <c r="E378" s="25" t="s">
        <v>66</v>
      </c>
      <c r="F378" s="25">
        <v>2</v>
      </c>
      <c r="G378" s="25">
        <v>5.5</v>
      </c>
      <c r="H378" s="25">
        <v>9</v>
      </c>
      <c r="I378" s="24">
        <v>19.5</v>
      </c>
      <c r="J378" s="24">
        <v>20</v>
      </c>
      <c r="K378" s="50">
        <f t="shared" si="26"/>
        <v>3.5</v>
      </c>
      <c r="L378" s="50">
        <f t="shared" si="27"/>
        <v>10.5</v>
      </c>
      <c r="M378" s="50">
        <f t="shared" si="28"/>
        <v>14</v>
      </c>
      <c r="N378" s="50">
        <f t="shared" si="29"/>
        <v>14.5</v>
      </c>
      <c r="O378" s="25">
        <v>4</v>
      </c>
      <c r="P378" s="25">
        <v>17</v>
      </c>
      <c r="Q378" s="24">
        <v>44</v>
      </c>
      <c r="R378" s="24">
        <v>5</v>
      </c>
      <c r="S378" s="51">
        <f t="shared" si="30"/>
        <v>392.5</v>
      </c>
      <c r="T378" s="25" t="s">
        <v>15</v>
      </c>
      <c r="U378" s="52" t="s">
        <v>15</v>
      </c>
      <c r="V378" s="24" t="s">
        <v>13</v>
      </c>
      <c r="W378" s="24">
        <v>1</v>
      </c>
      <c r="X378" s="24" t="s">
        <v>18</v>
      </c>
      <c r="Y378" s="24">
        <v>1</v>
      </c>
      <c r="Z378" s="24" t="s">
        <v>17</v>
      </c>
      <c r="AA378" s="24">
        <v>1</v>
      </c>
      <c r="AB378" s="28">
        <v>2</v>
      </c>
      <c r="AC378" s="28">
        <v>10</v>
      </c>
      <c r="AD378" s="28">
        <v>10</v>
      </c>
      <c r="AE378" s="28">
        <v>15</v>
      </c>
      <c r="AF378" s="24">
        <v>0</v>
      </c>
      <c r="AG378" s="28">
        <v>20</v>
      </c>
      <c r="AH378" s="28" t="s">
        <v>85</v>
      </c>
      <c r="AI378" s="71" t="s">
        <v>461</v>
      </c>
      <c r="AJ378" s="25"/>
      <c r="AK378" s="57" t="s">
        <v>29</v>
      </c>
      <c r="AL378" s="25">
        <v>5.5</v>
      </c>
      <c r="AM378" s="25">
        <v>4</v>
      </c>
      <c r="AN378" s="25">
        <v>0</v>
      </c>
    </row>
    <row r="379" spans="1:42" s="57" customFormat="1" ht="26.25" thickBot="1">
      <c r="A379" s="45">
        <v>40724</v>
      </c>
      <c r="B379" s="72">
        <v>5</v>
      </c>
      <c r="C379" s="49" t="s">
        <v>1</v>
      </c>
      <c r="D379" s="49">
        <v>61</v>
      </c>
      <c r="E379" s="25" t="s">
        <v>81</v>
      </c>
      <c r="F379" s="25">
        <v>2</v>
      </c>
      <c r="G379" s="25">
        <v>7.5</v>
      </c>
      <c r="H379" s="25">
        <v>18</v>
      </c>
      <c r="I379" s="24">
        <v>27</v>
      </c>
      <c r="J379" s="24">
        <v>27</v>
      </c>
      <c r="K379" s="50">
        <f t="shared" si="26"/>
        <v>10.5</v>
      </c>
      <c r="L379" s="50">
        <f t="shared" si="27"/>
        <v>9</v>
      </c>
      <c r="M379" s="50">
        <f t="shared" si="28"/>
        <v>19.5</v>
      </c>
      <c r="N379" s="50">
        <f t="shared" si="29"/>
        <v>19.5</v>
      </c>
      <c r="O379" s="25">
        <v>6</v>
      </c>
      <c r="P379" s="25">
        <v>35</v>
      </c>
      <c r="Q379" s="24">
        <v>52</v>
      </c>
      <c r="R379" s="24">
        <v>8</v>
      </c>
      <c r="S379" s="51">
        <f t="shared" si="30"/>
        <v>1356.48</v>
      </c>
      <c r="T379" s="25" t="s">
        <v>13</v>
      </c>
      <c r="U379" s="52" t="s">
        <v>13</v>
      </c>
      <c r="V379" s="24" t="s">
        <v>13</v>
      </c>
      <c r="W379" s="24">
        <v>1</v>
      </c>
      <c r="X379" s="24" t="s">
        <v>17</v>
      </c>
      <c r="Y379" s="24">
        <v>1</v>
      </c>
      <c r="Z379" s="24" t="s">
        <v>17</v>
      </c>
      <c r="AA379" s="24">
        <v>1</v>
      </c>
      <c r="AB379" s="28">
        <v>1</v>
      </c>
      <c r="AC379" s="28">
        <v>3</v>
      </c>
      <c r="AD379" s="28">
        <v>4</v>
      </c>
      <c r="AE379" s="28">
        <v>20</v>
      </c>
      <c r="AF379" s="24">
        <v>5</v>
      </c>
      <c r="AG379" s="28">
        <v>50</v>
      </c>
      <c r="AH379" s="28" t="s">
        <v>84</v>
      </c>
      <c r="AI379" s="71" t="s">
        <v>461</v>
      </c>
      <c r="AJ379" s="25"/>
      <c r="AK379" s="57" t="s">
        <v>29</v>
      </c>
      <c r="AL379" s="25">
        <v>7.5</v>
      </c>
      <c r="AM379" s="25">
        <v>6</v>
      </c>
      <c r="AN379" s="25">
        <v>0</v>
      </c>
      <c r="AP379" s="57" t="s">
        <v>504</v>
      </c>
    </row>
    <row r="380" spans="1:42" s="57" customFormat="1" ht="13.5" thickBot="1">
      <c r="A380" s="45">
        <v>40724</v>
      </c>
      <c r="B380" s="72">
        <v>5</v>
      </c>
      <c r="C380" s="49" t="s">
        <v>1</v>
      </c>
      <c r="D380" s="49">
        <v>62</v>
      </c>
      <c r="E380" s="25" t="s">
        <v>81</v>
      </c>
      <c r="F380" s="25">
        <v>3</v>
      </c>
      <c r="G380" s="25">
        <v>7</v>
      </c>
      <c r="H380" s="25">
        <v>7</v>
      </c>
      <c r="I380" s="24">
        <v>12.5</v>
      </c>
      <c r="J380" s="24">
        <v>8</v>
      </c>
      <c r="K380" s="50">
        <f t="shared" si="26"/>
        <v>0</v>
      </c>
      <c r="L380" s="50">
        <f t="shared" si="27"/>
        <v>5.5</v>
      </c>
      <c r="M380" s="50">
        <f t="shared" si="28"/>
        <v>5.5</v>
      </c>
      <c r="N380" s="50">
        <f t="shared" si="29"/>
        <v>1</v>
      </c>
      <c r="O380" s="25">
        <v>8</v>
      </c>
      <c r="P380" s="25">
        <v>7</v>
      </c>
      <c r="Q380" s="24">
        <v>28</v>
      </c>
      <c r="R380" s="24">
        <v>3</v>
      </c>
      <c r="S380" s="51">
        <f t="shared" si="30"/>
        <v>56.52</v>
      </c>
      <c r="T380" s="25" t="s">
        <v>15</v>
      </c>
      <c r="U380" s="52" t="s">
        <v>15</v>
      </c>
      <c r="V380" s="24" t="s">
        <v>15</v>
      </c>
      <c r="W380" s="24">
        <v>1</v>
      </c>
      <c r="X380" s="24" t="s">
        <v>14</v>
      </c>
      <c r="Y380" s="24">
        <v>0</v>
      </c>
      <c r="Z380" s="24" t="s">
        <v>14</v>
      </c>
      <c r="AA380" s="24">
        <v>0</v>
      </c>
      <c r="AB380" s="28">
        <v>15</v>
      </c>
      <c r="AC380" s="28">
        <v>1</v>
      </c>
      <c r="AD380" s="28">
        <v>20</v>
      </c>
      <c r="AE380" s="28">
        <v>0</v>
      </c>
      <c r="AF380" s="24">
        <v>2</v>
      </c>
      <c r="AG380" s="28">
        <v>60</v>
      </c>
      <c r="AH380" s="28" t="s">
        <v>63</v>
      </c>
      <c r="AI380" s="71" t="s">
        <v>461</v>
      </c>
      <c r="AJ380" s="25"/>
      <c r="AK380" s="57" t="s">
        <v>29</v>
      </c>
      <c r="AL380" s="25">
        <v>7</v>
      </c>
      <c r="AM380" s="25">
        <v>8</v>
      </c>
      <c r="AN380" s="25">
        <v>0</v>
      </c>
    </row>
    <row r="381" spans="1:42" s="57" customFormat="1" ht="13.5" thickBot="1">
      <c r="A381" s="45">
        <v>40724</v>
      </c>
      <c r="B381" s="72">
        <v>5</v>
      </c>
      <c r="C381" s="49" t="s">
        <v>1</v>
      </c>
      <c r="D381" s="49">
        <v>63</v>
      </c>
      <c r="E381" s="25" t="s">
        <v>47</v>
      </c>
      <c r="F381" s="25">
        <v>2</v>
      </c>
      <c r="G381" s="25">
        <v>7</v>
      </c>
      <c r="H381" s="25">
        <v>6.5</v>
      </c>
      <c r="I381" s="24">
        <v>11.5</v>
      </c>
      <c r="J381" s="24">
        <v>1</v>
      </c>
      <c r="K381" s="50">
        <f t="shared" si="26"/>
        <v>-0.5</v>
      </c>
      <c r="L381" s="50">
        <f t="shared" si="27"/>
        <v>5</v>
      </c>
      <c r="M381" s="50">
        <f t="shared" si="28"/>
        <v>4.5</v>
      </c>
      <c r="N381" s="50">
        <f t="shared" si="29"/>
        <v>-6</v>
      </c>
      <c r="O381" s="25">
        <v>3</v>
      </c>
      <c r="P381" s="25">
        <v>7</v>
      </c>
      <c r="Q381" s="24">
        <v>17</v>
      </c>
      <c r="R381" s="24">
        <v>0</v>
      </c>
      <c r="S381" s="51">
        <f t="shared" si="30"/>
        <v>0</v>
      </c>
      <c r="T381" s="25" t="s">
        <v>17</v>
      </c>
      <c r="U381" s="52" t="s">
        <v>17</v>
      </c>
      <c r="V381" s="24" t="s">
        <v>15</v>
      </c>
      <c r="W381" s="24">
        <v>1</v>
      </c>
      <c r="X381" s="24" t="s">
        <v>14</v>
      </c>
      <c r="Y381" s="24">
        <v>0</v>
      </c>
      <c r="Z381" s="24" t="s">
        <v>14</v>
      </c>
      <c r="AA381" s="24">
        <v>0</v>
      </c>
      <c r="AB381" s="28">
        <v>10</v>
      </c>
      <c r="AC381" s="28">
        <v>0</v>
      </c>
      <c r="AD381" s="28">
        <v>27</v>
      </c>
      <c r="AE381" s="28">
        <v>0</v>
      </c>
      <c r="AF381" s="24">
        <v>20</v>
      </c>
      <c r="AG381" s="28">
        <v>60</v>
      </c>
      <c r="AH381" s="28" t="s">
        <v>83</v>
      </c>
      <c r="AI381" s="71" t="s">
        <v>461</v>
      </c>
      <c r="AJ381" s="25"/>
      <c r="AK381" s="57" t="s">
        <v>31</v>
      </c>
      <c r="AL381" s="25">
        <v>7</v>
      </c>
      <c r="AM381" s="25">
        <v>3</v>
      </c>
      <c r="AN381" s="25">
        <v>0</v>
      </c>
    </row>
    <row r="382" spans="1:42" s="57" customFormat="1" ht="13.5" thickBot="1">
      <c r="A382" s="45">
        <v>40724</v>
      </c>
      <c r="B382" s="72">
        <v>5</v>
      </c>
      <c r="C382" s="49" t="s">
        <v>1</v>
      </c>
      <c r="D382" s="49">
        <v>64</v>
      </c>
      <c r="E382" s="25" t="s">
        <v>47</v>
      </c>
      <c r="F382" s="25">
        <v>3</v>
      </c>
      <c r="G382" s="25">
        <v>6</v>
      </c>
      <c r="H382" s="25">
        <v>11</v>
      </c>
      <c r="I382" s="24"/>
      <c r="J382" s="24"/>
      <c r="K382" s="50">
        <f t="shared" si="26"/>
        <v>5</v>
      </c>
      <c r="L382" s="50">
        <f t="shared" si="27"/>
        <v>-11</v>
      </c>
      <c r="M382" s="50">
        <f t="shared" si="28"/>
        <v>-6</v>
      </c>
      <c r="N382" s="50">
        <f t="shared" si="29"/>
        <v>-6</v>
      </c>
      <c r="O382" s="25">
        <v>5</v>
      </c>
      <c r="P382" s="25">
        <v>11</v>
      </c>
      <c r="Q382" s="24"/>
      <c r="R382" s="24"/>
      <c r="S382" s="51">
        <f t="shared" si="30"/>
        <v>0</v>
      </c>
      <c r="T382" s="25" t="s">
        <v>18</v>
      </c>
      <c r="U382" s="52" t="s">
        <v>14</v>
      </c>
      <c r="V382" s="24" t="s">
        <v>14</v>
      </c>
      <c r="W382" s="24">
        <v>0</v>
      </c>
      <c r="X382" s="24" t="s">
        <v>14</v>
      </c>
      <c r="Y382" s="24">
        <v>0</v>
      </c>
      <c r="Z382" s="24" t="s">
        <v>14</v>
      </c>
      <c r="AA382" s="24">
        <v>0</v>
      </c>
      <c r="AB382" s="28">
        <v>4</v>
      </c>
      <c r="AC382" s="28">
        <v>1</v>
      </c>
      <c r="AD382" s="28">
        <v>5</v>
      </c>
      <c r="AE382" s="28">
        <v>1</v>
      </c>
      <c r="AF382" s="24"/>
      <c r="AG382" s="28">
        <v>30</v>
      </c>
      <c r="AH382" s="28" t="s">
        <v>82</v>
      </c>
      <c r="AI382" s="71" t="s">
        <v>461</v>
      </c>
      <c r="AJ382" s="25"/>
      <c r="AK382" s="57" t="s">
        <v>30</v>
      </c>
      <c r="AL382" s="25">
        <v>6</v>
      </c>
      <c r="AM382" s="25">
        <v>5</v>
      </c>
      <c r="AN382" s="25">
        <v>0</v>
      </c>
    </row>
    <row r="383" spans="1:42" s="57" customFormat="1" ht="26.25" thickBot="1">
      <c r="A383" s="45">
        <v>40724</v>
      </c>
      <c r="B383" s="72">
        <v>5</v>
      </c>
      <c r="C383" s="49" t="s">
        <v>1</v>
      </c>
      <c r="D383" s="49">
        <v>65</v>
      </c>
      <c r="E383" s="25" t="s">
        <v>81</v>
      </c>
      <c r="F383" s="25">
        <v>3</v>
      </c>
      <c r="G383" s="25">
        <v>8</v>
      </c>
      <c r="H383" s="25">
        <v>17</v>
      </c>
      <c r="I383" s="24"/>
      <c r="J383" s="24"/>
      <c r="K383" s="50">
        <f t="shared" si="26"/>
        <v>9</v>
      </c>
      <c r="L383" s="50">
        <f t="shared" si="27"/>
        <v>-17</v>
      </c>
      <c r="M383" s="50">
        <f t="shared" si="28"/>
        <v>-8</v>
      </c>
      <c r="N383" s="50">
        <f t="shared" si="29"/>
        <v>-8</v>
      </c>
      <c r="O383" s="25">
        <v>7</v>
      </c>
      <c r="P383" s="25">
        <v>28</v>
      </c>
      <c r="Q383" s="24"/>
      <c r="R383" s="24"/>
      <c r="S383" s="51">
        <f t="shared" si="30"/>
        <v>0</v>
      </c>
      <c r="T383" s="25" t="s">
        <v>15</v>
      </c>
      <c r="U383" s="52" t="s">
        <v>14</v>
      </c>
      <c r="V383" s="24" t="s">
        <v>14</v>
      </c>
      <c r="W383" s="24">
        <v>0</v>
      </c>
      <c r="X383" s="24" t="s">
        <v>14</v>
      </c>
      <c r="Y383" s="24">
        <v>0</v>
      </c>
      <c r="Z383" s="24" t="s">
        <v>14</v>
      </c>
      <c r="AA383" s="24">
        <v>0</v>
      </c>
      <c r="AB383" s="28">
        <v>0</v>
      </c>
      <c r="AC383" s="28">
        <v>8</v>
      </c>
      <c r="AD383" s="28">
        <v>1</v>
      </c>
      <c r="AE383" s="28">
        <v>2</v>
      </c>
      <c r="AF383" s="24"/>
      <c r="AG383" s="28">
        <v>45</v>
      </c>
      <c r="AH383" s="28" t="s">
        <v>80</v>
      </c>
      <c r="AI383" s="71" t="s">
        <v>461</v>
      </c>
      <c r="AJ383" s="25" t="s">
        <v>79</v>
      </c>
      <c r="AK383" s="57" t="s">
        <v>30</v>
      </c>
      <c r="AL383" s="25">
        <v>8</v>
      </c>
      <c r="AM383" s="25">
        <v>7</v>
      </c>
      <c r="AN383" s="25">
        <v>0</v>
      </c>
    </row>
    <row r="384" spans="1:42" s="57" customFormat="1" ht="26.25" thickBot="1">
      <c r="A384" s="45">
        <v>40724</v>
      </c>
      <c r="B384" s="72">
        <v>5</v>
      </c>
      <c r="C384" s="49" t="s">
        <v>1</v>
      </c>
      <c r="D384" s="49">
        <v>66</v>
      </c>
      <c r="E384" s="25" t="s">
        <v>47</v>
      </c>
      <c r="F384" s="25">
        <v>2</v>
      </c>
      <c r="G384" s="25">
        <v>6</v>
      </c>
      <c r="H384" s="25">
        <v>10</v>
      </c>
      <c r="I384" s="24">
        <v>22</v>
      </c>
      <c r="J384" s="24">
        <v>2</v>
      </c>
      <c r="K384" s="50">
        <f t="shared" si="26"/>
        <v>4</v>
      </c>
      <c r="L384" s="50">
        <f t="shared" si="27"/>
        <v>12</v>
      </c>
      <c r="M384" s="50">
        <f t="shared" si="28"/>
        <v>16</v>
      </c>
      <c r="N384" s="50">
        <f t="shared" si="29"/>
        <v>-4</v>
      </c>
      <c r="O384" s="25">
        <v>4</v>
      </c>
      <c r="P384" s="25">
        <v>20</v>
      </c>
      <c r="Q384" s="24">
        <v>44</v>
      </c>
      <c r="R384" s="24">
        <v>0</v>
      </c>
      <c r="S384" s="51">
        <f t="shared" si="30"/>
        <v>0</v>
      </c>
      <c r="T384" s="25" t="s">
        <v>13</v>
      </c>
      <c r="U384" s="52" t="s">
        <v>15</v>
      </c>
      <c r="V384" s="24" t="s">
        <v>13</v>
      </c>
      <c r="W384" s="24">
        <v>1</v>
      </c>
      <c r="X384" s="24" t="s">
        <v>14</v>
      </c>
      <c r="Y384" s="24">
        <v>0</v>
      </c>
      <c r="Z384" s="24" t="s">
        <v>14</v>
      </c>
      <c r="AA384" s="24">
        <v>0</v>
      </c>
      <c r="AB384" s="28">
        <v>4</v>
      </c>
      <c r="AC384" s="28">
        <v>3</v>
      </c>
      <c r="AD384" s="28">
        <v>35</v>
      </c>
      <c r="AE384" s="28">
        <v>15</v>
      </c>
      <c r="AF384" s="24">
        <v>2</v>
      </c>
      <c r="AG384" s="28">
        <v>70</v>
      </c>
      <c r="AH384" s="28" t="s">
        <v>78</v>
      </c>
      <c r="AI384" s="71" t="s">
        <v>461</v>
      </c>
      <c r="AJ384" s="25"/>
      <c r="AK384" s="57" t="s">
        <v>29</v>
      </c>
      <c r="AL384" s="25">
        <v>6</v>
      </c>
      <c r="AM384" s="25">
        <v>4</v>
      </c>
      <c r="AN384" s="25">
        <v>0</v>
      </c>
    </row>
    <row r="385" spans="1:40" s="57" customFormat="1" ht="26.25" thickBot="1">
      <c r="A385" s="45">
        <v>40724</v>
      </c>
      <c r="B385" s="72">
        <v>5</v>
      </c>
      <c r="C385" s="49" t="s">
        <v>1</v>
      </c>
      <c r="D385" s="49">
        <v>67</v>
      </c>
      <c r="E385" s="25" t="s">
        <v>42</v>
      </c>
      <c r="F385" s="25">
        <v>4</v>
      </c>
      <c r="G385" s="25">
        <v>3.5</v>
      </c>
      <c r="H385" s="25">
        <v>7</v>
      </c>
      <c r="I385" s="24"/>
      <c r="J385" s="24"/>
      <c r="K385" s="50">
        <f t="shared" si="26"/>
        <v>3.5</v>
      </c>
      <c r="L385" s="50">
        <f t="shared" si="27"/>
        <v>-7</v>
      </c>
      <c r="M385" s="50">
        <f t="shared" si="28"/>
        <v>-3.5</v>
      </c>
      <c r="N385" s="50">
        <f t="shared" si="29"/>
        <v>-3.5</v>
      </c>
      <c r="O385" s="25">
        <v>0</v>
      </c>
      <c r="P385" s="25">
        <v>2</v>
      </c>
      <c r="Q385" s="24"/>
      <c r="R385" s="24"/>
      <c r="S385" s="51">
        <f t="shared" si="30"/>
        <v>0</v>
      </c>
      <c r="T385" s="25" t="s">
        <v>17</v>
      </c>
      <c r="U385" s="52" t="s">
        <v>14</v>
      </c>
      <c r="V385" s="24" t="s">
        <v>14</v>
      </c>
      <c r="W385" s="24">
        <v>0</v>
      </c>
      <c r="X385" s="24" t="s">
        <v>14</v>
      </c>
      <c r="Y385" s="24">
        <v>0</v>
      </c>
      <c r="Z385" s="24" t="s">
        <v>14</v>
      </c>
      <c r="AA385" s="24">
        <v>0</v>
      </c>
      <c r="AB385" s="28">
        <v>1</v>
      </c>
      <c r="AC385" s="28">
        <v>10</v>
      </c>
      <c r="AD385" s="28">
        <v>10</v>
      </c>
      <c r="AE385" s="28">
        <v>15</v>
      </c>
      <c r="AF385" s="24"/>
      <c r="AG385" s="28">
        <v>30</v>
      </c>
      <c r="AH385" s="28" t="s">
        <v>77</v>
      </c>
      <c r="AI385" s="71" t="s">
        <v>461</v>
      </c>
      <c r="AJ385" s="25"/>
      <c r="AK385" s="57" t="s">
        <v>30</v>
      </c>
      <c r="AL385" s="25">
        <v>3.5</v>
      </c>
      <c r="AM385" s="25">
        <v>0</v>
      </c>
      <c r="AN385" s="25">
        <v>0</v>
      </c>
    </row>
    <row r="386" spans="1:40" s="57" customFormat="1" ht="13.5" thickBot="1">
      <c r="A386" s="45">
        <v>40724</v>
      </c>
      <c r="B386" s="72">
        <v>5</v>
      </c>
      <c r="C386" s="49" t="s">
        <v>1</v>
      </c>
      <c r="D386" s="49">
        <v>68</v>
      </c>
      <c r="E386" s="25" t="s">
        <v>47</v>
      </c>
      <c r="F386" s="25">
        <v>3</v>
      </c>
      <c r="G386" s="25">
        <v>6</v>
      </c>
      <c r="H386" s="25">
        <v>22.5</v>
      </c>
      <c r="I386" s="24">
        <v>29</v>
      </c>
      <c r="J386" s="24">
        <v>26</v>
      </c>
      <c r="K386" s="50">
        <f t="shared" ref="K386:K418" si="31">H386-G386</f>
        <v>16.5</v>
      </c>
      <c r="L386" s="50">
        <f t="shared" ref="L386:L418" si="32">I386-H386</f>
        <v>6.5</v>
      </c>
      <c r="M386" s="50">
        <f t="shared" ref="M386:M418" si="33">I386-G386</f>
        <v>23</v>
      </c>
      <c r="N386" s="50">
        <f t="shared" ref="N386:N418" si="34">J386-G386</f>
        <v>20</v>
      </c>
      <c r="O386" s="25">
        <v>5</v>
      </c>
      <c r="P386" s="25">
        <v>37</v>
      </c>
      <c r="Q386" s="24">
        <v>49</v>
      </c>
      <c r="R386" s="24">
        <v>6</v>
      </c>
      <c r="S386" s="51">
        <f t="shared" ref="S386:S418" si="35">3.14*(R386/2)^2*J386</f>
        <v>734.76</v>
      </c>
      <c r="T386" s="25" t="s">
        <v>13</v>
      </c>
      <c r="U386" s="52" t="s">
        <v>13</v>
      </c>
      <c r="V386" s="24" t="s">
        <v>13</v>
      </c>
      <c r="W386" s="24">
        <v>1</v>
      </c>
      <c r="X386" s="24" t="s">
        <v>18</v>
      </c>
      <c r="Y386" s="24">
        <v>1</v>
      </c>
      <c r="Z386" s="24" t="s">
        <v>17</v>
      </c>
      <c r="AA386" s="24">
        <v>1</v>
      </c>
      <c r="AB386" s="28">
        <v>0</v>
      </c>
      <c r="AC386" s="28">
        <v>2</v>
      </c>
      <c r="AD386" s="28">
        <v>1</v>
      </c>
      <c r="AE386" s="28">
        <v>3</v>
      </c>
      <c r="AF386" s="24">
        <v>0</v>
      </c>
      <c r="AG386" s="28">
        <v>25</v>
      </c>
      <c r="AH386" s="28" t="s">
        <v>73</v>
      </c>
      <c r="AI386" s="71" t="s">
        <v>461</v>
      </c>
      <c r="AJ386" s="25" t="s">
        <v>76</v>
      </c>
      <c r="AK386" s="57" t="s">
        <v>29</v>
      </c>
      <c r="AL386" s="25">
        <v>6</v>
      </c>
      <c r="AM386" s="25">
        <v>5</v>
      </c>
      <c r="AN386" s="25">
        <v>0</v>
      </c>
    </row>
    <row r="387" spans="1:40" s="57" customFormat="1" ht="13.5" thickBot="1">
      <c r="A387" s="45">
        <v>40724</v>
      </c>
      <c r="B387" s="72">
        <v>5</v>
      </c>
      <c r="C387" s="49" t="s">
        <v>1</v>
      </c>
      <c r="D387" s="49">
        <v>69</v>
      </c>
      <c r="E387" s="25" t="s">
        <v>64</v>
      </c>
      <c r="F387" s="25">
        <v>4</v>
      </c>
      <c r="G387" s="25">
        <v>3.5</v>
      </c>
      <c r="H387" s="25">
        <v>12</v>
      </c>
      <c r="I387" s="24">
        <v>25</v>
      </c>
      <c r="J387" s="24">
        <v>4.5</v>
      </c>
      <c r="K387" s="50">
        <f t="shared" si="31"/>
        <v>8.5</v>
      </c>
      <c r="L387" s="50">
        <f t="shared" si="32"/>
        <v>13</v>
      </c>
      <c r="M387" s="50">
        <f t="shared" si="33"/>
        <v>21.5</v>
      </c>
      <c r="N387" s="50">
        <f t="shared" si="34"/>
        <v>1</v>
      </c>
      <c r="O387" s="25">
        <v>0</v>
      </c>
      <c r="P387" s="25">
        <v>21</v>
      </c>
      <c r="Q387" s="24">
        <v>45</v>
      </c>
      <c r="R387" s="24">
        <v>1</v>
      </c>
      <c r="S387" s="51">
        <f t="shared" si="35"/>
        <v>3.5325000000000002</v>
      </c>
      <c r="T387" s="25" t="s">
        <v>15</v>
      </c>
      <c r="U387" s="52" t="s">
        <v>15</v>
      </c>
      <c r="V387" s="24" t="s">
        <v>13</v>
      </c>
      <c r="W387" s="24">
        <v>1</v>
      </c>
      <c r="X387" s="24" t="s">
        <v>18</v>
      </c>
      <c r="Y387" s="24">
        <v>1</v>
      </c>
      <c r="Z387" s="24" t="s">
        <v>14</v>
      </c>
      <c r="AA387" s="24">
        <v>0</v>
      </c>
      <c r="AB387" s="28">
        <v>0</v>
      </c>
      <c r="AC387" s="28">
        <v>5</v>
      </c>
      <c r="AD387" s="28">
        <v>0</v>
      </c>
      <c r="AE387" s="28">
        <v>3</v>
      </c>
      <c r="AF387" s="24">
        <v>0</v>
      </c>
      <c r="AG387" s="28">
        <v>18</v>
      </c>
      <c r="AH387" s="28" t="s">
        <v>75</v>
      </c>
      <c r="AI387" s="71" t="s">
        <v>461</v>
      </c>
      <c r="AJ387" s="25"/>
      <c r="AK387" s="57" t="s">
        <v>29</v>
      </c>
      <c r="AL387" s="25">
        <v>3.5</v>
      </c>
      <c r="AM387" s="25">
        <v>0</v>
      </c>
      <c r="AN387" s="25">
        <v>0</v>
      </c>
    </row>
    <row r="388" spans="1:40" s="57" customFormat="1" ht="26.25" thickBot="1">
      <c r="A388" s="45">
        <v>40724</v>
      </c>
      <c r="B388" s="72">
        <v>5</v>
      </c>
      <c r="C388" s="49" t="s">
        <v>1</v>
      </c>
      <c r="D388" s="49">
        <v>70</v>
      </c>
      <c r="E388" s="25" t="s">
        <v>64</v>
      </c>
      <c r="F388" s="25">
        <v>4</v>
      </c>
      <c r="G388" s="25">
        <v>5</v>
      </c>
      <c r="H388" s="25">
        <v>10</v>
      </c>
      <c r="I388" s="24">
        <v>17</v>
      </c>
      <c r="J388" s="24">
        <v>7.5</v>
      </c>
      <c r="K388" s="50">
        <f t="shared" si="31"/>
        <v>5</v>
      </c>
      <c r="L388" s="50">
        <f t="shared" si="32"/>
        <v>7</v>
      </c>
      <c r="M388" s="50">
        <f t="shared" si="33"/>
        <v>12</v>
      </c>
      <c r="N388" s="50">
        <f t="shared" si="34"/>
        <v>2.5</v>
      </c>
      <c r="O388" s="25">
        <v>2</v>
      </c>
      <c r="P388" s="25">
        <v>25</v>
      </c>
      <c r="Q388" s="24">
        <v>51</v>
      </c>
      <c r="R388" s="24">
        <v>0.5</v>
      </c>
      <c r="S388" s="51">
        <f t="shared" si="35"/>
        <v>1.471875</v>
      </c>
      <c r="T388" s="25" t="s">
        <v>13</v>
      </c>
      <c r="U388" s="52" t="s">
        <v>15</v>
      </c>
      <c r="V388" s="24" t="s">
        <v>13</v>
      </c>
      <c r="W388" s="24">
        <v>1</v>
      </c>
      <c r="X388" s="24" t="s">
        <v>14</v>
      </c>
      <c r="Y388" s="24">
        <v>0</v>
      </c>
      <c r="Z388" s="24" t="s">
        <v>14</v>
      </c>
      <c r="AA388" s="24">
        <v>0</v>
      </c>
      <c r="AB388" s="28">
        <v>0</v>
      </c>
      <c r="AC388" s="28">
        <v>8</v>
      </c>
      <c r="AD388" s="28">
        <v>1</v>
      </c>
      <c r="AE388" s="28">
        <v>10</v>
      </c>
      <c r="AF388" s="24">
        <v>0</v>
      </c>
      <c r="AG388" s="28">
        <v>30</v>
      </c>
      <c r="AH388" s="28" t="s">
        <v>74</v>
      </c>
      <c r="AI388" s="71" t="s">
        <v>461</v>
      </c>
      <c r="AJ388" s="25"/>
      <c r="AK388" s="57" t="s">
        <v>29</v>
      </c>
      <c r="AL388" s="25">
        <v>5</v>
      </c>
      <c r="AM388" s="25">
        <v>2</v>
      </c>
      <c r="AN388" s="25">
        <v>0</v>
      </c>
    </row>
    <row r="389" spans="1:40" s="57" customFormat="1" ht="13.5" thickBot="1">
      <c r="A389" s="45">
        <v>40724</v>
      </c>
      <c r="B389" s="72">
        <v>5</v>
      </c>
      <c r="C389" s="49" t="s">
        <v>1</v>
      </c>
      <c r="D389" s="49">
        <v>71</v>
      </c>
      <c r="E389" s="25" t="s">
        <v>42</v>
      </c>
      <c r="F389" s="25">
        <v>3</v>
      </c>
      <c r="G389" s="26">
        <v>3.5</v>
      </c>
      <c r="H389" s="25">
        <v>7</v>
      </c>
      <c r="I389" s="24">
        <v>9</v>
      </c>
      <c r="J389" s="24">
        <v>0.5</v>
      </c>
      <c r="K389" s="50">
        <f t="shared" si="31"/>
        <v>3.5</v>
      </c>
      <c r="L389" s="50">
        <f t="shared" si="32"/>
        <v>2</v>
      </c>
      <c r="M389" s="50">
        <f t="shared" si="33"/>
        <v>5.5</v>
      </c>
      <c r="N389" s="50">
        <f t="shared" si="34"/>
        <v>-3</v>
      </c>
      <c r="O389" s="25">
        <v>0</v>
      </c>
      <c r="P389" s="25">
        <v>8</v>
      </c>
      <c r="Q389" s="24">
        <v>15</v>
      </c>
      <c r="R389" s="24">
        <v>1</v>
      </c>
      <c r="S389" s="51">
        <f t="shared" si="35"/>
        <v>0.39250000000000002</v>
      </c>
      <c r="T389" s="25" t="s">
        <v>15</v>
      </c>
      <c r="U389" s="52" t="s">
        <v>15</v>
      </c>
      <c r="V389" s="24" t="s">
        <v>13</v>
      </c>
      <c r="W389" s="24">
        <v>1</v>
      </c>
      <c r="X389" s="24" t="s">
        <v>14</v>
      </c>
      <c r="Y389" s="24">
        <v>0</v>
      </c>
      <c r="Z389" s="24" t="s">
        <v>14</v>
      </c>
      <c r="AA389" s="24">
        <v>0</v>
      </c>
      <c r="AB389" s="28">
        <v>3</v>
      </c>
      <c r="AC389" s="28">
        <v>0</v>
      </c>
      <c r="AD389" s="28">
        <v>15</v>
      </c>
      <c r="AE389" s="28">
        <v>1</v>
      </c>
      <c r="AF389" s="24">
        <v>0</v>
      </c>
      <c r="AG389" s="28">
        <v>40</v>
      </c>
      <c r="AH389" s="28" t="s">
        <v>73</v>
      </c>
      <c r="AI389" s="71" t="s">
        <v>461</v>
      </c>
      <c r="AJ389" s="25"/>
      <c r="AK389" s="57" t="s">
        <v>31</v>
      </c>
      <c r="AL389" s="25">
        <v>3.5</v>
      </c>
      <c r="AM389" s="25">
        <v>0</v>
      </c>
      <c r="AN389" s="25" t="s">
        <v>40</v>
      </c>
    </row>
    <row r="390" spans="1:40" s="57" customFormat="1" ht="13.5" thickBot="1">
      <c r="A390" s="45">
        <v>40724</v>
      </c>
      <c r="B390" s="72">
        <v>5</v>
      </c>
      <c r="C390" s="49" t="s">
        <v>1</v>
      </c>
      <c r="D390" s="49">
        <v>72</v>
      </c>
      <c r="E390" s="25" t="s">
        <v>42</v>
      </c>
      <c r="F390" s="26">
        <v>2</v>
      </c>
      <c r="G390" s="25">
        <v>5</v>
      </c>
      <c r="H390" s="25">
        <v>14.5</v>
      </c>
      <c r="I390" s="24">
        <v>26</v>
      </c>
      <c r="J390" s="24"/>
      <c r="K390" s="50">
        <f t="shared" si="31"/>
        <v>9.5</v>
      </c>
      <c r="L390" s="50">
        <f t="shared" si="32"/>
        <v>11.5</v>
      </c>
      <c r="M390" s="50">
        <f t="shared" si="33"/>
        <v>21</v>
      </c>
      <c r="N390" s="50">
        <f t="shared" si="34"/>
        <v>-5</v>
      </c>
      <c r="O390" s="25">
        <v>4</v>
      </c>
      <c r="P390" s="25">
        <v>24</v>
      </c>
      <c r="Q390" s="24">
        <v>45</v>
      </c>
      <c r="R390" s="24"/>
      <c r="S390" s="51">
        <f t="shared" si="35"/>
        <v>0</v>
      </c>
      <c r="T390" s="26" t="s">
        <v>15</v>
      </c>
      <c r="U390" s="52" t="s">
        <v>15</v>
      </c>
      <c r="V390" s="24" t="s">
        <v>15</v>
      </c>
      <c r="W390" s="24">
        <v>1</v>
      </c>
      <c r="X390" s="24" t="s">
        <v>14</v>
      </c>
      <c r="Y390" s="24">
        <v>0</v>
      </c>
      <c r="Z390" s="24" t="s">
        <v>14</v>
      </c>
      <c r="AA390" s="24">
        <v>0</v>
      </c>
      <c r="AB390" s="28">
        <v>15</v>
      </c>
      <c r="AC390" s="28">
        <v>0</v>
      </c>
      <c r="AD390" s="28">
        <v>40</v>
      </c>
      <c r="AE390" s="28">
        <v>0</v>
      </c>
      <c r="AF390" s="24">
        <v>10</v>
      </c>
      <c r="AG390" s="28">
        <v>95</v>
      </c>
      <c r="AH390" s="28" t="s">
        <v>41</v>
      </c>
      <c r="AI390" s="71" t="s">
        <v>461</v>
      </c>
      <c r="AJ390" s="25"/>
      <c r="AK390" s="57" t="s">
        <v>31</v>
      </c>
      <c r="AL390" s="26">
        <v>5</v>
      </c>
      <c r="AM390" s="25">
        <v>4</v>
      </c>
      <c r="AN390" s="25" t="s">
        <v>40</v>
      </c>
    </row>
    <row r="391" spans="1:40" s="57" customFormat="1" ht="13.5" thickBot="1">
      <c r="A391" s="45">
        <v>40724</v>
      </c>
      <c r="B391" s="72">
        <v>5</v>
      </c>
      <c r="C391" s="49" t="s">
        <v>1</v>
      </c>
      <c r="D391" s="49">
        <v>73</v>
      </c>
      <c r="E391" s="25" t="s">
        <v>42</v>
      </c>
      <c r="F391" s="25">
        <v>2</v>
      </c>
      <c r="G391" s="25">
        <v>4</v>
      </c>
      <c r="H391" s="26">
        <v>8.5</v>
      </c>
      <c r="I391" s="24">
        <v>14.5</v>
      </c>
      <c r="J391" s="24">
        <v>2</v>
      </c>
      <c r="K391" s="50">
        <f t="shared" si="31"/>
        <v>4.5</v>
      </c>
      <c r="L391" s="50">
        <f t="shared" si="32"/>
        <v>6</v>
      </c>
      <c r="M391" s="50">
        <f t="shared" si="33"/>
        <v>10.5</v>
      </c>
      <c r="N391" s="50">
        <f t="shared" si="34"/>
        <v>-2</v>
      </c>
      <c r="O391" s="25">
        <v>0</v>
      </c>
      <c r="P391" s="25">
        <v>13</v>
      </c>
      <c r="Q391" s="24">
        <v>28</v>
      </c>
      <c r="R391" s="24">
        <v>0.5</v>
      </c>
      <c r="S391" s="51">
        <f t="shared" si="35"/>
        <v>0.39250000000000002</v>
      </c>
      <c r="T391" s="25" t="s">
        <v>15</v>
      </c>
      <c r="U391" s="52" t="s">
        <v>15</v>
      </c>
      <c r="V391" s="24" t="s">
        <v>13</v>
      </c>
      <c r="W391" s="24">
        <v>1</v>
      </c>
      <c r="X391" s="24" t="s">
        <v>14</v>
      </c>
      <c r="Y391" s="24">
        <v>0</v>
      </c>
      <c r="Z391" s="24" t="s">
        <v>14</v>
      </c>
      <c r="AA391" s="24">
        <v>0</v>
      </c>
      <c r="AB391" s="28">
        <v>16</v>
      </c>
      <c r="AC391" s="28">
        <v>0</v>
      </c>
      <c r="AD391" s="28">
        <v>30</v>
      </c>
      <c r="AE391" s="28">
        <v>0</v>
      </c>
      <c r="AF391" s="24">
        <v>10</v>
      </c>
      <c r="AG391" s="28">
        <v>130</v>
      </c>
      <c r="AH391" s="28" t="s">
        <v>72</v>
      </c>
      <c r="AI391" s="71" t="s">
        <v>461</v>
      </c>
      <c r="AJ391" s="25"/>
      <c r="AK391" s="57" t="s">
        <v>29</v>
      </c>
      <c r="AL391" s="25">
        <v>4</v>
      </c>
      <c r="AM391" s="25">
        <v>0</v>
      </c>
      <c r="AN391" s="25" t="s">
        <v>49</v>
      </c>
    </row>
    <row r="392" spans="1:40" s="57" customFormat="1" ht="13.5" thickBot="1">
      <c r="A392" s="45">
        <v>40724</v>
      </c>
      <c r="B392" s="72">
        <v>5</v>
      </c>
      <c r="C392" s="49" t="s">
        <v>1</v>
      </c>
      <c r="D392" s="49">
        <v>74</v>
      </c>
      <c r="E392" s="25" t="s">
        <v>42</v>
      </c>
      <c r="F392" s="25">
        <v>2</v>
      </c>
      <c r="G392" s="25">
        <v>6</v>
      </c>
      <c r="H392" s="25">
        <v>31.5</v>
      </c>
      <c r="I392" s="24">
        <v>38</v>
      </c>
      <c r="J392" s="24">
        <v>48</v>
      </c>
      <c r="K392" s="50">
        <f t="shared" si="31"/>
        <v>25.5</v>
      </c>
      <c r="L392" s="50">
        <f t="shared" si="32"/>
        <v>6.5</v>
      </c>
      <c r="M392" s="50">
        <f t="shared" si="33"/>
        <v>32</v>
      </c>
      <c r="N392" s="50">
        <f t="shared" si="34"/>
        <v>42</v>
      </c>
      <c r="O392" s="25">
        <v>3</v>
      </c>
      <c r="P392" s="25">
        <v>23</v>
      </c>
      <c r="Q392" s="24">
        <v>43</v>
      </c>
      <c r="R392" s="24">
        <v>8</v>
      </c>
      <c r="S392" s="51">
        <f t="shared" si="35"/>
        <v>2411.52</v>
      </c>
      <c r="T392" s="25" t="s">
        <v>15</v>
      </c>
      <c r="U392" s="52" t="s">
        <v>15</v>
      </c>
      <c r="V392" s="24" t="s">
        <v>13</v>
      </c>
      <c r="W392" s="24">
        <v>1</v>
      </c>
      <c r="X392" s="24" t="s">
        <v>15</v>
      </c>
      <c r="Y392" s="24">
        <v>1</v>
      </c>
      <c r="Z392" s="24" t="s">
        <v>18</v>
      </c>
      <c r="AA392" s="24">
        <v>1</v>
      </c>
      <c r="AB392" s="28">
        <v>17</v>
      </c>
      <c r="AC392" s="28">
        <v>0</v>
      </c>
      <c r="AD392" s="28">
        <v>25</v>
      </c>
      <c r="AE392" s="28">
        <v>0</v>
      </c>
      <c r="AF392" s="24">
        <v>5</v>
      </c>
      <c r="AG392" s="28">
        <v>95</v>
      </c>
      <c r="AH392" s="28" t="s">
        <v>71</v>
      </c>
      <c r="AI392" s="71" t="s">
        <v>461</v>
      </c>
      <c r="AJ392" s="25"/>
      <c r="AK392" s="57" t="s">
        <v>30</v>
      </c>
      <c r="AL392" s="25">
        <v>6</v>
      </c>
      <c r="AM392" s="25">
        <v>3</v>
      </c>
      <c r="AN392" s="25" t="s">
        <v>40</v>
      </c>
    </row>
    <row r="393" spans="1:40" s="57" customFormat="1" ht="26.25" thickBot="1">
      <c r="A393" s="45">
        <v>40724</v>
      </c>
      <c r="B393" s="72">
        <v>5</v>
      </c>
      <c r="C393" s="49" t="s">
        <v>1</v>
      </c>
      <c r="D393" s="49">
        <v>75</v>
      </c>
      <c r="E393" s="25" t="s">
        <v>66</v>
      </c>
      <c r="F393" s="25">
        <v>3</v>
      </c>
      <c r="G393" s="25">
        <v>7</v>
      </c>
      <c r="H393" s="25">
        <v>27</v>
      </c>
      <c r="I393" s="24">
        <v>35.5</v>
      </c>
      <c r="J393" s="24">
        <v>5</v>
      </c>
      <c r="K393" s="50">
        <f t="shared" si="31"/>
        <v>20</v>
      </c>
      <c r="L393" s="50">
        <f t="shared" si="32"/>
        <v>8.5</v>
      </c>
      <c r="M393" s="50">
        <f t="shared" si="33"/>
        <v>28.5</v>
      </c>
      <c r="N393" s="50">
        <f t="shared" si="34"/>
        <v>-2</v>
      </c>
      <c r="O393" s="25">
        <v>5</v>
      </c>
      <c r="P393" s="25">
        <v>23</v>
      </c>
      <c r="Q393" s="24">
        <v>37</v>
      </c>
      <c r="R393" s="24">
        <v>0.5</v>
      </c>
      <c r="S393" s="51">
        <f t="shared" si="35"/>
        <v>0.98125000000000007</v>
      </c>
      <c r="T393" s="25" t="s">
        <v>15</v>
      </c>
      <c r="U393" s="52" t="s">
        <v>13</v>
      </c>
      <c r="V393" s="24" t="s">
        <v>13</v>
      </c>
      <c r="W393" s="24">
        <v>1</v>
      </c>
      <c r="X393" s="24" t="s">
        <v>14</v>
      </c>
      <c r="Y393" s="24">
        <v>0</v>
      </c>
      <c r="Z393" s="24" t="s">
        <v>14</v>
      </c>
      <c r="AA393" s="24">
        <v>0</v>
      </c>
      <c r="AB393" s="28">
        <v>33</v>
      </c>
      <c r="AC393" s="28">
        <v>0</v>
      </c>
      <c r="AD393" s="28">
        <v>60</v>
      </c>
      <c r="AE393" s="28">
        <v>0</v>
      </c>
      <c r="AF393" s="24">
        <v>55</v>
      </c>
      <c r="AG393" s="28">
        <v>130</v>
      </c>
      <c r="AH393" s="28" t="s">
        <v>70</v>
      </c>
      <c r="AI393" s="71" t="s">
        <v>461</v>
      </c>
      <c r="AJ393" s="25"/>
      <c r="AK393" s="57" t="s">
        <v>29</v>
      </c>
      <c r="AL393" s="25">
        <v>7</v>
      </c>
      <c r="AM393" s="25">
        <v>5</v>
      </c>
      <c r="AN393" s="25" t="s">
        <v>40</v>
      </c>
    </row>
    <row r="394" spans="1:40" s="57" customFormat="1" ht="26.25" thickBot="1">
      <c r="A394" s="45">
        <v>40724</v>
      </c>
      <c r="B394" s="72">
        <v>5</v>
      </c>
      <c r="C394" s="49" t="s">
        <v>1</v>
      </c>
      <c r="D394" s="49">
        <v>76</v>
      </c>
      <c r="E394" s="25" t="s">
        <v>64</v>
      </c>
      <c r="F394" s="25">
        <v>3</v>
      </c>
      <c r="G394" s="25">
        <v>4.5</v>
      </c>
      <c r="H394" s="25">
        <v>6</v>
      </c>
      <c r="I394" s="24">
        <v>16</v>
      </c>
      <c r="J394" s="24">
        <v>1.5</v>
      </c>
      <c r="K394" s="50">
        <f t="shared" si="31"/>
        <v>1.5</v>
      </c>
      <c r="L394" s="50">
        <f t="shared" si="32"/>
        <v>10</v>
      </c>
      <c r="M394" s="50">
        <f t="shared" si="33"/>
        <v>11.5</v>
      </c>
      <c r="N394" s="50">
        <f t="shared" si="34"/>
        <v>-3</v>
      </c>
      <c r="O394" s="25">
        <v>0</v>
      </c>
      <c r="P394" s="25">
        <v>4</v>
      </c>
      <c r="Q394" s="24">
        <v>33</v>
      </c>
      <c r="R394" s="24">
        <v>0</v>
      </c>
      <c r="S394" s="51">
        <f t="shared" si="35"/>
        <v>0</v>
      </c>
      <c r="T394" s="25" t="s">
        <v>17</v>
      </c>
      <c r="U394" s="52" t="s">
        <v>17</v>
      </c>
      <c r="V394" s="24" t="s">
        <v>13</v>
      </c>
      <c r="W394" s="24">
        <v>1</v>
      </c>
      <c r="X394" s="24" t="s">
        <v>14</v>
      </c>
      <c r="Y394" s="24">
        <v>0</v>
      </c>
      <c r="Z394" s="24" t="s">
        <v>14</v>
      </c>
      <c r="AA394" s="24">
        <v>0</v>
      </c>
      <c r="AB394" s="28">
        <v>22</v>
      </c>
      <c r="AC394" s="28">
        <v>1</v>
      </c>
      <c r="AD394" s="28">
        <v>42</v>
      </c>
      <c r="AE394" s="28">
        <v>0</v>
      </c>
      <c r="AF394" s="24">
        <v>1</v>
      </c>
      <c r="AG394" s="28">
        <v>80</v>
      </c>
      <c r="AH394" s="28" t="s">
        <v>69</v>
      </c>
      <c r="AI394" s="71" t="s">
        <v>461</v>
      </c>
      <c r="AJ394" s="25"/>
      <c r="AK394" s="57" t="s">
        <v>31</v>
      </c>
      <c r="AL394" s="25">
        <v>4.5</v>
      </c>
      <c r="AM394" s="25">
        <v>0</v>
      </c>
      <c r="AN394" s="25" t="s">
        <v>40</v>
      </c>
    </row>
    <row r="395" spans="1:40" s="57" customFormat="1" ht="13.5" thickBot="1">
      <c r="A395" s="45">
        <v>40724</v>
      </c>
      <c r="B395" s="72">
        <v>5</v>
      </c>
      <c r="C395" s="49" t="s">
        <v>1</v>
      </c>
      <c r="D395" s="49">
        <v>77</v>
      </c>
      <c r="E395" s="25" t="s">
        <v>64</v>
      </c>
      <c r="F395" s="25">
        <v>3</v>
      </c>
      <c r="G395" s="25">
        <v>5.5</v>
      </c>
      <c r="H395" s="25">
        <v>15</v>
      </c>
      <c r="I395" s="24">
        <v>18.5</v>
      </c>
      <c r="J395" s="24">
        <v>4</v>
      </c>
      <c r="K395" s="50">
        <f t="shared" si="31"/>
        <v>9.5</v>
      </c>
      <c r="L395" s="50">
        <f t="shared" si="32"/>
        <v>3.5</v>
      </c>
      <c r="M395" s="50">
        <f t="shared" si="33"/>
        <v>13</v>
      </c>
      <c r="N395" s="50">
        <f t="shared" si="34"/>
        <v>-1.5</v>
      </c>
      <c r="O395" s="25">
        <v>0</v>
      </c>
      <c r="P395" s="25">
        <v>24</v>
      </c>
      <c r="Q395" s="24">
        <v>34</v>
      </c>
      <c r="R395" s="24">
        <v>1</v>
      </c>
      <c r="S395" s="51">
        <f t="shared" si="35"/>
        <v>3.14</v>
      </c>
      <c r="T395" s="25" t="s">
        <v>15</v>
      </c>
      <c r="U395" s="52" t="s">
        <v>15</v>
      </c>
      <c r="V395" s="24" t="s">
        <v>13</v>
      </c>
      <c r="W395" s="24">
        <v>1</v>
      </c>
      <c r="X395" s="24" t="s">
        <v>18</v>
      </c>
      <c r="Y395" s="24">
        <v>1</v>
      </c>
      <c r="Z395" s="24" t="s">
        <v>18</v>
      </c>
      <c r="AA395" s="24">
        <v>1</v>
      </c>
      <c r="AB395" s="28">
        <v>60</v>
      </c>
      <c r="AC395" s="28">
        <v>0</v>
      </c>
      <c r="AD395" s="28">
        <v>80</v>
      </c>
      <c r="AE395" s="28">
        <v>0</v>
      </c>
      <c r="AF395" s="24">
        <v>1</v>
      </c>
      <c r="AG395" s="28">
        <v>80</v>
      </c>
      <c r="AH395" s="28" t="s">
        <v>68</v>
      </c>
      <c r="AI395" s="71" t="s">
        <v>461</v>
      </c>
      <c r="AJ395" s="25"/>
      <c r="AK395" s="57" t="s">
        <v>30</v>
      </c>
      <c r="AL395" s="25">
        <v>5.5</v>
      </c>
      <c r="AM395" s="25">
        <v>0</v>
      </c>
      <c r="AN395" s="25" t="s">
        <v>49</v>
      </c>
    </row>
    <row r="396" spans="1:40" s="57" customFormat="1" ht="13.5" thickBot="1">
      <c r="A396" s="45">
        <v>40724</v>
      </c>
      <c r="B396" s="72">
        <v>5</v>
      </c>
      <c r="C396" s="49" t="s">
        <v>1</v>
      </c>
      <c r="D396" s="49">
        <v>78</v>
      </c>
      <c r="E396" s="25" t="s">
        <v>64</v>
      </c>
      <c r="F396" s="25">
        <v>2</v>
      </c>
      <c r="G396" s="25">
        <v>6</v>
      </c>
      <c r="H396" s="25">
        <v>12</v>
      </c>
      <c r="I396" s="24">
        <v>20</v>
      </c>
      <c r="J396" s="24">
        <v>12.5</v>
      </c>
      <c r="K396" s="50">
        <f t="shared" si="31"/>
        <v>6</v>
      </c>
      <c r="L396" s="50">
        <f t="shared" si="32"/>
        <v>8</v>
      </c>
      <c r="M396" s="50">
        <f t="shared" si="33"/>
        <v>14</v>
      </c>
      <c r="N396" s="50">
        <f t="shared" si="34"/>
        <v>6.5</v>
      </c>
      <c r="O396" s="25">
        <v>2</v>
      </c>
      <c r="P396" s="25">
        <v>21</v>
      </c>
      <c r="Q396" s="24">
        <v>37</v>
      </c>
      <c r="R396" s="24">
        <v>3</v>
      </c>
      <c r="S396" s="51">
        <f t="shared" si="35"/>
        <v>88.3125</v>
      </c>
      <c r="T396" s="25" t="s">
        <v>15</v>
      </c>
      <c r="U396" s="52" t="s">
        <v>15</v>
      </c>
      <c r="V396" s="24" t="s">
        <v>13</v>
      </c>
      <c r="W396" s="24">
        <v>1</v>
      </c>
      <c r="X396" s="24" t="s">
        <v>18</v>
      </c>
      <c r="Y396" s="24">
        <v>1</v>
      </c>
      <c r="Z396" s="24" t="s">
        <v>18</v>
      </c>
      <c r="AA396" s="24">
        <v>1</v>
      </c>
      <c r="AB396" s="28">
        <v>15</v>
      </c>
      <c r="AC396" s="28">
        <v>0</v>
      </c>
      <c r="AD396" s="28">
        <v>35</v>
      </c>
      <c r="AE396" s="28">
        <v>0</v>
      </c>
      <c r="AF396" s="24">
        <v>5</v>
      </c>
      <c r="AG396" s="28">
        <v>80</v>
      </c>
      <c r="AH396" s="28" t="s">
        <v>67</v>
      </c>
      <c r="AI396" s="71" t="s">
        <v>461</v>
      </c>
      <c r="AJ396" s="25"/>
      <c r="AK396" s="57" t="s">
        <v>29</v>
      </c>
      <c r="AL396" s="25">
        <v>6</v>
      </c>
      <c r="AM396" s="25">
        <v>2</v>
      </c>
      <c r="AN396" s="25" t="s">
        <v>40</v>
      </c>
    </row>
    <row r="397" spans="1:40" s="57" customFormat="1" ht="13.5" thickBot="1">
      <c r="A397" s="45">
        <v>40724</v>
      </c>
      <c r="B397" s="72">
        <v>5</v>
      </c>
      <c r="C397" s="49" t="s">
        <v>1</v>
      </c>
      <c r="D397" s="49">
        <v>79</v>
      </c>
      <c r="E397" s="25" t="s">
        <v>66</v>
      </c>
      <c r="F397" s="25">
        <v>2</v>
      </c>
      <c r="G397" s="25">
        <v>4</v>
      </c>
      <c r="H397" s="25">
        <v>20</v>
      </c>
      <c r="I397" s="24">
        <v>46</v>
      </c>
      <c r="J397" s="24"/>
      <c r="K397" s="50">
        <f t="shared" si="31"/>
        <v>16</v>
      </c>
      <c r="L397" s="50">
        <f t="shared" si="32"/>
        <v>26</v>
      </c>
      <c r="M397" s="50">
        <f t="shared" si="33"/>
        <v>42</v>
      </c>
      <c r="N397" s="50">
        <f t="shared" si="34"/>
        <v>-4</v>
      </c>
      <c r="O397" s="25">
        <v>0</v>
      </c>
      <c r="P397" s="25">
        <v>19</v>
      </c>
      <c r="Q397" s="24">
        <v>47</v>
      </c>
      <c r="R397" s="24"/>
      <c r="S397" s="51">
        <f t="shared" si="35"/>
        <v>0</v>
      </c>
      <c r="T397" s="25" t="s">
        <v>13</v>
      </c>
      <c r="U397" s="52" t="s">
        <v>13</v>
      </c>
      <c r="V397" s="24" t="s">
        <v>13</v>
      </c>
      <c r="W397" s="24">
        <v>1</v>
      </c>
      <c r="X397" s="24" t="s">
        <v>14</v>
      </c>
      <c r="Y397" s="24">
        <v>0</v>
      </c>
      <c r="Z397" s="24" t="s">
        <v>14</v>
      </c>
      <c r="AA397" s="24">
        <v>0</v>
      </c>
      <c r="AB397" s="28">
        <v>80</v>
      </c>
      <c r="AC397" s="28">
        <v>1</v>
      </c>
      <c r="AD397" s="28">
        <v>70</v>
      </c>
      <c r="AE397" s="28">
        <v>0</v>
      </c>
      <c r="AF397" s="24">
        <v>0</v>
      </c>
      <c r="AG397" s="28">
        <v>110</v>
      </c>
      <c r="AH397" s="28" t="s">
        <v>65</v>
      </c>
      <c r="AI397" s="71" t="s">
        <v>461</v>
      </c>
      <c r="AJ397" s="25"/>
      <c r="AK397" s="57" t="s">
        <v>31</v>
      </c>
      <c r="AL397" s="25">
        <v>4</v>
      </c>
      <c r="AM397" s="25">
        <v>0</v>
      </c>
      <c r="AN397" s="25" t="s">
        <v>40</v>
      </c>
    </row>
    <row r="398" spans="1:40" s="57" customFormat="1" ht="13.5" thickBot="1">
      <c r="A398" s="45">
        <v>40724</v>
      </c>
      <c r="B398" s="72">
        <v>5</v>
      </c>
      <c r="C398" s="49" t="s">
        <v>1</v>
      </c>
      <c r="D398" s="49">
        <v>80</v>
      </c>
      <c r="E398" s="25" t="s">
        <v>64</v>
      </c>
      <c r="F398" s="25">
        <v>2</v>
      </c>
      <c r="G398" s="25">
        <v>7</v>
      </c>
      <c r="H398" s="25">
        <v>20.5</v>
      </c>
      <c r="I398" s="24">
        <v>50</v>
      </c>
      <c r="J398" s="24">
        <v>29.5</v>
      </c>
      <c r="K398" s="50">
        <f t="shared" si="31"/>
        <v>13.5</v>
      </c>
      <c r="L398" s="50">
        <f t="shared" si="32"/>
        <v>29.5</v>
      </c>
      <c r="M398" s="50">
        <f t="shared" si="33"/>
        <v>43</v>
      </c>
      <c r="N398" s="50">
        <f t="shared" si="34"/>
        <v>22.5</v>
      </c>
      <c r="O398" s="25">
        <v>3</v>
      </c>
      <c r="P398" s="25">
        <v>24</v>
      </c>
      <c r="Q398" s="24">
        <v>62</v>
      </c>
      <c r="R398" s="24">
        <v>6</v>
      </c>
      <c r="S398" s="51">
        <f t="shared" si="35"/>
        <v>833.67000000000007</v>
      </c>
      <c r="T398" s="30" t="s">
        <v>13</v>
      </c>
      <c r="U398" s="52" t="s">
        <v>13</v>
      </c>
      <c r="V398" s="24" t="s">
        <v>13</v>
      </c>
      <c r="W398" s="24">
        <v>1</v>
      </c>
      <c r="X398" s="24" t="s">
        <v>15</v>
      </c>
      <c r="Y398" s="24">
        <v>1</v>
      </c>
      <c r="Z398" s="24" t="s">
        <v>15</v>
      </c>
      <c r="AA398" s="24">
        <v>1</v>
      </c>
      <c r="AB398" s="28">
        <v>30</v>
      </c>
      <c r="AC398" s="28">
        <v>0</v>
      </c>
      <c r="AD398" s="28">
        <v>65</v>
      </c>
      <c r="AE398" s="28">
        <v>0</v>
      </c>
      <c r="AF398" s="24">
        <v>0</v>
      </c>
      <c r="AG398" s="28">
        <v>70</v>
      </c>
      <c r="AH398" s="32" t="s">
        <v>63</v>
      </c>
      <c r="AI398" s="71" t="s">
        <v>461</v>
      </c>
      <c r="AJ398" s="30" t="s">
        <v>62</v>
      </c>
      <c r="AK398" s="57" t="s">
        <v>29</v>
      </c>
      <c r="AL398" s="25">
        <v>7</v>
      </c>
      <c r="AM398" s="25">
        <v>3</v>
      </c>
      <c r="AN398" s="25">
        <v>0</v>
      </c>
    </row>
    <row r="399" spans="1:40" s="57" customFormat="1" ht="26.25" thickBot="1">
      <c r="A399" s="45">
        <v>40724</v>
      </c>
      <c r="B399" s="72">
        <v>5</v>
      </c>
      <c r="C399" s="49" t="s">
        <v>1</v>
      </c>
      <c r="D399" s="49">
        <v>81</v>
      </c>
      <c r="E399" s="25" t="s">
        <v>42</v>
      </c>
      <c r="F399" s="25">
        <v>3</v>
      </c>
      <c r="G399" s="25">
        <v>2.5</v>
      </c>
      <c r="H399" s="25">
        <v>4.5</v>
      </c>
      <c r="I399" s="24"/>
      <c r="K399" s="50">
        <f t="shared" si="31"/>
        <v>2</v>
      </c>
      <c r="L399" s="50">
        <f t="shared" si="32"/>
        <v>-4.5</v>
      </c>
      <c r="M399" s="50">
        <f t="shared" si="33"/>
        <v>-2.5</v>
      </c>
      <c r="N399" s="50">
        <f t="shared" si="34"/>
        <v>-2.5</v>
      </c>
      <c r="O399" s="25">
        <v>0</v>
      </c>
      <c r="P399" s="25">
        <v>1</v>
      </c>
      <c r="Q399" s="24"/>
      <c r="R399" s="24"/>
      <c r="S399" s="51">
        <f t="shared" si="35"/>
        <v>0</v>
      </c>
      <c r="T399" s="30" t="s">
        <v>15</v>
      </c>
      <c r="U399" s="52" t="s">
        <v>17</v>
      </c>
      <c r="V399" s="24" t="s">
        <v>14</v>
      </c>
      <c r="W399" s="24">
        <v>0</v>
      </c>
      <c r="X399" s="24" t="s">
        <v>14</v>
      </c>
      <c r="Y399" s="24">
        <v>0</v>
      </c>
      <c r="Z399" s="24" t="s">
        <v>14</v>
      </c>
      <c r="AA399" s="24">
        <v>0</v>
      </c>
      <c r="AB399" s="28">
        <v>20</v>
      </c>
      <c r="AC399" s="28">
        <v>0</v>
      </c>
      <c r="AD399" s="28">
        <v>15</v>
      </c>
      <c r="AE399" s="28">
        <v>0</v>
      </c>
      <c r="AF399" s="24"/>
      <c r="AG399" s="28">
        <v>70</v>
      </c>
      <c r="AH399" s="32" t="s">
        <v>61</v>
      </c>
      <c r="AI399" s="71" t="s">
        <v>461</v>
      </c>
      <c r="AJ399" s="25"/>
      <c r="AK399" s="57" t="s">
        <v>30</v>
      </c>
      <c r="AL399" s="25">
        <v>2.5</v>
      </c>
      <c r="AM399" s="25">
        <v>0</v>
      </c>
      <c r="AN399" s="25" t="s">
        <v>40</v>
      </c>
    </row>
    <row r="400" spans="1:40" s="57" customFormat="1" ht="13.5" thickBot="1">
      <c r="A400" s="45">
        <v>40724</v>
      </c>
      <c r="B400" s="72">
        <v>5</v>
      </c>
      <c r="C400" s="49" t="s">
        <v>1</v>
      </c>
      <c r="D400" s="49">
        <v>82</v>
      </c>
      <c r="E400" s="25" t="s">
        <v>42</v>
      </c>
      <c r="F400" s="25">
        <v>2</v>
      </c>
      <c r="G400" s="25">
        <v>2.5</v>
      </c>
      <c r="H400" s="25">
        <v>5</v>
      </c>
      <c r="I400" s="24">
        <v>9</v>
      </c>
      <c r="J400" s="24">
        <v>0.5</v>
      </c>
      <c r="K400" s="50">
        <f t="shared" si="31"/>
        <v>2.5</v>
      </c>
      <c r="L400" s="50">
        <f t="shared" si="32"/>
        <v>4</v>
      </c>
      <c r="M400" s="50">
        <f t="shared" si="33"/>
        <v>6.5</v>
      </c>
      <c r="N400" s="50">
        <f t="shared" si="34"/>
        <v>-2</v>
      </c>
      <c r="O400" s="25">
        <v>0</v>
      </c>
      <c r="P400" s="25">
        <v>6</v>
      </c>
      <c r="Q400" s="24">
        <v>9</v>
      </c>
      <c r="R400" s="24">
        <v>0.5</v>
      </c>
      <c r="S400" s="51">
        <f t="shared" si="35"/>
        <v>9.8125000000000004E-2</v>
      </c>
      <c r="T400" s="30" t="s">
        <v>15</v>
      </c>
      <c r="U400" s="52" t="s">
        <v>17</v>
      </c>
      <c r="V400" s="24" t="s">
        <v>15</v>
      </c>
      <c r="W400" s="24">
        <v>1</v>
      </c>
      <c r="X400" s="24" t="s">
        <v>14</v>
      </c>
      <c r="Y400" s="24">
        <v>0</v>
      </c>
      <c r="Z400" s="24" t="s">
        <v>14</v>
      </c>
      <c r="AA400" s="24">
        <v>0</v>
      </c>
      <c r="AB400" s="28">
        <v>1</v>
      </c>
      <c r="AC400" s="28">
        <v>0</v>
      </c>
      <c r="AD400" s="28">
        <v>25</v>
      </c>
      <c r="AE400" s="28">
        <v>0</v>
      </c>
      <c r="AF400" s="24">
        <v>0</v>
      </c>
      <c r="AG400" s="28">
        <v>70</v>
      </c>
      <c r="AH400" s="32" t="s">
        <v>41</v>
      </c>
      <c r="AI400" s="71" t="s">
        <v>461</v>
      </c>
      <c r="AJ400" s="25"/>
      <c r="AK400" s="57" t="s">
        <v>29</v>
      </c>
      <c r="AL400" s="25">
        <v>2.5</v>
      </c>
      <c r="AM400" s="25">
        <v>0</v>
      </c>
      <c r="AN400" s="25" t="s">
        <v>40</v>
      </c>
    </row>
    <row r="401" spans="1:40" s="57" customFormat="1" ht="26.25" thickBot="1">
      <c r="A401" s="45">
        <v>40724</v>
      </c>
      <c r="B401" s="72">
        <v>5</v>
      </c>
      <c r="C401" s="49" t="s">
        <v>1</v>
      </c>
      <c r="D401" s="49">
        <v>83</v>
      </c>
      <c r="E401" s="25" t="s">
        <v>42</v>
      </c>
      <c r="F401" s="25">
        <v>2</v>
      </c>
      <c r="G401" s="25">
        <v>1.5</v>
      </c>
      <c r="H401" s="25">
        <v>3</v>
      </c>
      <c r="I401" s="24">
        <v>13</v>
      </c>
      <c r="J401" s="24">
        <v>3</v>
      </c>
      <c r="K401" s="50">
        <f t="shared" si="31"/>
        <v>1.5</v>
      </c>
      <c r="L401" s="50">
        <f t="shared" si="32"/>
        <v>10</v>
      </c>
      <c r="M401" s="50">
        <f t="shared" si="33"/>
        <v>11.5</v>
      </c>
      <c r="N401" s="50">
        <f t="shared" si="34"/>
        <v>1.5</v>
      </c>
      <c r="O401" s="25">
        <v>0</v>
      </c>
      <c r="P401" s="25">
        <v>1</v>
      </c>
      <c r="Q401" s="24">
        <v>14</v>
      </c>
      <c r="R401" s="24">
        <v>1</v>
      </c>
      <c r="S401" s="51">
        <f t="shared" si="35"/>
        <v>2.355</v>
      </c>
      <c r="T401" s="30" t="s">
        <v>15</v>
      </c>
      <c r="U401" s="52" t="s">
        <v>15</v>
      </c>
      <c r="V401" s="24" t="s">
        <v>13</v>
      </c>
      <c r="W401" s="24">
        <v>1</v>
      </c>
      <c r="X401" s="24" t="s">
        <v>18</v>
      </c>
      <c r="Y401" s="24">
        <v>1</v>
      </c>
      <c r="Z401" s="24" t="s">
        <v>14</v>
      </c>
      <c r="AA401" s="24">
        <v>0</v>
      </c>
      <c r="AB401" s="28">
        <v>25</v>
      </c>
      <c r="AC401" s="28">
        <v>2</v>
      </c>
      <c r="AD401" s="28">
        <v>50</v>
      </c>
      <c r="AE401" s="28">
        <v>0</v>
      </c>
      <c r="AF401" s="24">
        <v>15</v>
      </c>
      <c r="AG401" s="28">
        <v>80</v>
      </c>
      <c r="AH401" s="32" t="s">
        <v>43</v>
      </c>
      <c r="AI401" s="71" t="s">
        <v>461</v>
      </c>
      <c r="AJ401" s="25"/>
      <c r="AK401" s="57" t="s">
        <v>29</v>
      </c>
      <c r="AL401" s="25">
        <v>1.5</v>
      </c>
      <c r="AM401" s="25">
        <v>0</v>
      </c>
      <c r="AN401" s="25" t="s">
        <v>49</v>
      </c>
    </row>
    <row r="402" spans="1:40" s="57" customFormat="1" ht="26.25" thickBot="1">
      <c r="A402" s="45">
        <v>40724</v>
      </c>
      <c r="B402" s="72">
        <v>5</v>
      </c>
      <c r="C402" s="49" t="s">
        <v>1</v>
      </c>
      <c r="D402" s="49">
        <v>84</v>
      </c>
      <c r="E402" s="25" t="s">
        <v>42</v>
      </c>
      <c r="F402" s="25">
        <v>2</v>
      </c>
      <c r="G402" s="25">
        <v>4</v>
      </c>
      <c r="H402" s="25">
        <v>12</v>
      </c>
      <c r="I402" s="24">
        <v>24</v>
      </c>
      <c r="K402" s="50">
        <f t="shared" si="31"/>
        <v>8</v>
      </c>
      <c r="L402" s="50">
        <f t="shared" si="32"/>
        <v>12</v>
      </c>
      <c r="M402" s="50">
        <f t="shared" si="33"/>
        <v>20</v>
      </c>
      <c r="N402" s="50">
        <f t="shared" si="34"/>
        <v>-4</v>
      </c>
      <c r="O402" s="25">
        <v>0</v>
      </c>
      <c r="P402" s="25">
        <v>18</v>
      </c>
      <c r="Q402" s="24">
        <v>39</v>
      </c>
      <c r="R402" s="24"/>
      <c r="S402" s="51">
        <f t="shared" si="35"/>
        <v>0</v>
      </c>
      <c r="T402" s="30" t="s">
        <v>17</v>
      </c>
      <c r="U402" s="52" t="s">
        <v>15</v>
      </c>
      <c r="V402" s="24" t="s">
        <v>13</v>
      </c>
      <c r="W402" s="24">
        <v>1</v>
      </c>
      <c r="X402" s="24" t="s">
        <v>14</v>
      </c>
      <c r="Y402" s="24">
        <v>0</v>
      </c>
      <c r="Z402" s="24" t="s">
        <v>14</v>
      </c>
      <c r="AA402" s="24">
        <v>0</v>
      </c>
      <c r="AB402" s="28">
        <v>5</v>
      </c>
      <c r="AC402" s="28">
        <v>2</v>
      </c>
      <c r="AD402" s="28">
        <v>25</v>
      </c>
      <c r="AE402" s="28">
        <v>1</v>
      </c>
      <c r="AF402" s="24">
        <v>5</v>
      </c>
      <c r="AG402" s="28">
        <v>60</v>
      </c>
      <c r="AH402" s="32" t="s">
        <v>60</v>
      </c>
      <c r="AI402" s="71" t="s">
        <v>461</v>
      </c>
      <c r="AJ402" s="25"/>
      <c r="AK402" s="57" t="s">
        <v>31</v>
      </c>
      <c r="AL402" s="25">
        <v>4</v>
      </c>
      <c r="AM402" s="25">
        <v>0</v>
      </c>
      <c r="AN402" s="25" t="s">
        <v>40</v>
      </c>
    </row>
    <row r="403" spans="1:40" s="57" customFormat="1" ht="13.5" thickBot="1">
      <c r="A403" s="45">
        <v>40724</v>
      </c>
      <c r="B403" s="72">
        <v>5</v>
      </c>
      <c r="C403" s="49" t="s">
        <v>1</v>
      </c>
      <c r="D403" s="49">
        <v>85</v>
      </c>
      <c r="E403" s="25" t="s">
        <v>42</v>
      </c>
      <c r="F403" s="25">
        <v>3</v>
      </c>
      <c r="G403" s="25">
        <v>4</v>
      </c>
      <c r="H403" s="25">
        <v>7.5</v>
      </c>
      <c r="I403" s="24">
        <v>11.5</v>
      </c>
      <c r="J403" s="24">
        <v>11</v>
      </c>
      <c r="K403" s="50">
        <f t="shared" si="31"/>
        <v>3.5</v>
      </c>
      <c r="L403" s="50">
        <f t="shared" si="32"/>
        <v>4</v>
      </c>
      <c r="M403" s="50">
        <f t="shared" si="33"/>
        <v>7.5</v>
      </c>
      <c r="N403" s="50">
        <f t="shared" si="34"/>
        <v>7</v>
      </c>
      <c r="O403" s="25">
        <v>0</v>
      </c>
      <c r="P403" s="25">
        <v>6</v>
      </c>
      <c r="Q403" s="24">
        <v>19</v>
      </c>
      <c r="R403" s="24">
        <v>2.5</v>
      </c>
      <c r="S403" s="51">
        <f t="shared" si="35"/>
        <v>53.96875</v>
      </c>
      <c r="T403" s="30" t="s">
        <v>15</v>
      </c>
      <c r="U403" s="52" t="s">
        <v>15</v>
      </c>
      <c r="V403" s="24" t="s">
        <v>15</v>
      </c>
      <c r="W403" s="24">
        <v>1</v>
      </c>
      <c r="X403" s="24" t="s">
        <v>15</v>
      </c>
      <c r="Y403" s="24">
        <v>1</v>
      </c>
      <c r="Z403" s="24" t="s">
        <v>18</v>
      </c>
      <c r="AA403" s="24">
        <v>1</v>
      </c>
      <c r="AB403" s="28">
        <v>3</v>
      </c>
      <c r="AC403" s="28">
        <v>1</v>
      </c>
      <c r="AD403" s="28">
        <v>15</v>
      </c>
      <c r="AE403" s="28">
        <v>0</v>
      </c>
      <c r="AF403" s="24">
        <v>0</v>
      </c>
      <c r="AG403" s="28">
        <v>55</v>
      </c>
      <c r="AH403" s="32" t="s">
        <v>41</v>
      </c>
      <c r="AI403" s="71" t="s">
        <v>461</v>
      </c>
      <c r="AJ403" s="25"/>
      <c r="AK403" s="57" t="s">
        <v>29</v>
      </c>
      <c r="AL403" s="25">
        <v>4</v>
      </c>
      <c r="AM403" s="25">
        <v>0</v>
      </c>
      <c r="AN403" s="25" t="s">
        <v>40</v>
      </c>
    </row>
    <row r="404" spans="1:40" s="57" customFormat="1" ht="26.25" thickBot="1">
      <c r="A404" s="45">
        <v>40724</v>
      </c>
      <c r="B404" s="72">
        <v>5</v>
      </c>
      <c r="C404" s="49" t="s">
        <v>1</v>
      </c>
      <c r="D404" s="49">
        <v>86</v>
      </c>
      <c r="E404" s="25" t="s">
        <v>42</v>
      </c>
      <c r="F404" s="25">
        <v>2</v>
      </c>
      <c r="G404" s="25">
        <v>3.5</v>
      </c>
      <c r="H404" s="25">
        <v>6.5</v>
      </c>
      <c r="I404" s="24">
        <v>9</v>
      </c>
      <c r="J404" s="24">
        <v>3.5</v>
      </c>
      <c r="K404" s="50">
        <f t="shared" si="31"/>
        <v>3</v>
      </c>
      <c r="L404" s="50">
        <f t="shared" si="32"/>
        <v>2.5</v>
      </c>
      <c r="M404" s="50">
        <f t="shared" si="33"/>
        <v>5.5</v>
      </c>
      <c r="N404" s="50">
        <f t="shared" si="34"/>
        <v>0</v>
      </c>
      <c r="O404" s="25">
        <v>1</v>
      </c>
      <c r="P404" s="25">
        <v>4</v>
      </c>
      <c r="Q404" s="24">
        <v>11</v>
      </c>
      <c r="R404" s="24">
        <v>1.5</v>
      </c>
      <c r="S404" s="51">
        <f t="shared" si="35"/>
        <v>6.1818750000000007</v>
      </c>
      <c r="T404" s="30" t="s">
        <v>17</v>
      </c>
      <c r="U404" s="52" t="s">
        <v>15</v>
      </c>
      <c r="V404" s="24" t="s">
        <v>15</v>
      </c>
      <c r="W404" s="24">
        <v>1</v>
      </c>
      <c r="X404" s="24" t="s">
        <v>14</v>
      </c>
      <c r="Y404" s="24">
        <v>0</v>
      </c>
      <c r="Z404" s="24" t="s">
        <v>14</v>
      </c>
      <c r="AA404" s="24">
        <v>0</v>
      </c>
      <c r="AB404" s="28">
        <v>28</v>
      </c>
      <c r="AC404" s="28">
        <v>2</v>
      </c>
      <c r="AD404" s="28">
        <v>35</v>
      </c>
      <c r="AE404" s="28">
        <v>1</v>
      </c>
      <c r="AF404" s="24">
        <v>5</v>
      </c>
      <c r="AG404" s="28">
        <v>90</v>
      </c>
      <c r="AH404" s="32" t="s">
        <v>59</v>
      </c>
      <c r="AI404" s="71" t="s">
        <v>461</v>
      </c>
      <c r="AJ404" s="25"/>
      <c r="AK404" s="57" t="s">
        <v>29</v>
      </c>
      <c r="AL404" s="25">
        <v>3.5</v>
      </c>
      <c r="AM404" s="25">
        <v>1</v>
      </c>
      <c r="AN404" s="25">
        <v>0</v>
      </c>
    </row>
    <row r="405" spans="1:40" s="57" customFormat="1" ht="13.5" thickBot="1">
      <c r="A405" s="45">
        <v>40724</v>
      </c>
      <c r="B405" s="72">
        <v>5</v>
      </c>
      <c r="C405" s="49" t="s">
        <v>1</v>
      </c>
      <c r="D405" s="49">
        <v>87</v>
      </c>
      <c r="E405" s="25" t="s">
        <v>42</v>
      </c>
      <c r="F405" s="25">
        <v>3</v>
      </c>
      <c r="G405" s="25">
        <v>5</v>
      </c>
      <c r="H405" s="25">
        <v>12</v>
      </c>
      <c r="I405" s="24">
        <v>10.5</v>
      </c>
      <c r="J405" s="24">
        <v>4</v>
      </c>
      <c r="K405" s="50">
        <f t="shared" si="31"/>
        <v>7</v>
      </c>
      <c r="L405" s="50">
        <f t="shared" si="32"/>
        <v>-1.5</v>
      </c>
      <c r="M405" s="50">
        <f t="shared" si="33"/>
        <v>5.5</v>
      </c>
      <c r="N405" s="50">
        <f t="shared" si="34"/>
        <v>-1</v>
      </c>
      <c r="O405" s="25">
        <v>2</v>
      </c>
      <c r="P405" s="25">
        <v>16</v>
      </c>
      <c r="Q405" s="24">
        <v>24</v>
      </c>
      <c r="R405" s="24">
        <v>1</v>
      </c>
      <c r="S405" s="51">
        <f t="shared" si="35"/>
        <v>3.14</v>
      </c>
      <c r="T405" s="30" t="s">
        <v>15</v>
      </c>
      <c r="U405" s="52" t="s">
        <v>16</v>
      </c>
      <c r="V405" s="24" t="s">
        <v>15</v>
      </c>
      <c r="W405" s="24">
        <v>1</v>
      </c>
      <c r="X405" s="24" t="s">
        <v>14</v>
      </c>
      <c r="Y405" s="24">
        <v>0</v>
      </c>
      <c r="Z405" s="24" t="s">
        <v>14</v>
      </c>
      <c r="AA405" s="24">
        <v>0</v>
      </c>
      <c r="AB405" s="28">
        <v>25</v>
      </c>
      <c r="AC405" s="28">
        <v>1</v>
      </c>
      <c r="AD405" s="28">
        <v>40</v>
      </c>
      <c r="AE405" s="28">
        <v>1</v>
      </c>
      <c r="AF405" s="24">
        <v>25</v>
      </c>
      <c r="AG405" s="28">
        <v>70</v>
      </c>
      <c r="AH405" s="32" t="s">
        <v>58</v>
      </c>
      <c r="AI405" s="71" t="s">
        <v>461</v>
      </c>
      <c r="AJ405" s="25"/>
      <c r="AK405" s="57" t="s">
        <v>29</v>
      </c>
      <c r="AL405" s="25">
        <v>5</v>
      </c>
      <c r="AM405" s="25">
        <v>2</v>
      </c>
      <c r="AN405" s="25" t="s">
        <v>40</v>
      </c>
    </row>
    <row r="406" spans="1:40" s="57" customFormat="1" ht="26.25" thickBot="1">
      <c r="A406" s="45">
        <v>40724</v>
      </c>
      <c r="B406" s="72">
        <v>5</v>
      </c>
      <c r="C406" s="49" t="s">
        <v>1</v>
      </c>
      <c r="D406" s="49">
        <v>88</v>
      </c>
      <c r="E406" s="25" t="s">
        <v>42</v>
      </c>
      <c r="F406" s="25">
        <v>3</v>
      </c>
      <c r="G406" s="25">
        <v>6</v>
      </c>
      <c r="H406" s="25">
        <v>14.5</v>
      </c>
      <c r="I406" s="24">
        <v>20</v>
      </c>
      <c r="J406" s="24">
        <v>2</v>
      </c>
      <c r="K406" s="50">
        <f t="shared" si="31"/>
        <v>8.5</v>
      </c>
      <c r="L406" s="50">
        <f t="shared" si="32"/>
        <v>5.5</v>
      </c>
      <c r="M406" s="50">
        <f t="shared" si="33"/>
        <v>14</v>
      </c>
      <c r="N406" s="50">
        <f t="shared" si="34"/>
        <v>-4</v>
      </c>
      <c r="O406" s="25">
        <v>2</v>
      </c>
      <c r="P406" s="25">
        <v>17</v>
      </c>
      <c r="Q406" s="24">
        <v>31</v>
      </c>
      <c r="R406" s="24">
        <v>1.5</v>
      </c>
      <c r="S406" s="51">
        <f t="shared" si="35"/>
        <v>3.5325000000000002</v>
      </c>
      <c r="T406" s="30" t="s">
        <v>13</v>
      </c>
      <c r="U406" s="52" t="s">
        <v>15</v>
      </c>
      <c r="V406" s="24" t="s">
        <v>13</v>
      </c>
      <c r="W406" s="24">
        <v>1</v>
      </c>
      <c r="X406" s="24" t="s">
        <v>18</v>
      </c>
      <c r="Y406" s="24">
        <v>1</v>
      </c>
      <c r="Z406" s="24" t="s">
        <v>18</v>
      </c>
      <c r="AA406" s="24">
        <v>1</v>
      </c>
      <c r="AB406" s="28">
        <v>20</v>
      </c>
      <c r="AC406" s="28">
        <v>0</v>
      </c>
      <c r="AD406" s="28">
        <v>35</v>
      </c>
      <c r="AE406" s="28">
        <v>0</v>
      </c>
      <c r="AF406" s="24">
        <v>1</v>
      </c>
      <c r="AG406" s="28">
        <v>120</v>
      </c>
      <c r="AH406" s="32" t="s">
        <v>57</v>
      </c>
      <c r="AI406" s="71" t="s">
        <v>461</v>
      </c>
      <c r="AJ406" s="25"/>
      <c r="AK406" s="57" t="s">
        <v>29</v>
      </c>
      <c r="AL406" s="25">
        <v>6</v>
      </c>
      <c r="AM406" s="25">
        <v>2</v>
      </c>
      <c r="AN406" s="25" t="s">
        <v>49</v>
      </c>
    </row>
    <row r="407" spans="1:40" s="57" customFormat="1" ht="26.25" thickBot="1">
      <c r="A407" s="45">
        <v>40724</v>
      </c>
      <c r="B407" s="72">
        <v>5</v>
      </c>
      <c r="C407" s="49" t="s">
        <v>1</v>
      </c>
      <c r="D407" s="49">
        <v>89</v>
      </c>
      <c r="E407" s="25" t="s">
        <v>42</v>
      </c>
      <c r="F407" s="25">
        <v>2</v>
      </c>
      <c r="G407" s="25">
        <v>7</v>
      </c>
      <c r="H407" s="25">
        <v>19</v>
      </c>
      <c r="I407" s="24">
        <v>30.5</v>
      </c>
      <c r="J407" s="24">
        <v>2.5</v>
      </c>
      <c r="K407" s="50">
        <f t="shared" si="31"/>
        <v>12</v>
      </c>
      <c r="L407" s="50">
        <f t="shared" si="32"/>
        <v>11.5</v>
      </c>
      <c r="M407" s="50">
        <f t="shared" si="33"/>
        <v>23.5</v>
      </c>
      <c r="N407" s="50">
        <f t="shared" si="34"/>
        <v>-4.5</v>
      </c>
      <c r="O407" s="25">
        <v>3</v>
      </c>
      <c r="P407" s="25">
        <v>28</v>
      </c>
      <c r="Q407" s="24">
        <v>46</v>
      </c>
      <c r="R407" s="24">
        <v>0.5</v>
      </c>
      <c r="S407" s="51">
        <f t="shared" si="35"/>
        <v>0.49062500000000003</v>
      </c>
      <c r="T407" s="30" t="s">
        <v>13</v>
      </c>
      <c r="U407" s="52" t="s">
        <v>15</v>
      </c>
      <c r="V407" s="24" t="s">
        <v>13</v>
      </c>
      <c r="W407" s="24">
        <v>1</v>
      </c>
      <c r="X407" s="24" t="s">
        <v>14</v>
      </c>
      <c r="Y407" s="24">
        <v>0</v>
      </c>
      <c r="Z407" s="24" t="s">
        <v>14</v>
      </c>
      <c r="AA407" s="24">
        <v>0</v>
      </c>
      <c r="AB407" s="28">
        <v>15</v>
      </c>
      <c r="AC407" s="28">
        <v>1</v>
      </c>
      <c r="AD407" s="28">
        <v>45</v>
      </c>
      <c r="AE407" s="28">
        <v>0</v>
      </c>
      <c r="AF407" s="24">
        <v>1</v>
      </c>
      <c r="AG407" s="28">
        <v>100</v>
      </c>
      <c r="AH407" s="32" t="s">
        <v>56</v>
      </c>
      <c r="AI407" s="71" t="s">
        <v>461</v>
      </c>
      <c r="AJ407" s="25"/>
      <c r="AK407" s="57" t="s">
        <v>29</v>
      </c>
      <c r="AL407" s="25">
        <v>7</v>
      </c>
      <c r="AM407" s="25">
        <v>3</v>
      </c>
      <c r="AN407" s="25" t="s">
        <v>40</v>
      </c>
    </row>
    <row r="408" spans="1:40" s="57" customFormat="1" ht="26.25" thickBot="1">
      <c r="A408" s="45">
        <v>40724</v>
      </c>
      <c r="B408" s="72">
        <v>5</v>
      </c>
      <c r="C408" s="49" t="s">
        <v>1</v>
      </c>
      <c r="D408" s="49">
        <v>90</v>
      </c>
      <c r="E408" s="25" t="s">
        <v>42</v>
      </c>
      <c r="F408" s="25">
        <v>2</v>
      </c>
      <c r="G408" s="25">
        <v>5</v>
      </c>
      <c r="H408" s="25">
        <v>14</v>
      </c>
      <c r="I408" s="24">
        <v>26</v>
      </c>
      <c r="J408" s="24">
        <v>11</v>
      </c>
      <c r="K408" s="50">
        <f t="shared" si="31"/>
        <v>9</v>
      </c>
      <c r="L408" s="50">
        <f t="shared" si="32"/>
        <v>12</v>
      </c>
      <c r="M408" s="50">
        <f t="shared" si="33"/>
        <v>21</v>
      </c>
      <c r="N408" s="50">
        <f t="shared" si="34"/>
        <v>6</v>
      </c>
      <c r="O408" s="25">
        <v>0</v>
      </c>
      <c r="P408" s="25">
        <v>23</v>
      </c>
      <c r="Q408" s="24">
        <v>42</v>
      </c>
      <c r="R408" s="24">
        <v>1.5</v>
      </c>
      <c r="S408" s="51">
        <f t="shared" si="35"/>
        <v>19.428750000000001</v>
      </c>
      <c r="T408" s="30" t="s">
        <v>13</v>
      </c>
      <c r="U408" s="52" t="s">
        <v>15</v>
      </c>
      <c r="V408" s="24" t="s">
        <v>13</v>
      </c>
      <c r="W408" s="24">
        <v>1</v>
      </c>
      <c r="X408" s="24" t="s">
        <v>18</v>
      </c>
      <c r="Y408" s="24">
        <v>1</v>
      </c>
      <c r="Z408" s="24" t="s">
        <v>18</v>
      </c>
      <c r="AA408" s="24">
        <v>1</v>
      </c>
      <c r="AB408" s="28">
        <v>45</v>
      </c>
      <c r="AC408" s="28">
        <v>1</v>
      </c>
      <c r="AD408" s="28">
        <v>60</v>
      </c>
      <c r="AE408" s="28">
        <v>0</v>
      </c>
      <c r="AF408" s="24">
        <v>1</v>
      </c>
      <c r="AG408" s="28">
        <v>110</v>
      </c>
      <c r="AH408" s="32" t="s">
        <v>55</v>
      </c>
      <c r="AI408" s="71" t="s">
        <v>461</v>
      </c>
      <c r="AJ408" s="25"/>
      <c r="AK408" s="57" t="s">
        <v>29</v>
      </c>
      <c r="AL408" s="25">
        <v>5</v>
      </c>
      <c r="AM408" s="25">
        <v>0</v>
      </c>
      <c r="AN408" s="25" t="s">
        <v>52</v>
      </c>
    </row>
    <row r="409" spans="1:40" s="57" customFormat="1" ht="26.25" thickBot="1">
      <c r="A409" s="45">
        <v>40724</v>
      </c>
      <c r="B409" s="72">
        <v>5</v>
      </c>
      <c r="C409" s="49" t="s">
        <v>1</v>
      </c>
      <c r="D409" s="49">
        <v>91</v>
      </c>
      <c r="E409" s="25" t="s">
        <v>42</v>
      </c>
      <c r="F409" s="25">
        <v>4</v>
      </c>
      <c r="G409" s="25">
        <v>3.5</v>
      </c>
      <c r="H409" s="25">
        <v>7</v>
      </c>
      <c r="I409" s="24">
        <v>40</v>
      </c>
      <c r="J409" s="24">
        <v>57</v>
      </c>
      <c r="K409" s="50">
        <f t="shared" si="31"/>
        <v>3.5</v>
      </c>
      <c r="L409" s="50">
        <f t="shared" si="32"/>
        <v>33</v>
      </c>
      <c r="M409" s="50">
        <f t="shared" si="33"/>
        <v>36.5</v>
      </c>
      <c r="N409" s="50">
        <f t="shared" si="34"/>
        <v>53.5</v>
      </c>
      <c r="O409" s="25">
        <v>2</v>
      </c>
      <c r="P409" s="25">
        <v>20</v>
      </c>
      <c r="Q409" s="24">
        <v>50</v>
      </c>
      <c r="R409" s="24">
        <v>12</v>
      </c>
      <c r="S409" s="51">
        <f t="shared" si="35"/>
        <v>6443.2800000000007</v>
      </c>
      <c r="T409" s="30" t="s">
        <v>13</v>
      </c>
      <c r="U409" s="52" t="s">
        <v>15</v>
      </c>
      <c r="V409" s="24" t="s">
        <v>13</v>
      </c>
      <c r="W409" s="24">
        <v>1</v>
      </c>
      <c r="X409" s="24" t="s">
        <v>13</v>
      </c>
      <c r="Y409" s="24">
        <v>1</v>
      </c>
      <c r="Z409" s="24" t="s">
        <v>15</v>
      </c>
      <c r="AA409" s="24">
        <v>1</v>
      </c>
      <c r="AB409" s="28">
        <v>55</v>
      </c>
      <c r="AC409" s="28">
        <v>1</v>
      </c>
      <c r="AD409" s="28">
        <v>70</v>
      </c>
      <c r="AE409" s="28">
        <v>1</v>
      </c>
      <c r="AF409" s="24">
        <v>40</v>
      </c>
      <c r="AG409" s="28">
        <v>75</v>
      </c>
      <c r="AH409" s="32" t="s">
        <v>54</v>
      </c>
      <c r="AI409" s="71" t="s">
        <v>461</v>
      </c>
      <c r="AJ409" s="30" t="s">
        <v>53</v>
      </c>
      <c r="AK409" s="57" t="s">
        <v>30</v>
      </c>
      <c r="AL409" s="25">
        <v>3.5</v>
      </c>
      <c r="AM409" s="25">
        <v>2</v>
      </c>
      <c r="AN409" s="25" t="s">
        <v>52</v>
      </c>
    </row>
    <row r="410" spans="1:40" s="57" customFormat="1" ht="26.25" thickBot="1">
      <c r="A410" s="45">
        <v>40724</v>
      </c>
      <c r="B410" s="72">
        <v>5</v>
      </c>
      <c r="C410" s="49" t="s">
        <v>1</v>
      </c>
      <c r="D410" s="49">
        <v>92</v>
      </c>
      <c r="E410" s="25" t="s">
        <v>42</v>
      </c>
      <c r="F410" s="25">
        <v>2</v>
      </c>
      <c r="G410" s="25">
        <v>4</v>
      </c>
      <c r="H410" s="25">
        <v>8</v>
      </c>
      <c r="I410" s="24">
        <v>19</v>
      </c>
      <c r="J410" s="24">
        <v>15</v>
      </c>
      <c r="K410" s="50">
        <f t="shared" si="31"/>
        <v>4</v>
      </c>
      <c r="L410" s="50">
        <f t="shared" si="32"/>
        <v>11</v>
      </c>
      <c r="M410" s="50">
        <f t="shared" si="33"/>
        <v>15</v>
      </c>
      <c r="N410" s="50">
        <f t="shared" si="34"/>
        <v>11</v>
      </c>
      <c r="O410" s="25">
        <v>2</v>
      </c>
      <c r="P410" s="25">
        <v>7</v>
      </c>
      <c r="Q410" s="24">
        <v>36</v>
      </c>
      <c r="R410" s="24">
        <v>1</v>
      </c>
      <c r="S410" s="51">
        <f t="shared" si="35"/>
        <v>11.775</v>
      </c>
      <c r="T410" s="30" t="s">
        <v>13</v>
      </c>
      <c r="U410" s="52" t="s">
        <v>15</v>
      </c>
      <c r="V410" s="24" t="s">
        <v>15</v>
      </c>
      <c r="W410" s="24">
        <v>1</v>
      </c>
      <c r="X410" s="24" t="s">
        <v>18</v>
      </c>
      <c r="Y410" s="24">
        <v>1</v>
      </c>
      <c r="Z410" s="24" t="s">
        <v>14</v>
      </c>
      <c r="AA410" s="24">
        <v>0</v>
      </c>
      <c r="AB410" s="28">
        <v>5</v>
      </c>
      <c r="AC410" s="28">
        <v>1</v>
      </c>
      <c r="AD410" s="28">
        <v>40</v>
      </c>
      <c r="AE410" s="28">
        <v>1</v>
      </c>
      <c r="AF410" s="24">
        <v>25</v>
      </c>
      <c r="AG410" s="32">
        <v>0</v>
      </c>
      <c r="AH410" s="32" t="s">
        <v>51</v>
      </c>
      <c r="AI410" s="71" t="s">
        <v>461</v>
      </c>
      <c r="AJ410" s="30" t="s">
        <v>50</v>
      </c>
      <c r="AK410" s="57" t="s">
        <v>30</v>
      </c>
      <c r="AL410" s="25">
        <v>4</v>
      </c>
      <c r="AM410" s="25">
        <v>2</v>
      </c>
      <c r="AN410" s="25" t="s">
        <v>49</v>
      </c>
    </row>
    <row r="411" spans="1:40" s="57" customFormat="1" ht="26.25" thickBot="1">
      <c r="A411" s="45">
        <v>40724</v>
      </c>
      <c r="B411" s="72">
        <v>5</v>
      </c>
      <c r="C411" s="49" t="s">
        <v>1</v>
      </c>
      <c r="D411" s="49">
        <v>93</v>
      </c>
      <c r="E411" s="25" t="s">
        <v>42</v>
      </c>
      <c r="F411" s="25">
        <v>2</v>
      </c>
      <c r="G411" s="25">
        <v>3.5</v>
      </c>
      <c r="H411" s="25">
        <v>6</v>
      </c>
      <c r="I411" s="24">
        <v>7</v>
      </c>
      <c r="J411" s="24">
        <v>5.5</v>
      </c>
      <c r="K411" s="50">
        <f t="shared" si="31"/>
        <v>2.5</v>
      </c>
      <c r="L411" s="50">
        <f t="shared" si="32"/>
        <v>1</v>
      </c>
      <c r="M411" s="50">
        <f t="shared" si="33"/>
        <v>3.5</v>
      </c>
      <c r="N411" s="50">
        <f t="shared" si="34"/>
        <v>2</v>
      </c>
      <c r="O411" s="25">
        <v>0</v>
      </c>
      <c r="P411" s="25">
        <v>2</v>
      </c>
      <c r="Q411" s="24">
        <v>9</v>
      </c>
      <c r="R411" s="24">
        <v>1</v>
      </c>
      <c r="S411" s="51">
        <f t="shared" si="35"/>
        <v>4.3174999999999999</v>
      </c>
      <c r="T411" s="30" t="s">
        <v>15</v>
      </c>
      <c r="U411" s="52" t="s">
        <v>15</v>
      </c>
      <c r="V411" s="24" t="s">
        <v>17</v>
      </c>
      <c r="W411" s="24">
        <v>1</v>
      </c>
      <c r="X411" s="24" t="s">
        <v>14</v>
      </c>
      <c r="Y411" s="24">
        <v>0</v>
      </c>
      <c r="Z411" s="24" t="s">
        <v>14</v>
      </c>
      <c r="AA411" s="24">
        <v>0</v>
      </c>
      <c r="AB411" s="28">
        <v>16</v>
      </c>
      <c r="AC411" s="28">
        <v>0</v>
      </c>
      <c r="AD411" s="28">
        <v>35</v>
      </c>
      <c r="AE411" s="28">
        <v>0</v>
      </c>
      <c r="AF411" s="24">
        <v>0</v>
      </c>
      <c r="AG411" s="28">
        <v>60</v>
      </c>
      <c r="AH411" s="32" t="s">
        <v>43</v>
      </c>
      <c r="AI411" s="71" t="s">
        <v>461</v>
      </c>
      <c r="AJ411" s="25"/>
      <c r="AK411" s="57" t="s">
        <v>30</v>
      </c>
      <c r="AL411" s="25">
        <v>3.5</v>
      </c>
      <c r="AM411" s="25">
        <v>0</v>
      </c>
      <c r="AN411" s="25" t="s">
        <v>40</v>
      </c>
    </row>
    <row r="412" spans="1:40" s="57" customFormat="1" ht="26.25" thickBot="1">
      <c r="A412" s="45">
        <v>40724</v>
      </c>
      <c r="B412" s="72">
        <v>5</v>
      </c>
      <c r="C412" s="49" t="s">
        <v>1</v>
      </c>
      <c r="D412" s="49">
        <v>94</v>
      </c>
      <c r="E412" s="25" t="s">
        <v>42</v>
      </c>
      <c r="F412" s="25">
        <v>3</v>
      </c>
      <c r="G412" s="25">
        <v>3</v>
      </c>
      <c r="H412" s="25">
        <v>7</v>
      </c>
      <c r="I412" s="24">
        <v>9</v>
      </c>
      <c r="J412" s="24">
        <v>1.5</v>
      </c>
      <c r="K412" s="50">
        <f t="shared" si="31"/>
        <v>4</v>
      </c>
      <c r="L412" s="50">
        <f t="shared" si="32"/>
        <v>2</v>
      </c>
      <c r="M412" s="50">
        <f t="shared" si="33"/>
        <v>6</v>
      </c>
      <c r="N412" s="50">
        <f t="shared" si="34"/>
        <v>-1.5</v>
      </c>
      <c r="O412" s="25">
        <v>0</v>
      </c>
      <c r="P412" s="25">
        <v>5</v>
      </c>
      <c r="Q412" s="24">
        <v>15</v>
      </c>
      <c r="R412" s="24">
        <v>1</v>
      </c>
      <c r="S412" s="51">
        <f t="shared" si="35"/>
        <v>1.1775</v>
      </c>
      <c r="T412" s="30" t="s">
        <v>15</v>
      </c>
      <c r="U412" s="52" t="s">
        <v>15</v>
      </c>
      <c r="V412" s="24" t="s">
        <v>13</v>
      </c>
      <c r="W412" s="24">
        <v>1</v>
      </c>
      <c r="X412" s="24" t="s">
        <v>14</v>
      </c>
      <c r="Y412" s="24">
        <v>0</v>
      </c>
      <c r="Z412" s="24" t="s">
        <v>14</v>
      </c>
      <c r="AA412" s="24">
        <v>0</v>
      </c>
      <c r="AB412" s="28">
        <v>10</v>
      </c>
      <c r="AC412" s="28">
        <v>1</v>
      </c>
      <c r="AD412" s="28">
        <v>20</v>
      </c>
      <c r="AE412" s="28">
        <v>2</v>
      </c>
      <c r="AF412" s="24">
        <v>1</v>
      </c>
      <c r="AG412" s="28">
        <v>30</v>
      </c>
      <c r="AH412" s="32" t="s">
        <v>45</v>
      </c>
      <c r="AI412" s="71" t="s">
        <v>461</v>
      </c>
      <c r="AJ412" s="25"/>
      <c r="AK412" s="57" t="s">
        <v>29</v>
      </c>
      <c r="AL412" s="25">
        <v>3</v>
      </c>
      <c r="AM412" s="25">
        <v>0</v>
      </c>
      <c r="AN412" s="25" t="s">
        <v>40</v>
      </c>
    </row>
    <row r="413" spans="1:40" s="57" customFormat="1" ht="13.5" thickBot="1">
      <c r="A413" s="45">
        <v>40724</v>
      </c>
      <c r="B413" s="72">
        <v>5</v>
      </c>
      <c r="C413" s="49" t="s">
        <v>1</v>
      </c>
      <c r="D413" s="49">
        <v>95</v>
      </c>
      <c r="E413" s="25" t="s">
        <v>42</v>
      </c>
      <c r="F413" s="25">
        <v>3</v>
      </c>
      <c r="G413" s="25">
        <v>3</v>
      </c>
      <c r="H413" s="25">
        <v>6</v>
      </c>
      <c r="I413" s="24">
        <v>7.5</v>
      </c>
      <c r="J413" s="24">
        <v>3</v>
      </c>
      <c r="K413" s="50">
        <f t="shared" si="31"/>
        <v>3</v>
      </c>
      <c r="L413" s="50">
        <f t="shared" si="32"/>
        <v>1.5</v>
      </c>
      <c r="M413" s="50">
        <f t="shared" si="33"/>
        <v>4.5</v>
      </c>
      <c r="N413" s="50">
        <f t="shared" si="34"/>
        <v>0</v>
      </c>
      <c r="O413" s="25">
        <v>3</v>
      </c>
      <c r="P413" s="25">
        <v>5</v>
      </c>
      <c r="Q413" s="24">
        <v>4</v>
      </c>
      <c r="R413" s="24">
        <v>1</v>
      </c>
      <c r="S413" s="51">
        <f t="shared" si="35"/>
        <v>2.355</v>
      </c>
      <c r="T413" s="30" t="s">
        <v>17</v>
      </c>
      <c r="U413" s="52" t="s">
        <v>15</v>
      </c>
      <c r="V413" s="24" t="s">
        <v>15</v>
      </c>
      <c r="W413" s="24">
        <v>1</v>
      </c>
      <c r="X413" s="24" t="s">
        <v>14</v>
      </c>
      <c r="Y413" s="24">
        <v>0</v>
      </c>
      <c r="Z413" s="24" t="s">
        <v>14</v>
      </c>
      <c r="AA413" s="24">
        <v>0</v>
      </c>
      <c r="AB413" s="28">
        <v>5</v>
      </c>
      <c r="AC413" s="28">
        <v>2</v>
      </c>
      <c r="AD413" s="28">
        <v>18</v>
      </c>
      <c r="AE413" s="28">
        <v>0</v>
      </c>
      <c r="AF413" s="24">
        <v>5</v>
      </c>
      <c r="AG413" s="28">
        <v>35</v>
      </c>
      <c r="AH413" s="32" t="s">
        <v>48</v>
      </c>
      <c r="AI413" s="71" t="s">
        <v>461</v>
      </c>
      <c r="AJ413" s="25"/>
      <c r="AK413" s="57" t="s">
        <v>29</v>
      </c>
      <c r="AL413" s="25">
        <v>3</v>
      </c>
      <c r="AM413" s="25">
        <v>3</v>
      </c>
      <c r="AN413" s="25" t="s">
        <v>40</v>
      </c>
    </row>
    <row r="414" spans="1:40" s="57" customFormat="1" ht="26.25" thickBot="1">
      <c r="A414" s="45">
        <v>40724</v>
      </c>
      <c r="B414" s="72">
        <v>5</v>
      </c>
      <c r="C414" s="49" t="s">
        <v>1</v>
      </c>
      <c r="D414" s="49">
        <v>96</v>
      </c>
      <c r="E414" s="25" t="s">
        <v>47</v>
      </c>
      <c r="F414" s="25">
        <v>2</v>
      </c>
      <c r="G414" s="25">
        <v>4</v>
      </c>
      <c r="H414" s="25">
        <v>6</v>
      </c>
      <c r="I414" s="24">
        <v>8.5</v>
      </c>
      <c r="J414" s="24">
        <v>5.5</v>
      </c>
      <c r="K414" s="50">
        <f t="shared" si="31"/>
        <v>2</v>
      </c>
      <c r="L414" s="50">
        <f t="shared" si="32"/>
        <v>2.5</v>
      </c>
      <c r="M414" s="50">
        <f t="shared" si="33"/>
        <v>4.5</v>
      </c>
      <c r="N414" s="50">
        <f t="shared" si="34"/>
        <v>1.5</v>
      </c>
      <c r="O414" s="25">
        <v>0</v>
      </c>
      <c r="P414" s="25">
        <v>9</v>
      </c>
      <c r="Q414" s="24">
        <v>14</v>
      </c>
      <c r="R414" s="24">
        <v>1.5</v>
      </c>
      <c r="S414" s="51">
        <f t="shared" si="35"/>
        <v>9.7143750000000004</v>
      </c>
      <c r="T414" s="30" t="s">
        <v>17</v>
      </c>
      <c r="U414" s="52" t="s">
        <v>15</v>
      </c>
      <c r="V414" s="24" t="s">
        <v>15</v>
      </c>
      <c r="W414" s="24">
        <v>1</v>
      </c>
      <c r="X414" s="24" t="s">
        <v>14</v>
      </c>
      <c r="Y414" s="24">
        <v>0</v>
      </c>
      <c r="Z414" s="24" t="s">
        <v>14</v>
      </c>
      <c r="AA414" s="24">
        <v>0</v>
      </c>
      <c r="AB414" s="28">
        <v>4</v>
      </c>
      <c r="AC414" s="28">
        <v>0</v>
      </c>
      <c r="AD414" s="28">
        <v>12</v>
      </c>
      <c r="AE414" s="28">
        <v>0</v>
      </c>
      <c r="AF414" s="57">
        <v>1</v>
      </c>
      <c r="AG414" s="28">
        <v>45</v>
      </c>
      <c r="AH414" s="32" t="s">
        <v>46</v>
      </c>
      <c r="AI414" s="71" t="s">
        <v>461</v>
      </c>
      <c r="AJ414" s="25"/>
      <c r="AK414" s="57" t="s">
        <v>29</v>
      </c>
      <c r="AL414" s="25">
        <v>2</v>
      </c>
      <c r="AM414" s="25">
        <v>0</v>
      </c>
      <c r="AN414" s="25">
        <v>0</v>
      </c>
    </row>
    <row r="415" spans="1:40" s="57" customFormat="1" ht="26.25" thickBot="1">
      <c r="A415" s="45">
        <v>40724</v>
      </c>
      <c r="B415" s="72">
        <v>5</v>
      </c>
      <c r="C415" s="49" t="s">
        <v>1</v>
      </c>
      <c r="D415" s="49">
        <v>97</v>
      </c>
      <c r="E415" s="25" t="s">
        <v>42</v>
      </c>
      <c r="F415" s="25">
        <v>2</v>
      </c>
      <c r="G415" s="25">
        <v>6</v>
      </c>
      <c r="H415" s="25">
        <v>7</v>
      </c>
      <c r="I415" s="24">
        <v>9</v>
      </c>
      <c r="J415" s="24">
        <v>3.5</v>
      </c>
      <c r="K415" s="50">
        <f t="shared" si="31"/>
        <v>1</v>
      </c>
      <c r="L415" s="50">
        <f t="shared" si="32"/>
        <v>2</v>
      </c>
      <c r="M415" s="50">
        <f t="shared" si="33"/>
        <v>3</v>
      </c>
      <c r="N415" s="50">
        <f t="shared" si="34"/>
        <v>-2.5</v>
      </c>
      <c r="O415" s="25">
        <v>2</v>
      </c>
      <c r="P415" s="25">
        <v>4</v>
      </c>
      <c r="Q415" s="24">
        <v>15</v>
      </c>
      <c r="R415" s="24">
        <v>2.5</v>
      </c>
      <c r="S415" s="51">
        <f t="shared" si="35"/>
        <v>17.171875</v>
      </c>
      <c r="T415" s="30" t="s">
        <v>17</v>
      </c>
      <c r="U415" s="52" t="s">
        <v>15</v>
      </c>
      <c r="V415" s="24" t="s">
        <v>15</v>
      </c>
      <c r="W415" s="24">
        <v>1</v>
      </c>
      <c r="X415" s="24" t="s">
        <v>18</v>
      </c>
      <c r="Y415" s="24">
        <v>1</v>
      </c>
      <c r="Z415" s="24" t="s">
        <v>18</v>
      </c>
      <c r="AA415" s="24">
        <v>1</v>
      </c>
      <c r="AB415" s="28">
        <v>7</v>
      </c>
      <c r="AC415" s="28">
        <v>0</v>
      </c>
      <c r="AD415" s="28">
        <v>27</v>
      </c>
      <c r="AE415" s="28">
        <v>0</v>
      </c>
      <c r="AF415" s="57">
        <v>15</v>
      </c>
      <c r="AG415" s="28">
        <v>40</v>
      </c>
      <c r="AH415" s="32" t="s">
        <v>45</v>
      </c>
      <c r="AI415" s="71" t="s">
        <v>461</v>
      </c>
      <c r="AJ415" s="25"/>
      <c r="AK415" s="57" t="s">
        <v>29</v>
      </c>
      <c r="AL415" s="25">
        <v>6</v>
      </c>
      <c r="AM415" s="25">
        <v>2</v>
      </c>
      <c r="AN415" s="25" t="s">
        <v>40</v>
      </c>
    </row>
    <row r="416" spans="1:40" s="57" customFormat="1" ht="13.5" thickBot="1">
      <c r="A416" s="45">
        <v>40724</v>
      </c>
      <c r="B416" s="72">
        <v>5</v>
      </c>
      <c r="C416" s="49" t="s">
        <v>1</v>
      </c>
      <c r="D416" s="49">
        <v>98</v>
      </c>
      <c r="E416" s="25" t="s">
        <v>42</v>
      </c>
      <c r="F416" s="25">
        <v>2</v>
      </c>
      <c r="G416" s="25">
        <v>3.5</v>
      </c>
      <c r="H416" s="25">
        <v>4</v>
      </c>
      <c r="I416" s="24">
        <v>5</v>
      </c>
      <c r="J416" s="24">
        <v>1.5</v>
      </c>
      <c r="K416" s="50">
        <f t="shared" si="31"/>
        <v>0.5</v>
      </c>
      <c r="L416" s="50">
        <f t="shared" si="32"/>
        <v>1</v>
      </c>
      <c r="M416" s="50">
        <f t="shared" si="33"/>
        <v>1.5</v>
      </c>
      <c r="N416" s="50">
        <f t="shared" si="34"/>
        <v>-2</v>
      </c>
      <c r="O416" s="25">
        <v>1</v>
      </c>
      <c r="P416" s="25">
        <v>1</v>
      </c>
      <c r="Q416" s="24">
        <v>5</v>
      </c>
      <c r="R416" s="24">
        <v>1</v>
      </c>
      <c r="S416" s="51">
        <f t="shared" si="35"/>
        <v>1.1775</v>
      </c>
      <c r="T416" s="30" t="s">
        <v>18</v>
      </c>
      <c r="U416" s="52" t="s">
        <v>15</v>
      </c>
      <c r="V416" s="24" t="s">
        <v>17</v>
      </c>
      <c r="W416" s="24">
        <v>1</v>
      </c>
      <c r="X416" s="24" t="s">
        <v>14</v>
      </c>
      <c r="Y416" s="24">
        <v>0</v>
      </c>
      <c r="Z416" s="24" t="s">
        <v>14</v>
      </c>
      <c r="AA416" s="24">
        <v>0</v>
      </c>
      <c r="AB416" s="28">
        <v>15</v>
      </c>
      <c r="AC416" s="28">
        <v>0</v>
      </c>
      <c r="AD416" s="28">
        <v>30</v>
      </c>
      <c r="AE416" s="28">
        <v>0</v>
      </c>
      <c r="AF416" s="57">
        <v>30</v>
      </c>
      <c r="AG416" s="28">
        <v>40</v>
      </c>
      <c r="AH416" s="32" t="s">
        <v>44</v>
      </c>
      <c r="AI416" s="71" t="s">
        <v>461</v>
      </c>
      <c r="AJ416" s="25"/>
      <c r="AK416" s="57" t="s">
        <v>29</v>
      </c>
      <c r="AL416" s="25">
        <v>3.5</v>
      </c>
      <c r="AM416" s="25">
        <v>1</v>
      </c>
      <c r="AN416" s="25" t="s">
        <v>40</v>
      </c>
    </row>
    <row r="417" spans="1:40" s="57" customFormat="1" ht="26.25" thickBot="1">
      <c r="A417" s="45">
        <v>40724</v>
      </c>
      <c r="B417" s="72">
        <v>5</v>
      </c>
      <c r="C417" s="49" t="s">
        <v>1</v>
      </c>
      <c r="D417" s="49">
        <v>99</v>
      </c>
      <c r="E417" s="25" t="s">
        <v>42</v>
      </c>
      <c r="F417" s="25">
        <v>2</v>
      </c>
      <c r="G417" s="25">
        <v>4</v>
      </c>
      <c r="H417" s="25">
        <v>5</v>
      </c>
      <c r="I417" s="24">
        <v>6</v>
      </c>
      <c r="J417" s="24">
        <v>3</v>
      </c>
      <c r="K417" s="50">
        <f t="shared" si="31"/>
        <v>1</v>
      </c>
      <c r="L417" s="50">
        <f t="shared" si="32"/>
        <v>1</v>
      </c>
      <c r="M417" s="50">
        <f t="shared" si="33"/>
        <v>2</v>
      </c>
      <c r="N417" s="50">
        <f t="shared" si="34"/>
        <v>-1</v>
      </c>
      <c r="O417" s="25">
        <v>4</v>
      </c>
      <c r="P417" s="25">
        <v>5</v>
      </c>
      <c r="Q417" s="24">
        <v>8</v>
      </c>
      <c r="R417" s="24">
        <v>2</v>
      </c>
      <c r="S417" s="51">
        <f t="shared" si="35"/>
        <v>9.42</v>
      </c>
      <c r="T417" s="30" t="s">
        <v>18</v>
      </c>
      <c r="U417" s="52" t="s">
        <v>15</v>
      </c>
      <c r="V417" s="24" t="s">
        <v>17</v>
      </c>
      <c r="W417" s="24">
        <v>1</v>
      </c>
      <c r="X417" s="24" t="s">
        <v>14</v>
      </c>
      <c r="Y417" s="24">
        <v>0</v>
      </c>
      <c r="Z417" s="24" t="s">
        <v>14</v>
      </c>
      <c r="AA417" s="24">
        <v>0</v>
      </c>
      <c r="AB417" s="28">
        <v>6</v>
      </c>
      <c r="AC417" s="28">
        <v>0</v>
      </c>
      <c r="AD417" s="28">
        <v>30</v>
      </c>
      <c r="AE417" s="28">
        <v>0</v>
      </c>
      <c r="AF417" s="57">
        <v>15</v>
      </c>
      <c r="AG417" s="28">
        <v>30</v>
      </c>
      <c r="AH417" s="32" t="s">
        <v>43</v>
      </c>
      <c r="AI417" s="71" t="s">
        <v>461</v>
      </c>
      <c r="AJ417" s="25"/>
      <c r="AK417" s="57" t="s">
        <v>29</v>
      </c>
      <c r="AL417" s="25">
        <v>4</v>
      </c>
      <c r="AM417" s="25">
        <v>4</v>
      </c>
      <c r="AN417" s="25" t="s">
        <v>40</v>
      </c>
    </row>
    <row r="418" spans="1:40" s="57" customFormat="1" ht="13.5" thickBot="1">
      <c r="A418" s="45">
        <v>40724</v>
      </c>
      <c r="B418" s="72">
        <v>5</v>
      </c>
      <c r="C418" s="49" t="s">
        <v>1</v>
      </c>
      <c r="D418" s="49">
        <v>100</v>
      </c>
      <c r="E418" s="25" t="s">
        <v>42</v>
      </c>
      <c r="F418" s="25">
        <v>2</v>
      </c>
      <c r="G418" s="25">
        <v>3.5</v>
      </c>
      <c r="H418" s="25">
        <v>5</v>
      </c>
      <c r="I418" s="24">
        <v>7</v>
      </c>
      <c r="J418" s="24">
        <v>5</v>
      </c>
      <c r="K418" s="50">
        <f t="shared" si="31"/>
        <v>1.5</v>
      </c>
      <c r="L418" s="50">
        <f t="shared" si="32"/>
        <v>2</v>
      </c>
      <c r="M418" s="50">
        <f t="shared" si="33"/>
        <v>3.5</v>
      </c>
      <c r="N418" s="50">
        <f t="shared" si="34"/>
        <v>1.5</v>
      </c>
      <c r="O418" s="25">
        <v>1</v>
      </c>
      <c r="P418" s="25">
        <v>6</v>
      </c>
      <c r="Q418" s="24">
        <v>7</v>
      </c>
      <c r="R418" s="24">
        <v>2</v>
      </c>
      <c r="S418" s="51">
        <f t="shared" si="35"/>
        <v>15.700000000000001</v>
      </c>
      <c r="T418" s="30" t="s">
        <v>17</v>
      </c>
      <c r="U418" s="52" t="s">
        <v>15</v>
      </c>
      <c r="V418" s="24" t="s">
        <v>15</v>
      </c>
      <c r="W418" s="24">
        <v>1</v>
      </c>
      <c r="X418" s="24" t="s">
        <v>18</v>
      </c>
      <c r="Y418" s="24">
        <v>1</v>
      </c>
      <c r="Z418" s="24" t="s">
        <v>18</v>
      </c>
      <c r="AA418" s="24">
        <v>1</v>
      </c>
      <c r="AB418" s="28">
        <v>18</v>
      </c>
      <c r="AC418" s="28">
        <v>0</v>
      </c>
      <c r="AD418" s="28">
        <v>20</v>
      </c>
      <c r="AE418" s="28">
        <v>2</v>
      </c>
      <c r="AF418" s="57">
        <v>20</v>
      </c>
      <c r="AG418" s="28">
        <v>70</v>
      </c>
      <c r="AH418" s="32" t="s">
        <v>41</v>
      </c>
      <c r="AI418" s="71" t="s">
        <v>461</v>
      </c>
      <c r="AJ418" s="25"/>
      <c r="AK418" s="57" t="s">
        <v>29</v>
      </c>
      <c r="AL418" s="25">
        <v>3.5</v>
      </c>
      <c r="AM418" s="25">
        <v>1</v>
      </c>
      <c r="AN418" s="25" t="s">
        <v>40</v>
      </c>
    </row>
    <row r="419" spans="1:40">
      <c r="G419" s="22"/>
      <c r="O419" s="22"/>
      <c r="AK419" s="22"/>
      <c r="AL419" s="22"/>
      <c r="AM419" s="22"/>
    </row>
  </sheetData>
  <autoFilter ref="A1:AN418">
    <filterColumn colId="19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119"/>
  <sheetViews>
    <sheetView zoomScale="80" zoomScaleNormal="80" workbookViewId="0">
      <selection activeCell="K97" sqref="K97"/>
    </sheetView>
  </sheetViews>
  <sheetFormatPr defaultRowHeight="15"/>
  <cols>
    <col min="21" max="21" width="14.140625" customWidth="1"/>
    <col min="24" max="24" width="13.140625" customWidth="1"/>
  </cols>
  <sheetData>
    <row r="1" spans="1:12">
      <c r="A1" t="s">
        <v>3</v>
      </c>
      <c r="C1" s="12">
        <v>40554</v>
      </c>
      <c r="D1" s="12">
        <v>40735</v>
      </c>
      <c r="E1" s="12">
        <v>40827</v>
      </c>
      <c r="F1" s="12">
        <v>41102</v>
      </c>
      <c r="G1" s="13">
        <v>41487</v>
      </c>
      <c r="H1" s="13">
        <v>41548</v>
      </c>
      <c r="I1" t="s">
        <v>5</v>
      </c>
    </row>
    <row r="2" spans="1:12">
      <c r="A2" t="s">
        <v>0</v>
      </c>
      <c r="B2" t="s">
        <v>4</v>
      </c>
      <c r="C2">
        <v>1</v>
      </c>
      <c r="D2">
        <v>0.88557213999999995</v>
      </c>
      <c r="E2">
        <v>0.78606964999999995</v>
      </c>
      <c r="F2">
        <v>0.77114428000000002</v>
      </c>
      <c r="I2">
        <v>201</v>
      </c>
      <c r="K2">
        <f>F2*I2</f>
        <v>155.00000027999999</v>
      </c>
      <c r="L2">
        <f>SUM(K2:K4)</f>
        <v>326.00000027999999</v>
      </c>
    </row>
    <row r="3" spans="1:12">
      <c r="A3" t="s">
        <v>1</v>
      </c>
      <c r="B3" t="s">
        <v>4</v>
      </c>
      <c r="C3">
        <v>1</v>
      </c>
      <c r="D3">
        <v>0.89500000000000002</v>
      </c>
      <c r="E3">
        <v>0.81</v>
      </c>
      <c r="F3">
        <v>0.78500000000000003</v>
      </c>
      <c r="I3">
        <v>200</v>
      </c>
      <c r="K3">
        <f>F3*I3</f>
        <v>157</v>
      </c>
    </row>
    <row r="4" spans="1:12">
      <c r="A4" t="s">
        <v>2</v>
      </c>
      <c r="B4" t="s">
        <v>4</v>
      </c>
      <c r="C4">
        <v>1</v>
      </c>
      <c r="D4">
        <v>0.9375</v>
      </c>
      <c r="E4">
        <v>0.875</v>
      </c>
      <c r="F4">
        <v>0.875</v>
      </c>
      <c r="I4">
        <v>16</v>
      </c>
      <c r="K4">
        <f>F4*I4</f>
        <v>14</v>
      </c>
    </row>
    <row r="5" spans="1:12">
      <c r="A5" t="s">
        <v>3</v>
      </c>
      <c r="D5" s="1" t="s">
        <v>6</v>
      </c>
      <c r="E5" s="1" t="s">
        <v>7</v>
      </c>
      <c r="F5" s="1" t="s">
        <v>8</v>
      </c>
      <c r="I5" t="s">
        <v>5</v>
      </c>
    </row>
    <row r="6" spans="1:12">
      <c r="A6" t="s">
        <v>0</v>
      </c>
      <c r="B6" t="s">
        <v>9</v>
      </c>
      <c r="D6">
        <v>1</v>
      </c>
      <c r="E6">
        <v>0.88764045000000003</v>
      </c>
      <c r="F6">
        <v>0.87078652000000001</v>
      </c>
      <c r="I6">
        <v>178</v>
      </c>
    </row>
    <row r="7" spans="1:12">
      <c r="A7" t="s">
        <v>1</v>
      </c>
      <c r="B7" t="s">
        <v>9</v>
      </c>
      <c r="D7">
        <v>1</v>
      </c>
      <c r="E7">
        <v>0.91525424</v>
      </c>
      <c r="F7">
        <v>0.88700564999999998</v>
      </c>
      <c r="I7">
        <v>177</v>
      </c>
    </row>
    <row r="8" spans="1:12">
      <c r="A8" t="s">
        <v>2</v>
      </c>
      <c r="B8" t="s">
        <v>9</v>
      </c>
      <c r="D8">
        <v>1</v>
      </c>
      <c r="E8">
        <v>0.93333332999999996</v>
      </c>
      <c r="F8">
        <v>0.93333332999999996</v>
      </c>
      <c r="I8">
        <v>15</v>
      </c>
    </row>
    <row r="9" spans="1:12">
      <c r="A9" t="s">
        <v>0</v>
      </c>
      <c r="B9" t="s">
        <v>10</v>
      </c>
      <c r="D9">
        <v>0</v>
      </c>
      <c r="E9">
        <v>0</v>
      </c>
      <c r="F9">
        <v>0</v>
      </c>
      <c r="I9">
        <v>23</v>
      </c>
    </row>
    <row r="10" spans="1:12">
      <c r="A10" t="s">
        <v>1</v>
      </c>
      <c r="B10" t="s">
        <v>10</v>
      </c>
      <c r="D10">
        <v>8.6956519999999995E-2</v>
      </c>
      <c r="E10">
        <v>0</v>
      </c>
      <c r="F10">
        <v>0</v>
      </c>
      <c r="I10">
        <v>23</v>
      </c>
    </row>
    <row r="11" spans="1:12">
      <c r="A11" t="s">
        <v>2</v>
      </c>
      <c r="B11" t="s">
        <v>10</v>
      </c>
      <c r="D11">
        <v>0</v>
      </c>
      <c r="E11">
        <v>0</v>
      </c>
      <c r="F11">
        <v>0</v>
      </c>
      <c r="I11">
        <v>1</v>
      </c>
    </row>
    <row r="12" spans="1:12">
      <c r="A12" t="s">
        <v>3</v>
      </c>
      <c r="D12" s="1" t="s">
        <v>6</v>
      </c>
      <c r="E12" s="1" t="s">
        <v>7</v>
      </c>
      <c r="F12" s="1" t="s">
        <v>8</v>
      </c>
      <c r="I12" t="s">
        <v>5</v>
      </c>
    </row>
    <row r="13" spans="1:12">
      <c r="A13" t="s">
        <v>0</v>
      </c>
      <c r="B13" t="s">
        <v>11</v>
      </c>
      <c r="D13">
        <v>1</v>
      </c>
      <c r="E13">
        <v>0.89873418000000005</v>
      </c>
      <c r="F13">
        <v>0.88607594999999995</v>
      </c>
      <c r="I13">
        <v>158</v>
      </c>
    </row>
    <row r="14" spans="1:12">
      <c r="A14" t="s">
        <v>1</v>
      </c>
      <c r="B14" t="s">
        <v>11</v>
      </c>
      <c r="D14">
        <v>1</v>
      </c>
      <c r="E14">
        <v>0.92168675</v>
      </c>
      <c r="F14">
        <v>0.89156626999999999</v>
      </c>
      <c r="I14">
        <v>166</v>
      </c>
    </row>
    <row r="15" spans="1:12">
      <c r="A15" t="s">
        <v>0</v>
      </c>
      <c r="B15" t="s">
        <v>10</v>
      </c>
      <c r="D15">
        <v>0.46511627999999999</v>
      </c>
      <c r="E15">
        <v>0.37209302</v>
      </c>
      <c r="F15">
        <v>0.34883721000000001</v>
      </c>
      <c r="I15">
        <v>43</v>
      </c>
    </row>
    <row r="16" spans="1:12">
      <c r="A16" t="s">
        <v>1</v>
      </c>
      <c r="B16" t="s">
        <v>10</v>
      </c>
      <c r="D16">
        <v>0.38235293999999997</v>
      </c>
      <c r="E16">
        <v>0.26470588</v>
      </c>
      <c r="F16">
        <v>0.26470588</v>
      </c>
      <c r="I16">
        <v>34</v>
      </c>
    </row>
    <row r="17" spans="1:34">
      <c r="A17" t="s">
        <v>2</v>
      </c>
      <c r="B17" t="s">
        <v>11</v>
      </c>
      <c r="D17">
        <v>1</v>
      </c>
      <c r="E17">
        <v>1</v>
      </c>
      <c r="F17">
        <v>1</v>
      </c>
      <c r="I17">
        <v>13</v>
      </c>
    </row>
    <row r="18" spans="1:34">
      <c r="A18" t="s">
        <v>2</v>
      </c>
      <c r="B18" t="s">
        <v>10</v>
      </c>
      <c r="D18">
        <v>0.66666667000000002</v>
      </c>
      <c r="E18">
        <v>0.33333332999999998</v>
      </c>
      <c r="F18">
        <v>0.33333332999999998</v>
      </c>
      <c r="I18">
        <v>3</v>
      </c>
    </row>
    <row r="19" spans="1:34">
      <c r="A19" t="s">
        <v>3</v>
      </c>
      <c r="D19" s="1" t="s">
        <v>6</v>
      </c>
      <c r="E19" s="1" t="s">
        <v>7</v>
      </c>
      <c r="F19" s="1" t="s">
        <v>8</v>
      </c>
      <c r="I19" t="s">
        <v>5</v>
      </c>
    </row>
    <row r="20" spans="1:34">
      <c r="A20" t="s">
        <v>0</v>
      </c>
      <c r="B20" t="s">
        <v>12</v>
      </c>
      <c r="D20">
        <v>1</v>
      </c>
      <c r="E20">
        <v>0.91588784999999995</v>
      </c>
      <c r="F20">
        <v>0.89719625999999997</v>
      </c>
      <c r="I20">
        <v>107</v>
      </c>
    </row>
    <row r="21" spans="1:34">
      <c r="A21" t="s">
        <v>1</v>
      </c>
      <c r="B21" t="s">
        <v>12</v>
      </c>
      <c r="D21">
        <v>1</v>
      </c>
      <c r="E21">
        <v>0.95762712000000005</v>
      </c>
      <c r="F21">
        <v>0.91525424</v>
      </c>
      <c r="I21">
        <v>118</v>
      </c>
    </row>
    <row r="22" spans="1:34">
      <c r="A22" t="s">
        <v>0</v>
      </c>
      <c r="B22" t="s">
        <v>10</v>
      </c>
      <c r="D22">
        <v>0.75531915000000005</v>
      </c>
      <c r="E22">
        <v>0.63829787000000004</v>
      </c>
      <c r="F22">
        <v>0.62765957000000006</v>
      </c>
      <c r="I22">
        <v>94</v>
      </c>
    </row>
    <row r="23" spans="1:34">
      <c r="A23" t="s">
        <v>1</v>
      </c>
      <c r="B23" t="s">
        <v>10</v>
      </c>
      <c r="D23">
        <v>0.74390244000000005</v>
      </c>
      <c r="E23">
        <v>0.59756098000000002</v>
      </c>
      <c r="F23">
        <v>0.59756098000000002</v>
      </c>
      <c r="I23">
        <v>82</v>
      </c>
    </row>
    <row r="24" spans="1:34">
      <c r="A24" t="s">
        <v>2</v>
      </c>
      <c r="B24" t="s">
        <v>12</v>
      </c>
      <c r="D24">
        <v>1</v>
      </c>
      <c r="E24">
        <v>1</v>
      </c>
      <c r="F24">
        <v>1</v>
      </c>
      <c r="I24">
        <v>4</v>
      </c>
    </row>
    <row r="25" spans="1:34">
      <c r="A25" t="s">
        <v>2</v>
      </c>
      <c r="B25" t="s">
        <v>10</v>
      </c>
      <c r="D25">
        <v>0.91666667000000002</v>
      </c>
      <c r="E25">
        <v>0.83333332999999998</v>
      </c>
      <c r="F25">
        <v>0.83333332999999998</v>
      </c>
      <c r="I25">
        <v>12</v>
      </c>
    </row>
    <row r="26" spans="1:34">
      <c r="A26" t="s">
        <v>3</v>
      </c>
      <c r="D26" s="1" t="s">
        <v>6</v>
      </c>
      <c r="E26" s="1" t="s">
        <v>7</v>
      </c>
      <c r="F26" s="1" t="s">
        <v>8</v>
      </c>
      <c r="I26" t="s">
        <v>5</v>
      </c>
    </row>
    <row r="27" spans="1:34">
      <c r="A27" t="s">
        <v>0</v>
      </c>
      <c r="B27" t="s">
        <v>13</v>
      </c>
      <c r="D27">
        <v>1</v>
      </c>
      <c r="E27">
        <v>0.91304348000000002</v>
      </c>
      <c r="F27">
        <v>0.91304348000000002</v>
      </c>
      <c r="I27">
        <v>23</v>
      </c>
    </row>
    <row r="28" spans="1:34">
      <c r="A28" t="s">
        <v>1</v>
      </c>
      <c r="B28" t="s">
        <v>13</v>
      </c>
      <c r="D28">
        <v>1</v>
      </c>
      <c r="E28">
        <v>1</v>
      </c>
      <c r="F28">
        <v>1</v>
      </c>
      <c r="I28">
        <v>41</v>
      </c>
    </row>
    <row r="29" spans="1:34">
      <c r="A29" t="s">
        <v>0</v>
      </c>
      <c r="B29" t="s">
        <v>10</v>
      </c>
      <c r="D29">
        <v>0.87078652000000001</v>
      </c>
      <c r="E29">
        <v>0.76966292000000003</v>
      </c>
      <c r="F29">
        <v>0.75280899000000001</v>
      </c>
      <c r="I29">
        <v>178</v>
      </c>
    </row>
    <row r="30" spans="1:34">
      <c r="A30" t="s">
        <v>1</v>
      </c>
      <c r="B30" t="s">
        <v>10</v>
      </c>
      <c r="D30">
        <v>0.86792453000000003</v>
      </c>
      <c r="E30">
        <v>0.76100628999999997</v>
      </c>
      <c r="F30">
        <v>0.72955974999999995</v>
      </c>
      <c r="I30">
        <v>159</v>
      </c>
    </row>
    <row r="31" spans="1:34">
      <c r="A31" t="s">
        <v>2</v>
      </c>
      <c r="B31" t="s">
        <v>10</v>
      </c>
      <c r="D31">
        <v>0.9375</v>
      </c>
      <c r="E31">
        <v>0.875</v>
      </c>
      <c r="F31">
        <v>0.875</v>
      </c>
      <c r="I31">
        <v>16</v>
      </c>
      <c r="Z31" s="113"/>
      <c r="AA31" s="113"/>
      <c r="AB31" s="114" t="s">
        <v>555</v>
      </c>
      <c r="AC31" s="113" t="s">
        <v>556</v>
      </c>
      <c r="AD31" s="113" t="s">
        <v>557</v>
      </c>
      <c r="AE31" s="113" t="s">
        <v>511</v>
      </c>
      <c r="AF31" s="113" t="s">
        <v>515</v>
      </c>
      <c r="AG31" s="113" t="s">
        <v>516</v>
      </c>
      <c r="AH31" s="113" t="s">
        <v>517</v>
      </c>
    </row>
    <row r="32" spans="1:34">
      <c r="Z32" s="116" t="s">
        <v>15</v>
      </c>
      <c r="AA32" s="117" t="s">
        <v>539</v>
      </c>
      <c r="AB32" s="115">
        <v>68</v>
      </c>
      <c r="AC32" s="115">
        <v>62</v>
      </c>
      <c r="AD32" s="115">
        <v>52</v>
      </c>
      <c r="AE32" s="115">
        <v>48</v>
      </c>
      <c r="AF32" s="115">
        <v>59</v>
      </c>
      <c r="AG32" s="115">
        <v>46</v>
      </c>
      <c r="AH32" s="115">
        <v>41</v>
      </c>
    </row>
    <row r="33" spans="1:34">
      <c r="A33" t="s">
        <v>19</v>
      </c>
      <c r="B33" t="s">
        <v>3</v>
      </c>
      <c r="D33" s="13">
        <v>40725</v>
      </c>
      <c r="E33" s="13">
        <v>40817</v>
      </c>
      <c r="F33" s="13">
        <v>41091</v>
      </c>
      <c r="G33" s="13">
        <v>41487</v>
      </c>
      <c r="H33" s="13">
        <v>41548</v>
      </c>
      <c r="I33" t="s">
        <v>5</v>
      </c>
      <c r="Z33" s="116" t="s">
        <v>13</v>
      </c>
      <c r="AA33" s="117" t="s">
        <v>539</v>
      </c>
      <c r="AB33" s="115">
        <v>14</v>
      </c>
      <c r="AC33" s="115">
        <v>14</v>
      </c>
      <c r="AD33" s="115">
        <v>14</v>
      </c>
      <c r="AE33" s="115">
        <v>14</v>
      </c>
      <c r="AF33" s="115">
        <v>14</v>
      </c>
      <c r="AG33" s="115">
        <v>14</v>
      </c>
      <c r="AH33" s="115">
        <v>14</v>
      </c>
    </row>
    <row r="34" spans="1:34">
      <c r="A34" t="s">
        <v>13</v>
      </c>
      <c r="B34" t="s">
        <v>1</v>
      </c>
      <c r="D34">
        <v>1</v>
      </c>
      <c r="E34">
        <v>1</v>
      </c>
      <c r="F34">
        <v>1</v>
      </c>
      <c r="G34">
        <v>0.8</v>
      </c>
      <c r="H34">
        <v>0.75</v>
      </c>
      <c r="I34">
        <v>41</v>
      </c>
      <c r="Z34" s="116" t="s">
        <v>17</v>
      </c>
      <c r="AA34" s="117" t="s">
        <v>539</v>
      </c>
      <c r="AB34" s="115">
        <v>77</v>
      </c>
      <c r="AC34" s="115">
        <v>68</v>
      </c>
      <c r="AD34" s="115">
        <v>51</v>
      </c>
      <c r="AE34" s="115">
        <v>44</v>
      </c>
      <c r="AF34" s="115">
        <v>59</v>
      </c>
      <c r="AG34" s="115">
        <v>45</v>
      </c>
      <c r="AH34" s="115">
        <v>41</v>
      </c>
    </row>
    <row r="35" spans="1:34">
      <c r="A35" t="s">
        <v>13</v>
      </c>
      <c r="B35" t="s">
        <v>0</v>
      </c>
      <c r="D35">
        <v>1</v>
      </c>
      <c r="E35">
        <v>0.91304348000000002</v>
      </c>
      <c r="F35">
        <v>0.91304348000000002</v>
      </c>
      <c r="G35">
        <v>0.72727272727272729</v>
      </c>
      <c r="H35">
        <v>0.72727272727272729</v>
      </c>
      <c r="I35">
        <v>23</v>
      </c>
      <c r="R35" s="11" t="s">
        <v>23</v>
      </c>
      <c r="S35" s="11"/>
      <c r="T35" s="11"/>
      <c r="Z35" s="116" t="s">
        <v>18</v>
      </c>
      <c r="AA35" s="117" t="s">
        <v>539</v>
      </c>
      <c r="AB35" s="115">
        <v>23</v>
      </c>
      <c r="AC35" s="115">
        <v>20</v>
      </c>
      <c r="AD35" s="115">
        <v>11</v>
      </c>
      <c r="AE35" s="115">
        <v>11</v>
      </c>
      <c r="AF35" s="115">
        <v>12</v>
      </c>
      <c r="AG35" s="115">
        <v>10</v>
      </c>
      <c r="AH35" s="115">
        <v>11</v>
      </c>
    </row>
    <row r="36" spans="1:34" ht="15.75" thickBot="1">
      <c r="A36" t="s">
        <v>15</v>
      </c>
      <c r="B36" t="s">
        <v>1</v>
      </c>
      <c r="D36">
        <v>1</v>
      </c>
      <c r="E36">
        <v>0.93506493999999996</v>
      </c>
      <c r="F36">
        <v>0.87012986999999997</v>
      </c>
      <c r="G36">
        <v>0.63559322033898302</v>
      </c>
      <c r="H36">
        <v>0.59322033898305082</v>
      </c>
      <c r="I36">
        <v>77</v>
      </c>
      <c r="Z36" s="116" t="s">
        <v>15</v>
      </c>
      <c r="AA36" s="117" t="s">
        <v>540</v>
      </c>
      <c r="AB36" s="115">
        <v>98</v>
      </c>
      <c r="AC36" s="115">
        <v>85</v>
      </c>
      <c r="AD36" s="115">
        <v>41</v>
      </c>
      <c r="AE36" s="115">
        <v>25</v>
      </c>
      <c r="AF36" s="115">
        <v>30</v>
      </c>
      <c r="AG36" s="115">
        <v>22</v>
      </c>
      <c r="AH36" s="115">
        <v>20</v>
      </c>
    </row>
    <row r="37" spans="1:34">
      <c r="A37" t="s">
        <v>15</v>
      </c>
      <c r="B37" t="s">
        <v>0</v>
      </c>
      <c r="D37">
        <v>1</v>
      </c>
      <c r="E37">
        <v>0.91666667000000002</v>
      </c>
      <c r="F37">
        <v>0.89285714000000005</v>
      </c>
      <c r="G37">
        <v>0.6132075471698113</v>
      </c>
      <c r="H37">
        <v>0.6132075471698113</v>
      </c>
      <c r="I37">
        <v>84</v>
      </c>
      <c r="R37" s="2"/>
      <c r="S37" s="128" t="s">
        <v>7</v>
      </c>
      <c r="T37" s="128"/>
      <c r="U37" s="128"/>
      <c r="V37" s="128" t="s">
        <v>8</v>
      </c>
      <c r="W37" s="128"/>
      <c r="X37" s="129"/>
      <c r="Z37" s="116" t="s">
        <v>13</v>
      </c>
      <c r="AA37" s="117" t="s">
        <v>540</v>
      </c>
      <c r="AB37" s="115">
        <v>48</v>
      </c>
      <c r="AC37" s="115">
        <v>46</v>
      </c>
      <c r="AD37" s="115">
        <v>34</v>
      </c>
      <c r="AE37" s="115">
        <v>29</v>
      </c>
      <c r="AF37" s="115">
        <v>31</v>
      </c>
      <c r="AG37" s="115">
        <v>26</v>
      </c>
      <c r="AH37" s="115">
        <v>26</v>
      </c>
    </row>
    <row r="38" spans="1:34">
      <c r="A38" t="s">
        <v>17</v>
      </c>
      <c r="B38" t="s">
        <v>1</v>
      </c>
      <c r="D38">
        <v>1</v>
      </c>
      <c r="E38">
        <v>0.83333332999999998</v>
      </c>
      <c r="F38">
        <v>0.83333332999999998</v>
      </c>
      <c r="G38">
        <v>0.60240963855421692</v>
      </c>
      <c r="H38">
        <v>0.56024096385542166</v>
      </c>
      <c r="I38">
        <v>48</v>
      </c>
      <c r="R38" s="3" t="s">
        <v>20</v>
      </c>
      <c r="S38" s="4" t="s">
        <v>0</v>
      </c>
      <c r="T38" s="5" t="s">
        <v>1</v>
      </c>
      <c r="U38" s="4" t="s">
        <v>21</v>
      </c>
      <c r="V38" s="4" t="s">
        <v>0</v>
      </c>
      <c r="W38" s="5" t="s">
        <v>1</v>
      </c>
      <c r="X38" s="6" t="s">
        <v>21</v>
      </c>
      <c r="Z38" s="116" t="s">
        <v>17</v>
      </c>
      <c r="AA38" s="117" t="s">
        <v>540</v>
      </c>
      <c r="AB38" s="115">
        <v>31</v>
      </c>
      <c r="AC38" s="115">
        <v>25</v>
      </c>
      <c r="AD38" s="115">
        <v>6</v>
      </c>
      <c r="AE38" s="115">
        <v>5</v>
      </c>
      <c r="AF38" s="115">
        <v>5</v>
      </c>
      <c r="AG38" s="115">
        <v>4</v>
      </c>
      <c r="AH38" s="115">
        <v>4</v>
      </c>
    </row>
    <row r="39" spans="1:34">
      <c r="A39" t="s">
        <v>17</v>
      </c>
      <c r="B39" t="s">
        <v>0</v>
      </c>
      <c r="D39">
        <v>1</v>
      </c>
      <c r="E39">
        <v>0.86274510000000004</v>
      </c>
      <c r="F39">
        <v>0.86274510000000004</v>
      </c>
      <c r="G39">
        <v>0.59235668789808915</v>
      </c>
      <c r="H39">
        <v>0.57324840764331209</v>
      </c>
      <c r="I39">
        <v>51</v>
      </c>
      <c r="R39" s="3" t="s">
        <v>9</v>
      </c>
      <c r="S39" s="5">
        <v>0.88764045000000003</v>
      </c>
      <c r="T39" s="5">
        <v>0.91525424</v>
      </c>
      <c r="U39" s="5">
        <v>0.622</v>
      </c>
      <c r="V39" s="5">
        <v>0.87078652000000001</v>
      </c>
      <c r="W39" s="5">
        <v>0.88700564999999998</v>
      </c>
      <c r="X39" s="7">
        <v>0.70799999999999996</v>
      </c>
      <c r="Z39" s="116" t="s">
        <v>18</v>
      </c>
      <c r="AA39" s="117" t="s">
        <v>540</v>
      </c>
      <c r="AB39" s="115">
        <v>10</v>
      </c>
      <c r="AC39" s="115">
        <v>5</v>
      </c>
      <c r="AD39" s="115">
        <v>1</v>
      </c>
      <c r="AE39" s="115">
        <v>1</v>
      </c>
      <c r="AF39" s="115">
        <v>1</v>
      </c>
      <c r="AG39" s="115">
        <v>1</v>
      </c>
      <c r="AH39" s="115">
        <v>0</v>
      </c>
    </row>
    <row r="40" spans="1:34">
      <c r="A40" t="s">
        <v>18</v>
      </c>
      <c r="B40" t="s">
        <v>1</v>
      </c>
      <c r="D40">
        <v>1</v>
      </c>
      <c r="E40">
        <v>0.81818181999999995</v>
      </c>
      <c r="F40">
        <v>0.81818181999999995</v>
      </c>
      <c r="G40">
        <v>0.59322033898305082</v>
      </c>
      <c r="H40">
        <v>0.5536723163841808</v>
      </c>
      <c r="I40">
        <v>11</v>
      </c>
      <c r="R40" s="3" t="s">
        <v>11</v>
      </c>
      <c r="S40" s="5">
        <v>0.89873418000000005</v>
      </c>
      <c r="T40" s="5">
        <v>0.92168675</v>
      </c>
      <c r="U40" s="5">
        <v>0.23300000000000001</v>
      </c>
      <c r="V40" s="5">
        <v>0.88607594999999995</v>
      </c>
      <c r="W40" s="5">
        <v>0.89156626999999999</v>
      </c>
      <c r="X40" s="7">
        <v>0.221</v>
      </c>
    </row>
    <row r="41" spans="1:34">
      <c r="A41" t="s">
        <v>18</v>
      </c>
      <c r="B41" t="s">
        <v>0</v>
      </c>
      <c r="D41">
        <v>1</v>
      </c>
      <c r="E41">
        <v>0.8</v>
      </c>
      <c r="F41">
        <v>0.75</v>
      </c>
      <c r="G41">
        <v>0.55932203389830504</v>
      </c>
      <c r="H41">
        <v>0.53672316384180796</v>
      </c>
      <c r="I41">
        <v>20</v>
      </c>
      <c r="R41" s="3" t="s">
        <v>12</v>
      </c>
      <c r="S41" s="5">
        <v>0.91588784999999995</v>
      </c>
      <c r="T41" s="5">
        <v>0.95762712000000005</v>
      </c>
      <c r="U41" s="5">
        <v>0.33300000000000002</v>
      </c>
      <c r="V41" s="5">
        <v>0.89719625999999997</v>
      </c>
      <c r="W41" s="5">
        <v>0.91525424</v>
      </c>
      <c r="X41" s="7">
        <v>0.60899999999999999</v>
      </c>
    </row>
    <row r="42" spans="1:34" ht="15.75" thickBot="1">
      <c r="A42" t="s">
        <v>14</v>
      </c>
      <c r="B42" t="s">
        <v>1</v>
      </c>
      <c r="D42">
        <v>0</v>
      </c>
      <c r="E42">
        <v>0</v>
      </c>
      <c r="F42">
        <v>0</v>
      </c>
      <c r="I42">
        <v>9</v>
      </c>
      <c r="R42" s="8" t="s">
        <v>13</v>
      </c>
      <c r="S42" s="9">
        <v>0.91304348000000002</v>
      </c>
      <c r="T42" s="9">
        <v>1</v>
      </c>
      <c r="U42" s="9">
        <v>4.2000000000000003E-2</v>
      </c>
      <c r="V42" s="9">
        <v>0.91304348000000002</v>
      </c>
      <c r="W42" s="9">
        <v>1</v>
      </c>
      <c r="X42" s="10">
        <v>4.2000000000000003E-2</v>
      </c>
      <c r="Z42" s="113"/>
      <c r="AA42" s="113"/>
      <c r="AB42" s="114" t="s">
        <v>555</v>
      </c>
      <c r="AC42" s="113" t="s">
        <v>556</v>
      </c>
      <c r="AD42" s="113" t="s">
        <v>557</v>
      </c>
      <c r="AE42" s="113" t="s">
        <v>511</v>
      </c>
      <c r="AF42" s="113" t="s">
        <v>515</v>
      </c>
      <c r="AG42" s="113" t="s">
        <v>516</v>
      </c>
      <c r="AH42" s="113" t="s">
        <v>517</v>
      </c>
    </row>
    <row r="43" spans="1:34">
      <c r="A43" t="s">
        <v>14</v>
      </c>
      <c r="B43" t="s">
        <v>0</v>
      </c>
      <c r="D43">
        <v>0</v>
      </c>
      <c r="E43">
        <v>0</v>
      </c>
      <c r="F43">
        <v>0</v>
      </c>
      <c r="I43">
        <v>12</v>
      </c>
      <c r="Z43" s="116" t="s">
        <v>15</v>
      </c>
      <c r="AA43" s="117" t="s">
        <v>539</v>
      </c>
      <c r="AB43" s="115">
        <v>1</v>
      </c>
      <c r="AC43" s="115">
        <v>0.91176470588235292</v>
      </c>
      <c r="AD43" s="115">
        <v>0.76470588235294112</v>
      </c>
      <c r="AE43" s="115">
        <v>0.70588235294117652</v>
      </c>
      <c r="AF43" s="115">
        <v>0.86764705882352944</v>
      </c>
      <c r="AG43" s="115">
        <v>0.67647058823529416</v>
      </c>
      <c r="AH43" s="115">
        <v>0.6029411764705882</v>
      </c>
    </row>
    <row r="44" spans="1:34">
      <c r="A44" t="s">
        <v>16</v>
      </c>
      <c r="B44" t="s">
        <v>1</v>
      </c>
      <c r="D44">
        <v>0.14285713999999999</v>
      </c>
      <c r="E44">
        <v>0</v>
      </c>
      <c r="F44">
        <v>0</v>
      </c>
      <c r="I44">
        <v>14</v>
      </c>
      <c r="Z44" s="116" t="s">
        <v>13</v>
      </c>
      <c r="AA44" s="117" t="s">
        <v>539</v>
      </c>
      <c r="AB44" s="115">
        <v>1</v>
      </c>
      <c r="AC44" s="115">
        <v>1</v>
      </c>
      <c r="AD44" s="115">
        <v>1</v>
      </c>
      <c r="AE44" s="115">
        <v>1</v>
      </c>
      <c r="AF44" s="115">
        <v>1</v>
      </c>
      <c r="AG44" s="115">
        <v>1</v>
      </c>
      <c r="AH44" s="115">
        <v>1</v>
      </c>
    </row>
    <row r="45" spans="1:34">
      <c r="A45" t="s">
        <v>16</v>
      </c>
      <c r="B45" t="s">
        <v>0</v>
      </c>
      <c r="D45">
        <v>0</v>
      </c>
      <c r="E45">
        <v>0</v>
      </c>
      <c r="F45">
        <v>0</v>
      </c>
      <c r="I45">
        <v>11</v>
      </c>
      <c r="Z45" s="116" t="s">
        <v>17</v>
      </c>
      <c r="AA45" s="117" t="s">
        <v>539</v>
      </c>
      <c r="AB45" s="115">
        <v>1</v>
      </c>
      <c r="AC45" s="115">
        <v>0.88311688311688308</v>
      </c>
      <c r="AD45" s="115">
        <v>0.66233766233766234</v>
      </c>
      <c r="AE45" s="115">
        <v>0.5714285714285714</v>
      </c>
      <c r="AF45" s="115">
        <v>0.76623376623376627</v>
      </c>
      <c r="AG45" s="115">
        <v>0.58441558441558439</v>
      </c>
      <c r="AH45" s="115">
        <v>0.53246753246753242</v>
      </c>
    </row>
    <row r="46" spans="1:34">
      <c r="Z46" s="116" t="s">
        <v>18</v>
      </c>
      <c r="AA46" s="117" t="s">
        <v>539</v>
      </c>
      <c r="AB46" s="115">
        <v>1</v>
      </c>
      <c r="AC46" s="115">
        <v>0.86956521739130432</v>
      </c>
      <c r="AD46" s="115">
        <v>0.47826086956521741</v>
      </c>
      <c r="AE46" s="115">
        <v>0.47826086956521741</v>
      </c>
      <c r="AF46" s="115">
        <v>0.52173913043478259</v>
      </c>
      <c r="AG46" s="115">
        <v>0.43478260869565216</v>
      </c>
      <c r="AH46" s="115">
        <v>0.47826086956521741</v>
      </c>
    </row>
    <row r="47" spans="1:34">
      <c r="D47" s="13">
        <v>41487</v>
      </c>
      <c r="F47" s="13">
        <v>41548</v>
      </c>
      <c r="Z47" s="116" t="s">
        <v>15</v>
      </c>
      <c r="AA47" s="117" t="s">
        <v>540</v>
      </c>
      <c r="AB47" s="115">
        <v>1</v>
      </c>
      <c r="AC47" s="115">
        <v>0.86734693877551017</v>
      </c>
      <c r="AD47" s="115">
        <v>0.41836734693877553</v>
      </c>
      <c r="AE47" s="115">
        <v>0.25510204081632654</v>
      </c>
      <c r="AF47" s="115">
        <v>0.30612244897959184</v>
      </c>
      <c r="AG47" s="115">
        <v>0.22448979591836735</v>
      </c>
      <c r="AH47" s="115">
        <v>0.20408163265306123</v>
      </c>
    </row>
    <row r="48" spans="1:34">
      <c r="C48" t="s">
        <v>26</v>
      </c>
      <c r="D48" t="s">
        <v>28</v>
      </c>
      <c r="E48" t="s">
        <v>27</v>
      </c>
      <c r="F48" t="s">
        <v>28</v>
      </c>
      <c r="G48" t="s">
        <v>27</v>
      </c>
      <c r="Z48" s="116" t="s">
        <v>13</v>
      </c>
      <c r="AA48" s="117" t="s">
        <v>540</v>
      </c>
      <c r="AB48" s="115">
        <v>1</v>
      </c>
      <c r="AC48" s="115">
        <v>0.95833333333333337</v>
      </c>
      <c r="AD48" s="115">
        <v>0.70833333333333337</v>
      </c>
      <c r="AE48" s="115">
        <v>0.60416666666666663</v>
      </c>
      <c r="AF48" s="115">
        <v>0.64583333333333337</v>
      </c>
      <c r="AG48" s="115">
        <v>0.54166666666666663</v>
      </c>
      <c r="AH48" s="115">
        <v>0.54166666666666663</v>
      </c>
    </row>
    <row r="49" spans="1:34">
      <c r="A49" t="s">
        <v>15</v>
      </c>
      <c r="B49" t="s">
        <v>0</v>
      </c>
      <c r="C49">
        <v>84</v>
      </c>
      <c r="D49">
        <v>49</v>
      </c>
      <c r="E49">
        <f t="shared" ref="E49:E56" si="0">D49/C49</f>
        <v>0.58333333333333337</v>
      </c>
      <c r="F49">
        <v>49</v>
      </c>
      <c r="G49">
        <f t="shared" ref="G49:G56" si="1">F49/C49</f>
        <v>0.58333333333333337</v>
      </c>
      <c r="Z49" s="116" t="s">
        <v>17</v>
      </c>
      <c r="AA49" s="117" t="s">
        <v>540</v>
      </c>
      <c r="AB49" s="115">
        <v>1</v>
      </c>
      <c r="AC49" s="115">
        <v>0.80645161290322576</v>
      </c>
      <c r="AD49" s="115">
        <v>0.19354838709677419</v>
      </c>
      <c r="AE49" s="115">
        <v>0.16129032258064516</v>
      </c>
      <c r="AF49" s="115">
        <v>0.16129032258064516</v>
      </c>
      <c r="AG49" s="115">
        <v>0.12903225806451613</v>
      </c>
      <c r="AH49" s="115">
        <v>0.12903225806451613</v>
      </c>
    </row>
    <row r="50" spans="1:34">
      <c r="A50" t="s">
        <v>15</v>
      </c>
      <c r="B50" t="s">
        <v>1</v>
      </c>
      <c r="C50">
        <v>78</v>
      </c>
      <c r="D50">
        <v>43</v>
      </c>
      <c r="E50">
        <f t="shared" si="0"/>
        <v>0.55128205128205132</v>
      </c>
      <c r="F50">
        <v>40</v>
      </c>
      <c r="G50">
        <f t="shared" si="1"/>
        <v>0.51282051282051277</v>
      </c>
      <c r="Z50" s="116" t="s">
        <v>18</v>
      </c>
      <c r="AA50" s="117" t="s">
        <v>540</v>
      </c>
      <c r="AB50" s="115">
        <v>1</v>
      </c>
      <c r="AC50" s="115">
        <v>0.5</v>
      </c>
      <c r="AD50" s="115">
        <v>0.1</v>
      </c>
      <c r="AE50" s="115">
        <v>0.1</v>
      </c>
      <c r="AF50" s="115">
        <v>0.1</v>
      </c>
      <c r="AG50" s="115">
        <v>0.1</v>
      </c>
      <c r="AH50" s="115">
        <v>0</v>
      </c>
    </row>
    <row r="51" spans="1:34">
      <c r="A51" t="s">
        <v>13</v>
      </c>
      <c r="B51" t="s">
        <v>0</v>
      </c>
      <c r="C51">
        <v>22</v>
      </c>
      <c r="D51">
        <v>16</v>
      </c>
      <c r="E51">
        <f t="shared" si="0"/>
        <v>0.72727272727272729</v>
      </c>
      <c r="F51">
        <v>16</v>
      </c>
      <c r="G51">
        <f t="shared" si="1"/>
        <v>0.72727272727272729</v>
      </c>
    </row>
    <row r="52" spans="1:34">
      <c r="A52" t="s">
        <v>13</v>
      </c>
      <c r="B52" t="s">
        <v>1</v>
      </c>
      <c r="C52">
        <v>40</v>
      </c>
      <c r="D52">
        <v>32</v>
      </c>
      <c r="E52">
        <f t="shared" si="0"/>
        <v>0.8</v>
      </c>
      <c r="F52">
        <v>30</v>
      </c>
      <c r="G52">
        <f t="shared" si="1"/>
        <v>0.75</v>
      </c>
    </row>
    <row r="53" spans="1:34">
      <c r="A53" t="s">
        <v>17</v>
      </c>
      <c r="B53" t="s">
        <v>0</v>
      </c>
      <c r="C53">
        <v>51</v>
      </c>
      <c r="D53">
        <v>28</v>
      </c>
      <c r="E53">
        <f t="shared" si="0"/>
        <v>0.5490196078431373</v>
      </c>
      <c r="F53">
        <v>25</v>
      </c>
      <c r="G53">
        <f t="shared" si="1"/>
        <v>0.49019607843137253</v>
      </c>
    </row>
    <row r="54" spans="1:34">
      <c r="A54" t="s">
        <v>17</v>
      </c>
      <c r="B54" t="s">
        <v>1</v>
      </c>
      <c r="C54">
        <v>48</v>
      </c>
      <c r="D54">
        <v>25</v>
      </c>
      <c r="E54">
        <f t="shared" si="0"/>
        <v>0.52083333333333337</v>
      </c>
      <c r="F54">
        <v>23</v>
      </c>
      <c r="G54">
        <f t="shared" si="1"/>
        <v>0.47916666666666669</v>
      </c>
    </row>
    <row r="55" spans="1:34">
      <c r="A55" t="s">
        <v>18</v>
      </c>
      <c r="B55" t="s">
        <v>0</v>
      </c>
      <c r="C55">
        <v>20</v>
      </c>
      <c r="D55">
        <v>6</v>
      </c>
      <c r="E55">
        <f t="shared" si="0"/>
        <v>0.3</v>
      </c>
      <c r="F55">
        <v>5</v>
      </c>
      <c r="G55">
        <f t="shared" si="1"/>
        <v>0.25</v>
      </c>
    </row>
    <row r="56" spans="1:34">
      <c r="A56" t="s">
        <v>18</v>
      </c>
      <c r="B56" t="s">
        <v>1</v>
      </c>
      <c r="C56">
        <v>11</v>
      </c>
      <c r="D56">
        <v>5</v>
      </c>
      <c r="E56">
        <f t="shared" si="0"/>
        <v>0.45454545454545453</v>
      </c>
      <c r="F56">
        <v>5</v>
      </c>
      <c r="G56">
        <f t="shared" si="1"/>
        <v>0.45454545454545453</v>
      </c>
    </row>
    <row r="57" spans="1:34">
      <c r="C57">
        <f>SUM(C49:C56)</f>
        <v>354</v>
      </c>
    </row>
    <row r="58" spans="1:34">
      <c r="D58" s="13">
        <v>41487</v>
      </c>
      <c r="F58" s="13">
        <v>41548</v>
      </c>
    </row>
    <row r="59" spans="1:34">
      <c r="C59" t="s">
        <v>26</v>
      </c>
      <c r="D59" t="s">
        <v>28</v>
      </c>
      <c r="E59" t="s">
        <v>27</v>
      </c>
      <c r="F59" t="s">
        <v>28</v>
      </c>
      <c r="G59" t="s">
        <v>27</v>
      </c>
    </row>
    <row r="60" spans="1:34">
      <c r="A60" t="s">
        <v>9</v>
      </c>
      <c r="B60" t="s">
        <v>0</v>
      </c>
      <c r="C60">
        <f>SUM(C49,C51,C53,C55)</f>
        <v>177</v>
      </c>
      <c r="D60">
        <f>SUM(D49,D51,D53,D55)</f>
        <v>99</v>
      </c>
      <c r="E60">
        <f>D60/C60</f>
        <v>0.55932203389830504</v>
      </c>
      <c r="F60">
        <f>SUM(F49,F51,F53,F55)</f>
        <v>95</v>
      </c>
      <c r="G60">
        <f>F60/C60</f>
        <v>0.53672316384180796</v>
      </c>
    </row>
    <row r="61" spans="1:34">
      <c r="A61" t="s">
        <v>9</v>
      </c>
      <c r="B61" t="s">
        <v>1</v>
      </c>
      <c r="C61">
        <f>SUM(C50,C52,C54,C56)</f>
        <v>177</v>
      </c>
      <c r="D61">
        <f>SUM(D50,D52,D54,D56)</f>
        <v>105</v>
      </c>
      <c r="E61">
        <f t="shared" ref="E61:E67" si="2">D61/C61</f>
        <v>0.59322033898305082</v>
      </c>
      <c r="F61">
        <f>SUM(F50,F52,F54,F56)</f>
        <v>98</v>
      </c>
      <c r="G61">
        <f t="shared" ref="G61:G67" si="3">F61/C61</f>
        <v>0.5536723163841808</v>
      </c>
    </row>
    <row r="62" spans="1:34">
      <c r="A62" t="s">
        <v>11</v>
      </c>
      <c r="B62" t="s">
        <v>0</v>
      </c>
      <c r="C62">
        <f>SUM(C53,C51,C49)</f>
        <v>157</v>
      </c>
      <c r="D62">
        <f>SUM(D53,D51,D49)</f>
        <v>93</v>
      </c>
      <c r="E62">
        <f t="shared" si="2"/>
        <v>0.59235668789808915</v>
      </c>
      <c r="F62">
        <f>SUM(F53,F51,F49)</f>
        <v>90</v>
      </c>
      <c r="G62">
        <f t="shared" si="3"/>
        <v>0.57324840764331209</v>
      </c>
    </row>
    <row r="63" spans="1:34">
      <c r="A63" t="s">
        <v>11</v>
      </c>
      <c r="B63" t="s">
        <v>1</v>
      </c>
      <c r="C63">
        <f>SUM(C54,C52,C50)</f>
        <v>166</v>
      </c>
      <c r="D63">
        <f>SUM(D54,D52,D50)</f>
        <v>100</v>
      </c>
      <c r="E63">
        <f t="shared" si="2"/>
        <v>0.60240963855421692</v>
      </c>
      <c r="F63">
        <f>SUM(F54,F52,F50)</f>
        <v>93</v>
      </c>
      <c r="G63">
        <f t="shared" si="3"/>
        <v>0.56024096385542166</v>
      </c>
    </row>
    <row r="64" spans="1:34">
      <c r="A64" t="s">
        <v>12</v>
      </c>
      <c r="B64" t="s">
        <v>0</v>
      </c>
      <c r="C64">
        <f>SUM(C49,C51)</f>
        <v>106</v>
      </c>
      <c r="D64">
        <f>SUM(D49,D51)</f>
        <v>65</v>
      </c>
      <c r="E64">
        <f t="shared" si="2"/>
        <v>0.6132075471698113</v>
      </c>
      <c r="F64">
        <f>SUM(F49,F51)</f>
        <v>65</v>
      </c>
      <c r="G64">
        <f t="shared" si="3"/>
        <v>0.6132075471698113</v>
      </c>
    </row>
    <row r="65" spans="1:43">
      <c r="A65" t="s">
        <v>12</v>
      </c>
      <c r="B65" t="s">
        <v>1</v>
      </c>
      <c r="C65">
        <f>SUM(C50,C52)</f>
        <v>118</v>
      </c>
      <c r="D65">
        <f>SUM(D50,D52)</f>
        <v>75</v>
      </c>
      <c r="E65">
        <f t="shared" si="2"/>
        <v>0.63559322033898302</v>
      </c>
      <c r="F65">
        <f>SUM(F50,F52)</f>
        <v>70</v>
      </c>
      <c r="G65">
        <f t="shared" si="3"/>
        <v>0.59322033898305082</v>
      </c>
    </row>
    <row r="66" spans="1:43">
      <c r="A66" t="s">
        <v>13</v>
      </c>
      <c r="B66" t="s">
        <v>0</v>
      </c>
      <c r="C66">
        <f>C51</f>
        <v>22</v>
      </c>
      <c r="D66">
        <f>D51</f>
        <v>16</v>
      </c>
      <c r="E66">
        <f t="shared" si="2"/>
        <v>0.72727272727272729</v>
      </c>
      <c r="F66">
        <f>F51</f>
        <v>16</v>
      </c>
      <c r="G66">
        <f t="shared" si="3"/>
        <v>0.72727272727272729</v>
      </c>
    </row>
    <row r="67" spans="1:43">
      <c r="A67" t="s">
        <v>13</v>
      </c>
      <c r="B67" t="s">
        <v>1</v>
      </c>
      <c r="C67">
        <f>C52</f>
        <v>40</v>
      </c>
      <c r="D67">
        <f>D52</f>
        <v>32</v>
      </c>
      <c r="E67">
        <f t="shared" si="2"/>
        <v>0.8</v>
      </c>
      <c r="F67">
        <f>F52</f>
        <v>30</v>
      </c>
      <c r="G67">
        <f t="shared" si="3"/>
        <v>0.75</v>
      </c>
    </row>
    <row r="70" spans="1:43">
      <c r="B70" t="s">
        <v>14</v>
      </c>
      <c r="C70" t="s">
        <v>0</v>
      </c>
      <c r="D70">
        <v>12</v>
      </c>
      <c r="E70">
        <v>0</v>
      </c>
      <c r="F70">
        <v>0</v>
      </c>
    </row>
    <row r="71" spans="1:43">
      <c r="B71" t="s">
        <v>15</v>
      </c>
      <c r="C71" t="s">
        <v>0</v>
      </c>
      <c r="D71">
        <v>84</v>
      </c>
      <c r="E71">
        <v>49</v>
      </c>
      <c r="F71">
        <v>49</v>
      </c>
    </row>
    <row r="72" spans="1:43">
      <c r="B72" t="s">
        <v>13</v>
      </c>
      <c r="C72" t="s">
        <v>0</v>
      </c>
      <c r="D72">
        <v>22</v>
      </c>
      <c r="E72">
        <v>16</v>
      </c>
      <c r="F72">
        <v>16</v>
      </c>
    </row>
    <row r="73" spans="1:43">
      <c r="B73" t="s">
        <v>16</v>
      </c>
      <c r="C73" t="s">
        <v>0</v>
      </c>
      <c r="D73">
        <v>12</v>
      </c>
      <c r="E73">
        <v>0</v>
      </c>
      <c r="F73">
        <v>0</v>
      </c>
    </row>
    <row r="74" spans="1:43">
      <c r="B74" t="s">
        <v>17</v>
      </c>
      <c r="C74" t="s">
        <v>0</v>
      </c>
      <c r="D74">
        <v>51</v>
      </c>
      <c r="E74">
        <v>28</v>
      </c>
      <c r="F74">
        <v>25</v>
      </c>
    </row>
    <row r="75" spans="1:43">
      <c r="B75" t="s">
        <v>18</v>
      </c>
      <c r="C75" t="s">
        <v>0</v>
      </c>
      <c r="D75">
        <v>20</v>
      </c>
      <c r="E75">
        <v>6</v>
      </c>
      <c r="F75">
        <v>5</v>
      </c>
      <c r="G75">
        <f>SUM(D70:D75)</f>
        <v>201</v>
      </c>
    </row>
    <row r="76" spans="1:43">
      <c r="B76" t="s">
        <v>14</v>
      </c>
      <c r="C76" t="s">
        <v>1</v>
      </c>
      <c r="D76">
        <v>9</v>
      </c>
      <c r="E76">
        <v>0</v>
      </c>
      <c r="F76">
        <v>0</v>
      </c>
      <c r="W76" s="124" t="s">
        <v>0</v>
      </c>
      <c r="X76" s="123">
        <v>177</v>
      </c>
      <c r="Y76" s="122" t="s">
        <v>539</v>
      </c>
      <c r="Z76" s="122">
        <v>83</v>
      </c>
      <c r="AA76" s="122" t="s">
        <v>540</v>
      </c>
      <c r="AB76" s="122">
        <v>94</v>
      </c>
      <c r="AC76" s="122"/>
      <c r="AD76" s="122"/>
      <c r="AE76" s="122"/>
      <c r="AI76" s="122" t="s">
        <v>539</v>
      </c>
    </row>
    <row r="77" spans="1:43">
      <c r="B77" t="s">
        <v>15</v>
      </c>
      <c r="C77" t="s">
        <v>1</v>
      </c>
      <c r="D77">
        <v>78</v>
      </c>
      <c r="E77">
        <v>43</v>
      </c>
      <c r="F77">
        <v>40</v>
      </c>
      <c r="W77" s="122"/>
      <c r="X77" s="124"/>
      <c r="Y77" s="122">
        <v>2011</v>
      </c>
      <c r="Z77" s="122">
        <v>2012</v>
      </c>
      <c r="AA77" s="122">
        <v>2013</v>
      </c>
      <c r="AB77" s="122">
        <v>2014</v>
      </c>
      <c r="AC77" s="122">
        <v>2015</v>
      </c>
      <c r="AD77" s="122">
        <v>2016</v>
      </c>
      <c r="AE77" s="122">
        <v>2017</v>
      </c>
      <c r="AI77" s="122"/>
      <c r="AJ77" s="124"/>
      <c r="AK77" s="122">
        <v>2011</v>
      </c>
      <c r="AL77" s="122">
        <v>2012</v>
      </c>
      <c r="AM77" s="122">
        <v>2013</v>
      </c>
      <c r="AN77" s="122">
        <v>2014</v>
      </c>
      <c r="AO77" s="122">
        <v>2015</v>
      </c>
      <c r="AP77" s="122">
        <v>2016</v>
      </c>
      <c r="AQ77" s="122">
        <v>2017</v>
      </c>
    </row>
    <row r="78" spans="1:43">
      <c r="B78" t="s">
        <v>13</v>
      </c>
      <c r="C78" t="s">
        <v>1</v>
      </c>
      <c r="D78">
        <v>40</v>
      </c>
      <c r="E78">
        <v>32</v>
      </c>
      <c r="F78">
        <v>30</v>
      </c>
      <c r="W78" s="122" t="s">
        <v>539</v>
      </c>
      <c r="X78" s="125" t="s">
        <v>15</v>
      </c>
      <c r="Y78" s="123">
        <v>33</v>
      </c>
      <c r="Z78" s="123">
        <v>30</v>
      </c>
      <c r="AA78" s="123">
        <v>27</v>
      </c>
      <c r="AB78" s="123">
        <v>26</v>
      </c>
      <c r="AC78" s="123">
        <v>30</v>
      </c>
      <c r="AD78" s="123">
        <v>24</v>
      </c>
      <c r="AE78" s="123">
        <v>21</v>
      </c>
      <c r="AI78" s="122" t="s">
        <v>513</v>
      </c>
      <c r="AJ78" s="125" t="s">
        <v>15</v>
      </c>
      <c r="AK78" s="123">
        <v>33</v>
      </c>
      <c r="AL78" s="123">
        <v>30</v>
      </c>
      <c r="AM78" s="123">
        <v>27</v>
      </c>
      <c r="AN78" s="123">
        <v>26</v>
      </c>
      <c r="AO78" s="123">
        <v>30</v>
      </c>
      <c r="AP78" s="123">
        <v>24</v>
      </c>
      <c r="AQ78" s="123">
        <v>21</v>
      </c>
    </row>
    <row r="79" spans="1:43">
      <c r="B79" t="s">
        <v>16</v>
      </c>
      <c r="C79" t="s">
        <v>1</v>
      </c>
      <c r="D79">
        <v>14</v>
      </c>
      <c r="E79">
        <v>0</v>
      </c>
      <c r="F79">
        <v>0</v>
      </c>
      <c r="W79" s="122" t="s">
        <v>539</v>
      </c>
      <c r="X79" s="125" t="s">
        <v>13</v>
      </c>
      <c r="Y79" s="123">
        <v>4</v>
      </c>
      <c r="Z79" s="123">
        <v>4</v>
      </c>
      <c r="AA79" s="123">
        <v>4</v>
      </c>
      <c r="AB79" s="123">
        <v>4</v>
      </c>
      <c r="AC79" s="123">
        <v>4</v>
      </c>
      <c r="AD79" s="123">
        <v>4</v>
      </c>
      <c r="AE79" s="123">
        <v>4</v>
      </c>
      <c r="AH79" s="122"/>
      <c r="AI79" s="122" t="s">
        <v>513</v>
      </c>
      <c r="AJ79" s="125" t="s">
        <v>13</v>
      </c>
      <c r="AK79" s="123">
        <v>4</v>
      </c>
      <c r="AL79" s="123">
        <v>4</v>
      </c>
      <c r="AM79" s="123">
        <v>4</v>
      </c>
      <c r="AN79" s="123">
        <v>4</v>
      </c>
      <c r="AO79" s="123">
        <v>4</v>
      </c>
      <c r="AP79" s="123">
        <v>4</v>
      </c>
      <c r="AQ79" s="123">
        <v>4</v>
      </c>
    </row>
    <row r="80" spans="1:43">
      <c r="B80" t="s">
        <v>17</v>
      </c>
      <c r="C80" t="s">
        <v>1</v>
      </c>
      <c r="D80">
        <v>48</v>
      </c>
      <c r="E80">
        <v>25</v>
      </c>
      <c r="F80">
        <v>23</v>
      </c>
      <c r="W80" s="122" t="s">
        <v>539</v>
      </c>
      <c r="X80" s="125" t="s">
        <v>17</v>
      </c>
      <c r="Y80" s="123">
        <v>32</v>
      </c>
      <c r="Z80" s="123">
        <v>29</v>
      </c>
      <c r="AA80" s="123">
        <v>24</v>
      </c>
      <c r="AB80" s="123">
        <v>23</v>
      </c>
      <c r="AC80" s="123">
        <v>26</v>
      </c>
      <c r="AD80" s="123">
        <v>22</v>
      </c>
      <c r="AE80" s="123">
        <v>22</v>
      </c>
      <c r="AH80" s="122"/>
      <c r="AI80" s="122" t="s">
        <v>513</v>
      </c>
      <c r="AJ80" s="125" t="s">
        <v>17</v>
      </c>
      <c r="AK80" s="123">
        <v>32</v>
      </c>
      <c r="AL80" s="123">
        <v>29</v>
      </c>
      <c r="AM80" s="123">
        <v>24</v>
      </c>
      <c r="AN80" s="123">
        <v>23</v>
      </c>
      <c r="AO80" s="123">
        <v>26</v>
      </c>
      <c r="AP80" s="123">
        <v>22</v>
      </c>
      <c r="AQ80" s="123">
        <v>22</v>
      </c>
    </row>
    <row r="81" spans="1:43">
      <c r="B81" t="s">
        <v>18</v>
      </c>
      <c r="C81" t="s">
        <v>1</v>
      </c>
      <c r="D81">
        <v>11</v>
      </c>
      <c r="E81">
        <v>5</v>
      </c>
      <c r="F81">
        <v>5</v>
      </c>
      <c r="G81">
        <f>SUM(D76:D81)</f>
        <v>200</v>
      </c>
      <c r="W81" s="122" t="s">
        <v>539</v>
      </c>
      <c r="X81" s="125" t="s">
        <v>18</v>
      </c>
      <c r="Y81" s="123">
        <v>14</v>
      </c>
      <c r="Z81" s="123">
        <v>12</v>
      </c>
      <c r="AA81" s="123">
        <v>5</v>
      </c>
      <c r="AB81" s="123">
        <v>5</v>
      </c>
      <c r="AC81" s="123">
        <v>6</v>
      </c>
      <c r="AD81" s="123">
        <v>4</v>
      </c>
      <c r="AE81" s="123">
        <v>5</v>
      </c>
      <c r="AH81" s="122"/>
      <c r="AI81" s="122" t="s">
        <v>513</v>
      </c>
      <c r="AJ81" s="125" t="s">
        <v>18</v>
      </c>
      <c r="AK81" s="123">
        <v>14</v>
      </c>
      <c r="AL81" s="123">
        <v>12</v>
      </c>
      <c r="AM81" s="123">
        <v>5</v>
      </c>
      <c r="AN81" s="123">
        <v>5</v>
      </c>
      <c r="AO81" s="123">
        <v>6</v>
      </c>
      <c r="AP81" s="123">
        <v>4</v>
      </c>
      <c r="AQ81" s="123">
        <v>5</v>
      </c>
    </row>
    <row r="82" spans="1:43">
      <c r="W82" s="122" t="s">
        <v>540</v>
      </c>
      <c r="X82" s="125" t="s">
        <v>15</v>
      </c>
      <c r="Y82" s="123">
        <v>51</v>
      </c>
      <c r="Z82" s="123">
        <v>45</v>
      </c>
      <c r="AA82" s="123">
        <v>22</v>
      </c>
      <c r="AB82" s="123">
        <v>13</v>
      </c>
      <c r="AC82" s="123">
        <v>17</v>
      </c>
      <c r="AD82" s="123">
        <v>12</v>
      </c>
      <c r="AE82" s="123">
        <v>11</v>
      </c>
      <c r="AI82" s="122" t="s">
        <v>514</v>
      </c>
      <c r="AJ82" s="125" t="s">
        <v>15</v>
      </c>
      <c r="AK82" s="123">
        <v>31</v>
      </c>
      <c r="AL82" s="123">
        <v>28</v>
      </c>
      <c r="AM82" s="123">
        <v>24</v>
      </c>
      <c r="AN82" s="123">
        <v>22</v>
      </c>
      <c r="AO82" s="123">
        <v>25</v>
      </c>
      <c r="AP82" s="123">
        <v>22</v>
      </c>
      <c r="AQ82" s="123">
        <v>20</v>
      </c>
    </row>
    <row r="83" spans="1:43">
      <c r="W83" s="122" t="s">
        <v>540</v>
      </c>
      <c r="X83" s="125" t="s">
        <v>13</v>
      </c>
      <c r="Y83" s="123">
        <v>18</v>
      </c>
      <c r="Z83" s="123">
        <v>16</v>
      </c>
      <c r="AA83" s="123">
        <v>12</v>
      </c>
      <c r="AB83" s="123">
        <v>11</v>
      </c>
      <c r="AC83" s="123">
        <v>12</v>
      </c>
      <c r="AD83" s="123">
        <v>10</v>
      </c>
      <c r="AE83" s="123">
        <v>10</v>
      </c>
      <c r="AI83" s="122" t="s">
        <v>514</v>
      </c>
      <c r="AJ83" s="125" t="s">
        <v>13</v>
      </c>
      <c r="AK83" s="123">
        <v>10</v>
      </c>
      <c r="AL83" s="123">
        <v>10</v>
      </c>
      <c r="AM83" s="123">
        <v>10</v>
      </c>
      <c r="AN83" s="123">
        <v>10</v>
      </c>
      <c r="AO83" s="123">
        <v>10</v>
      </c>
      <c r="AP83" s="123">
        <v>10</v>
      </c>
      <c r="AQ83" s="123">
        <v>10</v>
      </c>
    </row>
    <row r="84" spans="1:43">
      <c r="A84" s="118"/>
      <c r="B84" s="118"/>
      <c r="C84" s="119" t="s">
        <v>555</v>
      </c>
      <c r="D84" s="118" t="s">
        <v>556</v>
      </c>
      <c r="E84" s="118" t="s">
        <v>557</v>
      </c>
      <c r="F84" s="118" t="s">
        <v>511</v>
      </c>
      <c r="G84" s="118" t="s">
        <v>515</v>
      </c>
      <c r="H84" s="118" t="s">
        <v>516</v>
      </c>
      <c r="I84" s="118" t="s">
        <v>517</v>
      </c>
      <c r="W84" s="122" t="s">
        <v>540</v>
      </c>
      <c r="X84" s="125" t="s">
        <v>17</v>
      </c>
      <c r="Y84" s="123">
        <v>19</v>
      </c>
      <c r="Z84" s="123">
        <v>15</v>
      </c>
      <c r="AA84" s="123">
        <v>4</v>
      </c>
      <c r="AB84" s="123">
        <v>4</v>
      </c>
      <c r="AC84" s="123">
        <v>4</v>
      </c>
      <c r="AD84" s="123">
        <v>4</v>
      </c>
      <c r="AE84" s="123">
        <v>4</v>
      </c>
      <c r="AI84" s="122" t="s">
        <v>514</v>
      </c>
      <c r="AJ84" s="125" t="s">
        <v>17</v>
      </c>
      <c r="AK84" s="123">
        <v>36</v>
      </c>
      <c r="AL84" s="123">
        <v>30</v>
      </c>
      <c r="AM84" s="123">
        <v>23</v>
      </c>
      <c r="AN84" s="123">
        <v>19</v>
      </c>
      <c r="AO84" s="123">
        <v>27</v>
      </c>
      <c r="AP84" s="123">
        <v>21</v>
      </c>
      <c r="AQ84" s="123">
        <v>17</v>
      </c>
    </row>
    <row r="85" spans="1:43">
      <c r="A85" s="118" t="s">
        <v>13</v>
      </c>
      <c r="B85" s="121" t="s">
        <v>0</v>
      </c>
      <c r="C85" s="118">
        <v>22</v>
      </c>
      <c r="D85" s="120">
        <v>20</v>
      </c>
      <c r="E85" s="120">
        <v>16</v>
      </c>
      <c r="F85" s="120">
        <v>15</v>
      </c>
      <c r="G85" s="127">
        <v>15</v>
      </c>
      <c r="H85" s="120">
        <v>14</v>
      </c>
      <c r="I85" s="120">
        <v>14</v>
      </c>
      <c r="W85" s="122" t="s">
        <v>540</v>
      </c>
      <c r="X85" s="125" t="s">
        <v>18</v>
      </c>
      <c r="Y85" s="123">
        <v>6</v>
      </c>
      <c r="Z85" s="123">
        <v>3</v>
      </c>
      <c r="AA85" s="123">
        <v>1</v>
      </c>
      <c r="AB85" s="123">
        <v>0</v>
      </c>
      <c r="AC85" s="123">
        <v>0</v>
      </c>
      <c r="AD85" s="123">
        <v>0</v>
      </c>
      <c r="AE85" s="123">
        <v>0</v>
      </c>
      <c r="AI85" s="122" t="s">
        <v>514</v>
      </c>
      <c r="AJ85" s="125" t="s">
        <v>18</v>
      </c>
      <c r="AK85" s="123">
        <v>7</v>
      </c>
      <c r="AL85" s="123">
        <v>7</v>
      </c>
      <c r="AM85" s="123">
        <v>5</v>
      </c>
      <c r="AN85" s="123">
        <v>5</v>
      </c>
      <c r="AO85" s="123">
        <v>5</v>
      </c>
      <c r="AP85" s="123">
        <v>5</v>
      </c>
      <c r="AQ85" s="123">
        <v>5</v>
      </c>
    </row>
    <row r="86" spans="1:43">
      <c r="A86" s="118" t="s">
        <v>13</v>
      </c>
      <c r="B86" s="121" t="s">
        <v>1</v>
      </c>
      <c r="C86" s="118">
        <v>40</v>
      </c>
      <c r="D86" s="120">
        <v>40</v>
      </c>
      <c r="E86" s="120">
        <v>32</v>
      </c>
      <c r="F86" s="120">
        <v>28</v>
      </c>
      <c r="G86" s="127">
        <v>28</v>
      </c>
      <c r="H86" s="120">
        <v>26</v>
      </c>
      <c r="I86" s="120">
        <v>26</v>
      </c>
      <c r="W86" s="122"/>
      <c r="X86" s="125"/>
      <c r="Y86" s="123"/>
      <c r="Z86" s="123"/>
      <c r="AA86" s="123"/>
      <c r="AB86" s="123"/>
      <c r="AC86" s="123"/>
      <c r="AD86" s="123"/>
      <c r="AE86" s="123"/>
    </row>
    <row r="87" spans="1:43">
      <c r="A87" s="118" t="s">
        <v>15</v>
      </c>
      <c r="B87" s="121" t="s">
        <v>0</v>
      </c>
      <c r="C87" s="118">
        <v>84</v>
      </c>
      <c r="D87" s="120">
        <v>75</v>
      </c>
      <c r="E87" s="120">
        <v>49</v>
      </c>
      <c r="F87" s="120">
        <v>39</v>
      </c>
      <c r="G87" s="127">
        <v>39</v>
      </c>
      <c r="H87" s="120">
        <v>36</v>
      </c>
      <c r="I87" s="120">
        <v>32</v>
      </c>
      <c r="W87" s="124" t="s">
        <v>1</v>
      </c>
      <c r="X87" s="123">
        <v>177</v>
      </c>
      <c r="Y87" s="122" t="s">
        <v>539</v>
      </c>
      <c r="Z87" s="122">
        <v>84</v>
      </c>
      <c r="AA87" s="122" t="s">
        <v>540</v>
      </c>
      <c r="AB87" s="122">
        <v>93</v>
      </c>
      <c r="AC87" s="122"/>
      <c r="AD87" s="122"/>
      <c r="AE87" s="122"/>
      <c r="AI87" s="122" t="s">
        <v>558</v>
      </c>
    </row>
    <row r="88" spans="1:43">
      <c r="A88" s="118" t="s">
        <v>15</v>
      </c>
      <c r="B88" s="121" t="s">
        <v>1</v>
      </c>
      <c r="C88" s="118">
        <v>78</v>
      </c>
      <c r="D88" s="120">
        <v>68</v>
      </c>
      <c r="E88" s="120">
        <v>43</v>
      </c>
      <c r="F88" s="120">
        <v>34</v>
      </c>
      <c r="G88" s="127">
        <v>34</v>
      </c>
      <c r="H88" s="120">
        <v>32</v>
      </c>
      <c r="I88" s="120">
        <v>29</v>
      </c>
      <c r="W88" s="122"/>
      <c r="X88" s="122"/>
      <c r="Y88" s="122">
        <v>2011</v>
      </c>
      <c r="Z88" s="122">
        <v>2012</v>
      </c>
      <c r="AA88" s="122">
        <v>2013</v>
      </c>
      <c r="AB88" s="122">
        <v>2014</v>
      </c>
      <c r="AC88" s="122">
        <v>2015</v>
      </c>
      <c r="AD88" s="122">
        <v>2016</v>
      </c>
      <c r="AE88" s="122">
        <v>2017</v>
      </c>
      <c r="AK88" s="122">
        <v>2011</v>
      </c>
      <c r="AL88" s="122">
        <v>2012</v>
      </c>
      <c r="AM88" s="122">
        <v>2013</v>
      </c>
      <c r="AN88" s="122">
        <v>2014</v>
      </c>
      <c r="AO88" s="122">
        <v>2015</v>
      </c>
      <c r="AP88" s="122">
        <v>2016</v>
      </c>
      <c r="AQ88" s="122">
        <v>2017</v>
      </c>
    </row>
    <row r="89" spans="1:43">
      <c r="A89" s="118" t="s">
        <v>17</v>
      </c>
      <c r="B89" s="121" t="s">
        <v>0</v>
      </c>
      <c r="C89" s="118">
        <v>51</v>
      </c>
      <c r="D89" s="120">
        <v>44</v>
      </c>
      <c r="E89" s="120">
        <v>28</v>
      </c>
      <c r="F89" s="120">
        <v>27</v>
      </c>
      <c r="G89" s="127">
        <v>27</v>
      </c>
      <c r="H89" s="120">
        <v>26</v>
      </c>
      <c r="I89" s="120">
        <v>26</v>
      </c>
      <c r="W89" s="122" t="s">
        <v>539</v>
      </c>
      <c r="X89" s="125" t="s">
        <v>15</v>
      </c>
      <c r="Y89" s="123">
        <v>31</v>
      </c>
      <c r="Z89" s="123">
        <v>28</v>
      </c>
      <c r="AA89" s="123">
        <v>24</v>
      </c>
      <c r="AB89" s="123">
        <v>22</v>
      </c>
      <c r="AC89" s="123">
        <v>25</v>
      </c>
      <c r="AD89" s="123">
        <v>22</v>
      </c>
      <c r="AE89" s="123">
        <v>20</v>
      </c>
      <c r="AI89" s="122" t="s">
        <v>513</v>
      </c>
      <c r="AJ89" s="125" t="s">
        <v>15</v>
      </c>
      <c r="AK89" s="123">
        <v>51</v>
      </c>
      <c r="AL89" s="123">
        <v>45</v>
      </c>
      <c r="AM89" s="123">
        <v>22</v>
      </c>
      <c r="AN89" s="123">
        <v>13</v>
      </c>
      <c r="AO89" s="123">
        <v>17</v>
      </c>
      <c r="AP89" s="123">
        <v>12</v>
      </c>
      <c r="AQ89" s="123">
        <v>11</v>
      </c>
    </row>
    <row r="90" spans="1:43">
      <c r="A90" s="118" t="s">
        <v>17</v>
      </c>
      <c r="B90" s="121" t="s">
        <v>1</v>
      </c>
      <c r="C90" s="118">
        <v>48</v>
      </c>
      <c r="D90" s="120">
        <v>40</v>
      </c>
      <c r="E90" s="120">
        <v>25</v>
      </c>
      <c r="F90" s="127">
        <v>21</v>
      </c>
      <c r="G90" s="127">
        <v>21</v>
      </c>
      <c r="H90" s="120">
        <v>21</v>
      </c>
      <c r="I90" s="120">
        <v>17</v>
      </c>
      <c r="W90" s="122" t="s">
        <v>539</v>
      </c>
      <c r="X90" s="125" t="s">
        <v>13</v>
      </c>
      <c r="Y90" s="123">
        <v>10</v>
      </c>
      <c r="Z90" s="123">
        <v>10</v>
      </c>
      <c r="AA90" s="123">
        <v>10</v>
      </c>
      <c r="AB90" s="123">
        <v>10</v>
      </c>
      <c r="AC90" s="123">
        <v>10</v>
      </c>
      <c r="AD90" s="123">
        <v>10</v>
      </c>
      <c r="AE90" s="123">
        <v>10</v>
      </c>
      <c r="AI90" s="122" t="s">
        <v>513</v>
      </c>
      <c r="AJ90" s="125" t="s">
        <v>13</v>
      </c>
      <c r="AK90" s="123">
        <v>18</v>
      </c>
      <c r="AL90" s="123">
        <v>16</v>
      </c>
      <c r="AM90" s="123">
        <v>12</v>
      </c>
      <c r="AN90" s="123">
        <v>11</v>
      </c>
      <c r="AO90" s="123">
        <v>12</v>
      </c>
      <c r="AP90" s="123">
        <v>10</v>
      </c>
      <c r="AQ90" s="123">
        <v>10</v>
      </c>
    </row>
    <row r="91" spans="1:43">
      <c r="A91" s="118" t="s">
        <v>18</v>
      </c>
      <c r="B91" s="121" t="s">
        <v>0</v>
      </c>
      <c r="C91" s="118">
        <v>20</v>
      </c>
      <c r="D91" s="120">
        <v>15</v>
      </c>
      <c r="E91" s="120">
        <v>6</v>
      </c>
      <c r="F91" s="120">
        <v>5</v>
      </c>
      <c r="G91" s="127">
        <v>5</v>
      </c>
      <c r="H91" s="127">
        <v>5</v>
      </c>
      <c r="I91" s="120">
        <v>5</v>
      </c>
      <c r="W91" s="122" t="s">
        <v>539</v>
      </c>
      <c r="X91" s="125" t="s">
        <v>17</v>
      </c>
      <c r="Y91" s="123">
        <v>36</v>
      </c>
      <c r="Z91" s="123">
        <v>30</v>
      </c>
      <c r="AA91" s="123">
        <v>23</v>
      </c>
      <c r="AB91" s="123">
        <v>19</v>
      </c>
      <c r="AC91" s="123">
        <v>27</v>
      </c>
      <c r="AD91" s="123">
        <v>21</v>
      </c>
      <c r="AE91" s="123">
        <v>17</v>
      </c>
      <c r="AI91" s="122" t="s">
        <v>513</v>
      </c>
      <c r="AJ91" s="125" t="s">
        <v>17</v>
      </c>
      <c r="AK91" s="123">
        <v>19</v>
      </c>
      <c r="AL91" s="123">
        <v>15</v>
      </c>
      <c r="AM91" s="123">
        <v>4</v>
      </c>
      <c r="AN91" s="123">
        <v>4</v>
      </c>
      <c r="AO91" s="123">
        <v>4</v>
      </c>
      <c r="AP91" s="123">
        <v>4</v>
      </c>
      <c r="AQ91" s="123">
        <v>4</v>
      </c>
    </row>
    <row r="92" spans="1:43">
      <c r="A92" s="118" t="s">
        <v>18</v>
      </c>
      <c r="B92" s="121" t="s">
        <v>1</v>
      </c>
      <c r="C92" s="118">
        <v>11</v>
      </c>
      <c r="D92" s="120">
        <v>9</v>
      </c>
      <c r="E92" s="127">
        <v>6</v>
      </c>
      <c r="F92" s="120">
        <v>6</v>
      </c>
      <c r="G92" s="120">
        <v>6</v>
      </c>
      <c r="H92" s="120">
        <v>6</v>
      </c>
      <c r="I92" s="120">
        <v>5</v>
      </c>
      <c r="W92" s="122" t="s">
        <v>539</v>
      </c>
      <c r="X92" s="125" t="s">
        <v>18</v>
      </c>
      <c r="Y92" s="123">
        <v>7</v>
      </c>
      <c r="Z92" s="123">
        <v>7</v>
      </c>
      <c r="AA92" s="123">
        <v>5</v>
      </c>
      <c r="AB92" s="123">
        <v>5</v>
      </c>
      <c r="AC92" s="123">
        <v>5</v>
      </c>
      <c r="AD92" s="123">
        <v>5</v>
      </c>
      <c r="AE92" s="123">
        <v>5</v>
      </c>
      <c r="AI92" s="122" t="s">
        <v>513</v>
      </c>
      <c r="AJ92" s="125" t="s">
        <v>18</v>
      </c>
      <c r="AK92" s="123">
        <v>6</v>
      </c>
      <c r="AL92" s="123">
        <v>3</v>
      </c>
      <c r="AM92" s="123">
        <v>1</v>
      </c>
      <c r="AN92" s="123">
        <v>0</v>
      </c>
      <c r="AO92" s="123">
        <v>0</v>
      </c>
      <c r="AP92" s="123">
        <v>0</v>
      </c>
      <c r="AQ92" s="123">
        <v>0</v>
      </c>
    </row>
    <row r="93" spans="1:43">
      <c r="A93" s="113"/>
      <c r="B93" s="113"/>
      <c r="C93" s="113"/>
      <c r="D93" s="113"/>
      <c r="E93" s="113"/>
      <c r="F93" s="113"/>
      <c r="G93" s="113"/>
      <c r="H93" s="113"/>
      <c r="I93" s="113"/>
      <c r="W93" s="122" t="s">
        <v>540</v>
      </c>
      <c r="X93" s="125" t="s">
        <v>15</v>
      </c>
      <c r="Y93" s="123">
        <v>47</v>
      </c>
      <c r="Z93" s="123">
        <v>40</v>
      </c>
      <c r="AA93" s="123">
        <v>19</v>
      </c>
      <c r="AB93" s="123">
        <v>12</v>
      </c>
      <c r="AC93" s="123">
        <v>13</v>
      </c>
      <c r="AD93" s="123">
        <v>10</v>
      </c>
      <c r="AE93" s="123">
        <v>9</v>
      </c>
      <c r="AI93" s="122" t="s">
        <v>514</v>
      </c>
      <c r="AJ93" s="125" t="s">
        <v>15</v>
      </c>
      <c r="AK93" s="123">
        <v>47</v>
      </c>
      <c r="AL93" s="123">
        <v>40</v>
      </c>
      <c r="AM93" s="123">
        <v>19</v>
      </c>
      <c r="AN93" s="123">
        <v>12</v>
      </c>
      <c r="AO93" s="123">
        <v>13</v>
      </c>
      <c r="AP93" s="123">
        <v>10</v>
      </c>
      <c r="AQ93" s="123">
        <v>9</v>
      </c>
    </row>
    <row r="94" spans="1:43">
      <c r="A94" s="113"/>
      <c r="B94" s="113"/>
      <c r="C94" s="113"/>
      <c r="D94" s="113"/>
      <c r="E94" s="113"/>
      <c r="F94" s="113"/>
      <c r="G94" s="113"/>
      <c r="H94" s="113"/>
      <c r="I94" s="113"/>
      <c r="W94" s="122" t="s">
        <v>540</v>
      </c>
      <c r="X94" s="125" t="s">
        <v>13</v>
      </c>
      <c r="Y94" s="123">
        <v>30</v>
      </c>
      <c r="Z94" s="123">
        <v>30</v>
      </c>
      <c r="AA94" s="123">
        <v>22</v>
      </c>
      <c r="AB94" s="123">
        <v>18</v>
      </c>
      <c r="AC94" s="123">
        <v>19</v>
      </c>
      <c r="AD94" s="123">
        <v>16</v>
      </c>
      <c r="AE94" s="123">
        <v>16</v>
      </c>
      <c r="AI94" s="122" t="s">
        <v>514</v>
      </c>
      <c r="AJ94" s="125" t="s">
        <v>13</v>
      </c>
      <c r="AK94" s="123">
        <v>30</v>
      </c>
      <c r="AL94" s="123">
        <v>30</v>
      </c>
      <c r="AM94" s="123">
        <v>22</v>
      </c>
      <c r="AN94" s="123">
        <v>18</v>
      </c>
      <c r="AO94" s="123">
        <v>19</v>
      </c>
      <c r="AP94" s="123">
        <v>16</v>
      </c>
      <c r="AQ94" s="123">
        <v>16</v>
      </c>
    </row>
    <row r="95" spans="1:43">
      <c r="A95" s="118"/>
      <c r="B95" s="118"/>
      <c r="C95" s="119" t="s">
        <v>555</v>
      </c>
      <c r="D95" s="118" t="s">
        <v>556</v>
      </c>
      <c r="E95" s="118" t="s">
        <v>557</v>
      </c>
      <c r="F95" s="118" t="s">
        <v>511</v>
      </c>
      <c r="G95" s="118" t="s">
        <v>515</v>
      </c>
      <c r="H95" s="118" t="s">
        <v>516</v>
      </c>
      <c r="I95" s="118" t="s">
        <v>517</v>
      </c>
      <c r="W95" s="122" t="s">
        <v>540</v>
      </c>
      <c r="X95" s="125" t="s">
        <v>17</v>
      </c>
      <c r="Y95" s="123">
        <v>12</v>
      </c>
      <c r="Z95" s="123">
        <v>10</v>
      </c>
      <c r="AA95" s="123">
        <v>2</v>
      </c>
      <c r="AB95" s="123">
        <v>1</v>
      </c>
      <c r="AC95" s="123">
        <v>1</v>
      </c>
      <c r="AD95" s="123">
        <v>0</v>
      </c>
      <c r="AE95" s="123">
        <v>0</v>
      </c>
      <c r="AI95" s="122" t="s">
        <v>514</v>
      </c>
      <c r="AJ95" s="125" t="s">
        <v>17</v>
      </c>
      <c r="AK95" s="123">
        <v>12</v>
      </c>
      <c r="AL95" s="123">
        <v>10</v>
      </c>
      <c r="AM95" s="123">
        <v>2</v>
      </c>
      <c r="AN95" s="123">
        <v>1</v>
      </c>
      <c r="AO95" s="123">
        <v>1</v>
      </c>
      <c r="AP95" s="123">
        <v>0</v>
      </c>
      <c r="AQ95" s="123">
        <v>0</v>
      </c>
    </row>
    <row r="96" spans="1:43">
      <c r="A96" s="118" t="s">
        <v>13</v>
      </c>
      <c r="B96" s="121" t="s">
        <v>0</v>
      </c>
      <c r="C96" s="118">
        <v>1</v>
      </c>
      <c r="D96" s="120">
        <v>0.90909090909090906</v>
      </c>
      <c r="E96" s="120">
        <v>0.72727272727272729</v>
      </c>
      <c r="F96" s="120">
        <v>0.68181818181818177</v>
      </c>
      <c r="G96" s="123">
        <v>0.68181818181818177</v>
      </c>
      <c r="H96" s="120">
        <v>0.63636363636363635</v>
      </c>
      <c r="I96" s="120">
        <v>0.63636363636363635</v>
      </c>
      <c r="W96" s="122" t="s">
        <v>540</v>
      </c>
      <c r="X96" s="125" t="s">
        <v>18</v>
      </c>
      <c r="Y96" s="123">
        <v>4</v>
      </c>
      <c r="Z96" s="123">
        <v>2</v>
      </c>
      <c r="AA96" s="123">
        <v>0</v>
      </c>
      <c r="AB96" s="123">
        <v>1</v>
      </c>
      <c r="AC96" s="123">
        <v>1</v>
      </c>
      <c r="AD96" s="123">
        <v>1</v>
      </c>
      <c r="AE96" s="123">
        <v>0</v>
      </c>
      <c r="AI96" s="122" t="s">
        <v>514</v>
      </c>
      <c r="AJ96" s="125" t="s">
        <v>18</v>
      </c>
      <c r="AK96" s="123">
        <v>4</v>
      </c>
      <c r="AL96" s="123">
        <v>2</v>
      </c>
      <c r="AM96" s="123">
        <v>0</v>
      </c>
      <c r="AN96" s="123">
        <v>1</v>
      </c>
      <c r="AO96" s="123">
        <v>1</v>
      </c>
      <c r="AP96" s="123">
        <v>1</v>
      </c>
      <c r="AQ96" s="123">
        <v>0</v>
      </c>
    </row>
    <row r="97" spans="1:43">
      <c r="A97" s="118" t="s">
        <v>13</v>
      </c>
      <c r="B97" s="121" t="s">
        <v>1</v>
      </c>
      <c r="C97" s="118">
        <v>1</v>
      </c>
      <c r="D97" s="120">
        <v>1</v>
      </c>
      <c r="E97" s="120">
        <v>0.8</v>
      </c>
      <c r="F97" s="120">
        <v>0.7</v>
      </c>
      <c r="G97" s="123">
        <v>0.7</v>
      </c>
      <c r="H97" s="120">
        <v>0.65</v>
      </c>
      <c r="I97" s="120">
        <v>0.65</v>
      </c>
    </row>
    <row r="98" spans="1:43">
      <c r="A98" s="118" t="s">
        <v>15</v>
      </c>
      <c r="B98" s="121" t="s">
        <v>0</v>
      </c>
      <c r="C98" s="118">
        <v>1</v>
      </c>
      <c r="D98" s="120">
        <v>0.8928571428571429</v>
      </c>
      <c r="E98" s="120">
        <v>0.58333333333333337</v>
      </c>
      <c r="F98" s="120">
        <v>0.4642857142857143</v>
      </c>
      <c r="G98" s="123">
        <v>0.4642857142857143</v>
      </c>
      <c r="H98" s="120">
        <v>0.42857142857142855</v>
      </c>
      <c r="I98" s="120">
        <v>0.38095238095238093</v>
      </c>
    </row>
    <row r="99" spans="1:43">
      <c r="A99" s="118" t="s">
        <v>15</v>
      </c>
      <c r="B99" s="121" t="s">
        <v>1</v>
      </c>
      <c r="C99" s="118">
        <v>1</v>
      </c>
      <c r="D99" s="120">
        <v>0.87179487179487181</v>
      </c>
      <c r="E99" s="120">
        <v>0.55128205128205132</v>
      </c>
      <c r="F99" s="120">
        <v>0.4358974358974359</v>
      </c>
      <c r="G99" s="123">
        <v>0.4358974358974359</v>
      </c>
      <c r="H99" s="120">
        <v>0.41025641025641024</v>
      </c>
      <c r="I99" s="120">
        <v>0.37179487179487181</v>
      </c>
      <c r="W99" s="124" t="s">
        <v>0</v>
      </c>
      <c r="X99" s="123">
        <v>177</v>
      </c>
      <c r="Y99" s="122" t="s">
        <v>539</v>
      </c>
      <c r="Z99" s="122">
        <v>83</v>
      </c>
      <c r="AA99" s="122" t="s">
        <v>540</v>
      </c>
      <c r="AB99" s="122">
        <v>94</v>
      </c>
      <c r="AC99" s="122"/>
      <c r="AD99" s="122"/>
      <c r="AE99" s="122"/>
      <c r="AI99" s="122" t="s">
        <v>539</v>
      </c>
      <c r="AJ99" s="122"/>
      <c r="AK99" s="122"/>
      <c r="AL99" s="122"/>
      <c r="AM99" s="122"/>
      <c r="AN99" s="122"/>
      <c r="AO99" s="122"/>
      <c r="AP99" s="122"/>
      <c r="AQ99" s="122"/>
    </row>
    <row r="100" spans="1:43">
      <c r="A100" s="118" t="s">
        <v>17</v>
      </c>
      <c r="B100" s="121" t="s">
        <v>0</v>
      </c>
      <c r="C100" s="118">
        <v>1</v>
      </c>
      <c r="D100" s="120">
        <v>0.86274509803921573</v>
      </c>
      <c r="E100" s="120">
        <v>0.5490196078431373</v>
      </c>
      <c r="F100" s="120">
        <v>0.52941176470588236</v>
      </c>
      <c r="G100" s="123">
        <v>0.52941176470588236</v>
      </c>
      <c r="H100" s="120">
        <v>0.50980392156862742</v>
      </c>
      <c r="I100" s="120">
        <v>0.50980392156862742</v>
      </c>
      <c r="W100" s="122"/>
      <c r="X100" s="124"/>
      <c r="Y100" s="122">
        <v>2011</v>
      </c>
      <c r="Z100" s="122">
        <v>2012</v>
      </c>
      <c r="AA100" s="122">
        <v>2013</v>
      </c>
      <c r="AB100" s="122">
        <v>2014</v>
      </c>
      <c r="AC100" s="122">
        <v>2015</v>
      </c>
      <c r="AD100" s="122">
        <v>2016</v>
      </c>
      <c r="AE100" s="122">
        <v>2017</v>
      </c>
      <c r="AI100" s="122"/>
      <c r="AJ100" s="124"/>
      <c r="AK100" s="122">
        <v>2011</v>
      </c>
      <c r="AL100" s="122">
        <v>2012</v>
      </c>
      <c r="AM100" s="122">
        <v>2013</v>
      </c>
      <c r="AN100" s="122">
        <v>2014</v>
      </c>
      <c r="AO100" s="122">
        <v>2015</v>
      </c>
      <c r="AP100" s="122">
        <v>2016</v>
      </c>
      <c r="AQ100" s="122">
        <v>2017</v>
      </c>
    </row>
    <row r="101" spans="1:43">
      <c r="A101" s="118" t="s">
        <v>17</v>
      </c>
      <c r="B101" s="121" t="s">
        <v>1</v>
      </c>
      <c r="C101" s="118">
        <v>1</v>
      </c>
      <c r="D101" s="120">
        <v>0.83333333333333337</v>
      </c>
      <c r="E101" s="120">
        <v>0.52083333333333337</v>
      </c>
      <c r="F101" s="123">
        <v>0.4375</v>
      </c>
      <c r="G101" s="123">
        <v>0.4375</v>
      </c>
      <c r="H101" s="120">
        <v>0.4375</v>
      </c>
      <c r="I101" s="120">
        <v>0.35416666666666669</v>
      </c>
      <c r="W101" s="122" t="s">
        <v>539</v>
      </c>
      <c r="X101" s="125" t="s">
        <v>15</v>
      </c>
      <c r="Y101" s="123">
        <v>1</v>
      </c>
      <c r="Z101" s="123">
        <f>Z78/Y78</f>
        <v>0.90909090909090906</v>
      </c>
      <c r="AA101" s="123">
        <f>AA78/Y78</f>
        <v>0.81818181818181823</v>
      </c>
      <c r="AB101" s="123">
        <f>AB78/Y78</f>
        <v>0.78787878787878785</v>
      </c>
      <c r="AC101" s="123">
        <f>AC78/Y78</f>
        <v>0.90909090909090906</v>
      </c>
      <c r="AD101" s="123">
        <f>AD78/Y78</f>
        <v>0.72727272727272729</v>
      </c>
      <c r="AE101" s="123">
        <f>AE78/Y78</f>
        <v>0.63636363636363635</v>
      </c>
      <c r="AI101" s="122" t="s">
        <v>513</v>
      </c>
      <c r="AJ101" s="125" t="s">
        <v>15</v>
      </c>
      <c r="AK101" s="123">
        <v>1</v>
      </c>
      <c r="AL101" s="123">
        <f>AL78/AK78</f>
        <v>0.90909090909090906</v>
      </c>
      <c r="AM101" s="123">
        <f>AM78/AK78</f>
        <v>0.81818181818181823</v>
      </c>
      <c r="AN101" s="123">
        <f>AN78/AK78</f>
        <v>0.78787878787878785</v>
      </c>
      <c r="AO101" s="123">
        <f>AO78/AK78</f>
        <v>0.90909090909090906</v>
      </c>
      <c r="AP101" s="123">
        <f>AP78/AK78</f>
        <v>0.72727272727272729</v>
      </c>
      <c r="AQ101" s="123">
        <f>AQ78/AK78</f>
        <v>0.63636363636363635</v>
      </c>
    </row>
    <row r="102" spans="1:43">
      <c r="A102" s="118" t="s">
        <v>18</v>
      </c>
      <c r="B102" s="121" t="s">
        <v>0</v>
      </c>
      <c r="C102" s="118">
        <v>1</v>
      </c>
      <c r="D102" s="120">
        <v>0.75</v>
      </c>
      <c r="E102" s="120">
        <v>0.3</v>
      </c>
      <c r="F102" s="120">
        <v>0.25</v>
      </c>
      <c r="G102" s="123">
        <v>0.25</v>
      </c>
      <c r="H102" s="123">
        <v>0.25</v>
      </c>
      <c r="I102" s="120">
        <v>0.25</v>
      </c>
      <c r="W102" s="122" t="s">
        <v>539</v>
      </c>
      <c r="X102" s="125" t="s">
        <v>13</v>
      </c>
      <c r="Y102" s="123">
        <v>1</v>
      </c>
      <c r="Z102" s="123">
        <f t="shared" ref="Z102:Z108" si="4">Z79/Y79</f>
        <v>1</v>
      </c>
      <c r="AA102" s="123">
        <f t="shared" ref="AA102:AA108" si="5">AA79/Y79</f>
        <v>1</v>
      </c>
      <c r="AB102" s="123">
        <f t="shared" ref="AB102:AB108" si="6">AB79/Y79</f>
        <v>1</v>
      </c>
      <c r="AC102" s="123">
        <f t="shared" ref="AC102:AC108" si="7">AC79/Y79</f>
        <v>1</v>
      </c>
      <c r="AD102" s="123">
        <f t="shared" ref="AD102:AD108" si="8">AD79/Y79</f>
        <v>1</v>
      </c>
      <c r="AE102" s="123">
        <f t="shared" ref="AE102:AE108" si="9">AE79/Y79</f>
        <v>1</v>
      </c>
      <c r="AI102" s="122" t="s">
        <v>513</v>
      </c>
      <c r="AJ102" s="125" t="s">
        <v>13</v>
      </c>
      <c r="AK102" s="123">
        <v>1</v>
      </c>
      <c r="AL102" s="123">
        <f t="shared" ref="AL102:AL108" si="10">AL79/AK79</f>
        <v>1</v>
      </c>
      <c r="AM102" s="123">
        <f t="shared" ref="AM102:AM108" si="11">AM79/AK79</f>
        <v>1</v>
      </c>
      <c r="AN102" s="123">
        <f t="shared" ref="AN102:AN108" si="12">AN79/AK79</f>
        <v>1</v>
      </c>
      <c r="AO102" s="123">
        <f t="shared" ref="AO102:AO108" si="13">AO79/AK79</f>
        <v>1</v>
      </c>
      <c r="AP102" s="123">
        <f t="shared" ref="AP102:AP108" si="14">AP79/AK79</f>
        <v>1</v>
      </c>
      <c r="AQ102" s="123">
        <f t="shared" ref="AQ102:AQ108" si="15">AQ79/AK79</f>
        <v>1</v>
      </c>
    </row>
    <row r="103" spans="1:43">
      <c r="A103" s="118" t="s">
        <v>18</v>
      </c>
      <c r="B103" s="121" t="s">
        <v>1</v>
      </c>
      <c r="C103" s="118">
        <v>1</v>
      </c>
      <c r="D103" s="120">
        <v>0.81818181818181823</v>
      </c>
      <c r="E103" s="123">
        <v>0.54545454545454541</v>
      </c>
      <c r="F103" s="120">
        <v>0.54545454545454541</v>
      </c>
      <c r="G103" s="120">
        <v>0.54545454545454541</v>
      </c>
      <c r="H103" s="120">
        <v>0.54545454545454541</v>
      </c>
      <c r="I103" s="120">
        <v>0.45454545454545453</v>
      </c>
      <c r="W103" s="122" t="s">
        <v>539</v>
      </c>
      <c r="X103" s="125" t="s">
        <v>17</v>
      </c>
      <c r="Y103" s="123">
        <v>1</v>
      </c>
      <c r="Z103" s="123">
        <f t="shared" si="4"/>
        <v>0.90625</v>
      </c>
      <c r="AA103" s="123">
        <f t="shared" si="5"/>
        <v>0.75</v>
      </c>
      <c r="AB103" s="123">
        <f t="shared" si="6"/>
        <v>0.71875</v>
      </c>
      <c r="AC103" s="123">
        <f t="shared" si="7"/>
        <v>0.8125</v>
      </c>
      <c r="AD103" s="123">
        <f t="shared" si="8"/>
        <v>0.6875</v>
      </c>
      <c r="AE103" s="123">
        <f t="shared" si="9"/>
        <v>0.6875</v>
      </c>
      <c r="AI103" s="122" t="s">
        <v>513</v>
      </c>
      <c r="AJ103" s="125" t="s">
        <v>17</v>
      </c>
      <c r="AK103" s="123">
        <v>1</v>
      </c>
      <c r="AL103" s="123">
        <f t="shared" si="10"/>
        <v>0.90625</v>
      </c>
      <c r="AM103" s="123">
        <f t="shared" si="11"/>
        <v>0.75</v>
      </c>
      <c r="AN103" s="123">
        <f t="shared" si="12"/>
        <v>0.71875</v>
      </c>
      <c r="AO103" s="123">
        <f t="shared" si="13"/>
        <v>0.8125</v>
      </c>
      <c r="AP103" s="123">
        <f t="shared" si="14"/>
        <v>0.6875</v>
      </c>
      <c r="AQ103" s="123">
        <f t="shared" si="15"/>
        <v>0.6875</v>
      </c>
    </row>
    <row r="104" spans="1:43">
      <c r="W104" s="122" t="s">
        <v>539</v>
      </c>
      <c r="X104" s="125" t="s">
        <v>18</v>
      </c>
      <c r="Y104" s="123">
        <v>1</v>
      </c>
      <c r="Z104" s="123">
        <f t="shared" si="4"/>
        <v>0.8571428571428571</v>
      </c>
      <c r="AA104" s="123">
        <f t="shared" si="5"/>
        <v>0.35714285714285715</v>
      </c>
      <c r="AB104" s="123">
        <f t="shared" si="6"/>
        <v>0.35714285714285715</v>
      </c>
      <c r="AC104" s="123">
        <f t="shared" si="7"/>
        <v>0.42857142857142855</v>
      </c>
      <c r="AD104" s="123">
        <f t="shared" si="8"/>
        <v>0.2857142857142857</v>
      </c>
      <c r="AE104" s="123">
        <f t="shared" si="9"/>
        <v>0.35714285714285715</v>
      </c>
      <c r="AI104" s="122" t="s">
        <v>513</v>
      </c>
      <c r="AJ104" s="125" t="s">
        <v>18</v>
      </c>
      <c r="AK104" s="123">
        <v>1</v>
      </c>
      <c r="AL104" s="123">
        <f t="shared" si="10"/>
        <v>0.8571428571428571</v>
      </c>
      <c r="AM104" s="123">
        <f t="shared" si="11"/>
        <v>0.35714285714285715</v>
      </c>
      <c r="AN104" s="123">
        <f t="shared" si="12"/>
        <v>0.35714285714285715</v>
      </c>
      <c r="AO104" s="123">
        <f t="shared" si="13"/>
        <v>0.42857142857142855</v>
      </c>
      <c r="AP104" s="123">
        <f t="shared" si="14"/>
        <v>0.2857142857142857</v>
      </c>
      <c r="AQ104" s="123">
        <f t="shared" si="15"/>
        <v>0.35714285714285715</v>
      </c>
    </row>
    <row r="105" spans="1:43">
      <c r="W105" s="122" t="s">
        <v>540</v>
      </c>
      <c r="X105" s="125" t="s">
        <v>15</v>
      </c>
      <c r="Y105" s="123">
        <v>1</v>
      </c>
      <c r="Z105" s="123">
        <f t="shared" si="4"/>
        <v>0.88235294117647056</v>
      </c>
      <c r="AA105" s="123">
        <f t="shared" si="5"/>
        <v>0.43137254901960786</v>
      </c>
      <c r="AB105" s="123">
        <f t="shared" si="6"/>
        <v>0.25490196078431371</v>
      </c>
      <c r="AC105" s="123">
        <f t="shared" si="7"/>
        <v>0.33333333333333331</v>
      </c>
      <c r="AD105" s="123">
        <f t="shared" si="8"/>
        <v>0.23529411764705882</v>
      </c>
      <c r="AE105" s="123">
        <f t="shared" si="9"/>
        <v>0.21568627450980393</v>
      </c>
      <c r="AI105" s="122" t="s">
        <v>514</v>
      </c>
      <c r="AJ105" s="125" t="s">
        <v>15</v>
      </c>
      <c r="AK105" s="123">
        <v>1</v>
      </c>
      <c r="AL105" s="123">
        <f t="shared" si="10"/>
        <v>0.90322580645161288</v>
      </c>
      <c r="AM105" s="123">
        <f t="shared" si="11"/>
        <v>0.77419354838709675</v>
      </c>
      <c r="AN105" s="123">
        <f t="shared" si="12"/>
        <v>0.70967741935483875</v>
      </c>
      <c r="AO105" s="123">
        <f t="shared" si="13"/>
        <v>0.80645161290322576</v>
      </c>
      <c r="AP105" s="123">
        <f t="shared" si="14"/>
        <v>0.70967741935483875</v>
      </c>
      <c r="AQ105" s="123">
        <f t="shared" si="15"/>
        <v>0.64516129032258063</v>
      </c>
    </row>
    <row r="106" spans="1:43">
      <c r="W106" s="122" t="s">
        <v>540</v>
      </c>
      <c r="X106" s="125" t="s">
        <v>13</v>
      </c>
      <c r="Y106" s="123">
        <v>1</v>
      </c>
      <c r="Z106" s="123">
        <f t="shared" si="4"/>
        <v>0.88888888888888884</v>
      </c>
      <c r="AA106" s="123">
        <f t="shared" si="5"/>
        <v>0.66666666666666663</v>
      </c>
      <c r="AB106" s="123">
        <f t="shared" si="6"/>
        <v>0.61111111111111116</v>
      </c>
      <c r="AC106" s="123">
        <f t="shared" si="7"/>
        <v>0.66666666666666663</v>
      </c>
      <c r="AD106" s="123">
        <f t="shared" si="8"/>
        <v>0.55555555555555558</v>
      </c>
      <c r="AE106" s="123">
        <f t="shared" si="9"/>
        <v>0.55555555555555558</v>
      </c>
      <c r="AI106" s="122" t="s">
        <v>514</v>
      </c>
      <c r="AJ106" s="125" t="s">
        <v>13</v>
      </c>
      <c r="AK106" s="123">
        <v>1</v>
      </c>
      <c r="AL106" s="123">
        <f t="shared" si="10"/>
        <v>1</v>
      </c>
      <c r="AM106" s="123">
        <f t="shared" si="11"/>
        <v>1</v>
      </c>
      <c r="AN106" s="123">
        <f t="shared" si="12"/>
        <v>1</v>
      </c>
      <c r="AO106" s="123">
        <f t="shared" si="13"/>
        <v>1</v>
      </c>
      <c r="AP106" s="123">
        <f t="shared" si="14"/>
        <v>1</v>
      </c>
      <c r="AQ106" s="123">
        <f t="shared" si="15"/>
        <v>1</v>
      </c>
    </row>
    <row r="107" spans="1:43">
      <c r="W107" s="122" t="s">
        <v>540</v>
      </c>
      <c r="X107" s="125" t="s">
        <v>17</v>
      </c>
      <c r="Y107" s="123">
        <v>1</v>
      </c>
      <c r="Z107" s="123">
        <f t="shared" si="4"/>
        <v>0.78947368421052633</v>
      </c>
      <c r="AA107" s="123">
        <f t="shared" si="5"/>
        <v>0.21052631578947367</v>
      </c>
      <c r="AB107" s="123">
        <f t="shared" si="6"/>
        <v>0.21052631578947367</v>
      </c>
      <c r="AC107" s="123">
        <f t="shared" si="7"/>
        <v>0.21052631578947367</v>
      </c>
      <c r="AD107" s="123">
        <f t="shared" si="8"/>
        <v>0.21052631578947367</v>
      </c>
      <c r="AE107" s="123">
        <f t="shared" si="9"/>
        <v>0.21052631578947367</v>
      </c>
      <c r="AI107" s="122" t="s">
        <v>514</v>
      </c>
      <c r="AJ107" s="125" t="s">
        <v>17</v>
      </c>
      <c r="AK107" s="123">
        <v>1</v>
      </c>
      <c r="AL107" s="123">
        <f t="shared" si="10"/>
        <v>0.83333333333333337</v>
      </c>
      <c r="AM107" s="123">
        <f t="shared" si="11"/>
        <v>0.63888888888888884</v>
      </c>
      <c r="AN107" s="123">
        <f t="shared" si="12"/>
        <v>0.52777777777777779</v>
      </c>
      <c r="AO107" s="123">
        <f t="shared" si="13"/>
        <v>0.75</v>
      </c>
      <c r="AP107" s="123">
        <f t="shared" si="14"/>
        <v>0.58333333333333337</v>
      </c>
      <c r="AQ107" s="123">
        <f t="shared" si="15"/>
        <v>0.47222222222222221</v>
      </c>
    </row>
    <row r="108" spans="1:43">
      <c r="W108" s="122" t="s">
        <v>540</v>
      </c>
      <c r="X108" s="125" t="s">
        <v>18</v>
      </c>
      <c r="Y108" s="123">
        <v>1</v>
      </c>
      <c r="Z108" s="123">
        <f t="shared" si="4"/>
        <v>0.5</v>
      </c>
      <c r="AA108" s="123">
        <f t="shared" si="5"/>
        <v>0.16666666666666666</v>
      </c>
      <c r="AB108" s="123">
        <f t="shared" si="6"/>
        <v>0</v>
      </c>
      <c r="AC108" s="123">
        <f t="shared" si="7"/>
        <v>0</v>
      </c>
      <c r="AD108" s="123">
        <f t="shared" si="8"/>
        <v>0</v>
      </c>
      <c r="AE108" s="123">
        <f t="shared" si="9"/>
        <v>0</v>
      </c>
      <c r="AI108" s="122" t="s">
        <v>514</v>
      </c>
      <c r="AJ108" s="125" t="s">
        <v>18</v>
      </c>
      <c r="AK108" s="123">
        <v>1</v>
      </c>
      <c r="AL108" s="123">
        <f t="shared" si="10"/>
        <v>1</v>
      </c>
      <c r="AM108" s="123">
        <f t="shared" si="11"/>
        <v>0.7142857142857143</v>
      </c>
      <c r="AN108" s="123">
        <f t="shared" si="12"/>
        <v>0.7142857142857143</v>
      </c>
      <c r="AO108" s="123">
        <f t="shared" si="13"/>
        <v>0.7142857142857143</v>
      </c>
      <c r="AP108" s="123">
        <f t="shared" si="14"/>
        <v>0.7142857142857143</v>
      </c>
      <c r="AQ108" s="123">
        <f t="shared" si="15"/>
        <v>0.7142857142857143</v>
      </c>
    </row>
    <row r="109" spans="1:43">
      <c r="W109" s="122"/>
      <c r="X109" s="125"/>
      <c r="Y109" s="123"/>
      <c r="Z109" s="123"/>
      <c r="AA109" s="123"/>
      <c r="AB109" s="123"/>
      <c r="AC109" s="123"/>
      <c r="AD109" s="123"/>
      <c r="AE109" s="123"/>
      <c r="AI109" s="122"/>
      <c r="AJ109" s="122"/>
      <c r="AK109" s="122"/>
      <c r="AL109" s="122"/>
      <c r="AM109" s="122"/>
      <c r="AN109" s="122"/>
      <c r="AO109" s="122"/>
      <c r="AP109" s="122"/>
      <c r="AQ109" s="122"/>
    </row>
    <row r="110" spans="1:43">
      <c r="W110" s="124" t="s">
        <v>1</v>
      </c>
      <c r="X110" s="123">
        <v>177</v>
      </c>
      <c r="Y110" s="122" t="s">
        <v>539</v>
      </c>
      <c r="Z110" s="122">
        <v>84</v>
      </c>
      <c r="AA110" s="122" t="s">
        <v>540</v>
      </c>
      <c r="AB110" s="122">
        <v>93</v>
      </c>
      <c r="AC110" s="122"/>
      <c r="AD110" s="122"/>
      <c r="AE110" s="122"/>
      <c r="AI110" s="122" t="s">
        <v>558</v>
      </c>
      <c r="AJ110" s="122"/>
      <c r="AK110" s="122"/>
      <c r="AL110" s="122"/>
      <c r="AM110" s="122"/>
      <c r="AN110" s="122"/>
      <c r="AO110" s="122"/>
      <c r="AP110" s="122"/>
      <c r="AQ110" s="122"/>
    </row>
    <row r="111" spans="1:43">
      <c r="W111" s="122"/>
      <c r="X111" s="122"/>
      <c r="Y111" s="122">
        <v>2011</v>
      </c>
      <c r="Z111" s="122">
        <v>2012</v>
      </c>
      <c r="AA111" s="122">
        <v>2013</v>
      </c>
      <c r="AB111" s="122">
        <v>2014</v>
      </c>
      <c r="AC111" s="122">
        <v>2015</v>
      </c>
      <c r="AD111" s="122">
        <v>2016</v>
      </c>
      <c r="AE111" s="122">
        <v>2017</v>
      </c>
      <c r="AI111" s="122"/>
      <c r="AK111" s="122">
        <v>2011</v>
      </c>
      <c r="AL111" s="122">
        <v>2012</v>
      </c>
      <c r="AM111" s="122">
        <v>2013</v>
      </c>
      <c r="AN111" s="122">
        <v>2014</v>
      </c>
      <c r="AO111" s="122">
        <v>2015</v>
      </c>
      <c r="AP111" s="122">
        <v>2016</v>
      </c>
      <c r="AQ111" s="122">
        <v>2017</v>
      </c>
    </row>
    <row r="112" spans="1:43">
      <c r="W112" s="122" t="s">
        <v>539</v>
      </c>
      <c r="X112" s="125" t="s">
        <v>15</v>
      </c>
      <c r="Y112" s="123">
        <v>1</v>
      </c>
      <c r="Z112" s="123">
        <f>Z89/Y89</f>
        <v>0.90322580645161288</v>
      </c>
      <c r="AA112" s="123">
        <f>AA89/Y89</f>
        <v>0.77419354838709675</v>
      </c>
      <c r="AB112" s="123">
        <f>AB89/Y89</f>
        <v>0.70967741935483875</v>
      </c>
      <c r="AC112" s="123">
        <f>AC89/Y89</f>
        <v>0.80645161290322576</v>
      </c>
      <c r="AD112" s="123">
        <f>AD89/Y89</f>
        <v>0.70967741935483875</v>
      </c>
      <c r="AE112" s="123">
        <f>AE89/Y89</f>
        <v>0.64516129032258063</v>
      </c>
      <c r="AI112" s="122" t="s">
        <v>513</v>
      </c>
      <c r="AJ112" s="125" t="s">
        <v>15</v>
      </c>
      <c r="AK112" s="123">
        <v>1</v>
      </c>
      <c r="AL112" s="123">
        <f>AL89/AK89</f>
        <v>0.88235294117647056</v>
      </c>
      <c r="AM112" s="123">
        <f t="shared" ref="AM112:AM119" si="16">AM89/AK89</f>
        <v>0.43137254901960786</v>
      </c>
      <c r="AN112" s="123">
        <f>AN89/AK89</f>
        <v>0.25490196078431371</v>
      </c>
      <c r="AO112" s="123">
        <f>AO89/AK89</f>
        <v>0.33333333333333331</v>
      </c>
      <c r="AP112" s="123">
        <f>AP89/AK89</f>
        <v>0.23529411764705882</v>
      </c>
      <c r="AQ112" s="123">
        <f>AQ89/AK89</f>
        <v>0.21568627450980393</v>
      </c>
    </row>
    <row r="113" spans="23:43">
      <c r="W113" s="122" t="s">
        <v>539</v>
      </c>
      <c r="X113" s="125" t="s">
        <v>13</v>
      </c>
      <c r="Y113" s="123">
        <v>1</v>
      </c>
      <c r="Z113" s="123">
        <f t="shared" ref="Z113:Z119" si="17">Z90/Y90</f>
        <v>1</v>
      </c>
      <c r="AA113" s="123">
        <f t="shared" ref="AA113:AA119" si="18">AA90/Y90</f>
        <v>1</v>
      </c>
      <c r="AB113" s="123">
        <f t="shared" ref="AB113:AB119" si="19">AB90/Y90</f>
        <v>1</v>
      </c>
      <c r="AC113" s="123">
        <f t="shared" ref="AC113:AC119" si="20">AC90/Y90</f>
        <v>1</v>
      </c>
      <c r="AD113" s="123">
        <f t="shared" ref="AD113:AD119" si="21">AD90/Y90</f>
        <v>1</v>
      </c>
      <c r="AE113" s="123">
        <f t="shared" ref="AE113:AE119" si="22">AE90/Y90</f>
        <v>1</v>
      </c>
      <c r="AI113" s="122" t="s">
        <v>513</v>
      </c>
      <c r="AJ113" s="125" t="s">
        <v>13</v>
      </c>
      <c r="AK113" s="123">
        <v>1</v>
      </c>
      <c r="AL113" s="123">
        <f t="shared" ref="AL113:AL119" si="23">AL90/AK90</f>
        <v>0.88888888888888884</v>
      </c>
      <c r="AM113" s="123">
        <f t="shared" si="16"/>
        <v>0.66666666666666663</v>
      </c>
      <c r="AN113" s="123">
        <f t="shared" ref="AN113:AN119" si="24">AN90/AK90</f>
        <v>0.61111111111111116</v>
      </c>
      <c r="AO113" s="123">
        <f t="shared" ref="AO113:AO119" si="25">AO90/AK90</f>
        <v>0.66666666666666663</v>
      </c>
      <c r="AP113" s="123">
        <f t="shared" ref="AP113:AP119" si="26">AP90/AK90</f>
        <v>0.55555555555555558</v>
      </c>
      <c r="AQ113" s="123">
        <f t="shared" ref="AQ113:AQ119" si="27">AQ90/AK90</f>
        <v>0.55555555555555558</v>
      </c>
    </row>
    <row r="114" spans="23:43">
      <c r="W114" s="122" t="s">
        <v>539</v>
      </c>
      <c r="X114" s="125" t="s">
        <v>17</v>
      </c>
      <c r="Y114" s="123">
        <v>1</v>
      </c>
      <c r="Z114" s="123">
        <f t="shared" si="17"/>
        <v>0.83333333333333337</v>
      </c>
      <c r="AA114" s="123">
        <f t="shared" si="18"/>
        <v>0.63888888888888884</v>
      </c>
      <c r="AB114" s="123">
        <f t="shared" si="19"/>
        <v>0.52777777777777779</v>
      </c>
      <c r="AC114" s="123">
        <f t="shared" si="20"/>
        <v>0.75</v>
      </c>
      <c r="AD114" s="123">
        <f t="shared" si="21"/>
        <v>0.58333333333333337</v>
      </c>
      <c r="AE114" s="123">
        <f t="shared" si="22"/>
        <v>0.47222222222222221</v>
      </c>
      <c r="AI114" s="122" t="s">
        <v>513</v>
      </c>
      <c r="AJ114" s="125" t="s">
        <v>17</v>
      </c>
      <c r="AK114" s="123">
        <v>1</v>
      </c>
      <c r="AL114" s="123">
        <f t="shared" si="23"/>
        <v>0.78947368421052633</v>
      </c>
      <c r="AM114" s="123">
        <f t="shared" si="16"/>
        <v>0.21052631578947367</v>
      </c>
      <c r="AN114" s="123">
        <f t="shared" si="24"/>
        <v>0.21052631578947367</v>
      </c>
      <c r="AO114" s="123">
        <f t="shared" si="25"/>
        <v>0.21052631578947367</v>
      </c>
      <c r="AP114" s="123">
        <f t="shared" si="26"/>
        <v>0.21052631578947367</v>
      </c>
      <c r="AQ114" s="123">
        <f t="shared" si="27"/>
        <v>0.21052631578947367</v>
      </c>
    </row>
    <row r="115" spans="23:43">
      <c r="W115" s="122" t="s">
        <v>539</v>
      </c>
      <c r="X115" s="125" t="s">
        <v>18</v>
      </c>
      <c r="Y115" s="123">
        <v>1</v>
      </c>
      <c r="Z115" s="123">
        <f t="shared" si="17"/>
        <v>1</v>
      </c>
      <c r="AA115" s="123">
        <f>AA92/Y92</f>
        <v>0.7142857142857143</v>
      </c>
      <c r="AB115" s="123">
        <f t="shared" si="19"/>
        <v>0.7142857142857143</v>
      </c>
      <c r="AC115" s="123">
        <f t="shared" si="20"/>
        <v>0.7142857142857143</v>
      </c>
      <c r="AD115" s="123">
        <f t="shared" si="21"/>
        <v>0.7142857142857143</v>
      </c>
      <c r="AE115" s="123">
        <f t="shared" si="22"/>
        <v>0.7142857142857143</v>
      </c>
      <c r="AI115" s="122" t="s">
        <v>513</v>
      </c>
      <c r="AJ115" s="125" t="s">
        <v>18</v>
      </c>
      <c r="AK115" s="123">
        <v>1</v>
      </c>
      <c r="AL115" s="123">
        <f t="shared" si="23"/>
        <v>0.5</v>
      </c>
      <c r="AM115" s="123">
        <f t="shared" si="16"/>
        <v>0.16666666666666666</v>
      </c>
      <c r="AN115" s="123">
        <f t="shared" si="24"/>
        <v>0</v>
      </c>
      <c r="AO115" s="123">
        <f t="shared" si="25"/>
        <v>0</v>
      </c>
      <c r="AP115" s="123">
        <f t="shared" si="26"/>
        <v>0</v>
      </c>
      <c r="AQ115" s="123">
        <f t="shared" si="27"/>
        <v>0</v>
      </c>
    </row>
    <row r="116" spans="23:43">
      <c r="W116" s="122" t="s">
        <v>540</v>
      </c>
      <c r="X116" s="125" t="s">
        <v>15</v>
      </c>
      <c r="Y116" s="123">
        <v>1</v>
      </c>
      <c r="Z116" s="123">
        <f t="shared" si="17"/>
        <v>0.85106382978723405</v>
      </c>
      <c r="AA116" s="123">
        <f t="shared" si="18"/>
        <v>0.40425531914893614</v>
      </c>
      <c r="AB116" s="123">
        <f t="shared" si="19"/>
        <v>0.25531914893617019</v>
      </c>
      <c r="AC116" s="123">
        <f t="shared" si="20"/>
        <v>0.27659574468085107</v>
      </c>
      <c r="AD116" s="123">
        <f t="shared" si="21"/>
        <v>0.21276595744680851</v>
      </c>
      <c r="AE116" s="123">
        <f t="shared" si="22"/>
        <v>0.19148936170212766</v>
      </c>
      <c r="AI116" s="122" t="s">
        <v>514</v>
      </c>
      <c r="AJ116" s="125" t="s">
        <v>15</v>
      </c>
      <c r="AK116" s="123">
        <v>1</v>
      </c>
      <c r="AL116" s="123">
        <f t="shared" si="23"/>
        <v>0.85106382978723405</v>
      </c>
      <c r="AM116" s="123">
        <f t="shared" si="16"/>
        <v>0.40425531914893614</v>
      </c>
      <c r="AN116" s="123">
        <f t="shared" si="24"/>
        <v>0.25531914893617019</v>
      </c>
      <c r="AO116" s="123">
        <f t="shared" si="25"/>
        <v>0.27659574468085107</v>
      </c>
      <c r="AP116" s="123">
        <f t="shared" si="26"/>
        <v>0.21276595744680851</v>
      </c>
      <c r="AQ116" s="123">
        <f t="shared" si="27"/>
        <v>0.19148936170212766</v>
      </c>
    </row>
    <row r="117" spans="23:43">
      <c r="W117" s="122" t="s">
        <v>540</v>
      </c>
      <c r="X117" s="125" t="s">
        <v>13</v>
      </c>
      <c r="Y117" s="123">
        <v>1</v>
      </c>
      <c r="Z117" s="123">
        <f t="shared" si="17"/>
        <v>1</v>
      </c>
      <c r="AA117" s="123">
        <f t="shared" si="18"/>
        <v>0.73333333333333328</v>
      </c>
      <c r="AB117" s="123">
        <f t="shared" si="19"/>
        <v>0.6</v>
      </c>
      <c r="AC117" s="123">
        <f t="shared" si="20"/>
        <v>0.6333333333333333</v>
      </c>
      <c r="AD117" s="123">
        <f t="shared" si="21"/>
        <v>0.53333333333333333</v>
      </c>
      <c r="AE117" s="123">
        <f t="shared" si="22"/>
        <v>0.53333333333333333</v>
      </c>
      <c r="AI117" s="122" t="s">
        <v>514</v>
      </c>
      <c r="AJ117" s="125" t="s">
        <v>13</v>
      </c>
      <c r="AK117" s="123">
        <v>1</v>
      </c>
      <c r="AL117" s="123">
        <f t="shared" si="23"/>
        <v>1</v>
      </c>
      <c r="AM117" s="123">
        <f t="shared" si="16"/>
        <v>0.73333333333333328</v>
      </c>
      <c r="AN117" s="123">
        <f t="shared" si="24"/>
        <v>0.6</v>
      </c>
      <c r="AO117" s="123">
        <f t="shared" si="25"/>
        <v>0.6333333333333333</v>
      </c>
      <c r="AP117" s="123">
        <f t="shared" si="26"/>
        <v>0.53333333333333333</v>
      </c>
      <c r="AQ117" s="123">
        <f t="shared" si="27"/>
        <v>0.53333333333333333</v>
      </c>
    </row>
    <row r="118" spans="23:43">
      <c r="W118" s="122" t="s">
        <v>540</v>
      </c>
      <c r="X118" s="125" t="s">
        <v>17</v>
      </c>
      <c r="Y118" s="123">
        <v>1</v>
      </c>
      <c r="Z118" s="123">
        <f t="shared" si="17"/>
        <v>0.83333333333333337</v>
      </c>
      <c r="AA118" s="123">
        <f t="shared" si="18"/>
        <v>0.16666666666666666</v>
      </c>
      <c r="AB118" s="123">
        <f t="shared" si="19"/>
        <v>8.3333333333333329E-2</v>
      </c>
      <c r="AC118" s="123">
        <f t="shared" si="20"/>
        <v>8.3333333333333329E-2</v>
      </c>
      <c r="AD118" s="123">
        <f t="shared" si="21"/>
        <v>0</v>
      </c>
      <c r="AE118" s="123">
        <f t="shared" si="22"/>
        <v>0</v>
      </c>
      <c r="AI118" s="122" t="s">
        <v>514</v>
      </c>
      <c r="AJ118" s="125" t="s">
        <v>17</v>
      </c>
      <c r="AK118" s="123">
        <v>1</v>
      </c>
      <c r="AL118" s="123">
        <f t="shared" si="23"/>
        <v>0.83333333333333337</v>
      </c>
      <c r="AM118" s="123">
        <f t="shared" si="16"/>
        <v>0.16666666666666666</v>
      </c>
      <c r="AN118" s="123">
        <f t="shared" si="24"/>
        <v>8.3333333333333329E-2</v>
      </c>
      <c r="AO118" s="123">
        <f t="shared" si="25"/>
        <v>8.3333333333333329E-2</v>
      </c>
      <c r="AP118" s="123">
        <f t="shared" si="26"/>
        <v>0</v>
      </c>
      <c r="AQ118" s="123">
        <f t="shared" si="27"/>
        <v>0</v>
      </c>
    </row>
    <row r="119" spans="23:43">
      <c r="W119" s="122" t="s">
        <v>540</v>
      </c>
      <c r="X119" s="125" t="s">
        <v>18</v>
      </c>
      <c r="Y119" s="123">
        <v>1</v>
      </c>
      <c r="Z119" s="123">
        <f t="shared" si="17"/>
        <v>0.5</v>
      </c>
      <c r="AA119" s="123">
        <f t="shared" si="18"/>
        <v>0</v>
      </c>
      <c r="AB119" s="123">
        <f t="shared" si="19"/>
        <v>0.25</v>
      </c>
      <c r="AC119" s="123">
        <f t="shared" si="20"/>
        <v>0.25</v>
      </c>
      <c r="AD119" s="123">
        <f t="shared" si="21"/>
        <v>0.25</v>
      </c>
      <c r="AE119" s="123">
        <f t="shared" si="22"/>
        <v>0</v>
      </c>
      <c r="AI119" s="122" t="s">
        <v>514</v>
      </c>
      <c r="AJ119" s="125" t="s">
        <v>18</v>
      </c>
      <c r="AK119" s="123">
        <v>1</v>
      </c>
      <c r="AL119" s="123">
        <f t="shared" si="23"/>
        <v>0.5</v>
      </c>
      <c r="AM119" s="123">
        <f t="shared" si="16"/>
        <v>0</v>
      </c>
      <c r="AN119" s="123">
        <f t="shared" si="24"/>
        <v>0.25</v>
      </c>
      <c r="AO119" s="123">
        <f t="shared" si="25"/>
        <v>0.25</v>
      </c>
      <c r="AP119" s="123">
        <f t="shared" si="26"/>
        <v>0.25</v>
      </c>
      <c r="AQ119" s="123">
        <f t="shared" si="27"/>
        <v>0</v>
      </c>
    </row>
  </sheetData>
  <sortState ref="B70:F81">
    <sortCondition ref="C70:C81"/>
  </sortState>
  <mergeCells count="2">
    <mergeCell ref="S37:U37"/>
    <mergeCell ref="V37:X3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E11" sqref="E11:E14"/>
    </sheetView>
  </sheetViews>
  <sheetFormatPr defaultRowHeight="15"/>
  <sheetData>
    <row r="1" spans="1:11">
      <c r="B1" t="s">
        <v>24</v>
      </c>
      <c r="C1" t="s">
        <v>24</v>
      </c>
      <c r="D1" t="s">
        <v>24</v>
      </c>
      <c r="H1" t="s">
        <v>25</v>
      </c>
      <c r="I1" t="s">
        <v>22</v>
      </c>
      <c r="J1" t="s">
        <v>25</v>
      </c>
    </row>
    <row r="2" spans="1:11">
      <c r="B2" s="13">
        <v>40544</v>
      </c>
      <c r="C2" s="13">
        <v>40725</v>
      </c>
      <c r="D2" s="13">
        <v>41091</v>
      </c>
      <c r="E2" s="13">
        <v>41456</v>
      </c>
      <c r="H2" s="13">
        <v>40544</v>
      </c>
      <c r="I2" s="13">
        <v>40725</v>
      </c>
      <c r="J2" s="13">
        <v>41091</v>
      </c>
      <c r="K2" t="s">
        <v>5</v>
      </c>
    </row>
    <row r="3" spans="1:11">
      <c r="A3" t="s">
        <v>0</v>
      </c>
      <c r="B3" s="14">
        <v>6.6691542288557217</v>
      </c>
      <c r="C3" s="16">
        <v>10.649253731343284</v>
      </c>
      <c r="D3" s="16">
        <v>21.970779220779221</v>
      </c>
      <c r="E3">
        <v>23.0306122</v>
      </c>
      <c r="H3" s="16">
        <v>3.5870646766169156</v>
      </c>
      <c r="I3" s="16">
        <v>13.024875621890548</v>
      </c>
      <c r="J3" s="18">
        <v>33.745098039215684</v>
      </c>
      <c r="K3">
        <v>201</v>
      </c>
    </row>
    <row r="4" spans="1:11">
      <c r="A4" t="s">
        <v>1</v>
      </c>
      <c r="B4" s="15">
        <v>6.1736111111111107</v>
      </c>
      <c r="C4" s="17">
        <v>11.413551401869158</v>
      </c>
      <c r="D4" s="17">
        <v>21.602339181286549</v>
      </c>
      <c r="E4">
        <v>24.695238100000001</v>
      </c>
      <c r="H4" s="17">
        <v>3.3101851851851851</v>
      </c>
      <c r="I4" s="17">
        <v>14.560747663551401</v>
      </c>
      <c r="J4" s="19">
        <v>30.23391812865497</v>
      </c>
      <c r="K4">
        <v>216</v>
      </c>
    </row>
    <row r="5" spans="1:11">
      <c r="B5">
        <f>AVERAGE(B3:B4)</f>
        <v>6.4213826699834158</v>
      </c>
      <c r="C5">
        <f>AVERAGE(C3:C4)</f>
        <v>11.031402566606221</v>
      </c>
      <c r="D5">
        <f>AVERAGE(D3:D4)</f>
        <v>21.786559201032887</v>
      </c>
      <c r="H5">
        <f>AVERAGE(H3:H4)</f>
        <v>3.4486249309010502</v>
      </c>
      <c r="I5">
        <f>AVERAGE(I3:I4)</f>
        <v>13.792811642720974</v>
      </c>
      <c r="J5">
        <f>AVERAGE(J3:J4)</f>
        <v>31.989508083935327</v>
      </c>
    </row>
    <row r="6" spans="1:11">
      <c r="C6">
        <f>C5/B5</f>
        <v>1.7179170178055612</v>
      </c>
      <c r="D6">
        <f>D5/C5</f>
        <v>1.9749582221742323</v>
      </c>
      <c r="I6">
        <f>I5/H5</f>
        <v>3.9995105060953131</v>
      </c>
      <c r="J6">
        <f>J5/I5</f>
        <v>2.3192884027251606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E2:H5"/>
  <sheetViews>
    <sheetView workbookViewId="0">
      <selection activeCell="K17" sqref="K17"/>
    </sheetView>
  </sheetViews>
  <sheetFormatPr defaultRowHeight="15"/>
  <cols>
    <col min="5" max="5" width="14" customWidth="1"/>
    <col min="6" max="6" width="11.28515625" customWidth="1"/>
    <col min="7" max="7" width="5.28515625" customWidth="1"/>
    <col min="8" max="8" width="4.85546875" customWidth="1"/>
  </cols>
  <sheetData>
    <row r="2" spans="5:8">
      <c r="F2" t="s">
        <v>33</v>
      </c>
      <c r="G2" t="s">
        <v>32</v>
      </c>
      <c r="H2" s="1" t="s">
        <v>5</v>
      </c>
    </row>
    <row r="3" spans="5:8">
      <c r="E3" t="s">
        <v>37</v>
      </c>
      <c r="F3">
        <v>22.1</v>
      </c>
      <c r="G3">
        <v>2.4</v>
      </c>
      <c r="H3" s="1" t="s">
        <v>34</v>
      </c>
    </row>
    <row r="4" spans="5:8">
      <c r="E4" t="s">
        <v>38</v>
      </c>
      <c r="F4">
        <v>12.9</v>
      </c>
      <c r="G4">
        <v>1.2</v>
      </c>
      <c r="H4" s="1" t="s">
        <v>35</v>
      </c>
    </row>
    <row r="5" spans="5:8">
      <c r="E5" t="s">
        <v>39</v>
      </c>
      <c r="F5">
        <v>3.6</v>
      </c>
      <c r="G5">
        <v>3.6</v>
      </c>
      <c r="H5" s="1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R419"/>
  <sheetViews>
    <sheetView tabSelected="1" workbookViewId="0">
      <selection activeCell="BR7" sqref="BR7"/>
    </sheetView>
  </sheetViews>
  <sheetFormatPr defaultRowHeight="15"/>
  <cols>
    <col min="42" max="42" width="11" customWidth="1"/>
  </cols>
  <sheetData>
    <row r="1" spans="1:70" ht="60.75" thickBot="1">
      <c r="A1" s="44" t="s">
        <v>457</v>
      </c>
      <c r="B1" s="29" t="s">
        <v>456</v>
      </c>
      <c r="C1" s="29" t="s">
        <v>455</v>
      </c>
      <c r="D1" s="27" t="s">
        <v>454</v>
      </c>
      <c r="E1" s="27" t="s">
        <v>453</v>
      </c>
      <c r="F1" s="42" t="s">
        <v>452</v>
      </c>
      <c r="G1" s="43" t="s">
        <v>451</v>
      </c>
      <c r="H1" s="42" t="s">
        <v>450</v>
      </c>
      <c r="I1" s="42" t="s">
        <v>449</v>
      </c>
      <c r="J1" s="42" t="s">
        <v>462</v>
      </c>
      <c r="K1" s="43" t="s">
        <v>463</v>
      </c>
      <c r="L1" s="42" t="s">
        <v>464</v>
      </c>
      <c r="M1" s="42" t="s">
        <v>465</v>
      </c>
      <c r="N1" s="41" t="s">
        <v>469</v>
      </c>
      <c r="O1" s="41" t="s">
        <v>466</v>
      </c>
      <c r="P1" s="41" t="s">
        <v>467</v>
      </c>
      <c r="Q1" s="41" t="s">
        <v>468</v>
      </c>
      <c r="R1" s="39" t="s">
        <v>441</v>
      </c>
      <c r="S1" s="38" t="s">
        <v>440</v>
      </c>
      <c r="T1" s="39" t="s">
        <v>470</v>
      </c>
      <c r="U1" s="38" t="s">
        <v>471</v>
      </c>
      <c r="V1" s="39" t="s">
        <v>494</v>
      </c>
      <c r="W1" s="39" t="s">
        <v>495</v>
      </c>
      <c r="X1" s="95" t="s">
        <v>549</v>
      </c>
      <c r="Y1" s="38" t="s">
        <v>472</v>
      </c>
      <c r="Z1" s="39" t="s">
        <v>505</v>
      </c>
      <c r="AA1" s="39" t="s">
        <v>506</v>
      </c>
      <c r="AB1" s="95" t="s">
        <v>550</v>
      </c>
      <c r="AC1" s="38" t="s">
        <v>473</v>
      </c>
      <c r="AD1" s="39" t="s">
        <v>507</v>
      </c>
      <c r="AE1" s="39" t="s">
        <v>508</v>
      </c>
      <c r="AF1" s="95" t="s">
        <v>551</v>
      </c>
      <c r="AG1" s="38" t="s">
        <v>474</v>
      </c>
      <c r="AH1" s="37" t="s">
        <v>439</v>
      </c>
      <c r="AI1" s="37" t="s">
        <v>533</v>
      </c>
      <c r="AJ1" s="36" t="s">
        <v>438</v>
      </c>
      <c r="AK1" s="35" t="s">
        <v>437</v>
      </c>
      <c r="AL1" s="35" t="s">
        <v>436</v>
      </c>
      <c r="AM1" s="34" t="s">
        <v>435</v>
      </c>
      <c r="AN1" s="34" t="s">
        <v>434</v>
      </c>
      <c r="AO1" s="34" t="s">
        <v>433</v>
      </c>
      <c r="AP1" s="37" t="s">
        <v>475</v>
      </c>
      <c r="AQ1" s="37" t="s">
        <v>477</v>
      </c>
      <c r="AR1" s="37" t="s">
        <v>476</v>
      </c>
      <c r="AS1" s="37" t="s">
        <v>478</v>
      </c>
      <c r="AT1" s="37" t="s">
        <v>479</v>
      </c>
      <c r="AU1" s="37" t="s">
        <v>480</v>
      </c>
      <c r="AV1" s="37" t="s">
        <v>481</v>
      </c>
      <c r="AW1" s="37" t="s">
        <v>482</v>
      </c>
      <c r="AX1" s="33" t="s">
        <v>542</v>
      </c>
      <c r="AY1" s="33" t="s">
        <v>427</v>
      </c>
      <c r="AZ1" s="33" t="s">
        <v>483</v>
      </c>
      <c r="BA1" s="33" t="s">
        <v>484</v>
      </c>
      <c r="BB1" s="33" t="s">
        <v>485</v>
      </c>
      <c r="BC1" s="33" t="s">
        <v>486</v>
      </c>
      <c r="BD1" s="27" t="s">
        <v>424</v>
      </c>
      <c r="BE1" s="130" t="s">
        <v>431</v>
      </c>
      <c r="BF1" s="131" t="s">
        <v>430</v>
      </c>
      <c r="BG1" s="131" t="s">
        <v>429</v>
      </c>
      <c r="BH1" s="131" t="s">
        <v>428</v>
      </c>
      <c r="BI1" s="131" t="s">
        <v>427</v>
      </c>
      <c r="BJ1" s="131" t="s">
        <v>426</v>
      </c>
      <c r="BK1" s="130" t="s">
        <v>425</v>
      </c>
      <c r="BL1" s="130" t="s">
        <v>424</v>
      </c>
      <c r="BM1" s="132" t="s">
        <v>423</v>
      </c>
      <c r="BN1" s="130" t="s">
        <v>422</v>
      </c>
      <c r="BO1" s="130" t="s">
        <v>421</v>
      </c>
      <c r="BP1" s="130" t="s">
        <v>420</v>
      </c>
    </row>
    <row r="2" spans="1:70" ht="15.75" thickBot="1">
      <c r="A2" s="46">
        <v>4</v>
      </c>
      <c r="B2" s="47" t="s">
        <v>0</v>
      </c>
      <c r="C2" s="48">
        <v>1</v>
      </c>
      <c r="D2" s="48" t="s">
        <v>419</v>
      </c>
      <c r="E2" s="48">
        <v>3</v>
      </c>
      <c r="F2" s="49">
        <v>5</v>
      </c>
      <c r="G2" s="48">
        <v>6</v>
      </c>
      <c r="H2" s="50">
        <v>5</v>
      </c>
      <c r="I2" s="50">
        <v>4.5</v>
      </c>
      <c r="J2" s="78"/>
      <c r="K2" s="78"/>
      <c r="L2" s="79"/>
      <c r="N2">
        <f>J2-'data for JMP'!J2</f>
        <v>-4.5</v>
      </c>
      <c r="O2">
        <f>K2-J2</f>
        <v>0</v>
      </c>
      <c r="P2">
        <f>L2-K2</f>
        <v>0</v>
      </c>
      <c r="Q2">
        <f>M2-L2</f>
        <v>0</v>
      </c>
      <c r="R2" s="50">
        <v>1</v>
      </c>
      <c r="S2" s="51">
        <f>3.14*(R2/2)^2*I2</f>
        <v>3.5325000000000002</v>
      </c>
      <c r="T2" s="78"/>
      <c r="V2" s="78"/>
      <c r="W2" s="78"/>
      <c r="X2" s="5"/>
      <c r="Z2" s="81"/>
      <c r="AA2" s="81"/>
      <c r="AB2" s="96"/>
      <c r="AH2" s="48" t="s">
        <v>18</v>
      </c>
      <c r="AI2" s="88">
        <v>1</v>
      </c>
      <c r="AJ2" s="52" t="s">
        <v>18</v>
      </c>
      <c r="AK2" s="50" t="s">
        <v>18</v>
      </c>
      <c r="AL2" s="50">
        <v>1</v>
      </c>
      <c r="AM2" s="24" t="s">
        <v>14</v>
      </c>
      <c r="AN2" s="24">
        <v>0</v>
      </c>
      <c r="AO2" s="50" t="s">
        <v>14</v>
      </c>
      <c r="AP2" s="77" t="s">
        <v>487</v>
      </c>
      <c r="AQ2">
        <v>0</v>
      </c>
      <c r="AR2" s="77" t="s">
        <v>512</v>
      </c>
      <c r="AS2">
        <v>0</v>
      </c>
      <c r="AT2" s="77" t="s">
        <v>512</v>
      </c>
      <c r="AU2">
        <v>0</v>
      </c>
      <c r="AV2" s="77" t="s">
        <v>512</v>
      </c>
      <c r="AW2">
        <v>0</v>
      </c>
      <c r="AX2" s="78">
        <v>10</v>
      </c>
      <c r="AY2" s="50">
        <v>5</v>
      </c>
      <c r="AZ2" s="24">
        <v>0</v>
      </c>
      <c r="BA2" s="24">
        <v>0</v>
      </c>
      <c r="BB2" s="24">
        <v>0</v>
      </c>
      <c r="BC2" s="24">
        <v>0</v>
      </c>
      <c r="BE2" s="133">
        <v>5</v>
      </c>
      <c r="BF2" s="134">
        <v>0</v>
      </c>
      <c r="BG2" s="134">
        <v>10</v>
      </c>
      <c r="BH2" s="134">
        <v>0</v>
      </c>
      <c r="BI2" s="135">
        <v>5</v>
      </c>
      <c r="BJ2" s="134">
        <v>45</v>
      </c>
      <c r="BK2" s="136" t="s">
        <v>247</v>
      </c>
      <c r="BL2" s="137"/>
      <c r="BM2" s="132" t="s">
        <v>30</v>
      </c>
      <c r="BN2" s="138">
        <v>5</v>
      </c>
      <c r="BO2" s="138">
        <v>2</v>
      </c>
      <c r="BP2" s="138" t="s">
        <v>40</v>
      </c>
    </row>
    <row r="3" spans="1:70" ht="26.25">
      <c r="A3" s="49">
        <v>4</v>
      </c>
      <c r="B3" s="49" t="s">
        <v>0</v>
      </c>
      <c r="C3" s="49">
        <v>2</v>
      </c>
      <c r="D3" s="49" t="s">
        <v>267</v>
      </c>
      <c r="E3" s="49">
        <v>3</v>
      </c>
      <c r="F3" s="25">
        <v>7.5</v>
      </c>
      <c r="G3" s="49">
        <v>8</v>
      </c>
      <c r="H3" s="24">
        <v>9</v>
      </c>
      <c r="I3" s="24">
        <v>6.5</v>
      </c>
      <c r="J3" s="79"/>
      <c r="K3" s="79"/>
      <c r="L3" s="79"/>
      <c r="N3">
        <f>J3-'data for JMP'!J3</f>
        <v>-6.5</v>
      </c>
      <c r="O3">
        <f t="shared" ref="O3:O66" si="0">K3-J3</f>
        <v>0</v>
      </c>
      <c r="P3">
        <f t="shared" ref="P3:P66" si="1">L3-K3</f>
        <v>0</v>
      </c>
      <c r="Q3">
        <f t="shared" ref="Q3:Q66" si="2">M3-L3</f>
        <v>0</v>
      </c>
      <c r="R3" s="24">
        <v>1</v>
      </c>
      <c r="S3" s="51">
        <f t="shared" ref="S3:S65" si="3">3.14*(R3/2)^2*I3</f>
        <v>5.1025</v>
      </c>
      <c r="T3" s="79"/>
      <c r="V3" s="79"/>
      <c r="W3" s="79"/>
      <c r="X3" s="5"/>
      <c r="Z3" s="81"/>
      <c r="AA3" s="81"/>
      <c r="AB3" s="96"/>
      <c r="AH3" s="49" t="s">
        <v>18</v>
      </c>
      <c r="AI3" s="88">
        <v>1</v>
      </c>
      <c r="AJ3" s="52" t="s">
        <v>15</v>
      </c>
      <c r="AK3" s="24" t="s">
        <v>18</v>
      </c>
      <c r="AL3" s="24">
        <v>1</v>
      </c>
      <c r="AM3" s="24" t="s">
        <v>14</v>
      </c>
      <c r="AN3" s="24">
        <v>0</v>
      </c>
      <c r="AO3" s="24" t="s">
        <v>14</v>
      </c>
      <c r="AP3" s="77" t="s">
        <v>487</v>
      </c>
      <c r="AQ3">
        <v>0</v>
      </c>
      <c r="AR3" s="77" t="s">
        <v>512</v>
      </c>
      <c r="AS3">
        <v>0</v>
      </c>
      <c r="AT3" s="77" t="s">
        <v>512</v>
      </c>
      <c r="AU3">
        <v>0</v>
      </c>
      <c r="AV3" s="77" t="s">
        <v>512</v>
      </c>
      <c r="AW3">
        <v>0</v>
      </c>
      <c r="AX3" s="79">
        <v>0</v>
      </c>
      <c r="AY3" s="24">
        <v>0</v>
      </c>
      <c r="AZ3" s="24">
        <v>0</v>
      </c>
      <c r="BA3" s="24">
        <v>0</v>
      </c>
      <c r="BB3" s="24">
        <v>0</v>
      </c>
      <c r="BC3" s="24">
        <v>0</v>
      </c>
      <c r="BE3" s="139">
        <v>1</v>
      </c>
      <c r="BF3" s="139">
        <v>1</v>
      </c>
      <c r="BG3" s="139">
        <v>5</v>
      </c>
      <c r="BH3" s="139">
        <v>0</v>
      </c>
      <c r="BI3" s="140">
        <v>0</v>
      </c>
      <c r="BJ3" s="139">
        <v>32</v>
      </c>
      <c r="BK3" s="141" t="s">
        <v>418</v>
      </c>
      <c r="BL3" s="142"/>
      <c r="BM3" s="143" t="s">
        <v>30</v>
      </c>
      <c r="BN3" s="77">
        <v>7.5</v>
      </c>
      <c r="BO3" s="77">
        <v>5</v>
      </c>
      <c r="BP3" s="77" t="s">
        <v>52</v>
      </c>
      <c r="BR3" s="122" t="s">
        <v>414</v>
      </c>
    </row>
    <row r="4" spans="1:70" ht="26.25">
      <c r="A4" s="25">
        <v>4</v>
      </c>
      <c r="B4" s="25" t="s">
        <v>0</v>
      </c>
      <c r="C4" s="25">
        <v>3</v>
      </c>
      <c r="D4" s="25" t="s">
        <v>272</v>
      </c>
      <c r="E4" s="25">
        <v>2</v>
      </c>
      <c r="F4" s="25">
        <v>8</v>
      </c>
      <c r="G4" s="25">
        <v>6</v>
      </c>
      <c r="H4" s="24">
        <v>5</v>
      </c>
      <c r="I4" s="24">
        <v>3.5</v>
      </c>
      <c r="J4" s="79"/>
      <c r="K4" s="79"/>
      <c r="L4" s="79"/>
      <c r="N4">
        <f>J4-'data for JMP'!J4</f>
        <v>-3.5</v>
      </c>
      <c r="O4">
        <f t="shared" si="0"/>
        <v>0</v>
      </c>
      <c r="P4">
        <f t="shared" si="1"/>
        <v>0</v>
      </c>
      <c r="Q4">
        <f t="shared" si="2"/>
        <v>0</v>
      </c>
      <c r="R4" s="24">
        <v>1</v>
      </c>
      <c r="S4" s="51">
        <f t="shared" si="3"/>
        <v>2.7475000000000001</v>
      </c>
      <c r="T4" s="79"/>
      <c r="V4" s="79"/>
      <c r="W4" s="79"/>
      <c r="X4" s="5"/>
      <c r="Z4" s="81"/>
      <c r="AA4" s="81"/>
      <c r="AB4" s="96"/>
      <c r="AH4" s="25" t="s">
        <v>18</v>
      </c>
      <c r="AI4" s="88">
        <v>1</v>
      </c>
      <c r="AJ4" s="52" t="s">
        <v>17</v>
      </c>
      <c r="AK4" s="24" t="s">
        <v>18</v>
      </c>
      <c r="AL4" s="24">
        <v>1</v>
      </c>
      <c r="AM4" s="24" t="s">
        <v>14</v>
      </c>
      <c r="AN4" s="24">
        <v>0</v>
      </c>
      <c r="AO4" s="24" t="s">
        <v>14</v>
      </c>
      <c r="AP4" s="77" t="s">
        <v>487</v>
      </c>
      <c r="AQ4">
        <v>0</v>
      </c>
      <c r="AR4" s="77" t="s">
        <v>512</v>
      </c>
      <c r="AS4">
        <v>0</v>
      </c>
      <c r="AT4" s="77" t="s">
        <v>512</v>
      </c>
      <c r="AU4">
        <v>0</v>
      </c>
      <c r="AV4" s="77" t="s">
        <v>512</v>
      </c>
      <c r="AW4">
        <v>0</v>
      </c>
      <c r="AX4" s="79">
        <v>5</v>
      </c>
      <c r="AY4" s="24">
        <v>5</v>
      </c>
      <c r="AZ4" s="24">
        <v>0</v>
      </c>
      <c r="BA4" s="79">
        <v>30</v>
      </c>
      <c r="BB4" s="24">
        <v>0</v>
      </c>
      <c r="BC4" s="24">
        <v>0</v>
      </c>
      <c r="BE4" s="144">
        <v>10</v>
      </c>
      <c r="BF4" s="144">
        <v>0</v>
      </c>
      <c r="BG4" s="144">
        <v>20</v>
      </c>
      <c r="BH4" s="144">
        <v>0</v>
      </c>
      <c r="BI4" s="140">
        <v>5</v>
      </c>
      <c r="BJ4" s="144">
        <v>50</v>
      </c>
      <c r="BK4" s="145" t="s">
        <v>417</v>
      </c>
      <c r="BL4" s="146" t="s">
        <v>416</v>
      </c>
      <c r="BM4" s="132" t="s">
        <v>30</v>
      </c>
      <c r="BN4" s="84">
        <v>8</v>
      </c>
      <c r="BO4" s="84">
        <v>5</v>
      </c>
      <c r="BP4" s="84" t="s">
        <v>40</v>
      </c>
      <c r="BR4" s="122" t="s">
        <v>412</v>
      </c>
    </row>
    <row r="5" spans="1:70" ht="51.75">
      <c r="A5" s="25">
        <v>4</v>
      </c>
      <c r="B5" s="25" t="s">
        <v>0</v>
      </c>
      <c r="C5" s="25">
        <v>4</v>
      </c>
      <c r="D5" s="25" t="s">
        <v>267</v>
      </c>
      <c r="E5" s="25">
        <v>2</v>
      </c>
      <c r="F5" s="25">
        <v>3.5</v>
      </c>
      <c r="G5" s="25">
        <v>2</v>
      </c>
      <c r="H5" s="24"/>
      <c r="I5" s="24"/>
      <c r="J5" s="79"/>
      <c r="K5" s="79"/>
      <c r="L5" s="79"/>
      <c r="N5">
        <f>J5-'data for JMP'!J5</f>
        <v>0</v>
      </c>
      <c r="O5">
        <f t="shared" si="0"/>
        <v>0</v>
      </c>
      <c r="P5">
        <f t="shared" si="1"/>
        <v>0</v>
      </c>
      <c r="Q5">
        <f t="shared" si="2"/>
        <v>0</v>
      </c>
      <c r="R5" s="24"/>
      <c r="S5" s="51"/>
      <c r="T5" s="79"/>
      <c r="V5" s="79"/>
      <c r="W5" s="79"/>
      <c r="X5" s="5"/>
      <c r="Z5" s="81"/>
      <c r="AA5" s="81"/>
      <c r="AB5" s="96"/>
      <c r="AH5" s="25" t="s">
        <v>17</v>
      </c>
      <c r="AI5" s="88">
        <v>1</v>
      </c>
      <c r="AJ5" s="52" t="s">
        <v>14</v>
      </c>
      <c r="AK5" s="24" t="s">
        <v>14</v>
      </c>
      <c r="AL5" s="24">
        <v>0</v>
      </c>
      <c r="AM5" s="24" t="s">
        <v>14</v>
      </c>
      <c r="AN5" s="24">
        <v>0</v>
      </c>
      <c r="AO5" s="24" t="s">
        <v>14</v>
      </c>
      <c r="AP5" s="77" t="s">
        <v>512</v>
      </c>
      <c r="AQ5">
        <v>0</v>
      </c>
      <c r="AR5" s="77" t="s">
        <v>512</v>
      </c>
      <c r="AS5">
        <v>0</v>
      </c>
      <c r="AT5" s="77" t="s">
        <v>512</v>
      </c>
      <c r="AU5">
        <v>0</v>
      </c>
      <c r="AV5" s="77" t="s">
        <v>512</v>
      </c>
      <c r="AW5">
        <v>0</v>
      </c>
      <c r="AX5" s="79">
        <v>0</v>
      </c>
      <c r="AY5" s="79">
        <v>0</v>
      </c>
      <c r="AZ5" s="24">
        <v>0</v>
      </c>
      <c r="BA5" s="24">
        <v>0</v>
      </c>
      <c r="BB5" s="24">
        <v>0</v>
      </c>
      <c r="BC5" s="24">
        <v>0</v>
      </c>
      <c r="BE5" s="144">
        <v>1</v>
      </c>
      <c r="BF5" s="145">
        <v>0.1</v>
      </c>
      <c r="BG5" s="144">
        <v>5</v>
      </c>
      <c r="BH5" s="144">
        <v>0</v>
      </c>
      <c r="BI5" s="140"/>
      <c r="BJ5" s="144">
        <v>28</v>
      </c>
      <c r="BK5" s="147" t="s">
        <v>415</v>
      </c>
      <c r="BL5" s="84"/>
      <c r="BM5" s="132" t="s">
        <v>30</v>
      </c>
      <c r="BN5" s="84">
        <v>3.5</v>
      </c>
      <c r="BO5" s="84">
        <v>0</v>
      </c>
      <c r="BP5" s="84" t="s">
        <v>40</v>
      </c>
      <c r="BR5" s="122" t="s">
        <v>410</v>
      </c>
    </row>
    <row r="6" spans="1:70" ht="51.75">
      <c r="A6" s="25">
        <v>4</v>
      </c>
      <c r="B6" s="25" t="s">
        <v>0</v>
      </c>
      <c r="C6" s="25">
        <v>5</v>
      </c>
      <c r="D6" s="25" t="s">
        <v>47</v>
      </c>
      <c r="E6" s="25">
        <v>1</v>
      </c>
      <c r="F6" s="25">
        <v>6</v>
      </c>
      <c r="G6" s="25">
        <v>8</v>
      </c>
      <c r="H6" s="24"/>
      <c r="I6" s="24"/>
      <c r="J6" s="79"/>
      <c r="K6" s="79"/>
      <c r="L6" s="79"/>
      <c r="N6">
        <f>J6-'data for JMP'!J6</f>
        <v>0</v>
      </c>
      <c r="O6">
        <f t="shared" si="0"/>
        <v>0</v>
      </c>
      <c r="P6">
        <f t="shared" si="1"/>
        <v>0</v>
      </c>
      <c r="Q6">
        <f t="shared" si="2"/>
        <v>0</v>
      </c>
      <c r="R6" s="24"/>
      <c r="S6" s="51"/>
      <c r="T6" s="79"/>
      <c r="V6" s="79"/>
      <c r="W6" s="79"/>
      <c r="X6" s="5"/>
      <c r="Z6" s="81"/>
      <c r="AA6" s="81"/>
      <c r="AB6" s="96"/>
      <c r="AH6" s="25" t="s">
        <v>17</v>
      </c>
      <c r="AI6" s="88">
        <v>1</v>
      </c>
      <c r="AJ6" s="52" t="s">
        <v>14</v>
      </c>
      <c r="AK6" s="24" t="s">
        <v>14</v>
      </c>
      <c r="AL6" s="24">
        <v>0</v>
      </c>
      <c r="AM6" s="24" t="s">
        <v>14</v>
      </c>
      <c r="AN6" s="24">
        <v>0</v>
      </c>
      <c r="AO6" s="24" t="s">
        <v>14</v>
      </c>
      <c r="AP6" s="77" t="s">
        <v>512</v>
      </c>
      <c r="AQ6">
        <v>0</v>
      </c>
      <c r="AR6" s="77" t="s">
        <v>512</v>
      </c>
      <c r="AS6">
        <v>0</v>
      </c>
      <c r="AT6" s="77" t="s">
        <v>512</v>
      </c>
      <c r="AU6">
        <v>0</v>
      </c>
      <c r="AV6" s="77" t="s">
        <v>512</v>
      </c>
      <c r="AW6">
        <v>0</v>
      </c>
      <c r="AX6" s="79">
        <v>0</v>
      </c>
      <c r="AY6" s="79">
        <v>0</v>
      </c>
      <c r="AZ6" s="24">
        <v>0</v>
      </c>
      <c r="BA6" s="24">
        <v>0</v>
      </c>
      <c r="BB6" s="24">
        <v>0</v>
      </c>
      <c r="BC6" s="24">
        <v>0</v>
      </c>
      <c r="BE6" s="144">
        <v>10</v>
      </c>
      <c r="BF6" s="144">
        <v>6</v>
      </c>
      <c r="BG6" s="144">
        <v>40</v>
      </c>
      <c r="BH6" s="144">
        <v>5</v>
      </c>
      <c r="BI6" s="140"/>
      <c r="BJ6" s="144">
        <v>40</v>
      </c>
      <c r="BK6" s="145" t="s">
        <v>413</v>
      </c>
      <c r="BL6" s="84"/>
      <c r="BM6" s="132" t="s">
        <v>30</v>
      </c>
      <c r="BN6" s="84">
        <v>6</v>
      </c>
      <c r="BO6" s="84">
        <v>5</v>
      </c>
      <c r="BP6" s="84" t="s">
        <v>40</v>
      </c>
      <c r="BR6" s="122" t="s">
        <v>408</v>
      </c>
    </row>
    <row r="7" spans="1:70" ht="64.5">
      <c r="A7" s="25">
        <v>4</v>
      </c>
      <c r="B7" s="25" t="s">
        <v>0</v>
      </c>
      <c r="C7" s="25">
        <v>6</v>
      </c>
      <c r="D7" s="25" t="s">
        <v>272</v>
      </c>
      <c r="E7" s="25">
        <v>2</v>
      </c>
      <c r="F7" s="25">
        <v>7</v>
      </c>
      <c r="G7" s="25">
        <v>12</v>
      </c>
      <c r="H7" s="24">
        <v>27.5</v>
      </c>
      <c r="I7" s="24">
        <v>32.5</v>
      </c>
      <c r="J7" s="79">
        <v>37</v>
      </c>
      <c r="K7" s="79">
        <v>54.5</v>
      </c>
      <c r="L7" s="78">
        <v>56</v>
      </c>
      <c r="M7" s="79">
        <v>78</v>
      </c>
      <c r="N7">
        <f>J7-'data for JMP'!J7</f>
        <v>4.5</v>
      </c>
      <c r="O7">
        <f t="shared" si="0"/>
        <v>17.5</v>
      </c>
      <c r="P7">
        <f t="shared" si="1"/>
        <v>1.5</v>
      </c>
      <c r="Q7">
        <f t="shared" si="2"/>
        <v>22</v>
      </c>
      <c r="R7" s="24">
        <v>7</v>
      </c>
      <c r="S7" s="51">
        <f t="shared" si="3"/>
        <v>1250.1125000000002</v>
      </c>
      <c r="T7" s="79">
        <v>11</v>
      </c>
      <c r="U7">
        <f>3.14*(T7/2)^2*J7</f>
        <v>3514.4450000000002</v>
      </c>
      <c r="V7" s="79">
        <v>16</v>
      </c>
      <c r="W7" s="79">
        <v>15</v>
      </c>
      <c r="X7" s="5">
        <f xml:space="preserve"> AVERAGE(V7:W7)</f>
        <v>15.5</v>
      </c>
      <c r="Y7">
        <f>3.14*((V7+W7)/2)^2*K7</f>
        <v>41113.982499999998</v>
      </c>
      <c r="Z7" s="78">
        <v>19</v>
      </c>
      <c r="AA7" s="78">
        <v>15</v>
      </c>
      <c r="AB7" s="5">
        <f xml:space="preserve"> AVERAGE(Z7:AA7)</f>
        <v>17</v>
      </c>
      <c r="AC7">
        <f>3.14*((Z7+AA7)/2)^2*L7</f>
        <v>50817.760000000002</v>
      </c>
      <c r="AD7" s="79">
        <v>26</v>
      </c>
      <c r="AE7" s="79">
        <v>23</v>
      </c>
      <c r="AF7" s="5">
        <f xml:space="preserve"> AVERAGE(AD7:AE7)</f>
        <v>24.5</v>
      </c>
      <c r="AG7">
        <f>3.14*((AD7+AE7)/2)^2*M7</f>
        <v>147013.23000000001</v>
      </c>
      <c r="AH7" s="25" t="s">
        <v>15</v>
      </c>
      <c r="AI7" s="88">
        <v>1</v>
      </c>
      <c r="AJ7" s="52" t="s">
        <v>15</v>
      </c>
      <c r="AK7" s="24" t="s">
        <v>13</v>
      </c>
      <c r="AL7" s="24">
        <v>1</v>
      </c>
      <c r="AM7" s="24" t="s">
        <v>15</v>
      </c>
      <c r="AN7" s="24">
        <v>1</v>
      </c>
      <c r="AO7" s="24" t="s">
        <v>15</v>
      </c>
      <c r="AP7" s="77" t="s">
        <v>488</v>
      </c>
      <c r="AQ7">
        <v>1</v>
      </c>
      <c r="AR7" s="77" t="s">
        <v>491</v>
      </c>
      <c r="AS7">
        <v>1</v>
      </c>
      <c r="AT7" s="77" t="s">
        <v>13</v>
      </c>
      <c r="AU7">
        <v>1</v>
      </c>
      <c r="AV7" s="77" t="s">
        <v>13</v>
      </c>
      <c r="AW7">
        <v>1</v>
      </c>
      <c r="AX7" s="79">
        <v>25</v>
      </c>
      <c r="AY7" s="24">
        <v>20</v>
      </c>
      <c r="AZ7" s="79">
        <v>18</v>
      </c>
      <c r="BA7" s="79">
        <v>35</v>
      </c>
      <c r="BB7" s="78">
        <v>20</v>
      </c>
      <c r="BC7" s="79">
        <v>10</v>
      </c>
      <c r="BE7" s="144">
        <v>10</v>
      </c>
      <c r="BF7" s="144">
        <v>2</v>
      </c>
      <c r="BG7" s="144">
        <v>40</v>
      </c>
      <c r="BH7" s="144">
        <v>5</v>
      </c>
      <c r="BI7" s="140">
        <v>20</v>
      </c>
      <c r="BJ7" s="144">
        <v>35</v>
      </c>
      <c r="BK7" s="145" t="s">
        <v>411</v>
      </c>
      <c r="BL7" s="84"/>
      <c r="BM7" s="132" t="s">
        <v>30</v>
      </c>
      <c r="BN7" s="84">
        <v>7</v>
      </c>
      <c r="BO7" s="84">
        <v>6</v>
      </c>
      <c r="BP7" s="84" t="s">
        <v>40</v>
      </c>
    </row>
    <row r="8" spans="1:70" ht="51.75">
      <c r="A8" s="25">
        <v>4</v>
      </c>
      <c r="B8" s="25" t="s">
        <v>0</v>
      </c>
      <c r="C8" s="25">
        <v>7</v>
      </c>
      <c r="D8" s="25" t="s">
        <v>272</v>
      </c>
      <c r="E8" s="25">
        <v>1</v>
      </c>
      <c r="F8" s="25">
        <v>8</v>
      </c>
      <c r="G8" s="25">
        <v>10</v>
      </c>
      <c r="H8" s="24">
        <v>12</v>
      </c>
      <c r="I8" s="24">
        <v>15</v>
      </c>
      <c r="J8" s="79">
        <v>16</v>
      </c>
      <c r="K8" s="79">
        <v>28</v>
      </c>
      <c r="L8" s="79">
        <v>51</v>
      </c>
      <c r="M8" s="79">
        <v>64</v>
      </c>
      <c r="N8">
        <f>J8-'data for JMP'!J8</f>
        <v>1</v>
      </c>
      <c r="O8">
        <f t="shared" si="0"/>
        <v>12</v>
      </c>
      <c r="P8">
        <f t="shared" si="1"/>
        <v>23</v>
      </c>
      <c r="Q8">
        <f t="shared" si="2"/>
        <v>13</v>
      </c>
      <c r="R8" s="24">
        <v>2.5</v>
      </c>
      <c r="S8" s="51">
        <f t="shared" si="3"/>
        <v>73.59375</v>
      </c>
      <c r="T8" s="79">
        <v>5</v>
      </c>
      <c r="U8">
        <f>3.14*(T8/2)^2*J8</f>
        <v>314</v>
      </c>
      <c r="V8" s="79">
        <v>9</v>
      </c>
      <c r="W8" s="79">
        <v>8</v>
      </c>
      <c r="X8" s="5">
        <f xml:space="preserve"> AVERAGE(V8:W8)</f>
        <v>8.5</v>
      </c>
      <c r="Y8">
        <f>3.14*((V8+W8)/2)^2*K8</f>
        <v>6352.22</v>
      </c>
      <c r="Z8" s="79">
        <v>15</v>
      </c>
      <c r="AA8" s="79">
        <v>10</v>
      </c>
      <c r="AB8" s="5">
        <f xml:space="preserve"> AVERAGE(Z8:AA8)</f>
        <v>12.5</v>
      </c>
      <c r="AC8">
        <f>3.14*((Z8+AA8)/2)^2*L8</f>
        <v>25021.875</v>
      </c>
      <c r="AD8" s="79">
        <v>23</v>
      </c>
      <c r="AE8" s="79">
        <v>12</v>
      </c>
      <c r="AF8" s="5">
        <f xml:space="preserve"> AVERAGE(AD8:AE8)</f>
        <v>17.5</v>
      </c>
      <c r="AG8">
        <f>3.14*((AD8+AE8)/2)^2*M8</f>
        <v>61544</v>
      </c>
      <c r="AH8" s="25" t="s">
        <v>15</v>
      </c>
      <c r="AI8" s="88">
        <v>1</v>
      </c>
      <c r="AJ8" s="52" t="s">
        <v>17</v>
      </c>
      <c r="AK8" s="24" t="s">
        <v>15</v>
      </c>
      <c r="AL8" s="24">
        <v>1</v>
      </c>
      <c r="AM8" s="24" t="s">
        <v>15</v>
      </c>
      <c r="AN8" s="24">
        <v>1</v>
      </c>
      <c r="AO8" s="24" t="s">
        <v>15</v>
      </c>
      <c r="AP8" s="77" t="s">
        <v>489</v>
      </c>
      <c r="AQ8">
        <v>1</v>
      </c>
      <c r="AR8" s="77" t="s">
        <v>491</v>
      </c>
      <c r="AS8">
        <v>1</v>
      </c>
      <c r="AT8" s="77" t="s">
        <v>13</v>
      </c>
      <c r="AU8">
        <v>1</v>
      </c>
      <c r="AV8" s="77" t="s">
        <v>13</v>
      </c>
      <c r="AW8">
        <v>1</v>
      </c>
      <c r="AX8" s="79">
        <v>50</v>
      </c>
      <c r="AY8" s="24">
        <v>50</v>
      </c>
      <c r="AZ8" s="79">
        <v>65</v>
      </c>
      <c r="BA8" s="79">
        <v>70</v>
      </c>
      <c r="BB8" s="79">
        <v>85</v>
      </c>
      <c r="BC8" s="79">
        <v>40</v>
      </c>
      <c r="BE8" s="148">
        <v>35</v>
      </c>
      <c r="BF8" s="148">
        <v>3</v>
      </c>
      <c r="BG8" s="148">
        <v>70</v>
      </c>
      <c r="BH8" s="148">
        <v>5</v>
      </c>
      <c r="BI8" s="140">
        <v>50</v>
      </c>
      <c r="BJ8" s="148">
        <v>70</v>
      </c>
      <c r="BK8" s="149" t="s">
        <v>409</v>
      </c>
      <c r="BL8" s="84"/>
      <c r="BM8" s="132" t="s">
        <v>30</v>
      </c>
      <c r="BN8" s="84">
        <v>8</v>
      </c>
      <c r="BO8" s="84">
        <v>8</v>
      </c>
      <c r="BP8" s="150">
        <v>0</v>
      </c>
    </row>
    <row r="9" spans="1:70" ht="51.75">
      <c r="A9" s="25">
        <v>4</v>
      </c>
      <c r="B9" s="25" t="s">
        <v>0</v>
      </c>
      <c r="C9" s="25">
        <v>8</v>
      </c>
      <c r="D9" s="25" t="s">
        <v>272</v>
      </c>
      <c r="E9" s="25">
        <v>2</v>
      </c>
      <c r="F9" s="25">
        <v>8</v>
      </c>
      <c r="G9" s="25">
        <v>12</v>
      </c>
      <c r="H9" s="24">
        <v>19</v>
      </c>
      <c r="I9" s="24">
        <v>21.5</v>
      </c>
      <c r="J9" s="79">
        <v>25</v>
      </c>
      <c r="K9" s="79">
        <v>38.5</v>
      </c>
      <c r="L9" s="79">
        <v>57</v>
      </c>
      <c r="M9" s="79">
        <v>86</v>
      </c>
      <c r="N9">
        <f>J9-'data for JMP'!J9</f>
        <v>3.5</v>
      </c>
      <c r="O9">
        <f t="shared" si="0"/>
        <v>13.5</v>
      </c>
      <c r="P9">
        <f t="shared" si="1"/>
        <v>18.5</v>
      </c>
      <c r="Q9">
        <f t="shared" si="2"/>
        <v>29</v>
      </c>
      <c r="R9" s="24">
        <v>4.5</v>
      </c>
      <c r="S9" s="51">
        <f t="shared" si="3"/>
        <v>341.76937500000003</v>
      </c>
      <c r="T9" s="79">
        <v>7</v>
      </c>
      <c r="U9">
        <f>3.14*(T9/2)^2*J9</f>
        <v>961.62500000000011</v>
      </c>
      <c r="V9" s="79">
        <v>11</v>
      </c>
      <c r="W9" s="79">
        <v>10</v>
      </c>
      <c r="X9" s="5">
        <f xml:space="preserve"> AVERAGE(V9:W9)</f>
        <v>10.5</v>
      </c>
      <c r="Y9">
        <f>3.14*((V9+W9)/2)^2*K9</f>
        <v>13328.122499999999</v>
      </c>
      <c r="Z9" s="79">
        <v>22</v>
      </c>
      <c r="AA9" s="79">
        <v>22</v>
      </c>
      <c r="AB9" s="5">
        <f xml:space="preserve"> AVERAGE(Z9:AA9)</f>
        <v>22</v>
      </c>
      <c r="AC9">
        <f>3.14*((Z9+AA9)/2)^2*L9</f>
        <v>86626.319999999992</v>
      </c>
      <c r="AD9" s="79">
        <v>39</v>
      </c>
      <c r="AE9" s="79">
        <v>23</v>
      </c>
      <c r="AF9" s="5">
        <f xml:space="preserve"> AVERAGE(AD9:AE9)</f>
        <v>31</v>
      </c>
      <c r="AG9">
        <f>3.14*((AD9+AE9)/2)^2*M9</f>
        <v>259508.44</v>
      </c>
      <c r="AH9" s="25" t="s">
        <v>17</v>
      </c>
      <c r="AI9" s="88">
        <v>1</v>
      </c>
      <c r="AJ9" s="52" t="s">
        <v>17</v>
      </c>
      <c r="AK9" s="24" t="s">
        <v>13</v>
      </c>
      <c r="AL9" s="24">
        <v>1</v>
      </c>
      <c r="AM9" s="24" t="s">
        <v>15</v>
      </c>
      <c r="AN9" s="24">
        <v>1</v>
      </c>
      <c r="AO9" s="24" t="s">
        <v>14</v>
      </c>
      <c r="AP9" s="77" t="s">
        <v>488</v>
      </c>
      <c r="AQ9">
        <v>1</v>
      </c>
      <c r="AR9" s="77" t="s">
        <v>491</v>
      </c>
      <c r="AS9">
        <v>1</v>
      </c>
      <c r="AT9" s="77" t="s">
        <v>15</v>
      </c>
      <c r="AU9">
        <v>1</v>
      </c>
      <c r="AV9" s="77" t="s">
        <v>15</v>
      </c>
      <c r="AW9">
        <v>1</v>
      </c>
      <c r="AX9" s="79">
        <v>0</v>
      </c>
      <c r="AY9" s="24">
        <v>0</v>
      </c>
      <c r="AZ9" s="79">
        <v>8</v>
      </c>
      <c r="BA9" s="79">
        <v>5</v>
      </c>
      <c r="BB9" s="79">
        <v>10</v>
      </c>
      <c r="BC9" s="79">
        <v>1</v>
      </c>
      <c r="BE9" s="144">
        <v>5</v>
      </c>
      <c r="BF9" s="144">
        <v>3</v>
      </c>
      <c r="BG9" s="144">
        <v>60</v>
      </c>
      <c r="BH9" s="144">
        <v>3</v>
      </c>
      <c r="BI9" s="140">
        <v>0</v>
      </c>
      <c r="BJ9" s="144">
        <v>30</v>
      </c>
      <c r="BK9" s="145" t="s">
        <v>407</v>
      </c>
      <c r="BL9" s="146" t="s">
        <v>76</v>
      </c>
      <c r="BM9" s="132" t="s">
        <v>30</v>
      </c>
      <c r="BN9" s="84">
        <v>8</v>
      </c>
      <c r="BO9" s="84">
        <v>5</v>
      </c>
      <c r="BP9" s="84" t="s">
        <v>40</v>
      </c>
    </row>
    <row r="10" spans="1:70" ht="51.75">
      <c r="A10" s="25">
        <v>4</v>
      </c>
      <c r="B10" s="25" t="s">
        <v>0</v>
      </c>
      <c r="C10" s="25">
        <v>9</v>
      </c>
      <c r="D10" s="25" t="s">
        <v>267</v>
      </c>
      <c r="E10" s="25">
        <v>1</v>
      </c>
      <c r="F10" s="25">
        <v>7</v>
      </c>
      <c r="G10" s="25">
        <v>11</v>
      </c>
      <c r="H10" s="24">
        <v>18.5</v>
      </c>
      <c r="I10" s="24">
        <v>18.5</v>
      </c>
      <c r="J10" s="79"/>
      <c r="K10" s="79">
        <v>16.5</v>
      </c>
      <c r="L10" s="79"/>
      <c r="M10" s="79"/>
      <c r="N10">
        <f>J10-'data for JMP'!J10</f>
        <v>-18.5</v>
      </c>
      <c r="O10">
        <f t="shared" si="0"/>
        <v>16.5</v>
      </c>
      <c r="P10">
        <f t="shared" si="1"/>
        <v>-16.5</v>
      </c>
      <c r="Q10">
        <f t="shared" si="2"/>
        <v>0</v>
      </c>
      <c r="R10" s="24">
        <v>5</v>
      </c>
      <c r="S10" s="51">
        <f t="shared" si="3"/>
        <v>363.0625</v>
      </c>
      <c r="T10" s="79"/>
      <c r="V10" s="79">
        <v>6</v>
      </c>
      <c r="W10" s="79">
        <v>6</v>
      </c>
      <c r="X10" s="5">
        <f xml:space="preserve"> AVERAGE(V10:W10)</f>
        <v>6</v>
      </c>
      <c r="Y10">
        <f>3.14*((V10+W10)/2)^2*K10</f>
        <v>1865.16</v>
      </c>
      <c r="Z10" s="79"/>
      <c r="AA10" s="79"/>
      <c r="AB10" s="5"/>
      <c r="AD10" s="79"/>
      <c r="AE10" s="79"/>
      <c r="AF10" s="5"/>
      <c r="AH10" s="25" t="s">
        <v>15</v>
      </c>
      <c r="AI10" s="88">
        <v>1</v>
      </c>
      <c r="AJ10" s="52" t="s">
        <v>17</v>
      </c>
      <c r="AK10" s="24" t="s">
        <v>13</v>
      </c>
      <c r="AL10" s="24">
        <v>1</v>
      </c>
      <c r="AM10" s="24" t="s">
        <v>14</v>
      </c>
      <c r="AN10" s="24">
        <v>0</v>
      </c>
      <c r="AO10" s="24" t="s">
        <v>14</v>
      </c>
      <c r="AP10" s="77" t="s">
        <v>487</v>
      </c>
      <c r="AQ10">
        <v>0</v>
      </c>
      <c r="AR10" s="77" t="s">
        <v>490</v>
      </c>
      <c r="AS10">
        <v>1</v>
      </c>
      <c r="AT10" s="77" t="s">
        <v>512</v>
      </c>
      <c r="AU10">
        <v>0</v>
      </c>
      <c r="AV10" s="80" t="s">
        <v>498</v>
      </c>
      <c r="AW10">
        <v>0</v>
      </c>
      <c r="AX10" s="79">
        <v>45</v>
      </c>
      <c r="AY10" s="24">
        <v>25</v>
      </c>
      <c r="AZ10" s="24">
        <v>0</v>
      </c>
      <c r="BA10" s="79">
        <v>65</v>
      </c>
      <c r="BB10" s="24">
        <v>0</v>
      </c>
      <c r="BC10" s="24">
        <v>0</v>
      </c>
      <c r="BE10" s="144">
        <v>10</v>
      </c>
      <c r="BF10" s="144">
        <v>2</v>
      </c>
      <c r="BG10" s="144">
        <v>15</v>
      </c>
      <c r="BH10" s="144">
        <v>15</v>
      </c>
      <c r="BI10" s="140">
        <v>25</v>
      </c>
      <c r="BJ10" s="144">
        <v>50</v>
      </c>
      <c r="BK10" s="145" t="s">
        <v>406</v>
      </c>
      <c r="BL10" s="146" t="s">
        <v>405</v>
      </c>
      <c r="BM10" s="132" t="s">
        <v>30</v>
      </c>
      <c r="BN10" s="84">
        <v>7</v>
      </c>
      <c r="BO10" s="84">
        <v>5</v>
      </c>
      <c r="BP10" s="84" t="s">
        <v>52</v>
      </c>
    </row>
    <row r="11" spans="1:70" ht="51.75">
      <c r="A11" s="25">
        <v>4</v>
      </c>
      <c r="B11" s="25" t="s">
        <v>0</v>
      </c>
      <c r="C11" s="25">
        <v>10</v>
      </c>
      <c r="D11" s="25" t="s">
        <v>267</v>
      </c>
      <c r="E11" s="25">
        <v>1</v>
      </c>
      <c r="F11" s="25">
        <v>7.5</v>
      </c>
      <c r="G11" s="25">
        <v>0</v>
      </c>
      <c r="H11" s="24"/>
      <c r="I11" s="24"/>
      <c r="J11" s="79"/>
      <c r="K11" s="79"/>
      <c r="L11" s="79"/>
      <c r="M11" s="79"/>
      <c r="N11">
        <f>J11-'data for JMP'!J11</f>
        <v>0</v>
      </c>
      <c r="O11">
        <f t="shared" si="0"/>
        <v>0</v>
      </c>
      <c r="P11">
        <f t="shared" si="1"/>
        <v>0</v>
      </c>
      <c r="Q11">
        <f t="shared" si="2"/>
        <v>0</v>
      </c>
      <c r="R11" s="24"/>
      <c r="S11" s="51"/>
      <c r="T11" s="79"/>
      <c r="V11" s="79"/>
      <c r="W11" s="79"/>
      <c r="X11" s="5"/>
      <c r="Z11" s="79"/>
      <c r="AA11" s="79"/>
      <c r="AB11" s="5"/>
      <c r="AD11" s="79"/>
      <c r="AE11" s="79"/>
      <c r="AF11" s="5"/>
      <c r="AH11" s="25" t="s">
        <v>16</v>
      </c>
      <c r="AI11" s="25">
        <v>0</v>
      </c>
      <c r="AJ11" s="25" t="s">
        <v>16</v>
      </c>
      <c r="AK11" s="24" t="s">
        <v>13</v>
      </c>
      <c r="AL11" s="24">
        <v>1</v>
      </c>
      <c r="AM11" s="24" t="s">
        <v>14</v>
      </c>
      <c r="AN11" s="24">
        <v>0</v>
      </c>
      <c r="AO11" s="24" t="s">
        <v>14</v>
      </c>
      <c r="AP11" s="77" t="s">
        <v>512</v>
      </c>
      <c r="AQ11">
        <v>0</v>
      </c>
      <c r="AR11" s="77" t="s">
        <v>512</v>
      </c>
      <c r="AS11">
        <v>0</v>
      </c>
      <c r="AT11" s="77" t="s">
        <v>512</v>
      </c>
      <c r="AU11">
        <v>0</v>
      </c>
      <c r="AV11" s="77" t="s">
        <v>512</v>
      </c>
      <c r="AW11">
        <v>0</v>
      </c>
      <c r="AX11" s="79">
        <v>0</v>
      </c>
      <c r="AY11" s="79">
        <v>0</v>
      </c>
      <c r="AZ11" s="24">
        <v>0</v>
      </c>
      <c r="BA11" s="24">
        <v>0</v>
      </c>
      <c r="BB11" s="24">
        <v>0</v>
      </c>
      <c r="BC11" s="24">
        <v>0</v>
      </c>
      <c r="BE11" s="144">
        <v>15</v>
      </c>
      <c r="BF11" s="144">
        <v>10</v>
      </c>
      <c r="BG11" s="144">
        <v>30</v>
      </c>
      <c r="BH11" s="144">
        <v>15</v>
      </c>
      <c r="BI11" s="140"/>
      <c r="BJ11" s="144">
        <v>35</v>
      </c>
      <c r="BK11" s="145" t="s">
        <v>404</v>
      </c>
      <c r="BL11" s="84"/>
      <c r="BM11" s="132" t="s">
        <v>30</v>
      </c>
      <c r="BN11" s="84">
        <v>7.5</v>
      </c>
      <c r="BO11" s="84">
        <v>4</v>
      </c>
      <c r="BP11" s="84" t="s">
        <v>40</v>
      </c>
    </row>
    <row r="12" spans="1:70" ht="39">
      <c r="A12" s="25">
        <v>4</v>
      </c>
      <c r="B12" s="25" t="s">
        <v>0</v>
      </c>
      <c r="C12" s="25">
        <v>11</v>
      </c>
      <c r="D12" s="25" t="s">
        <v>267</v>
      </c>
      <c r="E12" s="25">
        <v>1</v>
      </c>
      <c r="F12" s="25">
        <v>6</v>
      </c>
      <c r="G12" s="25">
        <v>5</v>
      </c>
      <c r="H12" s="24">
        <v>9.5</v>
      </c>
      <c r="I12" s="24">
        <v>10.5</v>
      </c>
      <c r="J12" s="79">
        <v>12</v>
      </c>
      <c r="K12" s="79">
        <v>18</v>
      </c>
      <c r="L12" s="79">
        <v>21</v>
      </c>
      <c r="M12" s="79">
        <v>36</v>
      </c>
      <c r="N12">
        <f>J12-'data for JMP'!J12</f>
        <v>1.5</v>
      </c>
      <c r="O12">
        <f t="shared" si="0"/>
        <v>6</v>
      </c>
      <c r="P12">
        <f t="shared" si="1"/>
        <v>3</v>
      </c>
      <c r="Q12">
        <f t="shared" si="2"/>
        <v>15</v>
      </c>
      <c r="R12" s="24">
        <v>3</v>
      </c>
      <c r="S12" s="51">
        <f t="shared" si="3"/>
        <v>74.182500000000005</v>
      </c>
      <c r="T12" s="79">
        <v>4</v>
      </c>
      <c r="U12">
        <f>3.14*(T12/2)^2*J12</f>
        <v>150.72</v>
      </c>
      <c r="V12" s="79">
        <v>8</v>
      </c>
      <c r="W12" s="79">
        <v>6</v>
      </c>
      <c r="X12" s="5">
        <f xml:space="preserve"> AVERAGE(V12:W12)</f>
        <v>7</v>
      </c>
      <c r="Y12">
        <f>3.14*((V12+W12)/2)^2*K12</f>
        <v>2769.4800000000005</v>
      </c>
      <c r="Z12" s="79">
        <v>11</v>
      </c>
      <c r="AA12" s="79">
        <v>10</v>
      </c>
      <c r="AB12" s="5">
        <f xml:space="preserve"> AVERAGE(Z12:AA12)</f>
        <v>10.5</v>
      </c>
      <c r="AC12">
        <f>3.14*((Z12+AA12)/2)^2*L12</f>
        <v>7269.8850000000002</v>
      </c>
      <c r="AD12" s="79">
        <v>15</v>
      </c>
      <c r="AE12" s="79">
        <v>12</v>
      </c>
      <c r="AF12" s="5">
        <f xml:space="preserve"> AVERAGE(AD12:AE12)</f>
        <v>13.5</v>
      </c>
      <c r="AG12">
        <f>3.14*((AD12+AE12)/2)^2*M12</f>
        <v>20601.54</v>
      </c>
      <c r="AH12" s="25" t="s">
        <v>17</v>
      </c>
      <c r="AI12" s="88">
        <v>1</v>
      </c>
      <c r="AJ12" s="52" t="s">
        <v>17</v>
      </c>
      <c r="AK12" s="24" t="s">
        <v>15</v>
      </c>
      <c r="AL12" s="24">
        <v>1</v>
      </c>
      <c r="AM12" s="50" t="s">
        <v>17</v>
      </c>
      <c r="AN12" s="50">
        <v>1</v>
      </c>
      <c r="AO12" s="24" t="s">
        <v>18</v>
      </c>
      <c r="AP12" s="77" t="s">
        <v>489</v>
      </c>
      <c r="AQ12">
        <v>1</v>
      </c>
      <c r="AR12" s="77" t="s">
        <v>489</v>
      </c>
      <c r="AS12">
        <v>1</v>
      </c>
      <c r="AT12" s="77" t="s">
        <v>497</v>
      </c>
      <c r="AU12">
        <v>1</v>
      </c>
      <c r="AV12" s="77" t="s">
        <v>15</v>
      </c>
      <c r="AW12">
        <v>1</v>
      </c>
      <c r="AX12" s="79">
        <v>5</v>
      </c>
      <c r="AY12" s="24">
        <v>15</v>
      </c>
      <c r="AZ12" s="79">
        <v>5</v>
      </c>
      <c r="BA12" s="79">
        <v>5</v>
      </c>
      <c r="BB12" s="79">
        <v>8</v>
      </c>
      <c r="BC12" s="79">
        <v>2</v>
      </c>
      <c r="BE12" s="144">
        <v>8</v>
      </c>
      <c r="BF12" s="144">
        <v>2</v>
      </c>
      <c r="BG12" s="144">
        <v>40</v>
      </c>
      <c r="BH12" s="144">
        <v>10</v>
      </c>
      <c r="BI12" s="140">
        <v>15</v>
      </c>
      <c r="BJ12" s="144">
        <v>35</v>
      </c>
      <c r="BK12" s="145" t="s">
        <v>403</v>
      </c>
      <c r="BL12" s="84"/>
      <c r="BM12" s="132" t="s">
        <v>30</v>
      </c>
      <c r="BN12" s="84">
        <v>6</v>
      </c>
      <c r="BO12" s="84">
        <v>3</v>
      </c>
      <c r="BP12" s="84" t="s">
        <v>40</v>
      </c>
    </row>
    <row r="13" spans="1:70" ht="51.75">
      <c r="A13" s="25">
        <v>4</v>
      </c>
      <c r="B13" s="25" t="s">
        <v>0</v>
      </c>
      <c r="C13" s="25">
        <v>12</v>
      </c>
      <c r="D13" s="25" t="s">
        <v>267</v>
      </c>
      <c r="E13" s="25">
        <v>3</v>
      </c>
      <c r="F13" s="25">
        <v>5.5</v>
      </c>
      <c r="G13" s="25">
        <v>8</v>
      </c>
      <c r="H13" s="24">
        <v>10</v>
      </c>
      <c r="I13" s="24">
        <v>11.5</v>
      </c>
      <c r="J13" s="79">
        <v>14</v>
      </c>
      <c r="K13" s="79">
        <v>17.5</v>
      </c>
      <c r="L13" s="79">
        <v>24.5</v>
      </c>
      <c r="M13" s="79">
        <v>38</v>
      </c>
      <c r="N13">
        <f>J13-'data for JMP'!J13</f>
        <v>2.5</v>
      </c>
      <c r="O13">
        <f t="shared" si="0"/>
        <v>3.5</v>
      </c>
      <c r="P13">
        <f t="shared" si="1"/>
        <v>7</v>
      </c>
      <c r="Q13">
        <f t="shared" si="2"/>
        <v>13.5</v>
      </c>
      <c r="R13" s="24">
        <v>3.5</v>
      </c>
      <c r="S13" s="51">
        <f t="shared" si="3"/>
        <v>110.58687500000001</v>
      </c>
      <c r="T13" s="79">
        <v>4</v>
      </c>
      <c r="U13">
        <f>3.14*(T13/2)^2*J13</f>
        <v>175.84</v>
      </c>
      <c r="V13" s="79">
        <v>7</v>
      </c>
      <c r="W13" s="79">
        <v>6</v>
      </c>
      <c r="X13" s="5">
        <f xml:space="preserve"> AVERAGE(V13:W13)</f>
        <v>6.5</v>
      </c>
      <c r="Y13">
        <f>3.14*((V13+W13)/2)^2*K13</f>
        <v>2321.6374999999998</v>
      </c>
      <c r="Z13" s="79">
        <v>9</v>
      </c>
      <c r="AA13" s="79">
        <v>9</v>
      </c>
      <c r="AB13" s="5">
        <f xml:space="preserve"> AVERAGE(Z13:AA13)</f>
        <v>9</v>
      </c>
      <c r="AC13">
        <f>3.14*((Z13+AA13)/2)^2*L13</f>
        <v>6231.33</v>
      </c>
      <c r="AD13" s="79">
        <v>12</v>
      </c>
      <c r="AE13" s="79">
        <v>9</v>
      </c>
      <c r="AF13" s="5">
        <f xml:space="preserve"> AVERAGE(AD13:AE13)</f>
        <v>10.5</v>
      </c>
      <c r="AG13">
        <f>3.14*((AD13+AE13)/2)^2*M13</f>
        <v>13155.03</v>
      </c>
      <c r="AH13" s="25" t="s">
        <v>17</v>
      </c>
      <c r="AI13" s="88">
        <v>1</v>
      </c>
      <c r="AJ13" s="52" t="s">
        <v>17</v>
      </c>
      <c r="AK13" s="24" t="s">
        <v>17</v>
      </c>
      <c r="AL13" s="24">
        <v>1</v>
      </c>
      <c r="AM13" s="24" t="s">
        <v>17</v>
      </c>
      <c r="AN13" s="24">
        <v>1</v>
      </c>
      <c r="AO13" s="24" t="s">
        <v>17</v>
      </c>
      <c r="AP13" s="77" t="s">
        <v>489</v>
      </c>
      <c r="AQ13">
        <v>1</v>
      </c>
      <c r="AR13" s="77" t="s">
        <v>488</v>
      </c>
      <c r="AS13">
        <v>1</v>
      </c>
      <c r="AT13" s="77" t="s">
        <v>15</v>
      </c>
      <c r="AU13">
        <v>1</v>
      </c>
      <c r="AV13" s="77" t="s">
        <v>15</v>
      </c>
      <c r="AW13">
        <v>1</v>
      </c>
      <c r="AX13" s="79">
        <v>50</v>
      </c>
      <c r="AY13" s="24">
        <v>20</v>
      </c>
      <c r="AZ13" s="79">
        <v>35</v>
      </c>
      <c r="BA13" s="79">
        <v>50</v>
      </c>
      <c r="BB13" s="79">
        <v>20</v>
      </c>
      <c r="BC13" s="79">
        <v>2</v>
      </c>
      <c r="BE13" s="144">
        <v>10</v>
      </c>
      <c r="BF13" s="144">
        <v>2</v>
      </c>
      <c r="BG13" s="144">
        <v>50</v>
      </c>
      <c r="BH13" s="144">
        <v>5</v>
      </c>
      <c r="BI13" s="140">
        <v>20</v>
      </c>
      <c r="BJ13" s="144">
        <v>45</v>
      </c>
      <c r="BK13" s="145" t="s">
        <v>402</v>
      </c>
      <c r="BL13" s="146" t="s">
        <v>76</v>
      </c>
      <c r="BM13" s="132" t="s">
        <v>30</v>
      </c>
      <c r="BN13" s="84">
        <v>5.5</v>
      </c>
      <c r="BO13" s="84">
        <v>4</v>
      </c>
      <c r="BP13" s="84" t="s">
        <v>40</v>
      </c>
    </row>
    <row r="14" spans="1:70" ht="26.25">
      <c r="A14" s="25">
        <v>4</v>
      </c>
      <c r="B14" s="25" t="s">
        <v>0</v>
      </c>
      <c r="C14" s="25">
        <v>13</v>
      </c>
      <c r="D14" s="25" t="s">
        <v>267</v>
      </c>
      <c r="E14" s="25">
        <v>3</v>
      </c>
      <c r="F14" s="25">
        <v>7.5</v>
      </c>
      <c r="G14" s="25">
        <v>10</v>
      </c>
      <c r="H14" s="24">
        <v>11</v>
      </c>
      <c r="I14" s="24">
        <v>10</v>
      </c>
      <c r="J14" s="79">
        <v>10</v>
      </c>
      <c r="K14" s="79">
        <v>13</v>
      </c>
      <c r="L14" s="79">
        <v>15</v>
      </c>
      <c r="M14" s="79">
        <v>19</v>
      </c>
      <c r="N14">
        <f>J14-'data for JMP'!J14</f>
        <v>0</v>
      </c>
      <c r="O14">
        <f t="shared" si="0"/>
        <v>3</v>
      </c>
      <c r="P14">
        <f t="shared" si="1"/>
        <v>2</v>
      </c>
      <c r="Q14">
        <f t="shared" si="2"/>
        <v>4</v>
      </c>
      <c r="R14" s="24">
        <v>2.5</v>
      </c>
      <c r="S14" s="51">
        <f t="shared" si="3"/>
        <v>49.0625</v>
      </c>
      <c r="T14" s="79">
        <v>3</v>
      </c>
      <c r="U14">
        <f>3.14*(T14/2)^2*J14</f>
        <v>70.650000000000006</v>
      </c>
      <c r="V14" s="79">
        <v>3</v>
      </c>
      <c r="W14" s="79">
        <v>3</v>
      </c>
      <c r="X14" s="5">
        <f xml:space="preserve"> AVERAGE(V14:W14)</f>
        <v>3</v>
      </c>
      <c r="Y14">
        <f>3.14*((V14+W14)/2)^2*K14</f>
        <v>367.38</v>
      </c>
      <c r="Z14" s="79">
        <v>4</v>
      </c>
      <c r="AA14" s="79">
        <v>4</v>
      </c>
      <c r="AB14" s="5">
        <f xml:space="preserve"> AVERAGE(Z14:AA14)</f>
        <v>4</v>
      </c>
      <c r="AC14">
        <f>3.14*((Z14+AA14)/2)^2*L14</f>
        <v>753.6</v>
      </c>
      <c r="AD14" s="79">
        <v>8</v>
      </c>
      <c r="AE14" s="79">
        <v>5</v>
      </c>
      <c r="AF14" s="5">
        <f xml:space="preserve"> AVERAGE(AD14:AE14)</f>
        <v>6.5</v>
      </c>
      <c r="AG14">
        <f>3.14*((AD14+AE14)/2)^2*M14</f>
        <v>2520.6349999999998</v>
      </c>
      <c r="AH14" s="25" t="s">
        <v>17</v>
      </c>
      <c r="AI14" s="88">
        <v>1</v>
      </c>
      <c r="AJ14" s="52" t="s">
        <v>17</v>
      </c>
      <c r="AK14" s="24" t="s">
        <v>17</v>
      </c>
      <c r="AL14" s="24">
        <v>1</v>
      </c>
      <c r="AM14" s="24" t="s">
        <v>18</v>
      </c>
      <c r="AN14" s="24">
        <v>1</v>
      </c>
      <c r="AO14" s="24" t="s">
        <v>18</v>
      </c>
      <c r="AP14" s="77" t="s">
        <v>490</v>
      </c>
      <c r="AQ14">
        <v>1</v>
      </c>
      <c r="AR14" s="77" t="s">
        <v>490</v>
      </c>
      <c r="AS14">
        <v>1</v>
      </c>
      <c r="AT14" s="77" t="s">
        <v>497</v>
      </c>
      <c r="AU14">
        <v>1</v>
      </c>
      <c r="AV14" s="77" t="s">
        <v>15</v>
      </c>
      <c r="AW14">
        <v>1</v>
      </c>
      <c r="AX14" s="79">
        <v>10</v>
      </c>
      <c r="AY14" s="24">
        <v>25</v>
      </c>
      <c r="AZ14" s="79">
        <v>20</v>
      </c>
      <c r="BA14" s="79">
        <v>35</v>
      </c>
      <c r="BB14" s="79">
        <v>25</v>
      </c>
      <c r="BC14" s="79">
        <v>20</v>
      </c>
      <c r="BE14" s="144">
        <v>10</v>
      </c>
      <c r="BF14" s="144">
        <v>0</v>
      </c>
      <c r="BG14" s="144">
        <v>35</v>
      </c>
      <c r="BH14" s="144">
        <v>0</v>
      </c>
      <c r="BI14" s="140">
        <v>25</v>
      </c>
      <c r="BJ14" s="144">
        <v>50</v>
      </c>
      <c r="BK14" s="145" t="s">
        <v>401</v>
      </c>
      <c r="BL14" s="84"/>
      <c r="BM14" s="132" t="s">
        <v>30</v>
      </c>
      <c r="BN14" s="84">
        <v>7.5</v>
      </c>
      <c r="BO14" s="84">
        <v>4</v>
      </c>
      <c r="BP14" s="84" t="s">
        <v>40</v>
      </c>
    </row>
    <row r="15" spans="1:70" ht="51.75">
      <c r="A15" s="25">
        <v>4</v>
      </c>
      <c r="B15" s="25" t="s">
        <v>0</v>
      </c>
      <c r="C15" s="25">
        <v>14</v>
      </c>
      <c r="D15" s="25" t="s">
        <v>267</v>
      </c>
      <c r="E15" s="25">
        <v>2</v>
      </c>
      <c r="F15" s="25">
        <v>10</v>
      </c>
      <c r="G15" s="25">
        <v>6</v>
      </c>
      <c r="H15" s="24"/>
      <c r="I15" s="24"/>
      <c r="J15" s="79"/>
      <c r="K15" s="79"/>
      <c r="L15" s="79"/>
      <c r="M15" s="79"/>
      <c r="N15">
        <f>J15-'data for JMP'!J15</f>
        <v>0</v>
      </c>
      <c r="O15">
        <f t="shared" si="0"/>
        <v>0</v>
      </c>
      <c r="P15">
        <f t="shared" si="1"/>
        <v>0</v>
      </c>
      <c r="Q15">
        <f t="shared" si="2"/>
        <v>0</v>
      </c>
      <c r="R15" s="24"/>
      <c r="S15" s="51"/>
      <c r="T15" s="79"/>
      <c r="V15" s="79"/>
      <c r="W15" s="79"/>
      <c r="X15" s="5"/>
      <c r="Z15" s="79"/>
      <c r="AA15" s="79"/>
      <c r="AB15" s="5"/>
      <c r="AD15" s="79"/>
      <c r="AE15" s="79"/>
      <c r="AF15" s="5"/>
      <c r="AH15" s="25" t="s">
        <v>18</v>
      </c>
      <c r="AI15" s="88">
        <v>1</v>
      </c>
      <c r="AJ15" s="52" t="s">
        <v>14</v>
      </c>
      <c r="AK15" s="24" t="s">
        <v>14</v>
      </c>
      <c r="AL15" s="24">
        <v>0</v>
      </c>
      <c r="AM15" s="24" t="s">
        <v>14</v>
      </c>
      <c r="AN15" s="24">
        <v>0</v>
      </c>
      <c r="AO15" s="24" t="s">
        <v>14</v>
      </c>
      <c r="AP15" s="77" t="s">
        <v>512</v>
      </c>
      <c r="AQ15">
        <v>0</v>
      </c>
      <c r="AR15" s="77" t="s">
        <v>512</v>
      </c>
      <c r="AS15">
        <v>0</v>
      </c>
      <c r="AT15" s="77" t="s">
        <v>512</v>
      </c>
      <c r="AU15">
        <v>0</v>
      </c>
      <c r="AV15" s="77" t="s">
        <v>512</v>
      </c>
      <c r="AW15">
        <v>0</v>
      </c>
      <c r="AX15" s="79">
        <v>0</v>
      </c>
      <c r="AY15" s="79">
        <v>0</v>
      </c>
      <c r="AZ15" s="24">
        <v>0</v>
      </c>
      <c r="BA15" s="24">
        <v>0</v>
      </c>
      <c r="BB15" s="24">
        <v>0</v>
      </c>
      <c r="BC15" s="24">
        <v>0</v>
      </c>
      <c r="BE15" s="144">
        <v>8</v>
      </c>
      <c r="BF15" s="144">
        <v>2</v>
      </c>
      <c r="BG15" s="144">
        <v>25</v>
      </c>
      <c r="BH15" s="144">
        <v>5</v>
      </c>
      <c r="BI15" s="140"/>
      <c r="BJ15" s="144">
        <v>35</v>
      </c>
      <c r="BK15" s="145" t="s">
        <v>400</v>
      </c>
      <c r="BL15" s="84"/>
      <c r="BM15" s="132" t="s">
        <v>30</v>
      </c>
      <c r="BN15" s="84">
        <v>10</v>
      </c>
      <c r="BO15" s="84">
        <v>2</v>
      </c>
      <c r="BP15" s="84" t="s">
        <v>40</v>
      </c>
    </row>
    <row r="16" spans="1:70" ht="51.75">
      <c r="A16" s="25">
        <v>4</v>
      </c>
      <c r="B16" s="25" t="s">
        <v>0</v>
      </c>
      <c r="C16" s="25">
        <v>15</v>
      </c>
      <c r="D16" s="25" t="s">
        <v>267</v>
      </c>
      <c r="E16" s="25">
        <v>1</v>
      </c>
      <c r="F16" s="25">
        <v>9</v>
      </c>
      <c r="G16" s="25">
        <v>0</v>
      </c>
      <c r="H16" s="24"/>
      <c r="I16" s="24"/>
      <c r="J16" s="79"/>
      <c r="K16" s="79"/>
      <c r="L16" s="79"/>
      <c r="M16" s="79"/>
      <c r="N16">
        <f>J16-'data for JMP'!J16</f>
        <v>0</v>
      </c>
      <c r="O16">
        <f t="shared" si="0"/>
        <v>0</v>
      </c>
      <c r="P16">
        <f t="shared" si="1"/>
        <v>0</v>
      </c>
      <c r="Q16">
        <f t="shared" si="2"/>
        <v>0</v>
      </c>
      <c r="R16" s="24"/>
      <c r="S16" s="51"/>
      <c r="T16" s="79"/>
      <c r="V16" s="79"/>
      <c r="W16" s="79"/>
      <c r="X16" s="5"/>
      <c r="Z16" s="79"/>
      <c r="AA16" s="79"/>
      <c r="AB16" s="5"/>
      <c r="AD16" s="79"/>
      <c r="AE16" s="79"/>
      <c r="AF16" s="5"/>
      <c r="AH16" s="25" t="s">
        <v>14</v>
      </c>
      <c r="AI16" s="25">
        <v>0</v>
      </c>
      <c r="AJ16" s="25" t="s">
        <v>14</v>
      </c>
      <c r="AK16" s="24" t="s">
        <v>14</v>
      </c>
      <c r="AL16" s="24">
        <v>0</v>
      </c>
      <c r="AM16" s="24" t="s">
        <v>14</v>
      </c>
      <c r="AN16" s="24">
        <v>0</v>
      </c>
      <c r="AO16" s="24" t="s">
        <v>14</v>
      </c>
      <c r="AP16" s="77" t="s">
        <v>512</v>
      </c>
      <c r="AQ16">
        <v>0</v>
      </c>
      <c r="AR16" s="77" t="s">
        <v>512</v>
      </c>
      <c r="AS16">
        <v>0</v>
      </c>
      <c r="AT16" s="77" t="s">
        <v>512</v>
      </c>
      <c r="AU16">
        <v>0</v>
      </c>
      <c r="AV16" s="77" t="s">
        <v>512</v>
      </c>
      <c r="AW16">
        <v>0</v>
      </c>
      <c r="AX16" s="79">
        <v>0</v>
      </c>
      <c r="AY16" s="79">
        <v>0</v>
      </c>
      <c r="AZ16" s="24">
        <v>0</v>
      </c>
      <c r="BA16" s="24">
        <v>0</v>
      </c>
      <c r="BB16" s="24">
        <v>0</v>
      </c>
      <c r="BC16" s="24">
        <v>0</v>
      </c>
      <c r="BE16" s="144">
        <v>10</v>
      </c>
      <c r="BF16" s="144">
        <v>2</v>
      </c>
      <c r="BG16" s="144">
        <v>40</v>
      </c>
      <c r="BH16" s="144">
        <v>5</v>
      </c>
      <c r="BI16" s="140"/>
      <c r="BJ16" s="144">
        <v>0.5</v>
      </c>
      <c r="BK16" s="145" t="s">
        <v>399</v>
      </c>
      <c r="BL16" s="84"/>
      <c r="BM16" s="132" t="s">
        <v>30</v>
      </c>
      <c r="BN16" s="84">
        <v>9</v>
      </c>
      <c r="BO16" s="84">
        <v>4</v>
      </c>
      <c r="BP16" s="84" t="s">
        <v>52</v>
      </c>
    </row>
    <row r="17" spans="1:68" ht="39">
      <c r="A17" s="25">
        <v>4</v>
      </c>
      <c r="B17" s="25" t="s">
        <v>0</v>
      </c>
      <c r="C17" s="25">
        <v>16</v>
      </c>
      <c r="D17" s="25" t="s">
        <v>267</v>
      </c>
      <c r="E17" s="25">
        <v>2</v>
      </c>
      <c r="F17" s="25">
        <v>5.5</v>
      </c>
      <c r="G17" s="25">
        <v>6</v>
      </c>
      <c r="H17" s="24">
        <v>8.5</v>
      </c>
      <c r="I17" s="24">
        <v>9.5</v>
      </c>
      <c r="J17" s="79">
        <v>12</v>
      </c>
      <c r="K17" s="79">
        <v>17.5</v>
      </c>
      <c r="L17" s="79">
        <v>27</v>
      </c>
      <c r="M17" s="79">
        <v>28</v>
      </c>
      <c r="N17">
        <f>J17-'data for JMP'!J17</f>
        <v>2.5</v>
      </c>
      <c r="O17">
        <f t="shared" si="0"/>
        <v>5.5</v>
      </c>
      <c r="P17">
        <f t="shared" si="1"/>
        <v>9.5</v>
      </c>
      <c r="Q17">
        <f t="shared" si="2"/>
        <v>1</v>
      </c>
      <c r="R17" s="24">
        <v>2</v>
      </c>
      <c r="S17" s="51">
        <f t="shared" si="3"/>
        <v>29.830000000000002</v>
      </c>
      <c r="T17" s="79">
        <v>3</v>
      </c>
      <c r="U17">
        <f>3.14*(T17/2)^2*J17</f>
        <v>84.78</v>
      </c>
      <c r="V17" s="79">
        <v>6</v>
      </c>
      <c r="W17" s="79">
        <v>5</v>
      </c>
      <c r="X17" s="5">
        <f xml:space="preserve"> AVERAGE(V17:W17)</f>
        <v>5.5</v>
      </c>
      <c r="Y17">
        <f>3.14*((V17+W17)/2)^2*K17</f>
        <v>1662.2375</v>
      </c>
      <c r="Z17" s="79"/>
      <c r="AA17" s="79"/>
      <c r="AB17" s="5"/>
      <c r="AD17" s="79">
        <v>11</v>
      </c>
      <c r="AE17" s="79">
        <v>7</v>
      </c>
      <c r="AF17" s="5">
        <f xml:space="preserve"> AVERAGE(AD17:AE17)</f>
        <v>9</v>
      </c>
      <c r="AG17">
        <f>3.14*((AD17+AE17)/2)^2*M17</f>
        <v>7121.52</v>
      </c>
      <c r="AH17" s="25" t="s">
        <v>18</v>
      </c>
      <c r="AI17" s="88">
        <v>1</v>
      </c>
      <c r="AJ17" s="52" t="s">
        <v>17</v>
      </c>
      <c r="AK17" s="24" t="s">
        <v>17</v>
      </c>
      <c r="AL17" s="24">
        <v>1</v>
      </c>
      <c r="AM17" s="24" t="s">
        <v>18</v>
      </c>
      <c r="AN17" s="24">
        <v>1</v>
      </c>
      <c r="AO17" s="24" t="s">
        <v>18</v>
      </c>
      <c r="AP17" s="77" t="s">
        <v>490</v>
      </c>
      <c r="AQ17">
        <v>1</v>
      </c>
      <c r="AR17" s="77" t="s">
        <v>490</v>
      </c>
      <c r="AS17">
        <v>1</v>
      </c>
      <c r="AT17" s="77" t="s">
        <v>14</v>
      </c>
      <c r="AU17">
        <v>0</v>
      </c>
      <c r="AV17" s="77" t="s">
        <v>18</v>
      </c>
      <c r="AW17">
        <v>1</v>
      </c>
      <c r="AX17" s="79">
        <v>60</v>
      </c>
      <c r="AY17" s="24">
        <v>20</v>
      </c>
      <c r="AZ17" s="79">
        <v>15</v>
      </c>
      <c r="BA17" s="79">
        <v>10</v>
      </c>
      <c r="BB17" s="24">
        <v>0</v>
      </c>
      <c r="BC17" s="79">
        <v>1</v>
      </c>
      <c r="BE17" s="144">
        <v>16</v>
      </c>
      <c r="BF17" s="144">
        <v>0.1</v>
      </c>
      <c r="BG17" s="144">
        <v>35</v>
      </c>
      <c r="BH17" s="144">
        <v>0.1</v>
      </c>
      <c r="BI17" s="140">
        <v>20</v>
      </c>
      <c r="BJ17" s="144">
        <v>65</v>
      </c>
      <c r="BK17" s="145" t="s">
        <v>58</v>
      </c>
      <c r="BL17" s="84"/>
      <c r="BM17" s="132" t="s">
        <v>30</v>
      </c>
      <c r="BN17" s="84">
        <v>5.5</v>
      </c>
      <c r="BO17" s="84">
        <v>4</v>
      </c>
      <c r="BP17" s="84" t="s">
        <v>40</v>
      </c>
    </row>
    <row r="18" spans="1:68" ht="39">
      <c r="A18" s="25">
        <v>4</v>
      </c>
      <c r="B18" s="25" t="s">
        <v>0</v>
      </c>
      <c r="C18" s="25">
        <v>17</v>
      </c>
      <c r="D18" s="25" t="s">
        <v>267</v>
      </c>
      <c r="E18" s="25">
        <v>2</v>
      </c>
      <c r="F18" s="25">
        <v>6.5</v>
      </c>
      <c r="G18" s="25">
        <v>0</v>
      </c>
      <c r="H18" s="24"/>
      <c r="I18" s="24"/>
      <c r="J18" s="79"/>
      <c r="K18" s="79"/>
      <c r="L18" s="79"/>
      <c r="M18" s="79"/>
      <c r="N18">
        <f>J18-'data for JMP'!J18</f>
        <v>0</v>
      </c>
      <c r="O18">
        <f t="shared" si="0"/>
        <v>0</v>
      </c>
      <c r="P18">
        <f t="shared" si="1"/>
        <v>0</v>
      </c>
      <c r="Q18">
        <f t="shared" si="2"/>
        <v>0</v>
      </c>
      <c r="R18" s="24"/>
      <c r="S18" s="51"/>
      <c r="T18" s="79"/>
      <c r="V18" s="79"/>
      <c r="W18" s="79"/>
      <c r="X18" s="5"/>
      <c r="Z18" s="79"/>
      <c r="AA18" s="79"/>
      <c r="AB18" s="5"/>
      <c r="AD18" s="79"/>
      <c r="AE18" s="79"/>
      <c r="AF18" s="5"/>
      <c r="AH18" s="25" t="s">
        <v>16</v>
      </c>
      <c r="AI18" s="25">
        <v>0</v>
      </c>
      <c r="AJ18" s="25" t="s">
        <v>16</v>
      </c>
      <c r="AK18" s="24" t="s">
        <v>14</v>
      </c>
      <c r="AL18" s="24">
        <v>0</v>
      </c>
      <c r="AM18" s="24" t="s">
        <v>14</v>
      </c>
      <c r="AN18" s="24">
        <v>0</v>
      </c>
      <c r="AO18" s="24" t="s">
        <v>14</v>
      </c>
      <c r="AP18" s="77" t="s">
        <v>512</v>
      </c>
      <c r="AQ18">
        <v>0</v>
      </c>
      <c r="AR18" s="77" t="s">
        <v>512</v>
      </c>
      <c r="AS18">
        <v>0</v>
      </c>
      <c r="AT18" s="77" t="s">
        <v>512</v>
      </c>
      <c r="AU18">
        <v>0</v>
      </c>
      <c r="AV18" s="77" t="s">
        <v>512</v>
      </c>
      <c r="AW18">
        <v>0</v>
      </c>
      <c r="AX18" s="79">
        <v>0</v>
      </c>
      <c r="AY18" s="79">
        <v>0</v>
      </c>
      <c r="AZ18" s="24">
        <v>0</v>
      </c>
      <c r="BA18" s="24">
        <v>0</v>
      </c>
      <c r="BB18" s="24">
        <v>0</v>
      </c>
      <c r="BC18" s="24">
        <v>0</v>
      </c>
      <c r="BE18" s="144">
        <v>2</v>
      </c>
      <c r="BF18" s="144">
        <v>3</v>
      </c>
      <c r="BG18" s="144">
        <v>4</v>
      </c>
      <c r="BH18" s="144">
        <v>0</v>
      </c>
      <c r="BI18" s="140"/>
      <c r="BJ18" s="144">
        <v>27</v>
      </c>
      <c r="BK18" s="145" t="s">
        <v>398</v>
      </c>
      <c r="BL18" s="84"/>
      <c r="BM18" s="132" t="s">
        <v>30</v>
      </c>
      <c r="BN18" s="84">
        <v>6.5</v>
      </c>
      <c r="BO18" s="84">
        <v>4</v>
      </c>
      <c r="BP18" s="84" t="s">
        <v>40</v>
      </c>
    </row>
    <row r="19" spans="1:68">
      <c r="A19" s="25">
        <v>4</v>
      </c>
      <c r="B19" s="25" t="s">
        <v>0</v>
      </c>
      <c r="C19" s="25">
        <v>18</v>
      </c>
      <c r="D19" s="25" t="s">
        <v>267</v>
      </c>
      <c r="E19" s="25">
        <v>2</v>
      </c>
      <c r="F19" s="25">
        <v>6</v>
      </c>
      <c r="G19" s="25">
        <v>10</v>
      </c>
      <c r="H19" s="24">
        <v>16</v>
      </c>
      <c r="I19" s="24">
        <v>17</v>
      </c>
      <c r="J19" s="79">
        <v>20</v>
      </c>
      <c r="K19" s="79">
        <v>16</v>
      </c>
      <c r="L19" s="79">
        <v>15</v>
      </c>
      <c r="M19" s="79"/>
      <c r="N19">
        <f>J19-'data for JMP'!J19</f>
        <v>3</v>
      </c>
      <c r="O19">
        <f t="shared" si="0"/>
        <v>-4</v>
      </c>
      <c r="P19">
        <f t="shared" si="1"/>
        <v>-1</v>
      </c>
      <c r="Q19">
        <f t="shared" si="2"/>
        <v>-15</v>
      </c>
      <c r="R19" s="24">
        <v>3.5</v>
      </c>
      <c r="S19" s="51">
        <f t="shared" si="3"/>
        <v>163.47625000000002</v>
      </c>
      <c r="T19" s="79">
        <v>5</v>
      </c>
      <c r="U19">
        <f>3.14*(T19/2)^2*J19</f>
        <v>392.5</v>
      </c>
      <c r="V19" s="79">
        <v>5</v>
      </c>
      <c r="W19" s="79">
        <v>5</v>
      </c>
      <c r="X19" s="5">
        <f xml:space="preserve"> AVERAGE(V19:W19)</f>
        <v>5</v>
      </c>
      <c r="Y19">
        <f>3.14*((V19+W19)/2)^2*K19</f>
        <v>1256</v>
      </c>
      <c r="Z19" s="79"/>
      <c r="AA19" s="79"/>
      <c r="AB19" s="5"/>
      <c r="AD19" s="79"/>
      <c r="AE19" s="79"/>
      <c r="AF19" s="5"/>
      <c r="AH19" s="25" t="s">
        <v>15</v>
      </c>
      <c r="AI19" s="88">
        <v>1</v>
      </c>
      <c r="AJ19" s="52" t="s">
        <v>17</v>
      </c>
      <c r="AK19" s="24" t="s">
        <v>15</v>
      </c>
      <c r="AL19" s="24">
        <v>1</v>
      </c>
      <c r="AM19" s="24" t="s">
        <v>17</v>
      </c>
      <c r="AN19" s="24">
        <v>1</v>
      </c>
      <c r="AO19" s="24" t="s">
        <v>17</v>
      </c>
      <c r="AP19" s="77" t="s">
        <v>490</v>
      </c>
      <c r="AQ19">
        <v>1</v>
      </c>
      <c r="AR19" s="77" t="s">
        <v>490</v>
      </c>
      <c r="AS19">
        <v>1</v>
      </c>
      <c r="AT19" s="77" t="s">
        <v>14</v>
      </c>
      <c r="AU19">
        <v>0</v>
      </c>
      <c r="AV19" s="77" t="s">
        <v>487</v>
      </c>
      <c r="AW19">
        <v>0</v>
      </c>
      <c r="AX19" s="79">
        <v>30</v>
      </c>
      <c r="AY19" s="24">
        <v>30</v>
      </c>
      <c r="AZ19" s="79">
        <v>25</v>
      </c>
      <c r="BA19" s="79">
        <v>50</v>
      </c>
      <c r="BB19" s="24">
        <v>0</v>
      </c>
      <c r="BC19" s="24">
        <v>0</v>
      </c>
      <c r="BE19" s="144">
        <v>5</v>
      </c>
      <c r="BF19" s="144">
        <v>0.1</v>
      </c>
      <c r="BG19" s="144">
        <v>30</v>
      </c>
      <c r="BH19" s="144">
        <v>0</v>
      </c>
      <c r="BI19" s="140">
        <v>30</v>
      </c>
      <c r="BJ19" s="144">
        <v>60</v>
      </c>
      <c r="BK19" s="145" t="s">
        <v>245</v>
      </c>
      <c r="BL19" s="84"/>
      <c r="BM19" s="132" t="s">
        <v>30</v>
      </c>
      <c r="BN19" s="84">
        <v>6</v>
      </c>
      <c r="BO19" s="84">
        <v>0</v>
      </c>
      <c r="BP19" s="84" t="s">
        <v>40</v>
      </c>
    </row>
    <row r="20" spans="1:68" ht="39">
      <c r="A20" s="25">
        <v>4</v>
      </c>
      <c r="B20" s="25" t="s">
        <v>0</v>
      </c>
      <c r="C20" s="25">
        <v>19</v>
      </c>
      <c r="D20" s="25" t="s">
        <v>267</v>
      </c>
      <c r="E20" s="25">
        <v>1</v>
      </c>
      <c r="F20" s="25">
        <v>6.5</v>
      </c>
      <c r="G20" s="25">
        <v>12</v>
      </c>
      <c r="H20" s="24">
        <v>27</v>
      </c>
      <c r="I20" s="24">
        <v>32</v>
      </c>
      <c r="J20" s="79">
        <v>35</v>
      </c>
      <c r="K20" s="79">
        <v>47</v>
      </c>
      <c r="L20" s="79">
        <v>62</v>
      </c>
      <c r="M20" s="79">
        <v>75.5</v>
      </c>
      <c r="N20">
        <f>J20-'data for JMP'!J20</f>
        <v>3</v>
      </c>
      <c r="O20">
        <f t="shared" si="0"/>
        <v>12</v>
      </c>
      <c r="P20">
        <f t="shared" si="1"/>
        <v>15</v>
      </c>
      <c r="Q20">
        <f t="shared" si="2"/>
        <v>13.5</v>
      </c>
      <c r="R20" s="24">
        <v>6</v>
      </c>
      <c r="S20" s="51">
        <f t="shared" si="3"/>
        <v>904.32</v>
      </c>
      <c r="T20" s="79">
        <v>7.5</v>
      </c>
      <c r="U20">
        <f>3.14*(T20/2)^2*J20</f>
        <v>1545.46875</v>
      </c>
      <c r="V20" s="79">
        <v>11</v>
      </c>
      <c r="W20" s="79">
        <v>11</v>
      </c>
      <c r="X20" s="5">
        <f xml:space="preserve"> AVERAGE(V20:W20)</f>
        <v>11</v>
      </c>
      <c r="Y20">
        <f>3.14*((V20+W20)/2)^2*K20</f>
        <v>17857.18</v>
      </c>
      <c r="Z20" s="79">
        <v>15</v>
      </c>
      <c r="AA20" s="79">
        <v>14</v>
      </c>
      <c r="AB20" s="5">
        <f xml:space="preserve"> AVERAGE(Z20:AA20)</f>
        <v>14.5</v>
      </c>
      <c r="AC20">
        <f>3.14*((Z20+AA20)/2)^2*L20</f>
        <v>40931.47</v>
      </c>
      <c r="AD20" s="79">
        <v>25</v>
      </c>
      <c r="AE20" s="79">
        <v>22</v>
      </c>
      <c r="AF20" s="5">
        <f xml:space="preserve"> AVERAGE(AD20:AE20)</f>
        <v>23.5</v>
      </c>
      <c r="AG20">
        <f>3.14*((AD20+AE20)/2)^2*M20</f>
        <v>130921.9075</v>
      </c>
      <c r="AH20" s="25" t="s">
        <v>17</v>
      </c>
      <c r="AI20" s="88">
        <v>1</v>
      </c>
      <c r="AJ20" s="52" t="s">
        <v>15</v>
      </c>
      <c r="AK20" s="24" t="s">
        <v>13</v>
      </c>
      <c r="AL20" s="24">
        <v>1</v>
      </c>
      <c r="AM20" s="24" t="s">
        <v>15</v>
      </c>
      <c r="AN20" s="24">
        <v>1</v>
      </c>
      <c r="AO20" s="24" t="s">
        <v>17</v>
      </c>
      <c r="AP20" s="77" t="s">
        <v>489</v>
      </c>
      <c r="AQ20">
        <v>1</v>
      </c>
      <c r="AR20" s="77" t="s">
        <v>489</v>
      </c>
      <c r="AS20">
        <v>1</v>
      </c>
      <c r="AT20" s="77" t="s">
        <v>13</v>
      </c>
      <c r="AU20">
        <v>1</v>
      </c>
      <c r="AV20" s="77" t="s">
        <v>13</v>
      </c>
      <c r="AW20">
        <v>1</v>
      </c>
      <c r="AX20" s="79">
        <v>15</v>
      </c>
      <c r="AY20" s="24">
        <v>10</v>
      </c>
      <c r="AZ20" s="79">
        <v>35</v>
      </c>
      <c r="BA20" s="79">
        <v>20</v>
      </c>
      <c r="BB20" s="79">
        <v>30</v>
      </c>
      <c r="BC20" s="79">
        <v>1</v>
      </c>
      <c r="BE20" s="144">
        <v>20</v>
      </c>
      <c r="BF20" s="144">
        <v>3</v>
      </c>
      <c r="BG20" s="144">
        <v>35</v>
      </c>
      <c r="BH20" s="144">
        <v>20</v>
      </c>
      <c r="BI20" s="140">
        <v>10</v>
      </c>
      <c r="BJ20" s="144">
        <v>45</v>
      </c>
      <c r="BK20" s="145" t="s">
        <v>397</v>
      </c>
      <c r="BL20" s="84"/>
      <c r="BM20" s="132" t="s">
        <v>30</v>
      </c>
      <c r="BN20" s="84">
        <v>6.5</v>
      </c>
      <c r="BO20" s="84">
        <v>4</v>
      </c>
      <c r="BP20" s="84" t="s">
        <v>40</v>
      </c>
    </row>
    <row r="21" spans="1:68" ht="39">
      <c r="A21" s="25">
        <v>4</v>
      </c>
      <c r="B21" s="25" t="s">
        <v>0</v>
      </c>
      <c r="C21" s="25">
        <v>20</v>
      </c>
      <c r="D21" s="25" t="s">
        <v>47</v>
      </c>
      <c r="E21" s="25">
        <v>1</v>
      </c>
      <c r="F21" s="25">
        <v>10</v>
      </c>
      <c r="G21" s="25">
        <v>18</v>
      </c>
      <c r="H21" s="24">
        <v>33.5</v>
      </c>
      <c r="I21" s="24">
        <v>36.5</v>
      </c>
      <c r="J21" s="79">
        <v>41</v>
      </c>
      <c r="K21" s="79">
        <v>51</v>
      </c>
      <c r="L21" s="79">
        <v>74</v>
      </c>
      <c r="M21" s="79">
        <v>105</v>
      </c>
      <c r="N21">
        <f>J21-'data for JMP'!J21</f>
        <v>4.5</v>
      </c>
      <c r="O21">
        <f t="shared" si="0"/>
        <v>10</v>
      </c>
      <c r="P21">
        <f t="shared" si="1"/>
        <v>23</v>
      </c>
      <c r="Q21">
        <f t="shared" si="2"/>
        <v>31</v>
      </c>
      <c r="R21" s="24">
        <v>11</v>
      </c>
      <c r="S21" s="51">
        <f t="shared" si="3"/>
        <v>3466.9524999999999</v>
      </c>
      <c r="T21" s="79">
        <v>16</v>
      </c>
      <c r="U21">
        <f>3.14*(T21/2)^2*J21</f>
        <v>8239.36</v>
      </c>
      <c r="V21" s="79">
        <v>27</v>
      </c>
      <c r="W21" s="79">
        <v>23</v>
      </c>
      <c r="X21" s="5">
        <f xml:space="preserve"> AVERAGE(V21:W21)</f>
        <v>25</v>
      </c>
      <c r="Y21">
        <f>3.14*((V21+W21)/2)^2*K21</f>
        <v>100087.5</v>
      </c>
      <c r="Z21" s="79">
        <v>33</v>
      </c>
      <c r="AA21" s="79">
        <v>32</v>
      </c>
      <c r="AB21" s="5">
        <f xml:space="preserve"> AVERAGE(Z21:AA21)</f>
        <v>32.5</v>
      </c>
      <c r="AC21">
        <f>3.14*((Z21+AA21)/2)^2*L21</f>
        <v>245430.25</v>
      </c>
      <c r="AD21" s="79">
        <v>45</v>
      </c>
      <c r="AE21" s="79">
        <v>35</v>
      </c>
      <c r="AF21" s="5">
        <f xml:space="preserve"> AVERAGE(AD21:AE21)</f>
        <v>40</v>
      </c>
      <c r="AG21">
        <f>3.14*((AD21+AE21)/2)^2*M21</f>
        <v>527520</v>
      </c>
      <c r="AH21" s="25" t="s">
        <v>15</v>
      </c>
      <c r="AI21" s="88">
        <v>1</v>
      </c>
      <c r="AJ21" s="52" t="s">
        <v>15</v>
      </c>
      <c r="AK21" s="24" t="s">
        <v>13</v>
      </c>
      <c r="AL21" s="24">
        <v>1</v>
      </c>
      <c r="AM21" s="24" t="s">
        <v>15</v>
      </c>
      <c r="AN21" s="24">
        <v>1</v>
      </c>
      <c r="AO21" s="24" t="s">
        <v>17</v>
      </c>
      <c r="AP21" s="77" t="s">
        <v>489</v>
      </c>
      <c r="AQ21">
        <v>1</v>
      </c>
      <c r="AR21" s="77" t="s">
        <v>491</v>
      </c>
      <c r="AS21">
        <v>1</v>
      </c>
      <c r="AT21" s="77" t="s">
        <v>13</v>
      </c>
      <c r="AU21">
        <v>1</v>
      </c>
      <c r="AV21" s="77" t="s">
        <v>13</v>
      </c>
      <c r="AW21">
        <v>1</v>
      </c>
      <c r="AX21" s="79">
        <v>15</v>
      </c>
      <c r="AY21" s="24">
        <v>5</v>
      </c>
      <c r="AZ21" s="79">
        <v>20</v>
      </c>
      <c r="BA21" s="79">
        <v>30</v>
      </c>
      <c r="BB21" s="79">
        <v>20</v>
      </c>
      <c r="BC21" s="79">
        <v>10</v>
      </c>
      <c r="BE21" s="144">
        <v>3</v>
      </c>
      <c r="BF21" s="144">
        <v>3</v>
      </c>
      <c r="BG21" s="144">
        <v>20</v>
      </c>
      <c r="BH21" s="144">
        <v>5</v>
      </c>
      <c r="BI21" s="140">
        <v>5</v>
      </c>
      <c r="BJ21" s="144">
        <v>65</v>
      </c>
      <c r="BK21" s="145" t="s">
        <v>396</v>
      </c>
      <c r="BL21" s="84"/>
      <c r="BM21" s="132" t="s">
        <v>30</v>
      </c>
      <c r="BN21" s="84">
        <v>10</v>
      </c>
      <c r="BO21" s="84">
        <v>9</v>
      </c>
      <c r="BP21" s="84" t="s">
        <v>52</v>
      </c>
    </row>
    <row r="22" spans="1:68" ht="39">
      <c r="A22" s="25">
        <v>4</v>
      </c>
      <c r="B22" s="25" t="s">
        <v>0</v>
      </c>
      <c r="C22" s="25">
        <v>21</v>
      </c>
      <c r="D22" s="25" t="s">
        <v>47</v>
      </c>
      <c r="E22" s="25">
        <v>2</v>
      </c>
      <c r="F22" s="25">
        <v>5.5</v>
      </c>
      <c r="G22" s="25">
        <v>10</v>
      </c>
      <c r="H22" s="24">
        <v>18</v>
      </c>
      <c r="I22" s="24">
        <v>25</v>
      </c>
      <c r="J22" s="79">
        <v>29</v>
      </c>
      <c r="K22" s="79">
        <v>40</v>
      </c>
      <c r="L22" s="79">
        <v>39</v>
      </c>
      <c r="M22" s="79"/>
      <c r="N22">
        <f>J22-'data for JMP'!J22</f>
        <v>4</v>
      </c>
      <c r="O22">
        <f t="shared" si="0"/>
        <v>11</v>
      </c>
      <c r="P22">
        <f t="shared" si="1"/>
        <v>-1</v>
      </c>
      <c r="Q22">
        <f t="shared" si="2"/>
        <v>-39</v>
      </c>
      <c r="R22" s="24">
        <v>5</v>
      </c>
      <c r="S22" s="51">
        <f t="shared" si="3"/>
        <v>490.625</v>
      </c>
      <c r="T22" s="79">
        <v>8</v>
      </c>
      <c r="U22">
        <f>3.14*(T22/2)^2*J22</f>
        <v>1456.96</v>
      </c>
      <c r="V22" s="79">
        <v>11</v>
      </c>
      <c r="W22" s="79">
        <v>6</v>
      </c>
      <c r="X22" s="5">
        <f xml:space="preserve"> AVERAGE(V22:W22)</f>
        <v>8.5</v>
      </c>
      <c r="Y22">
        <f>3.14*((V22+W22)/2)^2*K22</f>
        <v>9074.6</v>
      </c>
      <c r="Z22" s="79">
        <v>16</v>
      </c>
      <c r="AA22" s="79">
        <v>11</v>
      </c>
      <c r="AB22" s="5">
        <f xml:space="preserve"> AVERAGE(Z22:AA22)</f>
        <v>13.5</v>
      </c>
      <c r="AC22">
        <f>3.14*((Z22+AA22)/2)^2*L22</f>
        <v>22318.334999999999</v>
      </c>
      <c r="AD22" s="79"/>
      <c r="AE22" s="79"/>
      <c r="AF22" s="5"/>
      <c r="AH22" s="25" t="s">
        <v>15</v>
      </c>
      <c r="AI22" s="88">
        <v>1</v>
      </c>
      <c r="AJ22" s="52" t="s">
        <v>17</v>
      </c>
      <c r="AK22" s="24" t="s">
        <v>13</v>
      </c>
      <c r="AL22" s="24">
        <v>1</v>
      </c>
      <c r="AM22" s="24" t="s">
        <v>15</v>
      </c>
      <c r="AN22" s="24">
        <v>1</v>
      </c>
      <c r="AO22" s="24" t="s">
        <v>17</v>
      </c>
      <c r="AP22" s="77" t="s">
        <v>490</v>
      </c>
      <c r="AQ22">
        <v>1</v>
      </c>
      <c r="AR22" s="77" t="s">
        <v>491</v>
      </c>
      <c r="AS22">
        <v>1</v>
      </c>
      <c r="AT22" s="77" t="s">
        <v>497</v>
      </c>
      <c r="AU22">
        <v>1</v>
      </c>
      <c r="AV22" s="77" t="s">
        <v>487</v>
      </c>
      <c r="AW22">
        <v>0</v>
      </c>
      <c r="AX22" s="79">
        <v>15</v>
      </c>
      <c r="AY22" s="24">
        <v>5</v>
      </c>
      <c r="AZ22" s="79">
        <v>15</v>
      </c>
      <c r="BA22" s="79">
        <v>40</v>
      </c>
      <c r="BB22" s="79">
        <v>45</v>
      </c>
      <c r="BC22" s="24">
        <v>0</v>
      </c>
      <c r="BE22" s="144">
        <v>19</v>
      </c>
      <c r="BF22" s="144">
        <v>0.1</v>
      </c>
      <c r="BG22" s="144">
        <v>35</v>
      </c>
      <c r="BH22" s="144">
        <v>3</v>
      </c>
      <c r="BI22" s="140">
        <v>5</v>
      </c>
      <c r="BJ22" s="144">
        <v>110</v>
      </c>
      <c r="BK22" s="145" t="s">
        <v>395</v>
      </c>
      <c r="BL22" s="84"/>
      <c r="BM22" s="132" t="s">
        <v>30</v>
      </c>
      <c r="BN22" s="84">
        <v>5.5</v>
      </c>
      <c r="BO22" s="84">
        <v>3</v>
      </c>
      <c r="BP22" s="84" t="s">
        <v>40</v>
      </c>
    </row>
    <row r="23" spans="1:68" ht="39">
      <c r="A23" s="25">
        <v>4</v>
      </c>
      <c r="B23" s="25" t="s">
        <v>0</v>
      </c>
      <c r="C23" s="25">
        <v>22</v>
      </c>
      <c r="D23" s="25" t="s">
        <v>272</v>
      </c>
      <c r="E23" s="25">
        <v>2</v>
      </c>
      <c r="F23" s="25">
        <v>7.5</v>
      </c>
      <c r="G23" s="25">
        <v>14</v>
      </c>
      <c r="H23" s="24">
        <v>24</v>
      </c>
      <c r="I23" s="24">
        <v>25</v>
      </c>
      <c r="J23" s="79">
        <v>20</v>
      </c>
      <c r="K23" s="79">
        <v>23</v>
      </c>
      <c r="L23" s="79">
        <v>22</v>
      </c>
      <c r="M23" s="79">
        <v>22</v>
      </c>
      <c r="N23">
        <f>J23-'data for JMP'!J23</f>
        <v>-5</v>
      </c>
      <c r="O23">
        <f t="shared" si="0"/>
        <v>3</v>
      </c>
      <c r="P23">
        <f t="shared" si="1"/>
        <v>-1</v>
      </c>
      <c r="Q23">
        <f t="shared" si="2"/>
        <v>0</v>
      </c>
      <c r="R23" s="24">
        <v>4</v>
      </c>
      <c r="S23" s="51">
        <f t="shared" si="3"/>
        <v>314</v>
      </c>
      <c r="T23" s="79">
        <v>6</v>
      </c>
      <c r="U23">
        <f>3.14*(T23/2)^2*J23</f>
        <v>565.20000000000005</v>
      </c>
      <c r="V23" s="79">
        <v>5</v>
      </c>
      <c r="W23" s="79">
        <v>5</v>
      </c>
      <c r="X23" s="5">
        <f xml:space="preserve"> AVERAGE(V23:W23)</f>
        <v>5</v>
      </c>
      <c r="Y23">
        <f>3.14*((V23+W23)/2)^2*K23</f>
        <v>1805.5</v>
      </c>
      <c r="Z23" s="79"/>
      <c r="AA23" s="79"/>
      <c r="AB23" s="5"/>
      <c r="AD23" s="79"/>
      <c r="AE23" s="79"/>
      <c r="AF23" s="5"/>
      <c r="AH23" s="25" t="s">
        <v>17</v>
      </c>
      <c r="AI23" s="88">
        <v>1</v>
      </c>
      <c r="AJ23" s="52" t="s">
        <v>17</v>
      </c>
      <c r="AK23" s="24" t="s">
        <v>15</v>
      </c>
      <c r="AL23" s="24">
        <v>1</v>
      </c>
      <c r="AM23" s="24" t="s">
        <v>17</v>
      </c>
      <c r="AN23" s="24">
        <v>1</v>
      </c>
      <c r="AO23" s="24" t="s">
        <v>17</v>
      </c>
      <c r="AP23" s="77" t="s">
        <v>490</v>
      </c>
      <c r="AQ23">
        <v>1</v>
      </c>
      <c r="AR23" s="77" t="s">
        <v>490</v>
      </c>
      <c r="AS23">
        <v>1</v>
      </c>
      <c r="AT23" s="77" t="s">
        <v>14</v>
      </c>
      <c r="AU23">
        <v>0</v>
      </c>
      <c r="AV23" s="77" t="s">
        <v>487</v>
      </c>
      <c r="AW23">
        <v>0</v>
      </c>
      <c r="AX23" s="79">
        <v>25</v>
      </c>
      <c r="AY23" s="24">
        <v>10</v>
      </c>
      <c r="AZ23" s="79">
        <v>25</v>
      </c>
      <c r="BA23" s="79">
        <v>70</v>
      </c>
      <c r="BB23" s="24">
        <v>0</v>
      </c>
      <c r="BC23" s="24">
        <v>0</v>
      </c>
      <c r="BE23" s="144">
        <v>7</v>
      </c>
      <c r="BF23" s="144">
        <v>0</v>
      </c>
      <c r="BG23" s="144">
        <v>20</v>
      </c>
      <c r="BH23" s="144">
        <v>0</v>
      </c>
      <c r="BI23" s="140">
        <v>10</v>
      </c>
      <c r="BJ23" s="144">
        <v>40</v>
      </c>
      <c r="BK23" s="145" t="s">
        <v>394</v>
      </c>
      <c r="BL23" s="84"/>
      <c r="BM23" s="132" t="s">
        <v>30</v>
      </c>
      <c r="BN23" s="84">
        <v>7.5</v>
      </c>
      <c r="BO23" s="84">
        <v>3</v>
      </c>
      <c r="BP23" s="84" t="s">
        <v>40</v>
      </c>
    </row>
    <row r="24" spans="1:68" ht="51.75">
      <c r="A24" s="25">
        <v>4</v>
      </c>
      <c r="B24" s="25" t="s">
        <v>0</v>
      </c>
      <c r="C24" s="25">
        <v>23</v>
      </c>
      <c r="D24" s="25" t="s">
        <v>47</v>
      </c>
      <c r="E24" s="25">
        <v>2</v>
      </c>
      <c r="F24" s="25">
        <v>1.5</v>
      </c>
      <c r="G24" s="25">
        <v>0</v>
      </c>
      <c r="H24" s="24"/>
      <c r="I24" s="24"/>
      <c r="J24" s="79"/>
      <c r="K24" s="79"/>
      <c r="L24" s="79"/>
      <c r="M24" s="79"/>
      <c r="N24">
        <f>J24-'data for JMP'!J24</f>
        <v>0</v>
      </c>
      <c r="O24">
        <f t="shared" si="0"/>
        <v>0</v>
      </c>
      <c r="P24">
        <f t="shared" si="1"/>
        <v>0</v>
      </c>
      <c r="Q24">
        <f t="shared" si="2"/>
        <v>0</v>
      </c>
      <c r="R24" s="24"/>
      <c r="S24" s="51"/>
      <c r="T24" s="79"/>
      <c r="V24" s="79"/>
      <c r="W24" s="79"/>
      <c r="X24" s="5"/>
      <c r="Z24" s="79"/>
      <c r="AA24" s="79"/>
      <c r="AB24" s="5"/>
      <c r="AD24" s="79"/>
      <c r="AE24" s="79"/>
      <c r="AF24" s="5"/>
      <c r="AH24" s="25" t="s">
        <v>16</v>
      </c>
      <c r="AI24" s="25">
        <v>0</v>
      </c>
      <c r="AJ24" s="25" t="s">
        <v>16</v>
      </c>
      <c r="AK24" s="24" t="s">
        <v>14</v>
      </c>
      <c r="AL24" s="24">
        <v>0</v>
      </c>
      <c r="AM24" s="24" t="s">
        <v>14</v>
      </c>
      <c r="AN24" s="24">
        <v>0</v>
      </c>
      <c r="AO24" s="24" t="s">
        <v>14</v>
      </c>
      <c r="AP24" s="77" t="s">
        <v>512</v>
      </c>
      <c r="AQ24">
        <v>0</v>
      </c>
      <c r="AR24" s="77" t="s">
        <v>512</v>
      </c>
      <c r="AS24">
        <v>0</v>
      </c>
      <c r="AT24" s="77" t="s">
        <v>512</v>
      </c>
      <c r="AU24">
        <v>0</v>
      </c>
      <c r="AV24" s="77" t="s">
        <v>512</v>
      </c>
      <c r="AW24">
        <v>0</v>
      </c>
      <c r="AX24" s="79">
        <v>0</v>
      </c>
      <c r="AY24" s="79">
        <v>0</v>
      </c>
      <c r="AZ24" s="24">
        <v>0</v>
      </c>
      <c r="BA24" s="24">
        <v>0</v>
      </c>
      <c r="BB24" s="24">
        <v>0</v>
      </c>
      <c r="BC24" s="24">
        <v>0</v>
      </c>
      <c r="BE24" s="144">
        <v>1</v>
      </c>
      <c r="BF24" s="144">
        <v>4</v>
      </c>
      <c r="BG24" s="144">
        <v>10</v>
      </c>
      <c r="BH24" s="144">
        <v>80</v>
      </c>
      <c r="BI24" s="140"/>
      <c r="BJ24" s="144">
        <v>30</v>
      </c>
      <c r="BK24" s="145" t="s">
        <v>312</v>
      </c>
      <c r="BL24" s="84"/>
      <c r="BM24" s="132" t="s">
        <v>30</v>
      </c>
      <c r="BN24" s="84">
        <v>1.5</v>
      </c>
      <c r="BO24" s="84">
        <v>0</v>
      </c>
      <c r="BP24" s="84" t="s">
        <v>40</v>
      </c>
    </row>
    <row r="25" spans="1:68" ht="51.75">
      <c r="A25" s="25">
        <v>4</v>
      </c>
      <c r="B25" s="25" t="s">
        <v>0</v>
      </c>
      <c r="C25" s="25">
        <v>24</v>
      </c>
      <c r="D25" s="25" t="s">
        <v>47</v>
      </c>
      <c r="E25" s="25">
        <v>2</v>
      </c>
      <c r="F25" s="25">
        <v>8</v>
      </c>
      <c r="G25" s="25">
        <v>12</v>
      </c>
      <c r="H25" s="24">
        <v>15.5</v>
      </c>
      <c r="I25" s="24">
        <v>16.5</v>
      </c>
      <c r="J25" s="79">
        <v>18</v>
      </c>
      <c r="K25" s="79">
        <v>22.5</v>
      </c>
      <c r="L25" s="79">
        <v>30</v>
      </c>
      <c r="M25" s="79">
        <v>52</v>
      </c>
      <c r="N25">
        <f>J25-'data for JMP'!J25</f>
        <v>1.5</v>
      </c>
      <c r="O25">
        <f t="shared" si="0"/>
        <v>4.5</v>
      </c>
      <c r="P25">
        <f t="shared" si="1"/>
        <v>7.5</v>
      </c>
      <c r="Q25">
        <f t="shared" si="2"/>
        <v>22</v>
      </c>
      <c r="R25" s="24">
        <v>3</v>
      </c>
      <c r="S25" s="51">
        <f t="shared" si="3"/>
        <v>116.57250000000001</v>
      </c>
      <c r="T25" s="79">
        <v>5</v>
      </c>
      <c r="U25">
        <f>3.14*(T25/2)^2*J25</f>
        <v>353.25</v>
      </c>
      <c r="V25" s="79">
        <v>7</v>
      </c>
      <c r="W25" s="79">
        <v>6</v>
      </c>
      <c r="X25" s="5">
        <f xml:space="preserve"> AVERAGE(V25:W25)</f>
        <v>6.5</v>
      </c>
      <c r="Y25">
        <f>3.14*((V25+W25)/2)^2*K25</f>
        <v>2984.9624999999996</v>
      </c>
      <c r="Z25" s="79">
        <v>10</v>
      </c>
      <c r="AA25" s="79">
        <v>9</v>
      </c>
      <c r="AB25" s="5">
        <f xml:space="preserve"> AVERAGE(Z25:AA25)</f>
        <v>9.5</v>
      </c>
      <c r="AC25">
        <f>3.14*((Z25+AA25)/2)^2*L25</f>
        <v>8501.5499999999993</v>
      </c>
      <c r="AD25" s="79">
        <v>17</v>
      </c>
      <c r="AE25" s="79">
        <v>12</v>
      </c>
      <c r="AF25" s="5">
        <f xml:space="preserve"> AVERAGE(AD25:AE25)</f>
        <v>14.5</v>
      </c>
      <c r="AG25">
        <f>3.14*((AD25+AE25)/2)^2*M25</f>
        <v>34329.620000000003</v>
      </c>
      <c r="AH25" s="25" t="s">
        <v>17</v>
      </c>
      <c r="AI25" s="88">
        <v>1</v>
      </c>
      <c r="AJ25" s="52" t="s">
        <v>15</v>
      </c>
      <c r="AK25" s="24" t="s">
        <v>15</v>
      </c>
      <c r="AL25" s="24">
        <v>1</v>
      </c>
      <c r="AM25" s="24" t="s">
        <v>18</v>
      </c>
      <c r="AN25" s="24">
        <v>1</v>
      </c>
      <c r="AO25" s="24" t="s">
        <v>18</v>
      </c>
      <c r="AP25" s="77" t="s">
        <v>490</v>
      </c>
      <c r="AQ25">
        <v>1</v>
      </c>
      <c r="AR25" s="77" t="s">
        <v>488</v>
      </c>
      <c r="AS25">
        <v>1</v>
      </c>
      <c r="AT25" s="77" t="s">
        <v>15</v>
      </c>
      <c r="AU25">
        <v>1</v>
      </c>
      <c r="AV25" s="77" t="s">
        <v>13</v>
      </c>
      <c r="AW25">
        <v>1</v>
      </c>
      <c r="AX25" s="79">
        <v>5</v>
      </c>
      <c r="AY25" s="24">
        <v>5</v>
      </c>
      <c r="AZ25" s="79">
        <v>0</v>
      </c>
      <c r="BA25" s="79">
        <v>0</v>
      </c>
      <c r="BB25" s="24">
        <v>0</v>
      </c>
      <c r="BC25" s="79">
        <v>0</v>
      </c>
      <c r="BE25" s="144">
        <v>12</v>
      </c>
      <c r="BF25" s="144">
        <v>6</v>
      </c>
      <c r="BG25" s="144">
        <v>15</v>
      </c>
      <c r="BH25" s="144">
        <v>65</v>
      </c>
      <c r="BI25" s="140">
        <v>5</v>
      </c>
      <c r="BJ25" s="144">
        <v>30</v>
      </c>
      <c r="BK25" s="145" t="s">
        <v>392</v>
      </c>
      <c r="BL25" s="84"/>
      <c r="BM25" s="132" t="s">
        <v>30</v>
      </c>
      <c r="BN25" s="84">
        <v>8</v>
      </c>
      <c r="BO25" s="84">
        <v>6</v>
      </c>
      <c r="BP25" s="84" t="s">
        <v>52</v>
      </c>
    </row>
    <row r="26" spans="1:68" ht="39">
      <c r="A26" s="25">
        <v>4</v>
      </c>
      <c r="B26" s="25" t="s">
        <v>0</v>
      </c>
      <c r="C26" s="25">
        <v>25</v>
      </c>
      <c r="D26" s="25" t="s">
        <v>47</v>
      </c>
      <c r="E26" s="25">
        <v>2</v>
      </c>
      <c r="F26" s="25">
        <v>7</v>
      </c>
      <c r="G26" s="25">
        <v>10.5</v>
      </c>
      <c r="H26" s="24">
        <v>27.5</v>
      </c>
      <c r="I26" s="24">
        <v>36.5</v>
      </c>
      <c r="J26" s="79">
        <v>51</v>
      </c>
      <c r="K26" s="79">
        <v>74</v>
      </c>
      <c r="L26" s="79">
        <v>96</v>
      </c>
      <c r="M26" s="79">
        <v>135</v>
      </c>
      <c r="N26">
        <f>J26-'data for JMP'!J26</f>
        <v>14.5</v>
      </c>
      <c r="O26">
        <f t="shared" si="0"/>
        <v>23</v>
      </c>
      <c r="P26">
        <f t="shared" si="1"/>
        <v>22</v>
      </c>
      <c r="Q26">
        <f t="shared" si="2"/>
        <v>39</v>
      </c>
      <c r="R26" s="24">
        <v>6</v>
      </c>
      <c r="S26" s="51">
        <f t="shared" si="3"/>
        <v>1031.49</v>
      </c>
      <c r="T26" s="79">
        <v>13</v>
      </c>
      <c r="U26">
        <f>3.14*(T26/2)^2*J26</f>
        <v>6765.915</v>
      </c>
      <c r="V26" s="79">
        <v>23</v>
      </c>
      <c r="W26" s="79">
        <v>19</v>
      </c>
      <c r="X26" s="5">
        <f xml:space="preserve"> AVERAGE(V26:W26)</f>
        <v>21</v>
      </c>
      <c r="Y26">
        <f>3.14*((V26+W26)/2)^2*K26</f>
        <v>102470.76</v>
      </c>
      <c r="Z26" s="79">
        <v>39</v>
      </c>
      <c r="AA26" s="79">
        <v>36</v>
      </c>
      <c r="AB26" s="5">
        <f xml:space="preserve"> AVERAGE(Z26:AA26)</f>
        <v>37.5</v>
      </c>
      <c r="AC26">
        <f>3.14*((Z26+AA26)/2)^2*L26</f>
        <v>423900</v>
      </c>
      <c r="AD26" s="79">
        <v>65</v>
      </c>
      <c r="AE26" s="79">
        <v>50</v>
      </c>
      <c r="AF26" s="5">
        <f xml:space="preserve"> AVERAGE(AD26:AE26)</f>
        <v>57.5</v>
      </c>
      <c r="AG26">
        <f>3.14*((AD26+AE26)/2)^2*M26</f>
        <v>1401519.375</v>
      </c>
      <c r="AH26" s="25" t="s">
        <v>18</v>
      </c>
      <c r="AI26" s="88">
        <v>1</v>
      </c>
      <c r="AJ26" s="52" t="s">
        <v>17</v>
      </c>
      <c r="AK26" s="24" t="s">
        <v>13</v>
      </c>
      <c r="AL26" s="24">
        <v>1</v>
      </c>
      <c r="AM26" s="24" t="s">
        <v>15</v>
      </c>
      <c r="AN26" s="24">
        <v>1</v>
      </c>
      <c r="AO26" s="24" t="s">
        <v>15</v>
      </c>
      <c r="AP26" s="77" t="s">
        <v>489</v>
      </c>
      <c r="AQ26">
        <v>1</v>
      </c>
      <c r="AR26" s="77" t="s">
        <v>491</v>
      </c>
      <c r="AS26">
        <v>1</v>
      </c>
      <c r="AT26" s="77" t="s">
        <v>13</v>
      </c>
      <c r="AU26">
        <v>1</v>
      </c>
      <c r="AV26" s="77" t="s">
        <v>13</v>
      </c>
      <c r="AW26">
        <v>1</v>
      </c>
      <c r="AX26" s="79">
        <v>30</v>
      </c>
      <c r="AY26" s="24">
        <v>2</v>
      </c>
      <c r="AZ26" s="79">
        <v>8</v>
      </c>
      <c r="BA26" s="79">
        <v>30</v>
      </c>
      <c r="BB26" s="79">
        <v>25</v>
      </c>
      <c r="BC26" s="79">
        <v>30</v>
      </c>
      <c r="BE26" s="144">
        <v>1</v>
      </c>
      <c r="BF26" s="144">
        <v>3</v>
      </c>
      <c r="BG26" s="144">
        <v>30</v>
      </c>
      <c r="BH26" s="144">
        <v>60</v>
      </c>
      <c r="BI26" s="140">
        <v>2</v>
      </c>
      <c r="BJ26" s="144">
        <v>25</v>
      </c>
      <c r="BK26" s="145" t="s">
        <v>393</v>
      </c>
      <c r="BL26" s="84"/>
      <c r="BM26" s="132" t="s">
        <v>30</v>
      </c>
      <c r="BN26" s="84">
        <v>7</v>
      </c>
      <c r="BO26" s="84">
        <v>3</v>
      </c>
      <c r="BP26" s="84" t="s">
        <v>40</v>
      </c>
    </row>
    <row r="27" spans="1:68" ht="51.75">
      <c r="A27" s="25">
        <v>4</v>
      </c>
      <c r="B27" s="25" t="s">
        <v>0</v>
      </c>
      <c r="C27" s="25">
        <v>26</v>
      </c>
      <c r="D27" s="25" t="s">
        <v>47</v>
      </c>
      <c r="E27" s="25">
        <v>2</v>
      </c>
      <c r="F27" s="25">
        <v>9</v>
      </c>
      <c r="G27" s="25">
        <v>12.5</v>
      </c>
      <c r="H27" s="24">
        <v>27.5</v>
      </c>
      <c r="I27" s="24">
        <v>32</v>
      </c>
      <c r="J27" s="79">
        <v>44</v>
      </c>
      <c r="K27" s="79">
        <v>57</v>
      </c>
      <c r="L27" s="79">
        <v>84</v>
      </c>
      <c r="M27" s="79">
        <v>120</v>
      </c>
      <c r="N27">
        <f>J27-'data for JMP'!J27</f>
        <v>12</v>
      </c>
      <c r="O27">
        <f t="shared" si="0"/>
        <v>13</v>
      </c>
      <c r="P27">
        <f t="shared" si="1"/>
        <v>27</v>
      </c>
      <c r="Q27">
        <f t="shared" si="2"/>
        <v>36</v>
      </c>
      <c r="R27" s="24">
        <v>5</v>
      </c>
      <c r="S27" s="51">
        <f t="shared" si="3"/>
        <v>628</v>
      </c>
      <c r="T27" s="79">
        <v>13</v>
      </c>
      <c r="U27">
        <f>3.14*(T27/2)^2*J27</f>
        <v>5837.2599999999993</v>
      </c>
      <c r="V27" s="79">
        <v>21</v>
      </c>
      <c r="W27" s="79">
        <v>17</v>
      </c>
      <c r="X27" s="5">
        <f xml:space="preserve"> AVERAGE(V27:W27)</f>
        <v>19</v>
      </c>
      <c r="Y27">
        <f>3.14*((V27+W27)/2)^2*K27</f>
        <v>64611.78</v>
      </c>
      <c r="Z27" s="79">
        <v>30</v>
      </c>
      <c r="AA27" s="79">
        <v>24</v>
      </c>
      <c r="AB27" s="5">
        <f xml:space="preserve"> AVERAGE(Z27:AA27)</f>
        <v>27</v>
      </c>
      <c r="AC27">
        <f>3.14*((Z27+AA27)/2)^2*L27</f>
        <v>192281.04</v>
      </c>
      <c r="AD27" s="79">
        <v>44</v>
      </c>
      <c r="AE27" s="79">
        <v>35</v>
      </c>
      <c r="AF27" s="5">
        <f xml:space="preserve"> AVERAGE(AD27:AE27)</f>
        <v>39.5</v>
      </c>
      <c r="AG27">
        <f>3.14*((AD27+AE27)/2)^2*M27</f>
        <v>587902.20000000007</v>
      </c>
      <c r="AH27" s="25" t="s">
        <v>17</v>
      </c>
      <c r="AI27" s="88">
        <v>1</v>
      </c>
      <c r="AJ27" s="52" t="s">
        <v>17</v>
      </c>
      <c r="AK27" s="24" t="s">
        <v>13</v>
      </c>
      <c r="AL27" s="24">
        <v>1</v>
      </c>
      <c r="AM27" s="24" t="s">
        <v>15</v>
      </c>
      <c r="AN27" s="24">
        <v>1</v>
      </c>
      <c r="AO27" s="24" t="s">
        <v>17</v>
      </c>
      <c r="AP27" s="77" t="s">
        <v>489</v>
      </c>
      <c r="AQ27">
        <v>1</v>
      </c>
      <c r="AR27" s="77" t="s">
        <v>491</v>
      </c>
      <c r="AS27">
        <v>1</v>
      </c>
      <c r="AT27" s="77" t="s">
        <v>13</v>
      </c>
      <c r="AU27">
        <v>1</v>
      </c>
      <c r="AV27" s="77" t="s">
        <v>13</v>
      </c>
      <c r="AW27">
        <v>1</v>
      </c>
      <c r="AX27" s="79">
        <v>60</v>
      </c>
      <c r="AY27" s="24">
        <v>50</v>
      </c>
      <c r="AZ27" s="79">
        <v>0</v>
      </c>
      <c r="BA27" s="79">
        <v>0</v>
      </c>
      <c r="BB27" s="79">
        <v>5</v>
      </c>
      <c r="BC27" s="79">
        <v>10</v>
      </c>
      <c r="BE27" s="144">
        <v>40</v>
      </c>
      <c r="BF27" s="144">
        <v>5</v>
      </c>
      <c r="BG27" s="144">
        <v>50</v>
      </c>
      <c r="BH27" s="144">
        <v>30</v>
      </c>
      <c r="BI27" s="140">
        <v>50</v>
      </c>
      <c r="BJ27" s="144">
        <v>27</v>
      </c>
      <c r="BK27" s="145" t="s">
        <v>392</v>
      </c>
      <c r="BL27" s="84"/>
      <c r="BM27" s="132" t="s">
        <v>30</v>
      </c>
      <c r="BN27" s="84">
        <v>9</v>
      </c>
      <c r="BO27" s="84">
        <v>5</v>
      </c>
      <c r="BP27" s="84" t="s">
        <v>40</v>
      </c>
    </row>
    <row r="28" spans="1:68" ht="51.75">
      <c r="A28" s="25">
        <v>4</v>
      </c>
      <c r="B28" s="25" t="s">
        <v>0</v>
      </c>
      <c r="C28" s="25">
        <v>27</v>
      </c>
      <c r="D28" s="25" t="s">
        <v>47</v>
      </c>
      <c r="E28" s="25">
        <v>2</v>
      </c>
      <c r="F28" s="25">
        <v>3.5</v>
      </c>
      <c r="G28" s="25">
        <v>0</v>
      </c>
      <c r="H28" s="24"/>
      <c r="I28" s="24"/>
      <c r="J28" s="79"/>
      <c r="K28" s="79"/>
      <c r="L28" s="79"/>
      <c r="M28" s="79"/>
      <c r="N28">
        <f>J28-'data for JMP'!J28</f>
        <v>0</v>
      </c>
      <c r="O28">
        <f t="shared" si="0"/>
        <v>0</v>
      </c>
      <c r="P28">
        <f t="shared" si="1"/>
        <v>0</v>
      </c>
      <c r="Q28">
        <f t="shared" si="2"/>
        <v>0</v>
      </c>
      <c r="R28" s="24"/>
      <c r="S28" s="51"/>
      <c r="T28" s="79"/>
      <c r="V28" s="79"/>
      <c r="W28" s="79"/>
      <c r="X28" s="5"/>
      <c r="Z28" s="79"/>
      <c r="AA28" s="79"/>
      <c r="AB28" s="5"/>
      <c r="AD28" s="79"/>
      <c r="AE28" s="79"/>
      <c r="AF28" s="5"/>
      <c r="AH28" s="25" t="s">
        <v>16</v>
      </c>
      <c r="AI28" s="25">
        <v>0</v>
      </c>
      <c r="AJ28" s="25" t="s">
        <v>16</v>
      </c>
      <c r="AK28" s="24" t="s">
        <v>14</v>
      </c>
      <c r="AL28" s="24">
        <v>0</v>
      </c>
      <c r="AM28" s="24" t="s">
        <v>14</v>
      </c>
      <c r="AN28" s="24">
        <v>0</v>
      </c>
      <c r="AO28" s="24" t="s">
        <v>14</v>
      </c>
      <c r="AP28" s="77" t="s">
        <v>512</v>
      </c>
      <c r="AQ28">
        <v>0</v>
      </c>
      <c r="AR28" s="77" t="s">
        <v>512</v>
      </c>
      <c r="AS28">
        <v>0</v>
      </c>
      <c r="AT28" s="77" t="s">
        <v>512</v>
      </c>
      <c r="AU28">
        <v>0</v>
      </c>
      <c r="AV28" s="77" t="s">
        <v>512</v>
      </c>
      <c r="AW28">
        <v>0</v>
      </c>
      <c r="AX28" s="79">
        <v>0</v>
      </c>
      <c r="AY28" s="79">
        <v>0</v>
      </c>
      <c r="AZ28" s="24">
        <v>0</v>
      </c>
      <c r="BA28" s="24">
        <v>0</v>
      </c>
      <c r="BB28" s="24">
        <v>0</v>
      </c>
      <c r="BC28" s="24">
        <v>0</v>
      </c>
      <c r="BE28" s="144">
        <v>1</v>
      </c>
      <c r="BF28" s="144">
        <v>3</v>
      </c>
      <c r="BG28" s="144">
        <v>5</v>
      </c>
      <c r="BH28" s="144">
        <v>90</v>
      </c>
      <c r="BI28" s="140"/>
      <c r="BJ28" s="144">
        <v>20</v>
      </c>
      <c r="BK28" s="145" t="s">
        <v>391</v>
      </c>
      <c r="BL28" s="84"/>
      <c r="BM28" s="132" t="s">
        <v>30</v>
      </c>
      <c r="BN28" s="84">
        <v>3.5</v>
      </c>
      <c r="BO28" s="84">
        <v>0</v>
      </c>
      <c r="BP28" s="84" t="s">
        <v>40</v>
      </c>
    </row>
    <row r="29" spans="1:68" ht="51.75">
      <c r="A29" s="25">
        <v>4</v>
      </c>
      <c r="B29" s="25" t="s">
        <v>0</v>
      </c>
      <c r="C29" s="25">
        <v>28</v>
      </c>
      <c r="D29" s="25" t="s">
        <v>47</v>
      </c>
      <c r="E29" s="25">
        <v>1</v>
      </c>
      <c r="F29" s="25">
        <v>9</v>
      </c>
      <c r="G29" s="25">
        <v>14</v>
      </c>
      <c r="H29" s="24">
        <v>26</v>
      </c>
      <c r="I29" s="24">
        <v>26.5</v>
      </c>
      <c r="J29" s="79"/>
      <c r="K29" s="79">
        <v>23.5</v>
      </c>
      <c r="L29" s="79"/>
      <c r="M29" s="79"/>
      <c r="N29">
        <f>J29-'data for JMP'!J29</f>
        <v>-26.5</v>
      </c>
      <c r="O29">
        <f t="shared" si="0"/>
        <v>23.5</v>
      </c>
      <c r="P29">
        <f t="shared" si="1"/>
        <v>-23.5</v>
      </c>
      <c r="Q29">
        <f t="shared" si="2"/>
        <v>0</v>
      </c>
      <c r="R29" s="24">
        <v>4</v>
      </c>
      <c r="S29" s="51">
        <f t="shared" si="3"/>
        <v>332.84000000000003</v>
      </c>
      <c r="T29" s="79"/>
      <c r="V29" s="79">
        <v>6</v>
      </c>
      <c r="W29" s="79">
        <v>4</v>
      </c>
      <c r="X29" s="5">
        <f xml:space="preserve"> AVERAGE(V29:W29)</f>
        <v>5</v>
      </c>
      <c r="Y29">
        <f>3.14*((V29+W29)/2)^2*K29</f>
        <v>1844.75</v>
      </c>
      <c r="Z29" s="79"/>
      <c r="AA29" s="79"/>
      <c r="AB29" s="5"/>
      <c r="AD29" s="79"/>
      <c r="AE29" s="79"/>
      <c r="AF29" s="5"/>
      <c r="AH29" s="25" t="s">
        <v>15</v>
      </c>
      <c r="AI29" s="88">
        <v>1</v>
      </c>
      <c r="AJ29" s="52" t="s">
        <v>13</v>
      </c>
      <c r="AK29" s="24" t="s">
        <v>13</v>
      </c>
      <c r="AL29" s="24">
        <v>1</v>
      </c>
      <c r="AM29" s="24" t="s">
        <v>14</v>
      </c>
      <c r="AN29" s="24">
        <v>0</v>
      </c>
      <c r="AO29" s="24" t="s">
        <v>14</v>
      </c>
      <c r="AP29" s="77" t="s">
        <v>487</v>
      </c>
      <c r="AQ29">
        <v>0</v>
      </c>
      <c r="AR29" s="77" t="s">
        <v>490</v>
      </c>
      <c r="AS29">
        <v>1</v>
      </c>
      <c r="AT29" s="77" t="s">
        <v>512</v>
      </c>
      <c r="AU29">
        <v>0</v>
      </c>
      <c r="AV29" s="80" t="s">
        <v>498</v>
      </c>
      <c r="AW29">
        <v>0</v>
      </c>
      <c r="AX29" s="79">
        <v>8</v>
      </c>
      <c r="AY29" s="24">
        <v>5</v>
      </c>
      <c r="AZ29" s="24">
        <v>0</v>
      </c>
      <c r="BA29" s="79">
        <v>25</v>
      </c>
      <c r="BB29" s="24">
        <v>0</v>
      </c>
      <c r="BC29" s="24">
        <v>0</v>
      </c>
      <c r="BE29" s="144">
        <v>2</v>
      </c>
      <c r="BF29" s="144">
        <v>10</v>
      </c>
      <c r="BG29" s="144">
        <v>5</v>
      </c>
      <c r="BH29" s="144">
        <v>10</v>
      </c>
      <c r="BI29" s="140">
        <v>5</v>
      </c>
      <c r="BJ29" s="144">
        <v>30</v>
      </c>
      <c r="BK29" s="145" t="s">
        <v>390</v>
      </c>
      <c r="BL29" s="84"/>
      <c r="BM29" s="132" t="s">
        <v>30</v>
      </c>
      <c r="BN29" s="84">
        <v>9</v>
      </c>
      <c r="BO29" s="84">
        <v>7</v>
      </c>
      <c r="BP29" s="84" t="s">
        <v>52</v>
      </c>
    </row>
    <row r="30" spans="1:68" ht="39">
      <c r="A30" s="25">
        <v>4</v>
      </c>
      <c r="B30" s="25" t="s">
        <v>0</v>
      </c>
      <c r="C30" s="25">
        <v>29</v>
      </c>
      <c r="D30" s="25" t="s">
        <v>47</v>
      </c>
      <c r="E30" s="25">
        <v>2</v>
      </c>
      <c r="F30" s="25">
        <v>7.5</v>
      </c>
      <c r="G30" s="25">
        <v>13</v>
      </c>
      <c r="H30" s="24">
        <v>22.5</v>
      </c>
      <c r="I30" s="24">
        <v>28.5</v>
      </c>
      <c r="J30" s="79">
        <v>36</v>
      </c>
      <c r="K30" s="79">
        <v>54.5</v>
      </c>
      <c r="L30" s="79">
        <v>66</v>
      </c>
      <c r="M30" s="79">
        <v>85</v>
      </c>
      <c r="N30">
        <f>J30-'data for JMP'!J30</f>
        <v>7.5</v>
      </c>
      <c r="O30">
        <f t="shared" si="0"/>
        <v>18.5</v>
      </c>
      <c r="P30">
        <f t="shared" si="1"/>
        <v>11.5</v>
      </c>
      <c r="Q30">
        <f t="shared" si="2"/>
        <v>19</v>
      </c>
      <c r="R30" s="24">
        <v>7</v>
      </c>
      <c r="S30" s="51">
        <f t="shared" si="3"/>
        <v>1096.2525000000001</v>
      </c>
      <c r="T30" s="79">
        <v>11</v>
      </c>
      <c r="U30">
        <f>3.14*(T30/2)^2*J30</f>
        <v>3419.46</v>
      </c>
      <c r="V30" s="79">
        <v>13</v>
      </c>
      <c r="W30" s="79">
        <v>10</v>
      </c>
      <c r="X30" s="5">
        <f xml:space="preserve"> AVERAGE(V30:W30)</f>
        <v>11.5</v>
      </c>
      <c r="Y30">
        <f>3.14*((V30+W30)/2)^2*K30</f>
        <v>22631.942500000001</v>
      </c>
      <c r="Z30" s="79">
        <v>16</v>
      </c>
      <c r="AA30" s="79">
        <v>16</v>
      </c>
      <c r="AB30" s="5">
        <f xml:space="preserve"> AVERAGE(Z30:AA30)</f>
        <v>16</v>
      </c>
      <c r="AC30">
        <f>3.14*((Z30+AA30)/2)^2*L30</f>
        <v>53053.440000000002</v>
      </c>
      <c r="AD30" s="79">
        <v>25</v>
      </c>
      <c r="AE30" s="79">
        <v>25</v>
      </c>
      <c r="AF30" s="5">
        <f xml:space="preserve"> AVERAGE(AD30:AE30)</f>
        <v>25</v>
      </c>
      <c r="AG30">
        <f>3.14*((AD30+AE30)/2)^2*M30</f>
        <v>166812.5</v>
      </c>
      <c r="AH30" s="25" t="s">
        <v>13</v>
      </c>
      <c r="AI30" s="88">
        <v>1</v>
      </c>
      <c r="AJ30" s="52" t="s">
        <v>15</v>
      </c>
      <c r="AK30" s="24" t="s">
        <v>13</v>
      </c>
      <c r="AL30" s="24">
        <v>1</v>
      </c>
      <c r="AM30" s="24" t="s">
        <v>13</v>
      </c>
      <c r="AN30" s="24">
        <v>1</v>
      </c>
      <c r="AO30" s="24" t="s">
        <v>13</v>
      </c>
      <c r="AP30" s="77" t="s">
        <v>491</v>
      </c>
      <c r="AQ30">
        <v>1</v>
      </c>
      <c r="AR30" s="77" t="s">
        <v>491</v>
      </c>
      <c r="AS30">
        <v>1</v>
      </c>
      <c r="AT30" s="77" t="s">
        <v>13</v>
      </c>
      <c r="AU30">
        <v>1</v>
      </c>
      <c r="AV30" s="77" t="s">
        <v>15</v>
      </c>
      <c r="AW30">
        <v>1</v>
      </c>
      <c r="AX30" s="79">
        <v>10</v>
      </c>
      <c r="AY30" s="24">
        <v>3</v>
      </c>
      <c r="AZ30" s="79">
        <v>30</v>
      </c>
      <c r="BA30" s="79">
        <v>30</v>
      </c>
      <c r="BB30" s="79">
        <v>35</v>
      </c>
      <c r="BC30" s="79">
        <v>25</v>
      </c>
      <c r="BE30" s="144">
        <v>5</v>
      </c>
      <c r="BF30" s="144">
        <v>5</v>
      </c>
      <c r="BG30" s="144">
        <v>10</v>
      </c>
      <c r="BH30" s="144">
        <v>15</v>
      </c>
      <c r="BI30" s="140">
        <v>3</v>
      </c>
      <c r="BJ30" s="144">
        <v>40</v>
      </c>
      <c r="BK30" s="145" t="s">
        <v>389</v>
      </c>
      <c r="BL30" s="146" t="s">
        <v>388</v>
      </c>
      <c r="BM30" s="132" t="s">
        <v>30</v>
      </c>
      <c r="BN30" s="84">
        <v>7.5</v>
      </c>
      <c r="BO30" s="84">
        <v>8</v>
      </c>
      <c r="BP30" s="84" t="s">
        <v>40</v>
      </c>
    </row>
    <row r="31" spans="1:68" ht="51.75">
      <c r="A31" s="25">
        <v>4</v>
      </c>
      <c r="B31" s="25" t="s">
        <v>0</v>
      </c>
      <c r="C31" s="25">
        <v>30</v>
      </c>
      <c r="D31" s="25" t="s">
        <v>47</v>
      </c>
      <c r="E31" s="25">
        <v>2</v>
      </c>
      <c r="F31" s="25">
        <v>8.5</v>
      </c>
      <c r="G31" s="25">
        <v>13</v>
      </c>
      <c r="H31" s="24">
        <v>29</v>
      </c>
      <c r="I31" s="24">
        <v>34.5</v>
      </c>
      <c r="J31" s="79">
        <v>44</v>
      </c>
      <c r="K31" s="79">
        <v>66</v>
      </c>
      <c r="L31" s="79">
        <v>82</v>
      </c>
      <c r="M31" s="79">
        <v>105</v>
      </c>
      <c r="N31">
        <f>J31-'data for JMP'!J31</f>
        <v>9.5</v>
      </c>
      <c r="O31">
        <f t="shared" si="0"/>
        <v>22</v>
      </c>
      <c r="P31">
        <f t="shared" si="1"/>
        <v>16</v>
      </c>
      <c r="Q31">
        <f t="shared" si="2"/>
        <v>23</v>
      </c>
      <c r="R31" s="24">
        <v>7</v>
      </c>
      <c r="S31" s="51">
        <f t="shared" si="3"/>
        <v>1327.0425</v>
      </c>
      <c r="T31" s="79">
        <v>13</v>
      </c>
      <c r="U31">
        <f>3.14*(T31/2)^2*J31</f>
        <v>5837.2599999999993</v>
      </c>
      <c r="V31" s="79">
        <v>18</v>
      </c>
      <c r="W31" s="79">
        <v>16</v>
      </c>
      <c r="X31" s="5">
        <f xml:space="preserve"> AVERAGE(V31:W31)</f>
        <v>17</v>
      </c>
      <c r="Y31">
        <f>3.14*((V31+W31)/2)^2*K31</f>
        <v>59892.36</v>
      </c>
      <c r="Z31" s="79">
        <v>25</v>
      </c>
      <c r="AA31" s="79">
        <v>25</v>
      </c>
      <c r="AB31" s="5">
        <f xml:space="preserve"> AVERAGE(Z31:AA31)</f>
        <v>25</v>
      </c>
      <c r="AC31">
        <f>3.14*((Z31+AA31)/2)^2*L31</f>
        <v>160925</v>
      </c>
      <c r="AD31" s="79">
        <v>38</v>
      </c>
      <c r="AE31" s="79">
        <v>30</v>
      </c>
      <c r="AF31" s="5">
        <f xml:space="preserve"> AVERAGE(AD31:AE31)</f>
        <v>34</v>
      </c>
      <c r="AG31">
        <f>3.14*((AD31+AE31)/2)^2*M31</f>
        <v>381133.2</v>
      </c>
      <c r="AH31" s="25" t="s">
        <v>17</v>
      </c>
      <c r="AI31" s="88">
        <v>1</v>
      </c>
      <c r="AJ31" s="52" t="s">
        <v>17</v>
      </c>
      <c r="AK31" s="24" t="s">
        <v>13</v>
      </c>
      <c r="AL31" s="24">
        <v>1</v>
      </c>
      <c r="AM31" s="24" t="s">
        <v>13</v>
      </c>
      <c r="AN31" s="24">
        <v>1</v>
      </c>
      <c r="AO31" s="24" t="s">
        <v>13</v>
      </c>
      <c r="AP31" s="77" t="s">
        <v>491</v>
      </c>
      <c r="AQ31">
        <v>1</v>
      </c>
      <c r="AR31" s="77" t="s">
        <v>491</v>
      </c>
      <c r="AS31">
        <v>1</v>
      </c>
      <c r="AT31" s="77" t="s">
        <v>13</v>
      </c>
      <c r="AU31">
        <v>1</v>
      </c>
      <c r="AV31" s="77" t="s">
        <v>13</v>
      </c>
      <c r="AW31">
        <v>1</v>
      </c>
      <c r="AX31" s="79">
        <v>10</v>
      </c>
      <c r="AY31" s="24">
        <v>5</v>
      </c>
      <c r="AZ31" s="79">
        <v>35</v>
      </c>
      <c r="BA31" s="79">
        <v>20</v>
      </c>
      <c r="BB31" s="79">
        <v>45</v>
      </c>
      <c r="BC31" s="79">
        <v>12</v>
      </c>
      <c r="BE31" s="144">
        <v>2</v>
      </c>
      <c r="BF31" s="144">
        <v>8</v>
      </c>
      <c r="BG31" s="144">
        <v>8</v>
      </c>
      <c r="BH31" s="144">
        <v>15</v>
      </c>
      <c r="BI31" s="140">
        <v>5</v>
      </c>
      <c r="BJ31" s="144">
        <v>28</v>
      </c>
      <c r="BK31" s="145" t="s">
        <v>387</v>
      </c>
      <c r="BL31" s="84"/>
      <c r="BM31" s="132" t="s">
        <v>30</v>
      </c>
      <c r="BN31" s="84">
        <v>8.5</v>
      </c>
      <c r="BO31" s="84">
        <v>8</v>
      </c>
      <c r="BP31" s="84" t="s">
        <v>40</v>
      </c>
    </row>
    <row r="32" spans="1:68" ht="51.75">
      <c r="A32" s="25">
        <v>4</v>
      </c>
      <c r="B32" s="25" t="s">
        <v>0</v>
      </c>
      <c r="C32" s="25">
        <v>31</v>
      </c>
      <c r="D32" s="25" t="s">
        <v>47</v>
      </c>
      <c r="E32" s="25">
        <v>1</v>
      </c>
      <c r="F32" s="25">
        <v>7</v>
      </c>
      <c r="G32" s="25">
        <v>17</v>
      </c>
      <c r="H32" s="24">
        <v>42</v>
      </c>
      <c r="I32" s="24">
        <v>45.5</v>
      </c>
      <c r="J32" s="79">
        <v>52</v>
      </c>
      <c r="K32" s="79">
        <v>65.5</v>
      </c>
      <c r="L32" s="79">
        <v>71</v>
      </c>
      <c r="M32" s="79">
        <v>90</v>
      </c>
      <c r="N32">
        <f>J32-'data for JMP'!J32</f>
        <v>6.5</v>
      </c>
      <c r="O32">
        <f t="shared" si="0"/>
        <v>13.5</v>
      </c>
      <c r="P32">
        <f t="shared" si="1"/>
        <v>5.5</v>
      </c>
      <c r="Q32">
        <f t="shared" si="2"/>
        <v>19</v>
      </c>
      <c r="R32" s="24">
        <v>10</v>
      </c>
      <c r="S32" s="51">
        <f t="shared" si="3"/>
        <v>3571.75</v>
      </c>
      <c r="T32" s="79">
        <v>15</v>
      </c>
      <c r="U32">
        <f>3.14*(T32/2)^2*J32</f>
        <v>9184.5</v>
      </c>
      <c r="V32" s="79">
        <v>16</v>
      </c>
      <c r="W32" s="79">
        <v>14</v>
      </c>
      <c r="X32" s="5">
        <f xml:space="preserve"> AVERAGE(V32:W32)</f>
        <v>15</v>
      </c>
      <c r="Y32">
        <f>3.14*((V32+W32)/2)^2*K32</f>
        <v>46275.75</v>
      </c>
      <c r="Z32" s="79">
        <v>28</v>
      </c>
      <c r="AA32" s="79">
        <v>21</v>
      </c>
      <c r="AB32" s="5">
        <f xml:space="preserve"> AVERAGE(Z32:AA32)</f>
        <v>24.5</v>
      </c>
      <c r="AC32">
        <f>3.14*((Z32+AA32)/2)^2*L32</f>
        <v>133819.73500000002</v>
      </c>
      <c r="AD32" s="79">
        <v>49</v>
      </c>
      <c r="AE32" s="79">
        <v>36</v>
      </c>
      <c r="AF32" s="5">
        <f xml:space="preserve"> AVERAGE(AD32:AE32)</f>
        <v>42.5</v>
      </c>
      <c r="AG32">
        <f>3.14*((AD32+AE32)/2)^2*M32</f>
        <v>510446.25</v>
      </c>
      <c r="AH32" s="25" t="s">
        <v>15</v>
      </c>
      <c r="AI32" s="88">
        <v>1</v>
      </c>
      <c r="AJ32" s="52" t="s">
        <v>15</v>
      </c>
      <c r="AK32" s="24" t="s">
        <v>13</v>
      </c>
      <c r="AL32" s="24">
        <v>1</v>
      </c>
      <c r="AM32" s="24" t="s">
        <v>15</v>
      </c>
      <c r="AN32" s="24">
        <v>1</v>
      </c>
      <c r="AO32" s="24" t="s">
        <v>17</v>
      </c>
      <c r="AP32" s="77" t="s">
        <v>489</v>
      </c>
      <c r="AQ32">
        <v>1</v>
      </c>
      <c r="AR32" s="77" t="s">
        <v>489</v>
      </c>
      <c r="AS32">
        <v>1</v>
      </c>
      <c r="AT32" s="77" t="s">
        <v>15</v>
      </c>
      <c r="AU32">
        <v>1</v>
      </c>
      <c r="AV32" s="77" t="s">
        <v>15</v>
      </c>
      <c r="AW32">
        <v>1</v>
      </c>
      <c r="AX32" s="79">
        <v>5</v>
      </c>
      <c r="AY32" s="24">
        <v>5</v>
      </c>
      <c r="AZ32" s="79">
        <v>0</v>
      </c>
      <c r="BA32" s="79">
        <v>2</v>
      </c>
      <c r="BB32" s="79">
        <v>3</v>
      </c>
      <c r="BC32" s="79">
        <v>5</v>
      </c>
      <c r="BE32" s="144">
        <v>1</v>
      </c>
      <c r="BF32" s="144">
        <v>2</v>
      </c>
      <c r="BG32" s="151">
        <v>5</v>
      </c>
      <c r="BH32" s="144">
        <v>10</v>
      </c>
      <c r="BI32" s="140">
        <v>5</v>
      </c>
      <c r="BJ32" s="144">
        <v>28</v>
      </c>
      <c r="BK32" s="145" t="s">
        <v>386</v>
      </c>
      <c r="BL32" s="84"/>
      <c r="BM32" s="132" t="s">
        <v>30</v>
      </c>
      <c r="BN32" s="84">
        <v>7</v>
      </c>
      <c r="BO32" s="84">
        <v>4</v>
      </c>
      <c r="BP32" s="84" t="s">
        <v>40</v>
      </c>
    </row>
    <row r="33" spans="1:68" ht="64.5">
      <c r="A33" s="25">
        <v>4</v>
      </c>
      <c r="B33" s="25" t="s">
        <v>0</v>
      </c>
      <c r="C33" s="25">
        <v>32</v>
      </c>
      <c r="D33" s="25" t="s">
        <v>267</v>
      </c>
      <c r="E33" s="25">
        <v>1</v>
      </c>
      <c r="F33" s="25">
        <v>5</v>
      </c>
      <c r="G33" s="25">
        <v>0</v>
      </c>
      <c r="H33" s="24"/>
      <c r="I33" s="24"/>
      <c r="J33" s="79"/>
      <c r="K33" s="79"/>
      <c r="L33" s="79"/>
      <c r="M33" s="79"/>
      <c r="N33">
        <f>J33-'data for JMP'!J33</f>
        <v>0</v>
      </c>
      <c r="O33">
        <f t="shared" si="0"/>
        <v>0</v>
      </c>
      <c r="P33">
        <f t="shared" si="1"/>
        <v>0</v>
      </c>
      <c r="Q33">
        <f t="shared" si="2"/>
        <v>0</v>
      </c>
      <c r="R33" s="24"/>
      <c r="S33" s="51"/>
      <c r="T33" s="79"/>
      <c r="V33" s="79"/>
      <c r="W33" s="79"/>
      <c r="X33" s="5"/>
      <c r="Z33" s="79"/>
      <c r="AA33" s="79"/>
      <c r="AB33" s="5"/>
      <c r="AD33" s="79"/>
      <c r="AE33" s="79"/>
      <c r="AF33" s="5"/>
      <c r="AH33" s="25" t="s">
        <v>14</v>
      </c>
      <c r="AI33" s="25">
        <v>0</v>
      </c>
      <c r="AJ33" s="25" t="s">
        <v>14</v>
      </c>
      <c r="AK33" s="24" t="s">
        <v>14</v>
      </c>
      <c r="AL33" s="24">
        <v>0</v>
      </c>
      <c r="AM33" s="24" t="s">
        <v>14</v>
      </c>
      <c r="AN33" s="24">
        <v>0</v>
      </c>
      <c r="AO33" s="24" t="s">
        <v>14</v>
      </c>
      <c r="AP33" s="77" t="s">
        <v>512</v>
      </c>
      <c r="AQ33">
        <v>0</v>
      </c>
      <c r="AR33" s="77" t="s">
        <v>512</v>
      </c>
      <c r="AS33">
        <v>0</v>
      </c>
      <c r="AT33" s="77" t="s">
        <v>512</v>
      </c>
      <c r="AU33">
        <v>0</v>
      </c>
      <c r="AV33" s="77" t="s">
        <v>512</v>
      </c>
      <c r="AW33">
        <v>0</v>
      </c>
      <c r="AX33" s="79">
        <v>0</v>
      </c>
      <c r="AY33" s="79">
        <v>0</v>
      </c>
      <c r="AZ33" s="24">
        <v>0</v>
      </c>
      <c r="BA33" s="24">
        <v>0</v>
      </c>
      <c r="BB33" s="24">
        <v>0</v>
      </c>
      <c r="BC33" s="24">
        <v>0</v>
      </c>
      <c r="BE33" s="144">
        <v>2</v>
      </c>
      <c r="BF33" s="144">
        <v>10</v>
      </c>
      <c r="BG33" s="144">
        <v>15</v>
      </c>
      <c r="BH33" s="144">
        <v>20</v>
      </c>
      <c r="BI33" s="140"/>
      <c r="BJ33" s="144">
        <v>33</v>
      </c>
      <c r="BK33" s="145" t="s">
        <v>385</v>
      </c>
      <c r="BL33" s="84"/>
      <c r="BM33" s="132" t="s">
        <v>30</v>
      </c>
      <c r="BN33" s="84">
        <v>5</v>
      </c>
      <c r="BO33" s="84">
        <v>1</v>
      </c>
      <c r="BP33" s="84" t="s">
        <v>40</v>
      </c>
    </row>
    <row r="34" spans="1:68" ht="51.75">
      <c r="A34" s="25">
        <v>4</v>
      </c>
      <c r="B34" s="25" t="s">
        <v>0</v>
      </c>
      <c r="C34" s="25">
        <v>33</v>
      </c>
      <c r="D34" s="25" t="s">
        <v>267</v>
      </c>
      <c r="E34" s="25">
        <v>1</v>
      </c>
      <c r="F34" s="25">
        <v>6.5</v>
      </c>
      <c r="G34" s="25">
        <v>0</v>
      </c>
      <c r="H34" s="24"/>
      <c r="I34" s="24"/>
      <c r="J34" s="79"/>
      <c r="K34" s="79"/>
      <c r="L34" s="79"/>
      <c r="M34" s="79"/>
      <c r="N34">
        <f>J34-'data for JMP'!J34</f>
        <v>0</v>
      </c>
      <c r="O34">
        <f t="shared" si="0"/>
        <v>0</v>
      </c>
      <c r="P34">
        <f t="shared" si="1"/>
        <v>0</v>
      </c>
      <c r="Q34">
        <f t="shared" si="2"/>
        <v>0</v>
      </c>
      <c r="R34" s="24"/>
      <c r="S34" s="51"/>
      <c r="T34" s="79"/>
      <c r="V34" s="79"/>
      <c r="W34" s="79"/>
      <c r="X34" s="5"/>
      <c r="Z34" s="79"/>
      <c r="AA34" s="79"/>
      <c r="AB34" s="5"/>
      <c r="AD34" s="79"/>
      <c r="AE34" s="79"/>
      <c r="AF34" s="5"/>
      <c r="AH34" s="25" t="s">
        <v>14</v>
      </c>
      <c r="AI34" s="25">
        <v>0</v>
      </c>
      <c r="AJ34" s="25" t="s">
        <v>14</v>
      </c>
      <c r="AK34" s="24" t="s">
        <v>14</v>
      </c>
      <c r="AL34" s="24">
        <v>0</v>
      </c>
      <c r="AM34" s="24" t="s">
        <v>14</v>
      </c>
      <c r="AN34" s="24">
        <v>0</v>
      </c>
      <c r="AO34" s="24" t="s">
        <v>14</v>
      </c>
      <c r="AP34" s="77" t="s">
        <v>512</v>
      </c>
      <c r="AQ34">
        <v>0</v>
      </c>
      <c r="AR34" s="77" t="s">
        <v>512</v>
      </c>
      <c r="AS34">
        <v>0</v>
      </c>
      <c r="AT34" s="77" t="s">
        <v>512</v>
      </c>
      <c r="AU34">
        <v>0</v>
      </c>
      <c r="AV34" s="77" t="s">
        <v>512</v>
      </c>
      <c r="AW34">
        <v>0</v>
      </c>
      <c r="AX34" s="79">
        <v>0</v>
      </c>
      <c r="AY34" s="79">
        <v>0</v>
      </c>
      <c r="AZ34" s="24">
        <v>0</v>
      </c>
      <c r="BA34" s="24">
        <v>0</v>
      </c>
      <c r="BB34" s="24">
        <v>0</v>
      </c>
      <c r="BC34" s="24">
        <v>0</v>
      </c>
      <c r="BE34" s="145">
        <v>0.1</v>
      </c>
      <c r="BF34" s="145">
        <v>0.1</v>
      </c>
      <c r="BG34" s="152">
        <v>0.05</v>
      </c>
      <c r="BH34" s="152">
        <v>0.05</v>
      </c>
      <c r="BI34" s="140"/>
      <c r="BJ34" s="144">
        <v>75</v>
      </c>
      <c r="BK34" s="145" t="s">
        <v>384</v>
      </c>
      <c r="BL34" s="84"/>
      <c r="BM34" s="132" t="s">
        <v>30</v>
      </c>
      <c r="BN34" s="84">
        <v>6.5</v>
      </c>
      <c r="BO34" s="84">
        <v>4</v>
      </c>
      <c r="BP34" s="84" t="s">
        <v>40</v>
      </c>
    </row>
    <row r="35" spans="1:68" ht="26.25">
      <c r="A35" s="25">
        <v>4</v>
      </c>
      <c r="B35" s="25" t="s">
        <v>0</v>
      </c>
      <c r="C35" s="25">
        <v>34</v>
      </c>
      <c r="D35" s="25" t="s">
        <v>267</v>
      </c>
      <c r="E35" s="25">
        <v>2</v>
      </c>
      <c r="F35" s="25">
        <v>10</v>
      </c>
      <c r="G35" s="25">
        <v>12</v>
      </c>
      <c r="H35" s="24">
        <v>17</v>
      </c>
      <c r="I35" s="24">
        <v>18.5</v>
      </c>
      <c r="J35" s="79">
        <v>19</v>
      </c>
      <c r="K35" s="79">
        <v>29</v>
      </c>
      <c r="L35" s="79">
        <v>35</v>
      </c>
      <c r="M35" s="79">
        <v>62</v>
      </c>
      <c r="N35">
        <f>J35-'data for JMP'!J35</f>
        <v>0.5</v>
      </c>
      <c r="O35">
        <f t="shared" si="0"/>
        <v>10</v>
      </c>
      <c r="P35">
        <f t="shared" si="1"/>
        <v>6</v>
      </c>
      <c r="Q35">
        <f t="shared" si="2"/>
        <v>27</v>
      </c>
      <c r="R35" s="24">
        <v>5</v>
      </c>
      <c r="S35" s="51">
        <f t="shared" si="3"/>
        <v>363.0625</v>
      </c>
      <c r="T35" s="79">
        <v>8.5</v>
      </c>
      <c r="U35">
        <f>3.14*(T35/2)^2*J35</f>
        <v>1077.6087500000001</v>
      </c>
      <c r="V35" s="79">
        <v>9</v>
      </c>
      <c r="W35" s="79">
        <v>9</v>
      </c>
      <c r="X35" s="5">
        <f xml:space="preserve"> AVERAGE(V35:W35)</f>
        <v>9</v>
      </c>
      <c r="Y35">
        <f>3.14*((V35+W35)/2)^2*K35</f>
        <v>7375.86</v>
      </c>
      <c r="Z35" s="79">
        <v>12</v>
      </c>
      <c r="AA35" s="79">
        <v>9</v>
      </c>
      <c r="AB35" s="5">
        <f xml:space="preserve"> AVERAGE(Z35:AA35)</f>
        <v>10.5</v>
      </c>
      <c r="AC35">
        <f>3.14*((Z35+AA35)/2)^2*L35</f>
        <v>12116.475</v>
      </c>
      <c r="AD35" s="79">
        <v>15</v>
      </c>
      <c r="AE35" s="79">
        <v>10</v>
      </c>
      <c r="AF35" s="5">
        <f xml:space="preserve"> AVERAGE(AD35:AE35)</f>
        <v>12.5</v>
      </c>
      <c r="AG35">
        <f>3.14*((AD35+AE35)/2)^2*M35</f>
        <v>30418.75</v>
      </c>
      <c r="AH35" s="30" t="s">
        <v>17</v>
      </c>
      <c r="AI35" s="88">
        <v>1</v>
      </c>
      <c r="AJ35" s="52" t="s">
        <v>15</v>
      </c>
      <c r="AK35" s="24" t="s">
        <v>15</v>
      </c>
      <c r="AL35" s="24">
        <v>1</v>
      </c>
      <c r="AM35" s="24" t="s">
        <v>15</v>
      </c>
      <c r="AN35" s="24">
        <v>1</v>
      </c>
      <c r="AO35" s="24" t="s">
        <v>15</v>
      </c>
      <c r="AP35" s="77" t="s">
        <v>488</v>
      </c>
      <c r="AQ35">
        <v>1</v>
      </c>
      <c r="AR35" s="77" t="s">
        <v>488</v>
      </c>
      <c r="AS35">
        <v>1</v>
      </c>
      <c r="AT35" s="77" t="s">
        <v>13</v>
      </c>
      <c r="AU35">
        <v>1</v>
      </c>
      <c r="AV35" s="77" t="s">
        <v>15</v>
      </c>
      <c r="AW35">
        <v>1</v>
      </c>
      <c r="AX35" s="79">
        <v>0</v>
      </c>
      <c r="AY35" s="24">
        <v>0</v>
      </c>
      <c r="AZ35" s="79">
        <v>0</v>
      </c>
      <c r="BA35" s="79">
        <v>0</v>
      </c>
      <c r="BB35" s="79">
        <v>2</v>
      </c>
      <c r="BC35" s="79">
        <v>10</v>
      </c>
      <c r="BE35" s="144">
        <v>0</v>
      </c>
      <c r="BF35" s="152">
        <v>1</v>
      </c>
      <c r="BG35" s="144">
        <v>0</v>
      </c>
      <c r="BH35" s="144">
        <v>5</v>
      </c>
      <c r="BI35" s="140">
        <v>0</v>
      </c>
      <c r="BJ35" s="144">
        <v>22</v>
      </c>
      <c r="BK35" s="145" t="s">
        <v>383</v>
      </c>
      <c r="BL35" s="84"/>
      <c r="BM35" s="132" t="s">
        <v>30</v>
      </c>
      <c r="BN35" s="84">
        <v>10</v>
      </c>
      <c r="BO35" s="84">
        <v>6</v>
      </c>
      <c r="BP35" s="84" t="s">
        <v>40</v>
      </c>
    </row>
    <row r="36" spans="1:68" ht="26.25">
      <c r="A36" s="25">
        <v>4</v>
      </c>
      <c r="B36" s="25" t="s">
        <v>0</v>
      </c>
      <c r="C36" s="25">
        <v>35</v>
      </c>
      <c r="D36" s="25" t="s">
        <v>47</v>
      </c>
      <c r="E36" s="25">
        <v>2</v>
      </c>
      <c r="F36" s="25">
        <v>4.5</v>
      </c>
      <c r="G36" s="25">
        <v>7.5</v>
      </c>
      <c r="H36" s="24">
        <v>28</v>
      </c>
      <c r="I36" s="24">
        <v>38</v>
      </c>
      <c r="J36" s="79">
        <v>45</v>
      </c>
      <c r="K36" s="79">
        <v>58</v>
      </c>
      <c r="L36" s="79">
        <v>67.5</v>
      </c>
      <c r="M36" s="79">
        <v>96</v>
      </c>
      <c r="N36">
        <f>J36-'data for JMP'!J36</f>
        <v>7</v>
      </c>
      <c r="O36">
        <f t="shared" si="0"/>
        <v>13</v>
      </c>
      <c r="P36">
        <f t="shared" si="1"/>
        <v>9.5</v>
      </c>
      <c r="Q36">
        <f t="shared" si="2"/>
        <v>28.5</v>
      </c>
      <c r="R36" s="24">
        <v>10</v>
      </c>
      <c r="S36" s="51">
        <f t="shared" si="3"/>
        <v>2983</v>
      </c>
      <c r="T36" s="79">
        <v>14</v>
      </c>
      <c r="U36">
        <f>3.14*(T36/2)^2*J36</f>
        <v>6923.7000000000007</v>
      </c>
      <c r="V36" s="79">
        <v>26</v>
      </c>
      <c r="W36" s="79">
        <v>19</v>
      </c>
      <c r="X36" s="5">
        <f xml:space="preserve"> AVERAGE(V36:W36)</f>
        <v>22.5</v>
      </c>
      <c r="Y36">
        <f>3.14*((V36+W36)/2)^2*K36</f>
        <v>92198.25</v>
      </c>
      <c r="Z36" s="79">
        <v>30</v>
      </c>
      <c r="AA36" s="79">
        <v>31</v>
      </c>
      <c r="AB36" s="5">
        <f xml:space="preserve"> AVERAGE(Z36:AA36)</f>
        <v>30.5</v>
      </c>
      <c r="AC36">
        <f>3.14*((Z36+AA36)/2)^2*L36</f>
        <v>197166.48750000002</v>
      </c>
      <c r="AD36" s="79">
        <v>50</v>
      </c>
      <c r="AE36" s="79">
        <v>38</v>
      </c>
      <c r="AF36" s="5">
        <f xml:space="preserve"> AVERAGE(AD36:AE36)</f>
        <v>44</v>
      </c>
      <c r="AG36">
        <f>3.14*((AD36+AE36)/2)^2*M36</f>
        <v>583587.83999999997</v>
      </c>
      <c r="AH36" s="30" t="s">
        <v>15</v>
      </c>
      <c r="AI36" s="88">
        <v>1</v>
      </c>
      <c r="AJ36" s="52" t="s">
        <v>15</v>
      </c>
      <c r="AK36" s="24" t="s">
        <v>13</v>
      </c>
      <c r="AL36" s="24">
        <v>1</v>
      </c>
      <c r="AM36" s="24" t="s">
        <v>15</v>
      </c>
      <c r="AN36" s="24">
        <v>1</v>
      </c>
      <c r="AO36" s="24" t="s">
        <v>17</v>
      </c>
      <c r="AP36" s="77" t="s">
        <v>489</v>
      </c>
      <c r="AQ36">
        <v>1</v>
      </c>
      <c r="AR36" s="77" t="s">
        <v>488</v>
      </c>
      <c r="AS36">
        <v>1</v>
      </c>
      <c r="AT36" s="77" t="s">
        <v>13</v>
      </c>
      <c r="AU36">
        <v>1</v>
      </c>
      <c r="AV36" s="77" t="s">
        <v>15</v>
      </c>
      <c r="AW36">
        <v>1</v>
      </c>
      <c r="AX36" s="79">
        <v>0</v>
      </c>
      <c r="AY36" s="24">
        <v>0</v>
      </c>
      <c r="AZ36" s="79">
        <v>5</v>
      </c>
      <c r="BA36" s="79">
        <v>5</v>
      </c>
      <c r="BB36" s="79">
        <v>10</v>
      </c>
      <c r="BC36" s="79">
        <v>15</v>
      </c>
      <c r="BE36" s="144">
        <v>0</v>
      </c>
      <c r="BF36" s="144">
        <v>1</v>
      </c>
      <c r="BG36" s="144">
        <v>0</v>
      </c>
      <c r="BH36" s="144">
        <v>25</v>
      </c>
      <c r="BI36" s="140">
        <v>0</v>
      </c>
      <c r="BJ36" s="144">
        <v>28</v>
      </c>
      <c r="BK36" s="145" t="s">
        <v>382</v>
      </c>
      <c r="BL36" s="146" t="s">
        <v>381</v>
      </c>
      <c r="BM36" s="132" t="s">
        <v>30</v>
      </c>
      <c r="BN36" s="84">
        <v>4.5</v>
      </c>
      <c r="BO36" s="84">
        <v>2</v>
      </c>
      <c r="BP36" s="84" t="s">
        <v>52</v>
      </c>
    </row>
    <row r="37" spans="1:68" ht="51.75">
      <c r="A37" s="25">
        <v>4</v>
      </c>
      <c r="B37" s="25" t="s">
        <v>0</v>
      </c>
      <c r="C37" s="25">
        <v>36</v>
      </c>
      <c r="D37" s="25" t="s">
        <v>267</v>
      </c>
      <c r="E37" s="25">
        <v>2</v>
      </c>
      <c r="F37" s="25">
        <v>4</v>
      </c>
      <c r="G37" s="30">
        <v>0</v>
      </c>
      <c r="H37" s="24">
        <v>7</v>
      </c>
      <c r="I37" s="24"/>
      <c r="J37" s="79"/>
      <c r="K37" s="79"/>
      <c r="L37" s="79"/>
      <c r="N37">
        <f>J37-'data for JMP'!J37</f>
        <v>0</v>
      </c>
      <c r="O37">
        <f t="shared" si="0"/>
        <v>0</v>
      </c>
      <c r="P37">
        <f t="shared" si="1"/>
        <v>0</v>
      </c>
      <c r="Q37">
        <f t="shared" si="2"/>
        <v>0</v>
      </c>
      <c r="R37" s="24"/>
      <c r="S37" s="51"/>
      <c r="T37" s="79"/>
      <c r="V37" s="79"/>
      <c r="W37" s="79"/>
      <c r="X37" s="5"/>
      <c r="Z37" s="79"/>
      <c r="AA37" s="79"/>
      <c r="AB37" s="5"/>
      <c r="AD37" s="79"/>
      <c r="AE37" s="79"/>
      <c r="AF37" s="5"/>
      <c r="AH37" s="30" t="s">
        <v>14</v>
      </c>
      <c r="AI37" s="25">
        <v>0</v>
      </c>
      <c r="AJ37" s="30" t="s">
        <v>14</v>
      </c>
      <c r="AK37" s="24" t="s">
        <v>14</v>
      </c>
      <c r="AL37" s="24">
        <v>0</v>
      </c>
      <c r="AM37" s="24" t="s">
        <v>14</v>
      </c>
      <c r="AN37" s="24">
        <v>0</v>
      </c>
      <c r="AO37" s="24" t="s">
        <v>14</v>
      </c>
      <c r="AP37" s="77" t="s">
        <v>512</v>
      </c>
      <c r="AQ37">
        <v>0</v>
      </c>
      <c r="AR37" s="77" t="s">
        <v>512</v>
      </c>
      <c r="AS37">
        <v>0</v>
      </c>
      <c r="AT37" s="77" t="s">
        <v>512</v>
      </c>
      <c r="AU37">
        <v>0</v>
      </c>
      <c r="AV37" s="77" t="s">
        <v>512</v>
      </c>
      <c r="AW37">
        <v>0</v>
      </c>
      <c r="AX37" s="79">
        <v>0</v>
      </c>
      <c r="AY37" s="79">
        <v>0</v>
      </c>
      <c r="AZ37" s="24">
        <v>0</v>
      </c>
      <c r="BA37" s="24">
        <v>0</v>
      </c>
      <c r="BB37" s="24">
        <v>0</v>
      </c>
      <c r="BC37" s="24">
        <v>0</v>
      </c>
      <c r="BE37" s="144">
        <v>10</v>
      </c>
      <c r="BF37" s="144">
        <v>10</v>
      </c>
      <c r="BG37" s="144">
        <v>5</v>
      </c>
      <c r="BH37" s="144">
        <v>80</v>
      </c>
      <c r="BI37" s="140"/>
      <c r="BJ37" s="144">
        <v>20</v>
      </c>
      <c r="BK37" s="145" t="s">
        <v>380</v>
      </c>
      <c r="BL37" s="146" t="s">
        <v>96</v>
      </c>
      <c r="BM37" s="132" t="s">
        <v>30</v>
      </c>
      <c r="BN37" s="84">
        <v>4</v>
      </c>
      <c r="BO37" s="84">
        <v>0</v>
      </c>
      <c r="BP37" s="84" t="s">
        <v>52</v>
      </c>
    </row>
    <row r="38" spans="1:68" ht="51.75">
      <c r="A38" s="25">
        <v>4</v>
      </c>
      <c r="B38" s="25" t="s">
        <v>0</v>
      </c>
      <c r="C38" s="25">
        <v>37</v>
      </c>
      <c r="D38" s="25" t="s">
        <v>267</v>
      </c>
      <c r="E38" s="25">
        <v>2</v>
      </c>
      <c r="F38" s="25">
        <v>9</v>
      </c>
      <c r="G38" s="25">
        <v>18</v>
      </c>
      <c r="H38" s="24">
        <v>57</v>
      </c>
      <c r="I38" s="24">
        <v>77</v>
      </c>
      <c r="J38" s="79">
        <v>99</v>
      </c>
      <c r="K38" s="79">
        <v>119.5</v>
      </c>
      <c r="L38" s="79">
        <v>147</v>
      </c>
      <c r="M38" s="79">
        <v>189</v>
      </c>
      <c r="N38">
        <f>J38-'data for JMP'!J38</f>
        <v>22</v>
      </c>
      <c r="O38">
        <f t="shared" si="0"/>
        <v>20.5</v>
      </c>
      <c r="P38">
        <f t="shared" si="1"/>
        <v>27.5</v>
      </c>
      <c r="Q38">
        <f t="shared" si="2"/>
        <v>42</v>
      </c>
      <c r="R38" s="24">
        <v>20</v>
      </c>
      <c r="S38" s="51">
        <f t="shared" si="3"/>
        <v>24178</v>
      </c>
      <c r="T38" s="79">
        <v>22</v>
      </c>
      <c r="U38">
        <f>3.14*(T38/2)^2*J38</f>
        <v>37614.06</v>
      </c>
      <c r="V38" s="79">
        <v>34</v>
      </c>
      <c r="W38" s="79">
        <v>33</v>
      </c>
      <c r="X38" s="5">
        <f xml:space="preserve"> AVERAGE(V38:W38)</f>
        <v>33.5</v>
      </c>
      <c r="Y38">
        <f>3.14*((V38+W38)/2)^2*K38</f>
        <v>421101.86750000005</v>
      </c>
      <c r="Z38" s="79">
        <v>50</v>
      </c>
      <c r="AA38" s="79">
        <v>45</v>
      </c>
      <c r="AB38" s="5">
        <f xml:space="preserve"> AVERAGE(Z38:AA38)</f>
        <v>47.5</v>
      </c>
      <c r="AC38">
        <f>3.14*((Z38+AA38)/2)^2*L38</f>
        <v>1041439.875</v>
      </c>
      <c r="AD38" s="79">
        <v>68</v>
      </c>
      <c r="AE38" s="79">
        <v>64</v>
      </c>
      <c r="AF38" s="5">
        <f xml:space="preserve"> AVERAGE(AD38:AE38)</f>
        <v>66</v>
      </c>
      <c r="AG38">
        <f>3.14*((AD38+AE38)/2)^2*M38</f>
        <v>2585111.7600000002</v>
      </c>
      <c r="AH38" s="30" t="s">
        <v>13</v>
      </c>
      <c r="AI38" s="88">
        <v>1</v>
      </c>
      <c r="AJ38" s="52" t="s">
        <v>13</v>
      </c>
      <c r="AK38" s="24" t="s">
        <v>13</v>
      </c>
      <c r="AL38" s="24">
        <v>1</v>
      </c>
      <c r="AM38" s="24" t="s">
        <v>13</v>
      </c>
      <c r="AN38" s="24">
        <v>1</v>
      </c>
      <c r="AO38" s="24" t="s">
        <v>13</v>
      </c>
      <c r="AP38" s="77" t="s">
        <v>491</v>
      </c>
      <c r="AQ38">
        <v>1</v>
      </c>
      <c r="AR38" s="77" t="s">
        <v>491</v>
      </c>
      <c r="AS38">
        <v>1</v>
      </c>
      <c r="AT38" s="77" t="s">
        <v>13</v>
      </c>
      <c r="AU38">
        <v>1</v>
      </c>
      <c r="AV38" s="77" t="s">
        <v>13</v>
      </c>
      <c r="AW38">
        <v>1</v>
      </c>
      <c r="AX38" s="79">
        <v>30</v>
      </c>
      <c r="AY38" s="24">
        <v>30</v>
      </c>
      <c r="AZ38" s="79">
        <v>20</v>
      </c>
      <c r="BA38" s="79">
        <v>50</v>
      </c>
      <c r="BB38" s="79">
        <v>30</v>
      </c>
      <c r="BC38" s="79">
        <v>25</v>
      </c>
      <c r="BE38" s="144">
        <v>5</v>
      </c>
      <c r="BF38" s="144">
        <v>3</v>
      </c>
      <c r="BG38" s="144">
        <v>12</v>
      </c>
      <c r="BH38" s="144">
        <v>5</v>
      </c>
      <c r="BI38" s="140">
        <v>30</v>
      </c>
      <c r="BJ38" s="144">
        <v>28</v>
      </c>
      <c r="BK38" s="145" t="s">
        <v>379</v>
      </c>
      <c r="BL38" s="146" t="s">
        <v>378</v>
      </c>
      <c r="BM38" s="132" t="s">
        <v>30</v>
      </c>
      <c r="BN38" s="84">
        <v>9</v>
      </c>
      <c r="BO38" s="84">
        <v>5</v>
      </c>
      <c r="BP38" s="84" t="s">
        <v>40</v>
      </c>
    </row>
    <row r="39" spans="1:68" ht="39">
      <c r="A39" s="25">
        <v>4</v>
      </c>
      <c r="B39" s="25" t="s">
        <v>0</v>
      </c>
      <c r="C39" s="25">
        <v>38</v>
      </c>
      <c r="D39" s="25" t="s">
        <v>267</v>
      </c>
      <c r="E39" s="25">
        <v>1</v>
      </c>
      <c r="F39" s="25">
        <v>9</v>
      </c>
      <c r="G39" s="25">
        <v>14</v>
      </c>
      <c r="H39" s="24">
        <v>38.5</v>
      </c>
      <c r="I39" s="24">
        <v>54</v>
      </c>
      <c r="J39" s="79">
        <v>74</v>
      </c>
      <c r="K39" s="79">
        <v>74</v>
      </c>
      <c r="L39" s="79">
        <v>98</v>
      </c>
      <c r="M39" s="79">
        <v>160</v>
      </c>
      <c r="N39">
        <f>J39-'data for JMP'!J39</f>
        <v>20</v>
      </c>
      <c r="O39">
        <f t="shared" si="0"/>
        <v>0</v>
      </c>
      <c r="P39">
        <f t="shared" si="1"/>
        <v>24</v>
      </c>
      <c r="Q39">
        <f t="shared" si="2"/>
        <v>62</v>
      </c>
      <c r="R39" s="24">
        <v>8</v>
      </c>
      <c r="S39" s="51">
        <f t="shared" si="3"/>
        <v>2712.96</v>
      </c>
      <c r="T39" s="79">
        <v>19</v>
      </c>
      <c r="U39">
        <f>3.14*(T39/2)^2*J39</f>
        <v>20970.489999999998</v>
      </c>
      <c r="V39" s="79">
        <v>28</v>
      </c>
      <c r="W39" s="79">
        <v>24</v>
      </c>
      <c r="X39" s="5">
        <f xml:space="preserve"> AVERAGE(V39:W39)</f>
        <v>26</v>
      </c>
      <c r="Y39">
        <f>3.14*((V39+W39)/2)^2*K39</f>
        <v>157075.35999999999</v>
      </c>
      <c r="Z39" s="79">
        <v>37</v>
      </c>
      <c r="AA39" s="79">
        <v>35</v>
      </c>
      <c r="AB39" s="5">
        <f xml:space="preserve"> AVERAGE(Z39:AA39)</f>
        <v>36</v>
      </c>
      <c r="AC39">
        <f>3.14*((Z39+AA39)/2)^2*L39</f>
        <v>398805.12</v>
      </c>
      <c r="AD39" s="79">
        <v>50</v>
      </c>
      <c r="AE39" s="79">
        <v>38</v>
      </c>
      <c r="AF39" s="5">
        <f xml:space="preserve"> AVERAGE(AD39:AE39)</f>
        <v>44</v>
      </c>
      <c r="AG39">
        <f>3.14*((AD39+AE39)/2)^2*M39</f>
        <v>972646.40000000002</v>
      </c>
      <c r="AH39" s="30" t="s">
        <v>15</v>
      </c>
      <c r="AI39" s="88">
        <v>1</v>
      </c>
      <c r="AJ39" s="52" t="s">
        <v>15</v>
      </c>
      <c r="AK39" s="24" t="s">
        <v>13</v>
      </c>
      <c r="AL39" s="24">
        <v>1</v>
      </c>
      <c r="AM39" s="24" t="s">
        <v>15</v>
      </c>
      <c r="AN39" s="24">
        <v>1</v>
      </c>
      <c r="AO39" s="24" t="s">
        <v>17</v>
      </c>
      <c r="AP39" s="77" t="s">
        <v>488</v>
      </c>
      <c r="AQ39">
        <v>1</v>
      </c>
      <c r="AR39" s="77" t="s">
        <v>488</v>
      </c>
      <c r="AS39">
        <v>1</v>
      </c>
      <c r="AT39" s="77" t="s">
        <v>13</v>
      </c>
      <c r="AU39">
        <v>1</v>
      </c>
      <c r="AV39" s="77" t="s">
        <v>13</v>
      </c>
      <c r="AW39">
        <v>1</v>
      </c>
      <c r="AX39" s="79">
        <v>1</v>
      </c>
      <c r="AY39" s="24">
        <v>2</v>
      </c>
      <c r="AZ39" s="79">
        <v>7</v>
      </c>
      <c r="BA39" s="79">
        <v>10</v>
      </c>
      <c r="BB39" s="79">
        <v>8</v>
      </c>
      <c r="BC39" s="79">
        <v>10</v>
      </c>
      <c r="BE39" s="145">
        <v>0.1</v>
      </c>
      <c r="BF39" s="144">
        <v>1</v>
      </c>
      <c r="BG39" s="144">
        <v>0</v>
      </c>
      <c r="BH39" s="144">
        <v>8</v>
      </c>
      <c r="BI39" s="140">
        <v>2</v>
      </c>
      <c r="BJ39" s="144">
        <v>20</v>
      </c>
      <c r="BK39" s="145" t="s">
        <v>377</v>
      </c>
      <c r="BL39" s="146" t="s">
        <v>210</v>
      </c>
      <c r="BM39" s="132" t="s">
        <v>30</v>
      </c>
      <c r="BN39" s="84">
        <v>9</v>
      </c>
      <c r="BO39" s="84">
        <v>2</v>
      </c>
      <c r="BP39" s="84" t="s">
        <v>52</v>
      </c>
    </row>
    <row r="40" spans="1:68" ht="39">
      <c r="A40" s="25">
        <v>4</v>
      </c>
      <c r="B40" s="25" t="s">
        <v>0</v>
      </c>
      <c r="C40" s="25">
        <v>39</v>
      </c>
      <c r="D40" s="25" t="s">
        <v>267</v>
      </c>
      <c r="E40" s="25">
        <v>3</v>
      </c>
      <c r="F40" s="25">
        <v>5.5</v>
      </c>
      <c r="G40" s="25">
        <v>6</v>
      </c>
      <c r="H40" s="24">
        <v>7</v>
      </c>
      <c r="I40" s="24">
        <v>5.5</v>
      </c>
      <c r="J40" s="79"/>
      <c r="K40" s="79"/>
      <c r="L40" s="79"/>
      <c r="M40" s="79"/>
      <c r="N40">
        <f>J40-'data for JMP'!J40</f>
        <v>-5.5</v>
      </c>
      <c r="O40">
        <f t="shared" si="0"/>
        <v>0</v>
      </c>
      <c r="P40">
        <f t="shared" si="1"/>
        <v>0</v>
      </c>
      <c r="Q40">
        <f t="shared" si="2"/>
        <v>0</v>
      </c>
      <c r="R40" s="24">
        <v>1</v>
      </c>
      <c r="S40" s="51">
        <f t="shared" si="3"/>
        <v>4.3174999999999999</v>
      </c>
      <c r="T40" s="79"/>
      <c r="V40" s="79"/>
      <c r="W40" s="79"/>
      <c r="X40" s="5"/>
      <c r="Z40" s="79"/>
      <c r="AA40" s="79"/>
      <c r="AB40" s="5"/>
      <c r="AD40" s="79"/>
      <c r="AE40" s="79"/>
      <c r="AF40" s="5"/>
      <c r="AH40" s="30" t="s">
        <v>17</v>
      </c>
      <c r="AI40" s="88">
        <v>1</v>
      </c>
      <c r="AJ40" s="52" t="s">
        <v>17</v>
      </c>
      <c r="AK40" s="24" t="s">
        <v>15</v>
      </c>
      <c r="AL40" s="24">
        <v>1</v>
      </c>
      <c r="AM40" s="24" t="s">
        <v>14</v>
      </c>
      <c r="AN40" s="24">
        <v>0</v>
      </c>
      <c r="AO40" s="24" t="s">
        <v>14</v>
      </c>
      <c r="AP40" s="77" t="s">
        <v>487</v>
      </c>
      <c r="AQ40">
        <v>0</v>
      </c>
      <c r="AR40" s="77" t="s">
        <v>512</v>
      </c>
      <c r="AS40">
        <v>0</v>
      </c>
      <c r="AT40" s="77" t="s">
        <v>512</v>
      </c>
      <c r="AU40">
        <v>0</v>
      </c>
      <c r="AV40" s="77" t="s">
        <v>512</v>
      </c>
      <c r="AW40">
        <v>0</v>
      </c>
      <c r="AX40" s="79">
        <v>2</v>
      </c>
      <c r="AY40" s="24">
        <v>0</v>
      </c>
      <c r="AZ40" s="24">
        <v>0</v>
      </c>
      <c r="BA40" s="79">
        <v>5</v>
      </c>
      <c r="BB40" s="24">
        <v>0</v>
      </c>
      <c r="BC40" s="24">
        <v>0</v>
      </c>
      <c r="BE40" s="144">
        <v>1</v>
      </c>
      <c r="BF40" s="145">
        <v>0.1</v>
      </c>
      <c r="BG40" s="145">
        <v>0.1</v>
      </c>
      <c r="BH40" s="145">
        <v>0.1</v>
      </c>
      <c r="BI40" s="140">
        <v>0</v>
      </c>
      <c r="BJ40" s="144">
        <v>22</v>
      </c>
      <c r="BK40" s="145" t="s">
        <v>376</v>
      </c>
      <c r="BL40" s="84"/>
      <c r="BM40" s="132" t="s">
        <v>30</v>
      </c>
      <c r="BN40" s="84">
        <v>5.5</v>
      </c>
      <c r="BO40" s="84">
        <v>1</v>
      </c>
      <c r="BP40" s="84" t="s">
        <v>40</v>
      </c>
    </row>
    <row r="41" spans="1:68" ht="51.75">
      <c r="A41" s="25">
        <v>4</v>
      </c>
      <c r="B41" s="25" t="s">
        <v>0</v>
      </c>
      <c r="C41" s="25">
        <v>40</v>
      </c>
      <c r="D41" s="25" t="s">
        <v>267</v>
      </c>
      <c r="E41" s="25">
        <v>2</v>
      </c>
      <c r="F41" s="25">
        <v>9</v>
      </c>
      <c r="G41" s="30">
        <v>0</v>
      </c>
      <c r="H41" s="24"/>
      <c r="I41" s="24"/>
      <c r="J41" s="79"/>
      <c r="K41" s="79"/>
      <c r="L41" s="79"/>
      <c r="M41" s="79"/>
      <c r="N41">
        <f>J41-'data for JMP'!J41</f>
        <v>0</v>
      </c>
      <c r="O41">
        <f t="shared" si="0"/>
        <v>0</v>
      </c>
      <c r="P41">
        <f t="shared" si="1"/>
        <v>0</v>
      </c>
      <c r="Q41">
        <f t="shared" si="2"/>
        <v>0</v>
      </c>
      <c r="R41" s="24"/>
      <c r="S41" s="51"/>
      <c r="T41" s="79"/>
      <c r="V41" s="79"/>
      <c r="W41" s="79"/>
      <c r="X41" s="5"/>
      <c r="Z41" s="79"/>
      <c r="AA41" s="79"/>
      <c r="AB41" s="5"/>
      <c r="AD41" s="79"/>
      <c r="AE41" s="79"/>
      <c r="AF41" s="5"/>
      <c r="AH41" s="30" t="s">
        <v>16</v>
      </c>
      <c r="AI41" s="25">
        <v>0</v>
      </c>
      <c r="AJ41" s="30" t="s">
        <v>16</v>
      </c>
      <c r="AK41" s="24" t="s">
        <v>14</v>
      </c>
      <c r="AL41" s="24">
        <v>0</v>
      </c>
      <c r="AM41" s="24" t="s">
        <v>14</v>
      </c>
      <c r="AN41" s="24">
        <v>0</v>
      </c>
      <c r="AO41" s="24" t="s">
        <v>14</v>
      </c>
      <c r="AP41" s="77" t="s">
        <v>512</v>
      </c>
      <c r="AQ41">
        <v>0</v>
      </c>
      <c r="AR41" s="77" t="s">
        <v>512</v>
      </c>
      <c r="AS41">
        <v>0</v>
      </c>
      <c r="AT41" s="77" t="s">
        <v>512</v>
      </c>
      <c r="AU41">
        <v>0</v>
      </c>
      <c r="AV41" s="77" t="s">
        <v>512</v>
      </c>
      <c r="AW41">
        <v>0</v>
      </c>
      <c r="AX41" s="79">
        <v>0</v>
      </c>
      <c r="AY41" s="79">
        <v>0</v>
      </c>
      <c r="AZ41" s="24">
        <v>0</v>
      </c>
      <c r="BA41" s="24">
        <v>0</v>
      </c>
      <c r="BB41" s="24">
        <v>0</v>
      </c>
      <c r="BC41" s="24">
        <v>0</v>
      </c>
      <c r="BE41" s="144">
        <v>15</v>
      </c>
      <c r="BF41" s="144">
        <v>1</v>
      </c>
      <c r="BG41" s="144">
        <v>25</v>
      </c>
      <c r="BH41" s="144">
        <v>5</v>
      </c>
      <c r="BI41" s="140"/>
      <c r="BJ41" s="144">
        <v>50</v>
      </c>
      <c r="BK41" s="153" t="s">
        <v>375</v>
      </c>
      <c r="BL41" s="146" t="s">
        <v>374</v>
      </c>
      <c r="BM41" s="132" t="s">
        <v>30</v>
      </c>
      <c r="BN41" s="84">
        <v>9</v>
      </c>
      <c r="BO41" s="84">
        <v>2</v>
      </c>
      <c r="BP41" s="84" t="s">
        <v>52</v>
      </c>
    </row>
    <row r="42" spans="1:68" ht="39">
      <c r="A42" s="25">
        <v>4</v>
      </c>
      <c r="B42" s="25" t="s">
        <v>0</v>
      </c>
      <c r="C42" s="25">
        <v>41</v>
      </c>
      <c r="D42" s="25" t="s">
        <v>47</v>
      </c>
      <c r="E42" s="25">
        <v>3</v>
      </c>
      <c r="F42" s="25">
        <v>10</v>
      </c>
      <c r="G42" s="25">
        <v>12</v>
      </c>
      <c r="H42" s="24">
        <v>24</v>
      </c>
      <c r="I42" s="24">
        <v>32</v>
      </c>
      <c r="J42" s="79">
        <v>38</v>
      </c>
      <c r="K42" s="79">
        <v>55</v>
      </c>
      <c r="L42" s="79">
        <v>68</v>
      </c>
      <c r="M42" s="79">
        <v>95</v>
      </c>
      <c r="N42">
        <f>J42-'data for JMP'!J42</f>
        <v>6</v>
      </c>
      <c r="O42">
        <f t="shared" si="0"/>
        <v>17</v>
      </c>
      <c r="P42">
        <f t="shared" si="1"/>
        <v>13</v>
      </c>
      <c r="Q42">
        <f t="shared" si="2"/>
        <v>27</v>
      </c>
      <c r="R42" s="24">
        <v>8</v>
      </c>
      <c r="S42" s="51">
        <f t="shared" si="3"/>
        <v>1607.68</v>
      </c>
      <c r="T42" s="79">
        <v>11</v>
      </c>
      <c r="U42">
        <f>3.14*(T42/2)^2*J42</f>
        <v>3609.43</v>
      </c>
      <c r="V42" s="79">
        <v>15</v>
      </c>
      <c r="W42" s="79">
        <v>13</v>
      </c>
      <c r="X42" s="5">
        <f xml:space="preserve"> AVERAGE(V42:W42)</f>
        <v>14</v>
      </c>
      <c r="Y42">
        <f>3.14*((V42+W42)/2)^2*K42</f>
        <v>33849.200000000004</v>
      </c>
      <c r="Z42" s="79">
        <v>24</v>
      </c>
      <c r="AA42" s="79">
        <v>27</v>
      </c>
      <c r="AB42" s="5">
        <f xml:space="preserve"> AVERAGE(Z42:AA42)</f>
        <v>25.5</v>
      </c>
      <c r="AC42">
        <f>3.14*((Z42+AA42)/2)^2*L42</f>
        <v>138841.38</v>
      </c>
      <c r="AD42" s="79">
        <v>35</v>
      </c>
      <c r="AE42" s="79">
        <v>31</v>
      </c>
      <c r="AF42" s="5">
        <f xml:space="preserve"> AVERAGE(AD42:AE42)</f>
        <v>33</v>
      </c>
      <c r="AG42">
        <f>3.14*((AD42+AE42)/2)^2*M42</f>
        <v>324848.7</v>
      </c>
      <c r="AH42" s="30" t="s">
        <v>17</v>
      </c>
      <c r="AI42" s="88">
        <v>1</v>
      </c>
      <c r="AJ42" s="52" t="s">
        <v>17</v>
      </c>
      <c r="AK42" s="24" t="s">
        <v>13</v>
      </c>
      <c r="AL42" s="24">
        <v>1</v>
      </c>
      <c r="AM42" s="24" t="s">
        <v>15</v>
      </c>
      <c r="AN42" s="24">
        <v>1</v>
      </c>
      <c r="AO42" s="24" t="s">
        <v>17</v>
      </c>
      <c r="AP42" s="77" t="s">
        <v>488</v>
      </c>
      <c r="AQ42">
        <v>1</v>
      </c>
      <c r="AR42" s="77" t="s">
        <v>491</v>
      </c>
      <c r="AS42">
        <v>1</v>
      </c>
      <c r="AT42" s="77" t="s">
        <v>13</v>
      </c>
      <c r="AU42">
        <v>1</v>
      </c>
      <c r="AV42" s="77" t="s">
        <v>13</v>
      </c>
      <c r="AW42">
        <v>1</v>
      </c>
      <c r="AX42" s="79">
        <v>15</v>
      </c>
      <c r="AY42" s="24">
        <v>0</v>
      </c>
      <c r="AZ42" s="79">
        <v>10</v>
      </c>
      <c r="BA42" s="79">
        <v>25</v>
      </c>
      <c r="BB42" s="79">
        <v>45</v>
      </c>
      <c r="BC42" s="79">
        <v>25</v>
      </c>
      <c r="BE42" s="144">
        <v>5</v>
      </c>
      <c r="BF42" s="145">
        <v>0.1</v>
      </c>
      <c r="BG42" s="144">
        <v>15</v>
      </c>
      <c r="BH42" s="144">
        <v>9</v>
      </c>
      <c r="BI42" s="140">
        <v>0</v>
      </c>
      <c r="BJ42" s="144">
        <v>150</v>
      </c>
      <c r="BK42" s="145" t="s">
        <v>373</v>
      </c>
      <c r="BL42" s="84"/>
      <c r="BM42" s="132" t="s">
        <v>30</v>
      </c>
      <c r="BN42" s="84">
        <v>10</v>
      </c>
      <c r="BO42" s="84">
        <v>9</v>
      </c>
      <c r="BP42" s="84" t="s">
        <v>40</v>
      </c>
    </row>
    <row r="43" spans="1:68">
      <c r="A43" s="25">
        <v>4</v>
      </c>
      <c r="B43" s="25" t="s">
        <v>0</v>
      </c>
      <c r="C43" s="25">
        <v>42</v>
      </c>
      <c r="D43" s="25" t="s">
        <v>267</v>
      </c>
      <c r="E43" s="25">
        <v>4</v>
      </c>
      <c r="F43" s="25">
        <v>7</v>
      </c>
      <c r="G43" s="30">
        <v>0</v>
      </c>
      <c r="H43" s="24"/>
      <c r="I43" s="24"/>
      <c r="J43" s="79"/>
      <c r="K43" s="79"/>
      <c r="L43" s="79"/>
      <c r="M43" s="79"/>
      <c r="N43">
        <f>J43-'data for JMP'!J43</f>
        <v>0</v>
      </c>
      <c r="O43">
        <f t="shared" si="0"/>
        <v>0</v>
      </c>
      <c r="P43">
        <f t="shared" si="1"/>
        <v>0</v>
      </c>
      <c r="Q43">
        <f t="shared" si="2"/>
        <v>0</v>
      </c>
      <c r="R43" s="24"/>
      <c r="S43" s="51"/>
      <c r="T43" s="79"/>
      <c r="V43" s="79"/>
      <c r="W43" s="79"/>
      <c r="X43" s="5"/>
      <c r="Z43" s="79"/>
      <c r="AA43" s="79"/>
      <c r="AB43" s="5"/>
      <c r="AD43" s="79"/>
      <c r="AE43" s="79"/>
      <c r="AF43" s="5"/>
      <c r="AH43" s="30" t="s">
        <v>14</v>
      </c>
      <c r="AI43" s="25">
        <v>0</v>
      </c>
      <c r="AJ43" s="30" t="s">
        <v>14</v>
      </c>
      <c r="AK43" s="31" t="s">
        <v>14</v>
      </c>
      <c r="AL43" s="31">
        <v>0</v>
      </c>
      <c r="AM43" s="24" t="s">
        <v>14</v>
      </c>
      <c r="AN43" s="24">
        <v>0</v>
      </c>
      <c r="AO43" s="24" t="s">
        <v>14</v>
      </c>
      <c r="AP43" s="77" t="s">
        <v>512</v>
      </c>
      <c r="AQ43">
        <v>0</v>
      </c>
      <c r="AR43" s="77" t="s">
        <v>512</v>
      </c>
      <c r="AS43">
        <v>0</v>
      </c>
      <c r="AT43" s="77" t="s">
        <v>512</v>
      </c>
      <c r="AU43">
        <v>0</v>
      </c>
      <c r="AV43" s="77" t="s">
        <v>512</v>
      </c>
      <c r="AW43">
        <v>0</v>
      </c>
      <c r="AX43" s="79">
        <v>0</v>
      </c>
      <c r="AY43" s="79">
        <v>0</v>
      </c>
      <c r="AZ43" s="24">
        <v>0</v>
      </c>
      <c r="BA43" s="24">
        <v>0</v>
      </c>
      <c r="BB43" s="24">
        <v>0</v>
      </c>
      <c r="BC43" s="24">
        <v>0</v>
      </c>
      <c r="BE43" s="144">
        <v>0</v>
      </c>
      <c r="BF43" s="145">
        <v>0.1</v>
      </c>
      <c r="BG43" s="144">
        <v>0</v>
      </c>
      <c r="BH43" s="144">
        <v>0</v>
      </c>
      <c r="BI43" s="140"/>
      <c r="BJ43" s="145">
        <v>0</v>
      </c>
      <c r="BK43" s="145" t="s">
        <v>372</v>
      </c>
      <c r="BL43" s="84"/>
      <c r="BM43" s="132" t="s">
        <v>30</v>
      </c>
      <c r="BN43" s="84">
        <v>7</v>
      </c>
      <c r="BO43" s="84">
        <v>2</v>
      </c>
      <c r="BP43" s="84" t="s">
        <v>40</v>
      </c>
    </row>
    <row r="44" spans="1:68">
      <c r="A44" s="25">
        <v>4</v>
      </c>
      <c r="B44" s="25" t="s">
        <v>0</v>
      </c>
      <c r="C44" s="25">
        <v>43</v>
      </c>
      <c r="D44" s="25" t="s">
        <v>47</v>
      </c>
      <c r="E44" s="25">
        <v>5</v>
      </c>
      <c r="F44" s="25">
        <v>7</v>
      </c>
      <c r="G44" s="25">
        <v>12.5</v>
      </c>
      <c r="H44" s="24">
        <v>17.5</v>
      </c>
      <c r="I44" s="24">
        <v>21.5</v>
      </c>
      <c r="J44" s="79">
        <v>23</v>
      </c>
      <c r="K44" s="79">
        <v>32</v>
      </c>
      <c r="L44" s="79">
        <v>35</v>
      </c>
      <c r="M44" s="79">
        <v>38</v>
      </c>
      <c r="N44">
        <f>J44-'data for JMP'!J44</f>
        <v>1.5</v>
      </c>
      <c r="O44">
        <f t="shared" si="0"/>
        <v>9</v>
      </c>
      <c r="P44">
        <f t="shared" si="1"/>
        <v>3</v>
      </c>
      <c r="Q44">
        <f t="shared" si="2"/>
        <v>3</v>
      </c>
      <c r="R44" s="24">
        <v>6</v>
      </c>
      <c r="S44" s="51">
        <f t="shared" si="3"/>
        <v>607.59</v>
      </c>
      <c r="T44" s="79">
        <v>8</v>
      </c>
      <c r="U44">
        <f>3.14*(T44/2)^2*J44</f>
        <v>1155.52</v>
      </c>
      <c r="V44" s="79">
        <v>11</v>
      </c>
      <c r="W44" s="79">
        <v>10</v>
      </c>
      <c r="X44" s="5">
        <f xml:space="preserve"> AVERAGE(V44:W44)</f>
        <v>10.5</v>
      </c>
      <c r="Y44">
        <f>3.14*((V44+W44)/2)^2*K44</f>
        <v>11077.92</v>
      </c>
      <c r="Z44" s="79">
        <v>12</v>
      </c>
      <c r="AA44" s="79">
        <v>11</v>
      </c>
      <c r="AB44" s="5">
        <f xml:space="preserve"> AVERAGE(Z44:AA44)</f>
        <v>11.5</v>
      </c>
      <c r="AC44">
        <f>3.14*((Z44+AA44)/2)^2*L44</f>
        <v>14534.275000000001</v>
      </c>
      <c r="AD44" s="79">
        <v>18</v>
      </c>
      <c r="AE44" s="79">
        <v>17</v>
      </c>
      <c r="AF44" s="5">
        <f xml:space="preserve"> AVERAGE(AD44:AE44)</f>
        <v>17.5</v>
      </c>
      <c r="AG44">
        <f>3.14*((AD44+AE44)/2)^2*M44</f>
        <v>36541.75</v>
      </c>
      <c r="AH44" s="30" t="s">
        <v>17</v>
      </c>
      <c r="AI44" s="88">
        <v>1</v>
      </c>
      <c r="AJ44" s="52" t="s">
        <v>17</v>
      </c>
      <c r="AK44" s="24" t="s">
        <v>15</v>
      </c>
      <c r="AL44" s="24">
        <v>1</v>
      </c>
      <c r="AM44" s="24" t="s">
        <v>15</v>
      </c>
      <c r="AN44" s="24">
        <v>1</v>
      </c>
      <c r="AO44" s="24" t="s">
        <v>17</v>
      </c>
      <c r="AP44" s="77" t="s">
        <v>490</v>
      </c>
      <c r="AQ44">
        <v>1</v>
      </c>
      <c r="AR44" s="77" t="s">
        <v>490</v>
      </c>
      <c r="AS44">
        <v>1</v>
      </c>
      <c r="AT44" s="77" t="s">
        <v>497</v>
      </c>
      <c r="AU44">
        <v>1</v>
      </c>
      <c r="AV44" s="77" t="s">
        <v>13</v>
      </c>
      <c r="AW44">
        <v>1</v>
      </c>
      <c r="AX44" s="79">
        <v>10</v>
      </c>
      <c r="AY44" s="24">
        <v>5</v>
      </c>
      <c r="AZ44" s="79">
        <v>0</v>
      </c>
      <c r="BA44" s="79">
        <v>0</v>
      </c>
      <c r="BB44" s="79">
        <v>0</v>
      </c>
      <c r="BC44" s="79">
        <v>0</v>
      </c>
      <c r="BE44" s="144">
        <v>2</v>
      </c>
      <c r="BF44" s="145">
        <v>0.1</v>
      </c>
      <c r="BG44" s="144">
        <v>10</v>
      </c>
      <c r="BH44" s="144">
        <v>0</v>
      </c>
      <c r="BI44" s="140">
        <v>5</v>
      </c>
      <c r="BJ44" s="144">
        <v>25</v>
      </c>
      <c r="BK44" s="145" t="s">
        <v>195</v>
      </c>
      <c r="BL44" s="84"/>
      <c r="BM44" s="132" t="s">
        <v>30</v>
      </c>
      <c r="BN44" s="84">
        <v>7</v>
      </c>
      <c r="BO44" s="84">
        <v>3</v>
      </c>
      <c r="BP44" s="84" t="s">
        <v>40</v>
      </c>
    </row>
    <row r="45" spans="1:68" ht="26.25">
      <c r="A45" s="25">
        <v>4</v>
      </c>
      <c r="B45" s="25" t="s">
        <v>0</v>
      </c>
      <c r="C45" s="25">
        <v>44</v>
      </c>
      <c r="D45" s="25" t="s">
        <v>267</v>
      </c>
      <c r="E45" s="25">
        <v>4</v>
      </c>
      <c r="F45" s="25">
        <v>8</v>
      </c>
      <c r="G45" s="25">
        <v>8.5</v>
      </c>
      <c r="H45" s="24">
        <v>11</v>
      </c>
      <c r="I45" s="24"/>
      <c r="J45" s="79"/>
      <c r="K45" s="79"/>
      <c r="L45" s="79"/>
      <c r="M45" s="79"/>
      <c r="N45">
        <f>J45-'data for JMP'!J45</f>
        <v>0</v>
      </c>
      <c r="O45">
        <f t="shared" si="0"/>
        <v>0</v>
      </c>
      <c r="P45">
        <f t="shared" si="1"/>
        <v>0</v>
      </c>
      <c r="Q45">
        <f t="shared" si="2"/>
        <v>0</v>
      </c>
      <c r="R45" s="24"/>
      <c r="S45" s="51"/>
      <c r="T45" s="79"/>
      <c r="V45" s="79"/>
      <c r="W45" s="79"/>
      <c r="X45" s="5"/>
      <c r="Z45" s="79"/>
      <c r="AA45" s="79"/>
      <c r="AB45" s="5"/>
      <c r="AD45" s="79"/>
      <c r="AE45" s="79"/>
      <c r="AF45" s="5"/>
      <c r="AH45" s="30" t="s">
        <v>17</v>
      </c>
      <c r="AI45" s="88">
        <v>1</v>
      </c>
      <c r="AJ45" s="52" t="s">
        <v>17</v>
      </c>
      <c r="AK45" s="24" t="s">
        <v>17</v>
      </c>
      <c r="AL45" s="24">
        <v>1</v>
      </c>
      <c r="AM45" s="24" t="s">
        <v>14</v>
      </c>
      <c r="AN45" s="24">
        <v>0</v>
      </c>
      <c r="AO45" s="24" t="s">
        <v>14</v>
      </c>
      <c r="AP45" s="77" t="s">
        <v>512</v>
      </c>
      <c r="AQ45">
        <v>0</v>
      </c>
      <c r="AR45" s="77" t="s">
        <v>512</v>
      </c>
      <c r="AS45">
        <v>0</v>
      </c>
      <c r="AT45" s="77" t="s">
        <v>512</v>
      </c>
      <c r="AU45">
        <v>0</v>
      </c>
      <c r="AV45" s="77" t="s">
        <v>512</v>
      </c>
      <c r="AW45">
        <v>0</v>
      </c>
      <c r="AX45" s="79">
        <v>10</v>
      </c>
      <c r="AY45" s="79">
        <v>0</v>
      </c>
      <c r="AZ45" s="24">
        <v>0</v>
      </c>
      <c r="BA45" s="24">
        <v>0</v>
      </c>
      <c r="BB45" s="24">
        <v>0</v>
      </c>
      <c r="BC45" s="24">
        <v>0</v>
      </c>
      <c r="BE45" s="144">
        <v>10</v>
      </c>
      <c r="BF45" s="144">
        <v>1</v>
      </c>
      <c r="BG45" s="144">
        <v>45</v>
      </c>
      <c r="BH45" s="144">
        <v>1</v>
      </c>
      <c r="BI45" s="140"/>
      <c r="BJ45" s="144">
        <v>25</v>
      </c>
      <c r="BK45" s="145" t="s">
        <v>371</v>
      </c>
      <c r="BL45" s="84"/>
      <c r="BM45" s="132" t="s">
        <v>30</v>
      </c>
      <c r="BN45" s="84">
        <v>8</v>
      </c>
      <c r="BO45" s="84">
        <v>5</v>
      </c>
      <c r="BP45" s="84" t="s">
        <v>52</v>
      </c>
    </row>
    <row r="46" spans="1:68" ht="39">
      <c r="A46" s="25">
        <v>4</v>
      </c>
      <c r="B46" s="25" t="s">
        <v>0</v>
      </c>
      <c r="C46" s="25">
        <v>45</v>
      </c>
      <c r="D46" s="25" t="s">
        <v>47</v>
      </c>
      <c r="E46" s="25">
        <v>2</v>
      </c>
      <c r="F46" s="25">
        <v>6</v>
      </c>
      <c r="G46" s="25">
        <v>9</v>
      </c>
      <c r="H46" s="24">
        <v>15</v>
      </c>
      <c r="I46" s="24">
        <v>17</v>
      </c>
      <c r="J46" s="79">
        <v>19</v>
      </c>
      <c r="K46" s="79">
        <v>28.5</v>
      </c>
      <c r="L46" s="79">
        <v>31</v>
      </c>
      <c r="M46" s="79">
        <v>44</v>
      </c>
      <c r="N46">
        <f>J46-'data for JMP'!J46</f>
        <v>2</v>
      </c>
      <c r="O46">
        <f t="shared" si="0"/>
        <v>9.5</v>
      </c>
      <c r="P46">
        <f t="shared" si="1"/>
        <v>2.5</v>
      </c>
      <c r="Q46">
        <f t="shared" si="2"/>
        <v>13</v>
      </c>
      <c r="R46" s="24">
        <v>3</v>
      </c>
      <c r="S46" s="51">
        <f t="shared" si="3"/>
        <v>120.105</v>
      </c>
      <c r="T46" s="79">
        <v>3</v>
      </c>
      <c r="U46">
        <f>3.14*(T46/2)^2*J46</f>
        <v>134.23500000000001</v>
      </c>
      <c r="V46" s="79">
        <v>7</v>
      </c>
      <c r="W46" s="79">
        <v>4</v>
      </c>
      <c r="X46" s="5">
        <f xml:space="preserve"> AVERAGE(V46:W46)</f>
        <v>5.5</v>
      </c>
      <c r="Y46">
        <f>3.14*((V46+W46)/2)^2*K46</f>
        <v>2707.0724999999998</v>
      </c>
      <c r="Z46" s="79">
        <v>10</v>
      </c>
      <c r="AA46" s="79">
        <v>7</v>
      </c>
      <c r="AB46" s="5">
        <f xml:space="preserve"> AVERAGE(Z46:AA46)</f>
        <v>8.5</v>
      </c>
      <c r="AC46">
        <f>3.14*((Z46+AA46)/2)^2*L46</f>
        <v>7032.8150000000005</v>
      </c>
      <c r="AD46" s="79">
        <v>13</v>
      </c>
      <c r="AE46" s="79">
        <v>13</v>
      </c>
      <c r="AF46" s="5">
        <f xml:space="preserve"> AVERAGE(AD46:AE46)</f>
        <v>13</v>
      </c>
      <c r="AG46">
        <f>3.14*((AD46+AE46)/2)^2*M46</f>
        <v>23349.039999999997</v>
      </c>
      <c r="AH46" s="30" t="s">
        <v>15</v>
      </c>
      <c r="AI46" s="88">
        <v>1</v>
      </c>
      <c r="AJ46" s="52" t="s">
        <v>17</v>
      </c>
      <c r="AK46" s="24" t="s">
        <v>15</v>
      </c>
      <c r="AL46" s="24">
        <v>1</v>
      </c>
      <c r="AM46" s="24" t="s">
        <v>17</v>
      </c>
      <c r="AN46" s="24">
        <v>1</v>
      </c>
      <c r="AO46" s="24" t="s">
        <v>18</v>
      </c>
      <c r="AP46" s="77" t="s">
        <v>490</v>
      </c>
      <c r="AQ46">
        <v>1</v>
      </c>
      <c r="AR46" s="77" t="s">
        <v>489</v>
      </c>
      <c r="AS46">
        <v>1</v>
      </c>
      <c r="AT46" s="77" t="s">
        <v>497</v>
      </c>
      <c r="AU46">
        <v>1</v>
      </c>
      <c r="AV46" s="77" t="s">
        <v>15</v>
      </c>
      <c r="AW46">
        <v>1</v>
      </c>
      <c r="AX46" s="79">
        <v>10</v>
      </c>
      <c r="AY46" s="24">
        <v>1</v>
      </c>
      <c r="AZ46" s="79">
        <v>5</v>
      </c>
      <c r="BA46" s="79">
        <v>15</v>
      </c>
      <c r="BB46" s="79">
        <v>50</v>
      </c>
      <c r="BC46" s="79">
        <v>60</v>
      </c>
      <c r="BE46" s="144">
        <v>20</v>
      </c>
      <c r="BF46" s="145">
        <v>0.1</v>
      </c>
      <c r="BG46" s="144">
        <v>15</v>
      </c>
      <c r="BH46" s="144">
        <v>0</v>
      </c>
      <c r="BI46" s="140">
        <v>1</v>
      </c>
      <c r="BJ46" s="144">
        <v>60</v>
      </c>
      <c r="BK46" s="145" t="s">
        <v>370</v>
      </c>
      <c r="BL46" s="146" t="s">
        <v>369</v>
      </c>
      <c r="BM46" s="132" t="s">
        <v>30</v>
      </c>
      <c r="BN46" s="84">
        <v>6</v>
      </c>
      <c r="BO46" s="84">
        <v>3</v>
      </c>
      <c r="BP46" s="84" t="s">
        <v>52</v>
      </c>
    </row>
    <row r="47" spans="1:68">
      <c r="A47" s="25">
        <v>4</v>
      </c>
      <c r="B47" s="25" t="s">
        <v>0</v>
      </c>
      <c r="C47" s="25">
        <v>46</v>
      </c>
      <c r="D47" s="25" t="s">
        <v>47</v>
      </c>
      <c r="E47" s="25">
        <v>4</v>
      </c>
      <c r="F47" s="25">
        <v>8.5</v>
      </c>
      <c r="G47" s="30">
        <v>0</v>
      </c>
      <c r="H47" s="24"/>
      <c r="I47" s="57"/>
      <c r="J47" s="79"/>
      <c r="K47" s="79"/>
      <c r="L47" s="79"/>
      <c r="M47" s="79"/>
      <c r="N47">
        <f>J47-'data for JMP'!J47</f>
        <v>0</v>
      </c>
      <c r="O47">
        <f t="shared" si="0"/>
        <v>0</v>
      </c>
      <c r="P47">
        <f t="shared" si="1"/>
        <v>0</v>
      </c>
      <c r="Q47">
        <f t="shared" si="2"/>
        <v>0</v>
      </c>
      <c r="R47" s="24"/>
      <c r="S47" s="51"/>
      <c r="T47" s="79"/>
      <c r="V47" s="79"/>
      <c r="W47" s="79"/>
      <c r="X47" s="5"/>
      <c r="Z47" s="79"/>
      <c r="AA47" s="79"/>
      <c r="AB47" s="5"/>
      <c r="AD47" s="79"/>
      <c r="AE47" s="79"/>
      <c r="AF47" s="5"/>
      <c r="AH47" s="30" t="s">
        <v>16</v>
      </c>
      <c r="AI47" s="25">
        <v>0</v>
      </c>
      <c r="AJ47" s="30" t="s">
        <v>16</v>
      </c>
      <c r="AK47" s="24" t="s">
        <v>14</v>
      </c>
      <c r="AL47" s="24">
        <v>0</v>
      </c>
      <c r="AM47" s="24" t="s">
        <v>14</v>
      </c>
      <c r="AN47" s="24">
        <v>0</v>
      </c>
      <c r="AO47" s="24" t="s">
        <v>14</v>
      </c>
      <c r="AP47" s="77" t="s">
        <v>512</v>
      </c>
      <c r="AQ47">
        <v>0</v>
      </c>
      <c r="AR47" s="77" t="s">
        <v>512</v>
      </c>
      <c r="AS47">
        <v>0</v>
      </c>
      <c r="AT47" s="77" t="s">
        <v>512</v>
      </c>
      <c r="AU47">
        <v>0</v>
      </c>
      <c r="AV47" s="77" t="s">
        <v>512</v>
      </c>
      <c r="AW47">
        <v>0</v>
      </c>
      <c r="AX47" s="79">
        <v>0</v>
      </c>
      <c r="AY47" s="79">
        <v>0</v>
      </c>
      <c r="AZ47" s="24">
        <v>0</v>
      </c>
      <c r="BA47" s="24">
        <v>0</v>
      </c>
      <c r="BB47" s="24">
        <v>0</v>
      </c>
      <c r="BC47" s="24">
        <v>0</v>
      </c>
      <c r="BE47" s="144">
        <v>15</v>
      </c>
      <c r="BF47" s="144">
        <v>4</v>
      </c>
      <c r="BG47" s="144">
        <v>15</v>
      </c>
      <c r="BH47" s="144">
        <v>0</v>
      </c>
      <c r="BI47" s="140"/>
      <c r="BJ47" s="144">
        <v>40</v>
      </c>
      <c r="BK47" s="145" t="s">
        <v>195</v>
      </c>
      <c r="BL47" s="84"/>
      <c r="BM47" s="132" t="s">
        <v>30</v>
      </c>
      <c r="BN47" s="84">
        <v>8.5</v>
      </c>
      <c r="BO47" s="84">
        <v>6</v>
      </c>
      <c r="BP47" s="84" t="s">
        <v>52</v>
      </c>
    </row>
    <row r="48" spans="1:68" ht="26.25">
      <c r="A48" s="25">
        <v>4</v>
      </c>
      <c r="B48" s="25" t="s">
        <v>0</v>
      </c>
      <c r="C48" s="25">
        <v>47</v>
      </c>
      <c r="D48" s="25" t="s">
        <v>267</v>
      </c>
      <c r="E48" s="25">
        <v>3</v>
      </c>
      <c r="F48" s="25">
        <v>8</v>
      </c>
      <c r="G48" s="25">
        <v>10</v>
      </c>
      <c r="H48" s="24">
        <v>17.5</v>
      </c>
      <c r="I48" s="24">
        <v>25.5</v>
      </c>
      <c r="J48" s="79">
        <v>31</v>
      </c>
      <c r="K48" s="79">
        <v>42</v>
      </c>
      <c r="L48" s="79">
        <v>49</v>
      </c>
      <c r="M48" s="79">
        <v>72</v>
      </c>
      <c r="N48">
        <f>J48-'data for JMP'!J48</f>
        <v>5.5</v>
      </c>
      <c r="O48">
        <f t="shared" si="0"/>
        <v>11</v>
      </c>
      <c r="P48">
        <f t="shared" si="1"/>
        <v>7</v>
      </c>
      <c r="Q48">
        <f t="shared" si="2"/>
        <v>23</v>
      </c>
      <c r="R48" s="24">
        <v>5</v>
      </c>
      <c r="S48" s="51">
        <f t="shared" si="3"/>
        <v>500.4375</v>
      </c>
      <c r="T48" s="79">
        <v>8</v>
      </c>
      <c r="U48">
        <f>3.14*(T48/2)^2*J48</f>
        <v>1557.44</v>
      </c>
      <c r="V48" s="79">
        <v>9</v>
      </c>
      <c r="W48" s="79">
        <v>11</v>
      </c>
      <c r="X48" s="5">
        <f xml:space="preserve"> AVERAGE(V48:W48)</f>
        <v>10</v>
      </c>
      <c r="Y48">
        <f>3.14*((V48+W48)/2)^2*K48</f>
        <v>13188</v>
      </c>
      <c r="Z48" s="79">
        <v>21</v>
      </c>
      <c r="AA48" s="79">
        <v>16</v>
      </c>
      <c r="AB48" s="5">
        <f xml:space="preserve"> AVERAGE(Z48:AA48)</f>
        <v>18.5</v>
      </c>
      <c r="AC48">
        <f>3.14*((Z48+AA48)/2)^2*L48</f>
        <v>52658.584999999999</v>
      </c>
      <c r="AD48" s="79">
        <v>35</v>
      </c>
      <c r="AE48" s="79">
        <v>28</v>
      </c>
      <c r="AF48" s="5">
        <f xml:space="preserve"> AVERAGE(AD48:AE48)</f>
        <v>31.5</v>
      </c>
      <c r="AG48">
        <f>3.14*((AD48+AE48)/2)^2*M48</f>
        <v>224327.88</v>
      </c>
      <c r="AH48" s="30" t="s">
        <v>18</v>
      </c>
      <c r="AI48" s="88">
        <v>1</v>
      </c>
      <c r="AJ48" s="52" t="s">
        <v>17</v>
      </c>
      <c r="AK48" s="24" t="s">
        <v>15</v>
      </c>
      <c r="AL48" s="24">
        <v>1</v>
      </c>
      <c r="AM48" s="24" t="s">
        <v>15</v>
      </c>
      <c r="AN48" s="24">
        <v>1</v>
      </c>
      <c r="AO48" s="24" t="s">
        <v>15</v>
      </c>
      <c r="AP48" s="77" t="s">
        <v>488</v>
      </c>
      <c r="AQ48">
        <v>1</v>
      </c>
      <c r="AR48" s="77" t="s">
        <v>491</v>
      </c>
      <c r="AS48">
        <v>1</v>
      </c>
      <c r="AT48" s="77" t="s">
        <v>497</v>
      </c>
      <c r="AU48">
        <v>1</v>
      </c>
      <c r="AV48" s="77" t="s">
        <v>13</v>
      </c>
      <c r="AW48">
        <v>1</v>
      </c>
      <c r="AX48" s="79">
        <v>20</v>
      </c>
      <c r="AY48" s="24">
        <v>35</v>
      </c>
      <c r="AZ48" s="79">
        <v>35</v>
      </c>
      <c r="BA48" s="79">
        <v>15</v>
      </c>
      <c r="BB48" s="79">
        <v>15</v>
      </c>
      <c r="BC48" s="79">
        <v>20</v>
      </c>
      <c r="BE48" s="144">
        <v>4</v>
      </c>
      <c r="BF48" s="144">
        <v>0</v>
      </c>
      <c r="BG48" s="144">
        <v>5</v>
      </c>
      <c r="BH48" s="144">
        <v>0</v>
      </c>
      <c r="BI48" s="140">
        <v>35</v>
      </c>
      <c r="BJ48" s="144">
        <v>75</v>
      </c>
      <c r="BK48" s="145" t="s">
        <v>198</v>
      </c>
      <c r="BL48" s="84"/>
      <c r="BM48" s="132" t="s">
        <v>30</v>
      </c>
      <c r="BN48" s="84">
        <v>8</v>
      </c>
      <c r="BO48" s="84">
        <v>6</v>
      </c>
      <c r="BP48" s="84" t="s">
        <v>52</v>
      </c>
    </row>
    <row r="49" spans="1:68" ht="39">
      <c r="A49" s="25">
        <v>4</v>
      </c>
      <c r="B49" s="25" t="s">
        <v>0</v>
      </c>
      <c r="C49" s="25">
        <v>48</v>
      </c>
      <c r="D49" s="25" t="s">
        <v>267</v>
      </c>
      <c r="E49" s="25">
        <v>2</v>
      </c>
      <c r="F49" s="25">
        <v>6.5</v>
      </c>
      <c r="G49" s="25">
        <v>9</v>
      </c>
      <c r="H49" s="24">
        <v>13</v>
      </c>
      <c r="I49" s="24"/>
      <c r="J49" s="79"/>
      <c r="K49" s="79"/>
      <c r="L49" s="78"/>
      <c r="M49" s="78"/>
      <c r="N49">
        <f>J49-'data for JMP'!J49</f>
        <v>0</v>
      </c>
      <c r="O49">
        <f t="shared" si="0"/>
        <v>0</v>
      </c>
      <c r="P49">
        <f t="shared" si="1"/>
        <v>0</v>
      </c>
      <c r="Q49">
        <f t="shared" si="2"/>
        <v>0</v>
      </c>
      <c r="R49" s="24"/>
      <c r="S49" s="51"/>
      <c r="T49" s="79"/>
      <c r="V49" s="79"/>
      <c r="W49" s="79"/>
      <c r="X49" s="5"/>
      <c r="Z49" s="78"/>
      <c r="AA49" s="78"/>
      <c r="AB49" s="5"/>
      <c r="AD49" s="78"/>
      <c r="AE49" s="78"/>
      <c r="AF49" s="5"/>
      <c r="AH49" s="30" t="s">
        <v>18</v>
      </c>
      <c r="AI49" s="88">
        <v>1</v>
      </c>
      <c r="AJ49" s="52" t="s">
        <v>17</v>
      </c>
      <c r="AK49" s="24" t="s">
        <v>17</v>
      </c>
      <c r="AL49" s="24">
        <v>1</v>
      </c>
      <c r="AM49" s="24" t="s">
        <v>14</v>
      </c>
      <c r="AN49" s="24">
        <v>0</v>
      </c>
      <c r="AO49" s="24" t="s">
        <v>14</v>
      </c>
      <c r="AP49" s="77" t="s">
        <v>487</v>
      </c>
      <c r="AQ49">
        <v>0</v>
      </c>
      <c r="AR49" s="77" t="s">
        <v>512</v>
      </c>
      <c r="AS49">
        <v>0</v>
      </c>
      <c r="AT49" s="77" t="s">
        <v>512</v>
      </c>
      <c r="AU49">
        <v>0</v>
      </c>
      <c r="AV49" s="77" t="s">
        <v>512</v>
      </c>
      <c r="AW49">
        <v>0</v>
      </c>
      <c r="AX49" s="79">
        <v>0</v>
      </c>
      <c r="AY49" s="79">
        <v>0</v>
      </c>
      <c r="AZ49" s="24">
        <v>0</v>
      </c>
      <c r="BA49" s="79">
        <v>10</v>
      </c>
      <c r="BB49" s="24">
        <v>0</v>
      </c>
      <c r="BC49" s="24">
        <v>0</v>
      </c>
      <c r="BE49" s="144">
        <v>4</v>
      </c>
      <c r="BF49" s="144">
        <v>5</v>
      </c>
      <c r="BG49" s="144">
        <v>17</v>
      </c>
      <c r="BH49" s="144">
        <v>25</v>
      </c>
      <c r="BI49" s="140"/>
      <c r="BJ49" s="144">
        <v>45</v>
      </c>
      <c r="BK49" s="145" t="s">
        <v>368</v>
      </c>
      <c r="BL49" s="84"/>
      <c r="BM49" s="132" t="s">
        <v>30</v>
      </c>
      <c r="BN49" s="84">
        <v>6.5</v>
      </c>
      <c r="BO49" s="84">
        <v>3</v>
      </c>
      <c r="BP49" s="84" t="s">
        <v>40</v>
      </c>
    </row>
    <row r="50" spans="1:68" ht="26.25">
      <c r="A50" s="25">
        <v>4</v>
      </c>
      <c r="B50" s="25" t="s">
        <v>0</v>
      </c>
      <c r="C50" s="25">
        <v>49</v>
      </c>
      <c r="D50" s="25" t="s">
        <v>47</v>
      </c>
      <c r="E50" s="25">
        <v>3</v>
      </c>
      <c r="F50" s="25">
        <v>11.5</v>
      </c>
      <c r="G50" s="25">
        <v>24.5</v>
      </c>
      <c r="H50" s="24">
        <v>42</v>
      </c>
      <c r="I50" s="24">
        <v>41</v>
      </c>
      <c r="J50" s="79"/>
      <c r="K50" s="79"/>
      <c r="L50" s="78"/>
      <c r="M50" s="78"/>
      <c r="N50" s="11">
        <f>J50-'data for JMP'!J50</f>
        <v>-41</v>
      </c>
      <c r="O50">
        <f t="shared" si="0"/>
        <v>0</v>
      </c>
      <c r="P50">
        <f t="shared" si="1"/>
        <v>0</v>
      </c>
      <c r="Q50">
        <f t="shared" si="2"/>
        <v>0</v>
      </c>
      <c r="R50" s="24">
        <v>4.5</v>
      </c>
      <c r="S50" s="51">
        <f t="shared" si="3"/>
        <v>651.74625000000003</v>
      </c>
      <c r="T50" s="79"/>
      <c r="V50" s="79"/>
      <c r="W50" s="79"/>
      <c r="X50" s="5"/>
      <c r="Z50" s="78"/>
      <c r="AA50" s="78"/>
      <c r="AB50" s="5"/>
      <c r="AD50" s="78"/>
      <c r="AE50" s="78"/>
      <c r="AF50" s="5"/>
      <c r="AH50" s="30" t="s">
        <v>17</v>
      </c>
      <c r="AI50" s="88">
        <v>1</v>
      </c>
      <c r="AJ50" s="52" t="s">
        <v>15</v>
      </c>
      <c r="AK50" s="24" t="s">
        <v>13</v>
      </c>
      <c r="AL50" s="24">
        <v>1</v>
      </c>
      <c r="AM50" s="24" t="s">
        <v>14</v>
      </c>
      <c r="AN50" s="24">
        <v>0</v>
      </c>
      <c r="AO50" s="24" t="s">
        <v>14</v>
      </c>
      <c r="AP50" s="77" t="s">
        <v>487</v>
      </c>
      <c r="AQ50">
        <v>0</v>
      </c>
      <c r="AR50" s="77" t="s">
        <v>512</v>
      </c>
      <c r="AS50">
        <v>0</v>
      </c>
      <c r="AT50" s="77" t="s">
        <v>512</v>
      </c>
      <c r="AU50">
        <v>0</v>
      </c>
      <c r="AV50" s="77" t="s">
        <v>512</v>
      </c>
      <c r="AW50">
        <v>0</v>
      </c>
      <c r="AX50" s="79">
        <v>5</v>
      </c>
      <c r="AY50" s="24">
        <v>0</v>
      </c>
      <c r="AZ50" s="24">
        <v>0</v>
      </c>
      <c r="BA50" s="24">
        <v>0</v>
      </c>
      <c r="BB50" s="24">
        <v>0</v>
      </c>
      <c r="BC50" s="24">
        <v>0</v>
      </c>
      <c r="BE50" s="144">
        <v>2</v>
      </c>
      <c r="BF50" s="145">
        <v>0.1</v>
      </c>
      <c r="BG50" s="144">
        <v>6</v>
      </c>
      <c r="BH50" s="144">
        <v>0</v>
      </c>
      <c r="BI50" s="140">
        <v>0</v>
      </c>
      <c r="BJ50" s="144">
        <v>10</v>
      </c>
      <c r="BK50" s="145" t="s">
        <v>367</v>
      </c>
      <c r="BL50" s="84"/>
      <c r="BM50" s="132" t="s">
        <v>30</v>
      </c>
      <c r="BN50" s="84">
        <v>11.5</v>
      </c>
      <c r="BO50" s="84">
        <v>7</v>
      </c>
      <c r="BP50" s="84" t="s">
        <v>52</v>
      </c>
    </row>
    <row r="51" spans="1:68">
      <c r="A51" s="25">
        <v>4</v>
      </c>
      <c r="B51" s="25" t="s">
        <v>0</v>
      </c>
      <c r="C51" s="25">
        <v>50</v>
      </c>
      <c r="D51" s="25" t="s">
        <v>267</v>
      </c>
      <c r="E51" s="25">
        <v>1</v>
      </c>
      <c r="F51" s="25">
        <v>8</v>
      </c>
      <c r="G51" s="25">
        <v>13</v>
      </c>
      <c r="H51" s="24"/>
      <c r="I51" s="57"/>
      <c r="J51" s="79"/>
      <c r="K51" s="79"/>
      <c r="L51" s="78"/>
      <c r="M51" s="78"/>
      <c r="N51">
        <f>J51-'data for JMP'!J51</f>
        <v>0</v>
      </c>
      <c r="O51">
        <f t="shared" si="0"/>
        <v>0</v>
      </c>
      <c r="P51">
        <f t="shared" si="1"/>
        <v>0</v>
      </c>
      <c r="Q51">
        <f t="shared" si="2"/>
        <v>0</v>
      </c>
      <c r="R51" s="24"/>
      <c r="S51" s="51"/>
      <c r="T51" s="79"/>
      <c r="V51" s="79"/>
      <c r="W51" s="79"/>
      <c r="X51" s="5"/>
      <c r="Z51" s="78"/>
      <c r="AA51" s="78"/>
      <c r="AB51" s="5"/>
      <c r="AD51" s="78"/>
      <c r="AE51" s="78"/>
      <c r="AF51" s="5"/>
      <c r="AH51" s="30" t="s">
        <v>17</v>
      </c>
      <c r="AI51" s="88">
        <v>1</v>
      </c>
      <c r="AJ51" s="52" t="s">
        <v>14</v>
      </c>
      <c r="AK51" s="24" t="s">
        <v>14</v>
      </c>
      <c r="AL51" s="24">
        <v>0</v>
      </c>
      <c r="AM51" s="24" t="s">
        <v>14</v>
      </c>
      <c r="AN51" s="24">
        <v>0</v>
      </c>
      <c r="AO51" s="24" t="s">
        <v>14</v>
      </c>
      <c r="AP51" s="77" t="s">
        <v>512</v>
      </c>
      <c r="AQ51">
        <v>0</v>
      </c>
      <c r="AR51" s="77" t="s">
        <v>512</v>
      </c>
      <c r="AS51">
        <v>0</v>
      </c>
      <c r="AT51" s="77" t="s">
        <v>512</v>
      </c>
      <c r="AU51">
        <v>0</v>
      </c>
      <c r="AV51" s="77" t="s">
        <v>512</v>
      </c>
      <c r="AW51">
        <v>0</v>
      </c>
      <c r="AX51" s="79">
        <v>0</v>
      </c>
      <c r="AY51" s="79">
        <v>0</v>
      </c>
      <c r="AZ51" s="24">
        <v>0</v>
      </c>
      <c r="BA51" s="24">
        <v>0</v>
      </c>
      <c r="BB51" s="24">
        <v>0</v>
      </c>
      <c r="BC51" s="24">
        <v>0</v>
      </c>
      <c r="BE51" s="144">
        <v>3</v>
      </c>
      <c r="BF51" s="144">
        <v>0</v>
      </c>
      <c r="BG51" s="144">
        <v>2</v>
      </c>
      <c r="BH51" s="144">
        <v>0</v>
      </c>
      <c r="BI51" s="140"/>
      <c r="BJ51" s="144">
        <v>40</v>
      </c>
      <c r="BK51" s="145" t="s">
        <v>245</v>
      </c>
      <c r="BL51" s="84"/>
      <c r="BM51" s="132" t="s">
        <v>30</v>
      </c>
      <c r="BN51" s="84">
        <v>8</v>
      </c>
      <c r="BO51" s="84">
        <v>3</v>
      </c>
      <c r="BP51" s="84" t="s">
        <v>40</v>
      </c>
    </row>
    <row r="52" spans="1:68" ht="51.75">
      <c r="A52" s="25">
        <v>4</v>
      </c>
      <c r="B52" s="25" t="s">
        <v>0</v>
      </c>
      <c r="C52" s="25">
        <v>51</v>
      </c>
      <c r="D52" s="25" t="s">
        <v>267</v>
      </c>
      <c r="E52" s="25">
        <v>2</v>
      </c>
      <c r="F52" s="25">
        <v>7</v>
      </c>
      <c r="G52" s="25">
        <v>16.5</v>
      </c>
      <c r="H52" s="50">
        <v>37</v>
      </c>
      <c r="I52" s="24">
        <v>44.5</v>
      </c>
      <c r="J52" s="78">
        <v>50</v>
      </c>
      <c r="K52" s="78">
        <v>64.5</v>
      </c>
      <c r="L52" s="78">
        <v>69</v>
      </c>
      <c r="M52" s="78">
        <v>98</v>
      </c>
      <c r="N52">
        <f>J52-'data for JMP'!J52</f>
        <v>5.5</v>
      </c>
      <c r="O52">
        <f t="shared" si="0"/>
        <v>14.5</v>
      </c>
      <c r="P52">
        <f t="shared" si="1"/>
        <v>4.5</v>
      </c>
      <c r="Q52">
        <f t="shared" si="2"/>
        <v>29</v>
      </c>
      <c r="R52" s="24">
        <v>8</v>
      </c>
      <c r="S52" s="51">
        <f t="shared" si="3"/>
        <v>2235.6800000000003</v>
      </c>
      <c r="T52" s="78">
        <v>13</v>
      </c>
      <c r="U52">
        <f>3.14*(T52/2)^2*J52</f>
        <v>6633.25</v>
      </c>
      <c r="V52" s="78">
        <v>18</v>
      </c>
      <c r="W52" s="78">
        <v>17</v>
      </c>
      <c r="X52" s="5">
        <f xml:space="preserve"> AVERAGE(V52:W52)</f>
        <v>17.5</v>
      </c>
      <c r="Y52">
        <f>3.14*((V52+W52)/2)^2*K52</f>
        <v>62024.8125</v>
      </c>
      <c r="Z52" s="78">
        <v>27</v>
      </c>
      <c r="AA52" s="78">
        <v>20</v>
      </c>
      <c r="AB52" s="5">
        <f xml:space="preserve"> AVERAGE(Z52:AA52)</f>
        <v>23.5</v>
      </c>
      <c r="AC52">
        <f>3.14*((Z52+AA52)/2)^2*L52</f>
        <v>119650.485</v>
      </c>
      <c r="AD52" s="78">
        <v>39</v>
      </c>
      <c r="AE52" s="78">
        <v>25</v>
      </c>
      <c r="AF52" s="5">
        <f xml:space="preserve"> AVERAGE(AD52:AE52)</f>
        <v>32</v>
      </c>
      <c r="AG52">
        <f>3.14*((AD52+AE52)/2)^2*M52</f>
        <v>315105.28000000003</v>
      </c>
      <c r="AH52" s="30" t="s">
        <v>13</v>
      </c>
      <c r="AI52" s="88">
        <v>1</v>
      </c>
      <c r="AJ52" s="52" t="s">
        <v>15</v>
      </c>
      <c r="AK52" s="24" t="s">
        <v>13</v>
      </c>
      <c r="AL52" s="50">
        <v>1</v>
      </c>
      <c r="AM52" s="24" t="s">
        <v>17</v>
      </c>
      <c r="AN52" s="24">
        <v>1</v>
      </c>
      <c r="AO52" s="24" t="s">
        <v>15</v>
      </c>
      <c r="AP52" s="77" t="s">
        <v>489</v>
      </c>
      <c r="AQ52">
        <v>1</v>
      </c>
      <c r="AR52" s="77" t="s">
        <v>488</v>
      </c>
      <c r="AS52">
        <v>1</v>
      </c>
      <c r="AT52" s="77" t="s">
        <v>15</v>
      </c>
      <c r="AU52">
        <v>1</v>
      </c>
      <c r="AV52" s="77" t="s">
        <v>15</v>
      </c>
      <c r="AW52">
        <v>1</v>
      </c>
      <c r="AX52" s="78">
        <v>5</v>
      </c>
      <c r="AY52" s="24">
        <v>15</v>
      </c>
      <c r="AZ52" s="78">
        <v>10</v>
      </c>
      <c r="BA52" s="78">
        <v>0</v>
      </c>
      <c r="BB52" s="78">
        <v>10</v>
      </c>
      <c r="BC52" s="78">
        <v>20</v>
      </c>
      <c r="BE52" s="154">
        <v>1E-3</v>
      </c>
      <c r="BF52" s="152">
        <v>0.01</v>
      </c>
      <c r="BG52" s="152">
        <v>0.03</v>
      </c>
      <c r="BH52" s="152">
        <v>0.02</v>
      </c>
      <c r="BI52" s="140">
        <v>15</v>
      </c>
      <c r="BJ52" s="144">
        <v>25</v>
      </c>
      <c r="BK52" s="145" t="s">
        <v>366</v>
      </c>
      <c r="BL52" s="84"/>
      <c r="BM52" s="132" t="s">
        <v>30</v>
      </c>
      <c r="BN52" s="84">
        <v>7</v>
      </c>
      <c r="BO52" s="84">
        <v>4</v>
      </c>
      <c r="BP52" s="84" t="s">
        <v>49</v>
      </c>
    </row>
    <row r="53" spans="1:68" ht="51.75">
      <c r="A53" s="25">
        <v>4</v>
      </c>
      <c r="B53" s="25" t="s">
        <v>0</v>
      </c>
      <c r="C53" s="25">
        <v>52</v>
      </c>
      <c r="D53" s="25" t="s">
        <v>47</v>
      </c>
      <c r="E53" s="25">
        <v>2</v>
      </c>
      <c r="F53" s="25">
        <v>9</v>
      </c>
      <c r="G53" s="25">
        <v>16</v>
      </c>
      <c r="H53" s="24"/>
      <c r="I53" s="24"/>
      <c r="J53" s="79"/>
      <c r="K53" s="79"/>
      <c r="L53" s="78"/>
      <c r="M53" s="78"/>
      <c r="N53">
        <f>J53-'data for JMP'!J53</f>
        <v>0</v>
      </c>
      <c r="O53">
        <f t="shared" si="0"/>
        <v>0</v>
      </c>
      <c r="P53">
        <f t="shared" si="1"/>
        <v>0</v>
      </c>
      <c r="Q53">
        <f t="shared" si="2"/>
        <v>0</v>
      </c>
      <c r="R53" s="24"/>
      <c r="S53" s="51"/>
      <c r="T53" s="79"/>
      <c r="V53" s="79"/>
      <c r="W53" s="79"/>
      <c r="X53" s="5"/>
      <c r="Z53" s="78"/>
      <c r="AA53" s="78"/>
      <c r="AB53" s="5"/>
      <c r="AD53" s="78"/>
      <c r="AE53" s="78"/>
      <c r="AF53" s="5"/>
      <c r="AH53" s="30" t="s">
        <v>15</v>
      </c>
      <c r="AI53" s="88">
        <v>1</v>
      </c>
      <c r="AJ53" s="52" t="s">
        <v>14</v>
      </c>
      <c r="AK53" s="24" t="s">
        <v>14</v>
      </c>
      <c r="AL53" s="24">
        <v>0</v>
      </c>
      <c r="AM53" s="24" t="s">
        <v>14</v>
      </c>
      <c r="AN53" s="24">
        <v>0</v>
      </c>
      <c r="AO53" s="24" t="s">
        <v>14</v>
      </c>
      <c r="AP53" s="77" t="s">
        <v>512</v>
      </c>
      <c r="AQ53">
        <v>0</v>
      </c>
      <c r="AR53" s="77" t="s">
        <v>512</v>
      </c>
      <c r="AS53">
        <v>0</v>
      </c>
      <c r="AT53" s="77" t="s">
        <v>512</v>
      </c>
      <c r="AU53">
        <v>0</v>
      </c>
      <c r="AV53" s="77" t="s">
        <v>512</v>
      </c>
      <c r="AW53">
        <v>0</v>
      </c>
      <c r="AX53" s="79">
        <v>0</v>
      </c>
      <c r="AY53" s="79">
        <v>0</v>
      </c>
      <c r="AZ53" s="24">
        <v>0</v>
      </c>
      <c r="BA53" s="24">
        <v>0</v>
      </c>
      <c r="BB53" s="24">
        <v>0</v>
      </c>
      <c r="BC53" s="24">
        <v>0</v>
      </c>
      <c r="BE53" s="152">
        <v>0.01</v>
      </c>
      <c r="BF53" s="155">
        <v>1E-3</v>
      </c>
      <c r="BG53" s="156">
        <v>0.2</v>
      </c>
      <c r="BH53" s="157">
        <v>0.1</v>
      </c>
      <c r="BI53" s="140"/>
      <c r="BJ53" s="158">
        <v>25</v>
      </c>
      <c r="BK53" s="145" t="s">
        <v>365</v>
      </c>
      <c r="BL53" s="159" t="s">
        <v>364</v>
      </c>
      <c r="BM53" s="132" t="s">
        <v>30</v>
      </c>
      <c r="BN53" s="84">
        <v>9</v>
      </c>
      <c r="BO53" s="84">
        <v>6</v>
      </c>
      <c r="BP53" s="84">
        <v>0</v>
      </c>
    </row>
    <row r="54" spans="1:68" ht="51.75">
      <c r="A54" s="25">
        <v>4</v>
      </c>
      <c r="B54" s="25" t="s">
        <v>0</v>
      </c>
      <c r="C54" s="25">
        <v>53</v>
      </c>
      <c r="D54" s="25" t="s">
        <v>267</v>
      </c>
      <c r="E54" s="25">
        <v>2</v>
      </c>
      <c r="F54" s="25">
        <v>8</v>
      </c>
      <c r="G54" s="30">
        <v>0</v>
      </c>
      <c r="H54" s="24"/>
      <c r="I54" s="24"/>
      <c r="J54" s="79"/>
      <c r="K54" s="79"/>
      <c r="L54" s="78"/>
      <c r="M54" s="78"/>
      <c r="N54">
        <f>J54-'data for JMP'!J54</f>
        <v>0</v>
      </c>
      <c r="O54">
        <f t="shared" si="0"/>
        <v>0</v>
      </c>
      <c r="P54">
        <f t="shared" si="1"/>
        <v>0</v>
      </c>
      <c r="Q54">
        <f t="shared" si="2"/>
        <v>0</v>
      </c>
      <c r="R54" s="24"/>
      <c r="S54" s="51"/>
      <c r="T54" s="79"/>
      <c r="V54" s="79"/>
      <c r="W54" s="79"/>
      <c r="X54" s="5"/>
      <c r="Z54" s="78"/>
      <c r="AA54" s="78"/>
      <c r="AB54" s="5"/>
      <c r="AD54" s="78"/>
      <c r="AE54" s="78"/>
      <c r="AF54" s="5"/>
      <c r="AH54" s="30" t="s">
        <v>14</v>
      </c>
      <c r="AI54" s="25">
        <v>0</v>
      </c>
      <c r="AJ54" s="30" t="s">
        <v>14</v>
      </c>
      <c r="AK54" s="24" t="s">
        <v>14</v>
      </c>
      <c r="AL54" s="24">
        <v>0</v>
      </c>
      <c r="AM54" s="24" t="s">
        <v>14</v>
      </c>
      <c r="AN54" s="24">
        <v>0</v>
      </c>
      <c r="AO54" s="24" t="s">
        <v>14</v>
      </c>
      <c r="AP54" s="77" t="s">
        <v>512</v>
      </c>
      <c r="AQ54">
        <v>0</v>
      </c>
      <c r="AR54" s="77" t="s">
        <v>512</v>
      </c>
      <c r="AS54">
        <v>0</v>
      </c>
      <c r="AT54" s="77" t="s">
        <v>512</v>
      </c>
      <c r="AU54">
        <v>0</v>
      </c>
      <c r="AV54" s="77" t="s">
        <v>512</v>
      </c>
      <c r="AW54">
        <v>0</v>
      </c>
      <c r="AX54" s="79">
        <v>0</v>
      </c>
      <c r="AY54" s="79">
        <v>0</v>
      </c>
      <c r="AZ54" s="24">
        <v>0</v>
      </c>
      <c r="BA54" s="24">
        <v>0</v>
      </c>
      <c r="BB54" s="24">
        <v>0</v>
      </c>
      <c r="BC54" s="24">
        <v>0</v>
      </c>
      <c r="BE54" s="144">
        <v>2</v>
      </c>
      <c r="BF54" s="144">
        <v>1</v>
      </c>
      <c r="BG54" s="144">
        <v>7</v>
      </c>
      <c r="BH54" s="145">
        <v>0.1</v>
      </c>
      <c r="BI54" s="140"/>
      <c r="BJ54" s="144">
        <v>25</v>
      </c>
      <c r="BK54" s="157" t="s">
        <v>363</v>
      </c>
      <c r="BL54" s="146" t="s">
        <v>76</v>
      </c>
      <c r="BM54" s="132" t="s">
        <v>30</v>
      </c>
      <c r="BN54" s="84">
        <v>8</v>
      </c>
      <c r="BO54" s="84">
        <v>3</v>
      </c>
      <c r="BP54" s="84" t="s">
        <v>49</v>
      </c>
    </row>
    <row r="55" spans="1:68" ht="51.75">
      <c r="A55" s="25">
        <v>4</v>
      </c>
      <c r="B55" s="25" t="s">
        <v>0</v>
      </c>
      <c r="C55" s="25">
        <v>54</v>
      </c>
      <c r="D55" s="25" t="s">
        <v>267</v>
      </c>
      <c r="E55" s="25">
        <v>2</v>
      </c>
      <c r="F55" s="25">
        <v>9</v>
      </c>
      <c r="G55" s="25">
        <v>11.5</v>
      </c>
      <c r="H55" s="24">
        <v>15.5</v>
      </c>
      <c r="I55" s="24">
        <v>16.5</v>
      </c>
      <c r="J55" s="79">
        <v>20</v>
      </c>
      <c r="K55" s="79">
        <v>31.5</v>
      </c>
      <c r="L55" s="79">
        <v>45</v>
      </c>
      <c r="M55" s="79">
        <v>71</v>
      </c>
      <c r="N55">
        <f>J55-'data for JMP'!J55</f>
        <v>3.5</v>
      </c>
      <c r="O55">
        <f t="shared" si="0"/>
        <v>11.5</v>
      </c>
      <c r="P55">
        <f t="shared" si="1"/>
        <v>13.5</v>
      </c>
      <c r="Q55">
        <f t="shared" si="2"/>
        <v>26</v>
      </c>
      <c r="R55" s="24">
        <v>5.5</v>
      </c>
      <c r="S55" s="51">
        <f t="shared" si="3"/>
        <v>391.81312500000001</v>
      </c>
      <c r="T55" s="79">
        <v>6.5</v>
      </c>
      <c r="U55">
        <f>3.14*(T55/2)^2*J55</f>
        <v>663.32499999999993</v>
      </c>
      <c r="V55" s="79">
        <v>11</v>
      </c>
      <c r="W55" s="79">
        <v>8</v>
      </c>
      <c r="X55" s="5">
        <f xml:space="preserve"> AVERAGE(V55:W55)</f>
        <v>9.5</v>
      </c>
      <c r="Y55">
        <f>3.14*((V55+W55)/2)^2*K55</f>
        <v>8926.6275000000005</v>
      </c>
      <c r="Z55" s="79">
        <v>16</v>
      </c>
      <c r="AA55" s="79">
        <v>18</v>
      </c>
      <c r="AB55" s="5">
        <f xml:space="preserve"> AVERAGE(Z55:AA55)</f>
        <v>17</v>
      </c>
      <c r="AC55">
        <f>3.14*((Z55+AA55)/2)^2*L55</f>
        <v>40835.700000000004</v>
      </c>
      <c r="AD55" s="79">
        <v>26.5</v>
      </c>
      <c r="AE55" s="79">
        <v>28</v>
      </c>
      <c r="AF55" s="5">
        <f xml:space="preserve"> AVERAGE(AD55:AE55)</f>
        <v>27.25</v>
      </c>
      <c r="AG55">
        <f>3.14*((AD55+AE55)/2)^2*M55</f>
        <v>165546.88375000001</v>
      </c>
      <c r="AH55" s="30" t="s">
        <v>17</v>
      </c>
      <c r="AI55" s="88">
        <v>1</v>
      </c>
      <c r="AJ55" s="52" t="s">
        <v>17</v>
      </c>
      <c r="AK55" s="24" t="s">
        <v>15</v>
      </c>
      <c r="AL55" s="24">
        <v>1</v>
      </c>
      <c r="AM55" s="24" t="s">
        <v>17</v>
      </c>
      <c r="AN55" s="24">
        <v>1</v>
      </c>
      <c r="AO55" s="24" t="s">
        <v>14</v>
      </c>
      <c r="AP55" s="77" t="s">
        <v>489</v>
      </c>
      <c r="AQ55">
        <v>1</v>
      </c>
      <c r="AR55" s="77" t="s">
        <v>491</v>
      </c>
      <c r="AS55">
        <v>1</v>
      </c>
      <c r="AT55" s="77" t="s">
        <v>15</v>
      </c>
      <c r="AU55">
        <v>1</v>
      </c>
      <c r="AV55" s="77" t="s">
        <v>13</v>
      </c>
      <c r="AW55">
        <v>1</v>
      </c>
      <c r="AX55" s="79">
        <v>5</v>
      </c>
      <c r="AY55" s="24">
        <v>0</v>
      </c>
      <c r="AZ55" s="79">
        <v>0</v>
      </c>
      <c r="BA55" s="79">
        <v>0</v>
      </c>
      <c r="BB55" s="79">
        <v>2</v>
      </c>
      <c r="BC55" s="79">
        <v>0</v>
      </c>
      <c r="BE55" s="144">
        <v>2</v>
      </c>
      <c r="BF55" s="144">
        <v>10</v>
      </c>
      <c r="BG55" s="144">
        <v>3</v>
      </c>
      <c r="BH55" s="144">
        <v>10</v>
      </c>
      <c r="BI55" s="140">
        <v>0</v>
      </c>
      <c r="BJ55" s="144">
        <v>18</v>
      </c>
      <c r="BK55" s="145" t="s">
        <v>362</v>
      </c>
      <c r="BL55" s="84"/>
      <c r="BM55" s="132" t="s">
        <v>30</v>
      </c>
      <c r="BN55" s="84">
        <v>9</v>
      </c>
      <c r="BO55" s="84">
        <v>5</v>
      </c>
      <c r="BP55" s="84">
        <v>0</v>
      </c>
    </row>
    <row r="56" spans="1:68" ht="51.75">
      <c r="A56" s="25">
        <v>4</v>
      </c>
      <c r="B56" s="25" t="s">
        <v>0</v>
      </c>
      <c r="C56" s="25">
        <v>55</v>
      </c>
      <c r="D56" s="25" t="s">
        <v>47</v>
      </c>
      <c r="E56" s="25">
        <v>1</v>
      </c>
      <c r="F56" s="25">
        <v>5</v>
      </c>
      <c r="G56" s="25">
        <v>11</v>
      </c>
      <c r="H56" s="24">
        <v>18.5</v>
      </c>
      <c r="I56" s="24">
        <v>23.5</v>
      </c>
      <c r="J56" s="79">
        <v>27</v>
      </c>
      <c r="K56" s="79">
        <v>39</v>
      </c>
      <c r="L56" s="79">
        <v>48</v>
      </c>
      <c r="M56" s="79">
        <v>42</v>
      </c>
      <c r="N56">
        <f>J56-'data for JMP'!J56</f>
        <v>3.5</v>
      </c>
      <c r="O56">
        <f t="shared" si="0"/>
        <v>12</v>
      </c>
      <c r="P56">
        <f t="shared" si="1"/>
        <v>9</v>
      </c>
      <c r="Q56" s="11">
        <f t="shared" si="2"/>
        <v>-6</v>
      </c>
      <c r="R56" s="24">
        <v>4.5</v>
      </c>
      <c r="S56" s="51">
        <f t="shared" si="3"/>
        <v>373.56187499999999</v>
      </c>
      <c r="T56" s="79">
        <v>8</v>
      </c>
      <c r="U56">
        <f>3.14*(T56/2)^2*J56</f>
        <v>1356.48</v>
      </c>
      <c r="V56" s="79">
        <v>8</v>
      </c>
      <c r="W56" s="79">
        <v>9</v>
      </c>
      <c r="X56" s="5">
        <f xml:space="preserve"> AVERAGE(V56:W56)</f>
        <v>8.5</v>
      </c>
      <c r="Y56">
        <f>3.14*((V56+W56)/2)^2*K56</f>
        <v>8847.7350000000006</v>
      </c>
      <c r="Z56" s="79">
        <v>12</v>
      </c>
      <c r="AA56" s="79">
        <v>10</v>
      </c>
      <c r="AB56" s="5">
        <f xml:space="preserve"> AVERAGE(Z56:AA56)</f>
        <v>11</v>
      </c>
      <c r="AC56">
        <f>3.14*((Z56+AA56)/2)^2*L56</f>
        <v>18237.12</v>
      </c>
      <c r="AD56" s="79"/>
      <c r="AE56" s="79"/>
      <c r="AF56" s="5"/>
      <c r="AH56" s="30" t="s">
        <v>15</v>
      </c>
      <c r="AI56" s="88">
        <v>1</v>
      </c>
      <c r="AJ56" s="52" t="s">
        <v>15</v>
      </c>
      <c r="AK56" s="24" t="s">
        <v>13</v>
      </c>
      <c r="AL56" s="24">
        <v>1</v>
      </c>
      <c r="AM56" s="24" t="s">
        <v>17</v>
      </c>
      <c r="AN56" s="24">
        <v>1</v>
      </c>
      <c r="AO56" s="24" t="s">
        <v>17</v>
      </c>
      <c r="AP56" s="77" t="s">
        <v>490</v>
      </c>
      <c r="AQ56">
        <v>1</v>
      </c>
      <c r="AR56" s="77" t="s">
        <v>489</v>
      </c>
      <c r="AS56">
        <v>1</v>
      </c>
      <c r="AT56" s="77" t="s">
        <v>497</v>
      </c>
      <c r="AU56">
        <v>1</v>
      </c>
      <c r="AV56" s="77" t="s">
        <v>487</v>
      </c>
      <c r="AW56">
        <v>0</v>
      </c>
      <c r="AX56" s="79">
        <v>30</v>
      </c>
      <c r="AY56" s="24">
        <v>20</v>
      </c>
      <c r="AZ56" s="79">
        <v>12</v>
      </c>
      <c r="BA56" s="79">
        <v>35</v>
      </c>
      <c r="BB56" s="79">
        <v>35</v>
      </c>
      <c r="BC56" s="24">
        <v>0</v>
      </c>
      <c r="BE56" s="144">
        <v>15</v>
      </c>
      <c r="BF56" s="144">
        <v>2</v>
      </c>
      <c r="BG56" s="144">
        <v>50</v>
      </c>
      <c r="BH56" s="144">
        <v>5</v>
      </c>
      <c r="BI56" s="140">
        <v>20</v>
      </c>
      <c r="BJ56" s="144">
        <v>50</v>
      </c>
      <c r="BK56" s="145" t="s">
        <v>361</v>
      </c>
      <c r="BL56" s="146" t="s">
        <v>76</v>
      </c>
      <c r="BM56" s="132" t="s">
        <v>30</v>
      </c>
      <c r="BN56" s="84">
        <v>5</v>
      </c>
      <c r="BO56" s="84">
        <v>1</v>
      </c>
      <c r="BP56" s="84">
        <v>0</v>
      </c>
    </row>
    <row r="57" spans="1:68" ht="39">
      <c r="A57" s="25">
        <v>4</v>
      </c>
      <c r="B57" s="25" t="s">
        <v>0</v>
      </c>
      <c r="C57" s="25">
        <v>56</v>
      </c>
      <c r="D57" s="25" t="s">
        <v>267</v>
      </c>
      <c r="E57" s="25">
        <v>1</v>
      </c>
      <c r="F57" s="25">
        <v>10</v>
      </c>
      <c r="G57" s="25">
        <v>17</v>
      </c>
      <c r="H57" s="24">
        <v>30.5</v>
      </c>
      <c r="I57" s="24">
        <v>26.5</v>
      </c>
      <c r="J57" s="79"/>
      <c r="K57" s="79">
        <v>25</v>
      </c>
      <c r="L57" s="79"/>
      <c r="M57" s="79"/>
      <c r="N57">
        <f>J57-'data for JMP'!J57</f>
        <v>-26.5</v>
      </c>
      <c r="O57">
        <f t="shared" si="0"/>
        <v>25</v>
      </c>
      <c r="P57">
        <f t="shared" si="1"/>
        <v>-25</v>
      </c>
      <c r="Q57">
        <f t="shared" si="2"/>
        <v>0</v>
      </c>
      <c r="R57" s="24">
        <v>3.5</v>
      </c>
      <c r="S57" s="51">
        <f t="shared" si="3"/>
        <v>254.83062500000003</v>
      </c>
      <c r="T57" s="79"/>
      <c r="V57" s="79">
        <v>4</v>
      </c>
      <c r="W57" s="79">
        <v>4</v>
      </c>
      <c r="X57" s="5">
        <f xml:space="preserve"> AVERAGE(V57:W57)</f>
        <v>4</v>
      </c>
      <c r="Y57">
        <f>3.14*((V57+W57)/2)^2*K57</f>
        <v>1256</v>
      </c>
      <c r="Z57" s="79"/>
      <c r="AA57" s="79"/>
      <c r="AB57" s="5"/>
      <c r="AD57" s="79"/>
      <c r="AE57" s="79"/>
      <c r="AF57" s="5"/>
      <c r="AH57" s="30" t="s">
        <v>15</v>
      </c>
      <c r="AI57" s="88">
        <v>1</v>
      </c>
      <c r="AJ57" s="52" t="s">
        <v>15</v>
      </c>
      <c r="AK57" s="24" t="s">
        <v>15</v>
      </c>
      <c r="AL57" s="24">
        <v>1</v>
      </c>
      <c r="AM57" s="24" t="s">
        <v>14</v>
      </c>
      <c r="AN57" s="24">
        <v>0</v>
      </c>
      <c r="AO57" s="24" t="s">
        <v>14</v>
      </c>
      <c r="AP57" s="77" t="s">
        <v>487</v>
      </c>
      <c r="AQ57">
        <v>0</v>
      </c>
      <c r="AR57" s="77" t="s">
        <v>490</v>
      </c>
      <c r="AS57">
        <v>1</v>
      </c>
      <c r="AT57" s="77" t="s">
        <v>512</v>
      </c>
      <c r="AU57">
        <v>0</v>
      </c>
      <c r="AV57" s="80" t="s">
        <v>498</v>
      </c>
      <c r="AW57">
        <v>0</v>
      </c>
      <c r="AX57" s="79">
        <v>10</v>
      </c>
      <c r="AY57" s="24">
        <v>2</v>
      </c>
      <c r="AZ57" s="24">
        <v>0</v>
      </c>
      <c r="BA57" s="79">
        <v>30</v>
      </c>
      <c r="BB57" s="24">
        <v>0</v>
      </c>
      <c r="BC57" s="24">
        <v>0</v>
      </c>
      <c r="BE57" s="144">
        <v>0</v>
      </c>
      <c r="BF57" s="144">
        <v>5</v>
      </c>
      <c r="BG57" s="144">
        <v>5</v>
      </c>
      <c r="BH57" s="144">
        <v>15</v>
      </c>
      <c r="BI57" s="140">
        <v>2</v>
      </c>
      <c r="BJ57" s="144">
        <v>22</v>
      </c>
      <c r="BK57" s="145" t="s">
        <v>360</v>
      </c>
      <c r="BL57" s="84"/>
      <c r="BM57" s="132" t="s">
        <v>30</v>
      </c>
      <c r="BN57" s="84">
        <v>10</v>
      </c>
      <c r="BO57" s="84">
        <v>4</v>
      </c>
      <c r="BP57" s="84" t="s">
        <v>49</v>
      </c>
    </row>
    <row r="58" spans="1:68" ht="51.75">
      <c r="A58" s="25">
        <v>4</v>
      </c>
      <c r="B58" s="25" t="s">
        <v>0</v>
      </c>
      <c r="C58" s="25">
        <v>57</v>
      </c>
      <c r="D58" s="25" t="s">
        <v>267</v>
      </c>
      <c r="E58" s="25">
        <v>1</v>
      </c>
      <c r="F58" s="25">
        <v>4</v>
      </c>
      <c r="G58" s="25">
        <v>8.5</v>
      </c>
      <c r="H58" s="24"/>
      <c r="I58" s="24"/>
      <c r="J58" s="79"/>
      <c r="K58" s="79"/>
      <c r="L58" s="79"/>
      <c r="M58" s="79"/>
      <c r="N58">
        <f>J58-'data for JMP'!J58</f>
        <v>0</v>
      </c>
      <c r="O58">
        <f t="shared" si="0"/>
        <v>0</v>
      </c>
      <c r="P58">
        <f t="shared" si="1"/>
        <v>0</v>
      </c>
      <c r="Q58">
        <f t="shared" si="2"/>
        <v>0</v>
      </c>
      <c r="R58" s="24"/>
      <c r="S58" s="51"/>
      <c r="T58" s="79"/>
      <c r="V58" s="79"/>
      <c r="W58" s="79"/>
      <c r="X58" s="5"/>
      <c r="Z58" s="79"/>
      <c r="AA58" s="79"/>
      <c r="AB58" s="5"/>
      <c r="AD58" s="79"/>
      <c r="AE58" s="79"/>
      <c r="AF58" s="5"/>
      <c r="AH58" s="30" t="s">
        <v>15</v>
      </c>
      <c r="AI58" s="88">
        <v>1</v>
      </c>
      <c r="AJ58" s="52" t="s">
        <v>14</v>
      </c>
      <c r="AK58" s="24" t="s">
        <v>14</v>
      </c>
      <c r="AL58" s="24">
        <v>0</v>
      </c>
      <c r="AM58" s="24" t="s">
        <v>14</v>
      </c>
      <c r="AN58" s="24">
        <v>0</v>
      </c>
      <c r="AO58" s="24" t="s">
        <v>14</v>
      </c>
      <c r="AP58" s="77" t="s">
        <v>512</v>
      </c>
      <c r="AQ58">
        <v>0</v>
      </c>
      <c r="AR58" s="77" t="s">
        <v>512</v>
      </c>
      <c r="AS58">
        <v>0</v>
      </c>
      <c r="AT58" s="77" t="s">
        <v>512</v>
      </c>
      <c r="AU58">
        <v>0</v>
      </c>
      <c r="AV58" s="77" t="s">
        <v>512</v>
      </c>
      <c r="AW58">
        <v>0</v>
      </c>
      <c r="AX58" s="79">
        <v>0</v>
      </c>
      <c r="AY58" s="79">
        <v>0</v>
      </c>
      <c r="AZ58" s="24">
        <v>0</v>
      </c>
      <c r="BA58" s="24">
        <v>0</v>
      </c>
      <c r="BB58" s="24">
        <v>0</v>
      </c>
      <c r="BC58" s="24">
        <v>0</v>
      </c>
      <c r="BE58" s="144">
        <v>2</v>
      </c>
      <c r="BF58" s="144">
        <v>1</v>
      </c>
      <c r="BG58" s="144">
        <v>8</v>
      </c>
      <c r="BH58" s="144">
        <v>5</v>
      </c>
      <c r="BI58" s="140"/>
      <c r="BJ58" s="144">
        <v>25</v>
      </c>
      <c r="BK58" s="145" t="s">
        <v>359</v>
      </c>
      <c r="BL58" s="84"/>
      <c r="BM58" s="132" t="s">
        <v>30</v>
      </c>
      <c r="BN58" s="84">
        <v>4</v>
      </c>
      <c r="BO58" s="84">
        <v>0</v>
      </c>
      <c r="BP58" s="84">
        <v>0</v>
      </c>
    </row>
    <row r="59" spans="1:68" ht="39">
      <c r="A59" s="25">
        <v>4</v>
      </c>
      <c r="B59" s="25" t="s">
        <v>0</v>
      </c>
      <c r="C59" s="25">
        <v>58</v>
      </c>
      <c r="D59" s="25" t="s">
        <v>267</v>
      </c>
      <c r="E59" s="25">
        <v>1</v>
      </c>
      <c r="F59" s="25">
        <v>5</v>
      </c>
      <c r="G59" s="25">
        <v>9.5</v>
      </c>
      <c r="H59" s="24">
        <v>21</v>
      </c>
      <c r="I59" s="24">
        <v>26</v>
      </c>
      <c r="J59" s="79">
        <v>36</v>
      </c>
      <c r="K59" s="79">
        <v>56.5</v>
      </c>
      <c r="L59" s="79">
        <v>64.5</v>
      </c>
      <c r="M59" s="79">
        <v>90.5</v>
      </c>
      <c r="N59">
        <f>J59-'data for JMP'!J59</f>
        <v>10</v>
      </c>
      <c r="O59">
        <f t="shared" si="0"/>
        <v>20.5</v>
      </c>
      <c r="P59">
        <f t="shared" si="1"/>
        <v>8</v>
      </c>
      <c r="Q59">
        <f t="shared" si="2"/>
        <v>26</v>
      </c>
      <c r="R59" s="24">
        <v>6</v>
      </c>
      <c r="S59" s="51">
        <f t="shared" si="3"/>
        <v>734.76</v>
      </c>
      <c r="T59" s="79">
        <v>9</v>
      </c>
      <c r="U59">
        <f>3.14*(T59/2)^2*J59</f>
        <v>2289.06</v>
      </c>
      <c r="V59" s="79">
        <v>10</v>
      </c>
      <c r="W59" s="79">
        <v>9</v>
      </c>
      <c r="X59" s="5">
        <f xml:space="preserve"> AVERAGE(V59:W59)</f>
        <v>9.5</v>
      </c>
      <c r="Y59">
        <f>3.14*((V59+W59)/2)^2*K59</f>
        <v>16011.252499999999</v>
      </c>
      <c r="Z59" s="79">
        <v>24</v>
      </c>
      <c r="AA59" s="79">
        <v>21</v>
      </c>
      <c r="AB59" s="5">
        <f xml:space="preserve"> AVERAGE(Z59:AA59)</f>
        <v>22.5</v>
      </c>
      <c r="AC59">
        <f>3.14*((Z59+AA59)/2)^2*L59</f>
        <v>102530.8125</v>
      </c>
      <c r="AD59" s="79">
        <v>35</v>
      </c>
      <c r="AE59" s="79">
        <v>22</v>
      </c>
      <c r="AF59" s="5">
        <f xml:space="preserve"> AVERAGE(AD59:AE59)</f>
        <v>28.5</v>
      </c>
      <c r="AG59">
        <f>3.14*((AD59+AE59)/2)^2*M59</f>
        <v>230817.08250000002</v>
      </c>
      <c r="AH59" s="30" t="s">
        <v>15</v>
      </c>
      <c r="AI59" s="88">
        <v>1</v>
      </c>
      <c r="AJ59" s="52" t="s">
        <v>15</v>
      </c>
      <c r="AK59" s="24" t="s">
        <v>13</v>
      </c>
      <c r="AL59" s="24">
        <v>1</v>
      </c>
      <c r="AM59" s="24" t="s">
        <v>15</v>
      </c>
      <c r="AN59" s="24">
        <v>1</v>
      </c>
      <c r="AO59" s="24" t="s">
        <v>17</v>
      </c>
      <c r="AP59" s="77" t="s">
        <v>488</v>
      </c>
      <c r="AQ59">
        <v>1</v>
      </c>
      <c r="AR59" s="77" t="s">
        <v>491</v>
      </c>
      <c r="AS59">
        <v>1</v>
      </c>
      <c r="AT59" s="77" t="s">
        <v>13</v>
      </c>
      <c r="AU59">
        <v>1</v>
      </c>
      <c r="AV59" s="77" t="s">
        <v>13</v>
      </c>
      <c r="AW59">
        <v>1</v>
      </c>
      <c r="AX59" s="79">
        <v>0</v>
      </c>
      <c r="AY59" s="24">
        <v>1</v>
      </c>
      <c r="AZ59" s="79">
        <v>1</v>
      </c>
      <c r="BA59" s="79">
        <v>2</v>
      </c>
      <c r="BB59" s="79">
        <v>10</v>
      </c>
      <c r="BC59" s="79">
        <v>2</v>
      </c>
      <c r="BE59" s="144">
        <v>10</v>
      </c>
      <c r="BF59" s="144">
        <v>5</v>
      </c>
      <c r="BG59" s="144">
        <v>10</v>
      </c>
      <c r="BH59" s="144">
        <v>8</v>
      </c>
      <c r="BI59" s="140">
        <v>1</v>
      </c>
      <c r="BJ59" s="144">
        <v>22</v>
      </c>
      <c r="BK59" s="145" t="s">
        <v>287</v>
      </c>
      <c r="BL59" s="84"/>
      <c r="BM59" s="132" t="s">
        <v>30</v>
      </c>
      <c r="BN59" s="84">
        <v>5</v>
      </c>
      <c r="BO59" s="84">
        <v>0</v>
      </c>
      <c r="BP59" s="84" t="s">
        <v>49</v>
      </c>
    </row>
    <row r="60" spans="1:68" ht="51.75">
      <c r="A60" s="25">
        <v>4</v>
      </c>
      <c r="B60" s="25" t="s">
        <v>0</v>
      </c>
      <c r="C60" s="25">
        <v>59</v>
      </c>
      <c r="D60" s="25" t="s">
        <v>47</v>
      </c>
      <c r="E60" s="25">
        <v>1</v>
      </c>
      <c r="F60" s="25">
        <v>7</v>
      </c>
      <c r="G60" s="25">
        <v>11</v>
      </c>
      <c r="H60" s="24">
        <v>14</v>
      </c>
      <c r="I60" s="24">
        <v>14.5</v>
      </c>
      <c r="J60" s="79"/>
      <c r="K60" s="79">
        <v>13</v>
      </c>
      <c r="L60" s="79"/>
      <c r="M60" s="79"/>
      <c r="N60">
        <f>J60-'data for JMP'!J60</f>
        <v>-14.5</v>
      </c>
      <c r="O60">
        <f t="shared" si="0"/>
        <v>13</v>
      </c>
      <c r="P60">
        <f t="shared" si="1"/>
        <v>-13</v>
      </c>
      <c r="Q60">
        <f t="shared" si="2"/>
        <v>0</v>
      </c>
      <c r="R60" s="24">
        <v>1.5</v>
      </c>
      <c r="S60" s="51">
        <f t="shared" si="3"/>
        <v>25.610625000000002</v>
      </c>
      <c r="T60" s="79"/>
      <c r="V60" s="79">
        <v>3</v>
      </c>
      <c r="W60" s="79">
        <v>2</v>
      </c>
      <c r="X60" s="5">
        <f xml:space="preserve"> AVERAGE(V60:W60)</f>
        <v>2.5</v>
      </c>
      <c r="Y60">
        <f>3.14*((V60+W60)/2)^2*K60</f>
        <v>255.125</v>
      </c>
      <c r="Z60" s="79"/>
      <c r="AA60" s="79"/>
      <c r="AB60" s="5"/>
      <c r="AD60" s="79"/>
      <c r="AE60" s="79"/>
      <c r="AF60" s="5"/>
      <c r="AH60" s="30" t="s">
        <v>17</v>
      </c>
      <c r="AI60" s="88">
        <v>1</v>
      </c>
      <c r="AJ60" s="52" t="s">
        <v>18</v>
      </c>
      <c r="AK60" s="24" t="s">
        <v>13</v>
      </c>
      <c r="AL60" s="24">
        <v>1</v>
      </c>
      <c r="AM60" s="24" t="s">
        <v>18</v>
      </c>
      <c r="AN60" s="24">
        <v>1</v>
      </c>
      <c r="AO60" s="24" t="s">
        <v>14</v>
      </c>
      <c r="AP60" s="77" t="s">
        <v>487</v>
      </c>
      <c r="AQ60">
        <v>0</v>
      </c>
      <c r="AR60" s="77" t="s">
        <v>490</v>
      </c>
      <c r="AS60">
        <v>1</v>
      </c>
      <c r="AT60" s="77" t="s">
        <v>512</v>
      </c>
      <c r="AU60">
        <v>0</v>
      </c>
      <c r="AV60" s="80" t="s">
        <v>498</v>
      </c>
      <c r="AW60">
        <v>0</v>
      </c>
      <c r="AX60" s="79">
        <v>0</v>
      </c>
      <c r="AY60" s="24">
        <v>0</v>
      </c>
      <c r="AZ60" s="24">
        <v>0</v>
      </c>
      <c r="BA60" s="79">
        <v>0</v>
      </c>
      <c r="BB60" s="24">
        <v>0</v>
      </c>
      <c r="BC60" s="24">
        <v>0</v>
      </c>
      <c r="BE60" s="145">
        <v>0.1</v>
      </c>
      <c r="BF60" s="144">
        <v>8</v>
      </c>
      <c r="BG60" s="144">
        <v>30</v>
      </c>
      <c r="BH60" s="144">
        <v>30</v>
      </c>
      <c r="BI60" s="140">
        <v>0</v>
      </c>
      <c r="BJ60" s="144">
        <v>25</v>
      </c>
      <c r="BK60" s="145" t="s">
        <v>358</v>
      </c>
      <c r="BL60" s="146" t="s">
        <v>76</v>
      </c>
      <c r="BM60" s="132" t="s">
        <v>30</v>
      </c>
      <c r="BN60" s="84">
        <v>7</v>
      </c>
      <c r="BO60" s="84">
        <v>3</v>
      </c>
      <c r="BP60" s="84">
        <v>0</v>
      </c>
    </row>
    <row r="61" spans="1:68" ht="51.75">
      <c r="A61" s="25">
        <v>4</v>
      </c>
      <c r="B61" s="25" t="s">
        <v>0</v>
      </c>
      <c r="C61" s="25">
        <v>60</v>
      </c>
      <c r="D61" s="25" t="s">
        <v>47</v>
      </c>
      <c r="E61" s="25">
        <v>2</v>
      </c>
      <c r="F61" s="25">
        <v>9</v>
      </c>
      <c r="G61" s="25">
        <v>12</v>
      </c>
      <c r="H61" s="24">
        <v>15.5</v>
      </c>
      <c r="I61" s="24">
        <v>18.5</v>
      </c>
      <c r="J61" s="79">
        <v>23</v>
      </c>
      <c r="K61" s="79">
        <v>30.5</v>
      </c>
      <c r="L61" s="79">
        <v>44</v>
      </c>
      <c r="M61" s="79">
        <v>69</v>
      </c>
      <c r="N61">
        <f>J61-'data for JMP'!J61</f>
        <v>4.5</v>
      </c>
      <c r="O61">
        <f t="shared" si="0"/>
        <v>7.5</v>
      </c>
      <c r="P61">
        <f t="shared" si="1"/>
        <v>13.5</v>
      </c>
      <c r="Q61">
        <f t="shared" si="2"/>
        <v>25</v>
      </c>
      <c r="R61" s="24">
        <v>4</v>
      </c>
      <c r="S61" s="51">
        <f t="shared" si="3"/>
        <v>232.36</v>
      </c>
      <c r="T61" s="79">
        <v>5</v>
      </c>
      <c r="U61">
        <f>3.14*(T61/2)^2*J61</f>
        <v>451.375</v>
      </c>
      <c r="V61" s="79">
        <v>8</v>
      </c>
      <c r="W61" s="79">
        <v>7</v>
      </c>
      <c r="X61" s="5">
        <f xml:space="preserve"> AVERAGE(V61:W61)</f>
        <v>7.5</v>
      </c>
      <c r="Y61">
        <f>3.14*((V61+W61)/2)^2*K61</f>
        <v>5387.0625</v>
      </c>
      <c r="Z61" s="79">
        <v>11</v>
      </c>
      <c r="AA61" s="79">
        <v>11</v>
      </c>
      <c r="AB61" s="5">
        <f xml:space="preserve"> AVERAGE(Z61:AA61)</f>
        <v>11</v>
      </c>
      <c r="AC61">
        <f>3.14*((Z61+AA61)/2)^2*L61</f>
        <v>16717.36</v>
      </c>
      <c r="AD61" s="79">
        <v>21</v>
      </c>
      <c r="AE61" s="79">
        <v>15</v>
      </c>
      <c r="AF61" s="5">
        <f xml:space="preserve"> AVERAGE(AD61:AE61)</f>
        <v>18</v>
      </c>
      <c r="AG61">
        <f>3.14*((AD61+AE61)/2)^2*M61</f>
        <v>70197.84</v>
      </c>
      <c r="AH61" s="30" t="s">
        <v>17</v>
      </c>
      <c r="AI61" s="88">
        <v>1</v>
      </c>
      <c r="AJ61" s="52" t="s">
        <v>17</v>
      </c>
      <c r="AK61" s="24" t="s">
        <v>15</v>
      </c>
      <c r="AL61" s="24">
        <v>1</v>
      </c>
      <c r="AM61" s="24" t="s">
        <v>17</v>
      </c>
      <c r="AN61" s="24">
        <v>1</v>
      </c>
      <c r="AO61" s="24" t="s">
        <v>18</v>
      </c>
      <c r="AP61" s="77" t="s">
        <v>488</v>
      </c>
      <c r="AQ61">
        <v>1</v>
      </c>
      <c r="AR61" s="77" t="s">
        <v>491</v>
      </c>
      <c r="AS61">
        <v>1</v>
      </c>
      <c r="AT61" s="77" t="s">
        <v>13</v>
      </c>
      <c r="AU61">
        <v>1</v>
      </c>
      <c r="AV61" s="77" t="s">
        <v>13</v>
      </c>
      <c r="AW61">
        <v>1</v>
      </c>
      <c r="AX61" s="79">
        <v>25</v>
      </c>
      <c r="AY61" s="24">
        <v>5</v>
      </c>
      <c r="AZ61" s="79">
        <v>40</v>
      </c>
      <c r="BA61" s="79">
        <v>50</v>
      </c>
      <c r="BB61" s="79">
        <v>30</v>
      </c>
      <c r="BC61" s="79">
        <v>10</v>
      </c>
      <c r="BE61" s="144">
        <v>2</v>
      </c>
      <c r="BF61" s="145">
        <v>0.1</v>
      </c>
      <c r="BG61" s="144">
        <v>10</v>
      </c>
      <c r="BH61" s="144">
        <v>15</v>
      </c>
      <c r="BI61" s="140">
        <v>5</v>
      </c>
      <c r="BJ61" s="144">
        <v>40</v>
      </c>
      <c r="BK61" s="145" t="s">
        <v>357</v>
      </c>
      <c r="BL61" s="146" t="s">
        <v>356</v>
      </c>
      <c r="BM61" s="132" t="s">
        <v>30</v>
      </c>
      <c r="BN61" s="84">
        <v>9</v>
      </c>
      <c r="BO61" s="84">
        <v>4</v>
      </c>
      <c r="BP61" s="84">
        <v>0</v>
      </c>
    </row>
    <row r="62" spans="1:68" ht="51.75">
      <c r="A62" s="25">
        <v>4</v>
      </c>
      <c r="B62" s="25" t="s">
        <v>0</v>
      </c>
      <c r="C62" s="25">
        <v>61</v>
      </c>
      <c r="D62" s="25" t="s">
        <v>267</v>
      </c>
      <c r="E62" s="25">
        <v>2</v>
      </c>
      <c r="F62" s="25">
        <v>9</v>
      </c>
      <c r="G62" s="25">
        <v>18</v>
      </c>
      <c r="H62" s="24">
        <v>17.5</v>
      </c>
      <c r="I62" s="24">
        <v>10.5</v>
      </c>
      <c r="J62" s="79">
        <v>22</v>
      </c>
      <c r="K62" s="79">
        <v>28.5</v>
      </c>
      <c r="L62" s="79">
        <v>34</v>
      </c>
      <c r="M62" s="79">
        <v>53</v>
      </c>
      <c r="N62">
        <f>J62-'data for JMP'!J62</f>
        <v>11.5</v>
      </c>
      <c r="O62">
        <f t="shared" si="0"/>
        <v>6.5</v>
      </c>
      <c r="P62">
        <f t="shared" si="1"/>
        <v>5.5</v>
      </c>
      <c r="Q62">
        <f t="shared" si="2"/>
        <v>19</v>
      </c>
      <c r="R62" s="24">
        <v>5</v>
      </c>
      <c r="S62" s="51">
        <f t="shared" si="3"/>
        <v>206.0625</v>
      </c>
      <c r="T62" s="79">
        <v>6</v>
      </c>
      <c r="U62">
        <f>3.14*(T62/2)^2*J62</f>
        <v>621.72</v>
      </c>
      <c r="V62" s="79">
        <v>8</v>
      </c>
      <c r="W62" s="79">
        <v>6</v>
      </c>
      <c r="X62" s="5">
        <f xml:space="preserve"> AVERAGE(V62:W62)</f>
        <v>7</v>
      </c>
      <c r="Y62">
        <f>3.14*((V62+W62)/2)^2*K62</f>
        <v>4385.01</v>
      </c>
      <c r="Z62" s="79">
        <v>9</v>
      </c>
      <c r="AA62" s="79">
        <v>8</v>
      </c>
      <c r="AB62" s="5">
        <f xml:space="preserve"> AVERAGE(Z62:AA62)</f>
        <v>8.5</v>
      </c>
      <c r="AC62">
        <f>3.14*((Z62+AA62)/2)^2*L62</f>
        <v>7713.41</v>
      </c>
      <c r="AD62" s="79">
        <v>17</v>
      </c>
      <c r="AE62" s="79">
        <v>12</v>
      </c>
      <c r="AF62" s="5">
        <f xml:space="preserve"> AVERAGE(AD62:AE62)</f>
        <v>14.5</v>
      </c>
      <c r="AG62">
        <f>3.14*((AD62+AE62)/2)^2*M62</f>
        <v>34989.805</v>
      </c>
      <c r="AH62" s="30" t="s">
        <v>15</v>
      </c>
      <c r="AI62" s="88">
        <v>1</v>
      </c>
      <c r="AJ62" s="52" t="s">
        <v>17</v>
      </c>
      <c r="AK62" s="24" t="s">
        <v>13</v>
      </c>
      <c r="AL62" s="24">
        <v>1</v>
      </c>
      <c r="AM62" s="24" t="s">
        <v>15</v>
      </c>
      <c r="AN62" s="24">
        <v>1</v>
      </c>
      <c r="AO62" s="24" t="s">
        <v>18</v>
      </c>
      <c r="AP62" s="77" t="s">
        <v>489</v>
      </c>
      <c r="AQ62">
        <v>1</v>
      </c>
      <c r="AR62" s="77" t="s">
        <v>489</v>
      </c>
      <c r="AS62">
        <v>1</v>
      </c>
      <c r="AT62" s="77" t="s">
        <v>13</v>
      </c>
      <c r="AU62">
        <v>1</v>
      </c>
      <c r="AV62" s="77" t="s">
        <v>13</v>
      </c>
      <c r="AW62">
        <v>1</v>
      </c>
      <c r="AX62" s="79">
        <v>1</v>
      </c>
      <c r="AY62" s="24">
        <v>0</v>
      </c>
      <c r="AZ62" s="79">
        <v>3</v>
      </c>
      <c r="BA62" s="79">
        <v>10</v>
      </c>
      <c r="BB62" s="79">
        <v>12</v>
      </c>
      <c r="BC62" s="79">
        <v>15</v>
      </c>
      <c r="BE62" s="144">
        <v>8</v>
      </c>
      <c r="BF62" s="145">
        <v>0.1</v>
      </c>
      <c r="BG62" s="144">
        <v>40</v>
      </c>
      <c r="BH62" s="144">
        <v>3</v>
      </c>
      <c r="BI62" s="140">
        <v>0</v>
      </c>
      <c r="BJ62" s="144">
        <v>40</v>
      </c>
      <c r="BK62" s="145" t="s">
        <v>355</v>
      </c>
      <c r="BL62" s="84"/>
      <c r="BM62" s="132" t="s">
        <v>30</v>
      </c>
      <c r="BN62" s="84">
        <v>9</v>
      </c>
      <c r="BO62" s="84">
        <v>6</v>
      </c>
      <c r="BP62" s="84">
        <v>0</v>
      </c>
    </row>
    <row r="63" spans="1:68" ht="39">
      <c r="A63" s="25">
        <v>4</v>
      </c>
      <c r="B63" s="25" t="s">
        <v>0</v>
      </c>
      <c r="C63" s="25">
        <v>62</v>
      </c>
      <c r="D63" s="25" t="s">
        <v>267</v>
      </c>
      <c r="E63" s="25">
        <v>2</v>
      </c>
      <c r="F63" s="25">
        <v>7</v>
      </c>
      <c r="G63" s="25">
        <v>10</v>
      </c>
      <c r="H63" s="24">
        <v>14</v>
      </c>
      <c r="I63" s="24">
        <v>15</v>
      </c>
      <c r="J63" s="79">
        <v>16</v>
      </c>
      <c r="K63" s="79">
        <v>19.5</v>
      </c>
      <c r="L63" s="79">
        <v>23.5</v>
      </c>
      <c r="M63" s="79">
        <v>32</v>
      </c>
      <c r="N63">
        <f>J63-'data for JMP'!J63</f>
        <v>1</v>
      </c>
      <c r="O63">
        <f t="shared" si="0"/>
        <v>3.5</v>
      </c>
      <c r="P63">
        <f t="shared" si="1"/>
        <v>4</v>
      </c>
      <c r="Q63">
        <f t="shared" si="2"/>
        <v>8.5</v>
      </c>
      <c r="R63" s="24">
        <v>3</v>
      </c>
      <c r="S63" s="51">
        <f t="shared" si="3"/>
        <v>105.97500000000001</v>
      </c>
      <c r="T63" s="79">
        <v>4</v>
      </c>
      <c r="U63">
        <f>3.14*(T63/2)^2*J63</f>
        <v>200.96</v>
      </c>
      <c r="V63" s="79">
        <v>6</v>
      </c>
      <c r="W63" s="79">
        <v>5</v>
      </c>
      <c r="X63" s="5">
        <f xml:space="preserve"> AVERAGE(V63:W63)</f>
        <v>5.5</v>
      </c>
      <c r="Y63">
        <f>3.14*((V63+W63)/2)^2*K63</f>
        <v>1852.2075</v>
      </c>
      <c r="Z63" s="79">
        <v>7</v>
      </c>
      <c r="AA63" s="79">
        <v>6</v>
      </c>
      <c r="AB63" s="5">
        <f xml:space="preserve"> AVERAGE(Z63:AA63)</f>
        <v>6.5</v>
      </c>
      <c r="AC63">
        <f>3.14*((Z63+AA63)/2)^2*L63</f>
        <v>3117.6274999999996</v>
      </c>
      <c r="AD63" s="79">
        <v>14</v>
      </c>
      <c r="AE63" s="79">
        <v>11</v>
      </c>
      <c r="AF63" s="5">
        <f xml:space="preserve"> AVERAGE(AD63:AE63)</f>
        <v>12.5</v>
      </c>
      <c r="AG63">
        <f>3.14*((AD63+AE63)/2)^2*M63</f>
        <v>15700</v>
      </c>
      <c r="AH63" s="30" t="s">
        <v>15</v>
      </c>
      <c r="AI63" s="88">
        <v>1</v>
      </c>
      <c r="AJ63" s="52" t="s">
        <v>17</v>
      </c>
      <c r="AK63" s="24" t="s">
        <v>15</v>
      </c>
      <c r="AL63" s="24">
        <v>1</v>
      </c>
      <c r="AM63" s="24" t="s">
        <v>18</v>
      </c>
      <c r="AN63" s="24">
        <v>1</v>
      </c>
      <c r="AO63" s="24" t="s">
        <v>18</v>
      </c>
      <c r="AP63" s="77" t="s">
        <v>490</v>
      </c>
      <c r="AQ63">
        <v>1</v>
      </c>
      <c r="AR63" s="77" t="s">
        <v>488</v>
      </c>
      <c r="AS63">
        <v>1</v>
      </c>
      <c r="AT63" s="77" t="s">
        <v>15</v>
      </c>
      <c r="AU63">
        <v>1</v>
      </c>
      <c r="AV63" s="77" t="s">
        <v>15</v>
      </c>
      <c r="AW63">
        <v>1</v>
      </c>
      <c r="AX63" s="79">
        <v>0</v>
      </c>
      <c r="AY63" s="24">
        <v>0</v>
      </c>
      <c r="AZ63" s="79">
        <v>0</v>
      </c>
      <c r="BA63" s="79">
        <v>10</v>
      </c>
      <c r="BB63" s="79">
        <v>10</v>
      </c>
      <c r="BC63" s="79">
        <v>10</v>
      </c>
      <c r="BE63" s="144">
        <v>0</v>
      </c>
      <c r="BF63" s="144">
        <v>2</v>
      </c>
      <c r="BG63" s="144">
        <v>0</v>
      </c>
      <c r="BH63" s="144">
        <v>10</v>
      </c>
      <c r="BI63" s="140">
        <v>0</v>
      </c>
      <c r="BJ63" s="144">
        <v>25</v>
      </c>
      <c r="BK63" s="145" t="s">
        <v>354</v>
      </c>
      <c r="BL63" s="146" t="s">
        <v>353</v>
      </c>
      <c r="BM63" s="132" t="s">
        <v>30</v>
      </c>
      <c r="BN63" s="84">
        <v>7</v>
      </c>
      <c r="BO63" s="84">
        <v>6</v>
      </c>
      <c r="BP63" s="84" t="s">
        <v>49</v>
      </c>
    </row>
    <row r="64" spans="1:68" ht="51.75">
      <c r="A64" s="25">
        <v>4</v>
      </c>
      <c r="B64" s="25" t="s">
        <v>0</v>
      </c>
      <c r="C64" s="25">
        <v>63</v>
      </c>
      <c r="D64" s="25" t="s">
        <v>267</v>
      </c>
      <c r="E64" s="25">
        <v>2</v>
      </c>
      <c r="F64" s="25">
        <v>8</v>
      </c>
      <c r="G64" s="30">
        <v>0</v>
      </c>
      <c r="H64" s="24"/>
      <c r="I64" s="24"/>
      <c r="J64" s="79"/>
      <c r="K64" s="79"/>
      <c r="L64" s="79"/>
      <c r="M64" s="79"/>
      <c r="N64">
        <f>J64-'data for JMP'!J64</f>
        <v>0</v>
      </c>
      <c r="O64">
        <f t="shared" si="0"/>
        <v>0</v>
      </c>
      <c r="P64">
        <f t="shared" si="1"/>
        <v>0</v>
      </c>
      <c r="Q64">
        <f t="shared" si="2"/>
        <v>0</v>
      </c>
      <c r="R64" s="24"/>
      <c r="S64" s="51"/>
      <c r="T64" s="79"/>
      <c r="V64" s="79"/>
      <c r="W64" s="79"/>
      <c r="X64" s="5"/>
      <c r="Z64" s="79"/>
      <c r="AA64" s="79"/>
      <c r="AB64" s="5"/>
      <c r="AD64" s="79"/>
      <c r="AE64" s="79"/>
      <c r="AF64" s="5"/>
      <c r="AH64" s="30" t="s">
        <v>14</v>
      </c>
      <c r="AI64" s="25">
        <v>0</v>
      </c>
      <c r="AJ64" s="30" t="s">
        <v>14</v>
      </c>
      <c r="AK64" s="24" t="s">
        <v>14</v>
      </c>
      <c r="AL64" s="24">
        <v>0</v>
      </c>
      <c r="AM64" s="24" t="s">
        <v>14</v>
      </c>
      <c r="AN64" s="24">
        <v>0</v>
      </c>
      <c r="AO64" s="24" t="s">
        <v>14</v>
      </c>
      <c r="AP64" s="77" t="s">
        <v>512</v>
      </c>
      <c r="AQ64">
        <v>0</v>
      </c>
      <c r="AR64" s="77" t="s">
        <v>512</v>
      </c>
      <c r="AS64">
        <v>0</v>
      </c>
      <c r="AT64" s="77" t="s">
        <v>512</v>
      </c>
      <c r="AU64">
        <v>0</v>
      </c>
      <c r="AV64" s="77" t="s">
        <v>512</v>
      </c>
      <c r="AW64">
        <v>0</v>
      </c>
      <c r="AX64" s="79">
        <v>0</v>
      </c>
      <c r="AY64" s="79">
        <v>0</v>
      </c>
      <c r="AZ64" s="24">
        <v>0</v>
      </c>
      <c r="BA64" s="24">
        <v>0</v>
      </c>
      <c r="BB64" s="24">
        <v>0</v>
      </c>
      <c r="BC64" s="24">
        <v>0</v>
      </c>
      <c r="BE64" s="144">
        <v>2</v>
      </c>
      <c r="BF64" s="144">
        <v>2</v>
      </c>
      <c r="BG64" s="144">
        <v>8</v>
      </c>
      <c r="BH64" s="144">
        <v>1</v>
      </c>
      <c r="BI64" s="140"/>
      <c r="BJ64" s="144">
        <v>50</v>
      </c>
      <c r="BK64" s="145" t="s">
        <v>352</v>
      </c>
      <c r="BL64" s="84"/>
      <c r="BM64" s="132" t="s">
        <v>30</v>
      </c>
      <c r="BN64" s="84">
        <v>8</v>
      </c>
      <c r="BO64" s="84">
        <v>2</v>
      </c>
      <c r="BP64" s="84">
        <v>0</v>
      </c>
    </row>
    <row r="65" spans="1:68" ht="51.75">
      <c r="A65" s="25">
        <v>4</v>
      </c>
      <c r="B65" s="25" t="s">
        <v>0</v>
      </c>
      <c r="C65" s="25">
        <v>64</v>
      </c>
      <c r="D65" s="25" t="s">
        <v>47</v>
      </c>
      <c r="E65" s="25">
        <v>2</v>
      </c>
      <c r="F65" s="25">
        <v>4</v>
      </c>
      <c r="G65" s="25">
        <v>5.5</v>
      </c>
      <c r="H65" s="24">
        <v>6.5</v>
      </c>
      <c r="I65" s="24">
        <v>7</v>
      </c>
      <c r="J65" s="79"/>
      <c r="K65" s="79">
        <v>4</v>
      </c>
      <c r="L65" s="79"/>
      <c r="M65" s="79"/>
      <c r="N65">
        <f>J65-'data for JMP'!J65</f>
        <v>-7</v>
      </c>
      <c r="O65">
        <f t="shared" si="0"/>
        <v>4</v>
      </c>
      <c r="P65">
        <f t="shared" si="1"/>
        <v>-4</v>
      </c>
      <c r="Q65">
        <f t="shared" si="2"/>
        <v>0</v>
      </c>
      <c r="R65" s="24">
        <v>1</v>
      </c>
      <c r="S65" s="51">
        <f t="shared" si="3"/>
        <v>5.4950000000000001</v>
      </c>
      <c r="T65" s="79"/>
      <c r="V65" s="79">
        <v>2</v>
      </c>
      <c r="W65" s="79">
        <v>2</v>
      </c>
      <c r="X65" s="5">
        <f xml:space="preserve"> AVERAGE(V65:W65)</f>
        <v>2</v>
      </c>
      <c r="Y65">
        <f>3.14*((V65+W65)/2)^2*K65</f>
        <v>50.24</v>
      </c>
      <c r="Z65" s="79"/>
      <c r="AA65" s="79"/>
      <c r="AB65" s="5"/>
      <c r="AD65" s="79"/>
      <c r="AE65" s="79"/>
      <c r="AF65" s="5"/>
      <c r="AH65" s="30" t="s">
        <v>17</v>
      </c>
      <c r="AI65" s="88">
        <v>1</v>
      </c>
      <c r="AJ65" s="52" t="s">
        <v>17</v>
      </c>
      <c r="AK65" s="24" t="s">
        <v>17</v>
      </c>
      <c r="AL65" s="24">
        <v>1</v>
      </c>
      <c r="AM65" s="24" t="s">
        <v>14</v>
      </c>
      <c r="AN65" s="24">
        <v>0</v>
      </c>
      <c r="AO65" s="24" t="s">
        <v>14</v>
      </c>
      <c r="AP65" s="77" t="s">
        <v>487</v>
      </c>
      <c r="AQ65">
        <v>0</v>
      </c>
      <c r="AR65" s="77" t="s">
        <v>490</v>
      </c>
      <c r="AS65">
        <v>1</v>
      </c>
      <c r="AT65" s="77" t="s">
        <v>512</v>
      </c>
      <c r="AU65">
        <v>0</v>
      </c>
      <c r="AV65" s="80" t="s">
        <v>498</v>
      </c>
      <c r="AW65">
        <v>0</v>
      </c>
      <c r="AX65" s="79">
        <v>20</v>
      </c>
      <c r="AY65" s="24">
        <v>30</v>
      </c>
      <c r="AZ65" s="24">
        <v>0</v>
      </c>
      <c r="BA65" s="79">
        <v>50</v>
      </c>
      <c r="BB65" s="24">
        <v>0</v>
      </c>
      <c r="BC65" s="24">
        <v>0</v>
      </c>
      <c r="BE65" s="144">
        <v>10</v>
      </c>
      <c r="BF65" s="144">
        <v>1</v>
      </c>
      <c r="BG65" s="144">
        <v>33</v>
      </c>
      <c r="BH65" s="144">
        <v>12</v>
      </c>
      <c r="BI65" s="140">
        <v>30</v>
      </c>
      <c r="BJ65" s="144">
        <v>60</v>
      </c>
      <c r="BK65" s="145" t="s">
        <v>351</v>
      </c>
      <c r="BL65" s="84"/>
      <c r="BM65" s="132" t="s">
        <v>30</v>
      </c>
      <c r="BN65" s="84">
        <v>4</v>
      </c>
      <c r="BO65" s="84">
        <v>1</v>
      </c>
      <c r="BP65" s="84" t="s">
        <v>49</v>
      </c>
    </row>
    <row r="66" spans="1:68" ht="39">
      <c r="A66" s="25">
        <v>4</v>
      </c>
      <c r="B66" s="25" t="s">
        <v>0</v>
      </c>
      <c r="C66" s="25">
        <v>65</v>
      </c>
      <c r="D66" s="25" t="s">
        <v>47</v>
      </c>
      <c r="E66" s="25">
        <v>2</v>
      </c>
      <c r="F66" s="25">
        <v>6</v>
      </c>
      <c r="G66" s="30">
        <v>0</v>
      </c>
      <c r="H66" s="24"/>
      <c r="I66" s="24"/>
      <c r="J66" s="79"/>
      <c r="K66" s="79"/>
      <c r="L66" s="79"/>
      <c r="M66" s="79"/>
      <c r="N66">
        <f>J66-'data for JMP'!J66</f>
        <v>0</v>
      </c>
      <c r="O66">
        <f t="shared" si="0"/>
        <v>0</v>
      </c>
      <c r="P66">
        <f t="shared" si="1"/>
        <v>0</v>
      </c>
      <c r="Q66">
        <f t="shared" si="2"/>
        <v>0</v>
      </c>
      <c r="R66" s="24"/>
      <c r="S66" s="51"/>
      <c r="T66" s="79"/>
      <c r="V66" s="79"/>
      <c r="W66" s="79"/>
      <c r="X66" s="5"/>
      <c r="Z66" s="79"/>
      <c r="AA66" s="79"/>
      <c r="AB66" s="5"/>
      <c r="AD66" s="79"/>
      <c r="AE66" s="79"/>
      <c r="AF66" s="5"/>
      <c r="AH66" s="30" t="s">
        <v>16</v>
      </c>
      <c r="AI66" s="25">
        <v>0</v>
      </c>
      <c r="AJ66" s="30" t="s">
        <v>16</v>
      </c>
      <c r="AK66" s="24" t="s">
        <v>14</v>
      </c>
      <c r="AL66" s="24">
        <v>0</v>
      </c>
      <c r="AM66" s="24" t="s">
        <v>14</v>
      </c>
      <c r="AN66" s="24">
        <v>0</v>
      </c>
      <c r="AO66" s="24" t="s">
        <v>14</v>
      </c>
      <c r="AP66" s="77" t="s">
        <v>512</v>
      </c>
      <c r="AQ66">
        <v>0</v>
      </c>
      <c r="AR66" s="77" t="s">
        <v>512</v>
      </c>
      <c r="AS66">
        <v>0</v>
      </c>
      <c r="AT66" s="77" t="s">
        <v>512</v>
      </c>
      <c r="AU66">
        <v>0</v>
      </c>
      <c r="AV66" s="77" t="s">
        <v>512</v>
      </c>
      <c r="AW66">
        <v>0</v>
      </c>
      <c r="AX66" s="79">
        <v>0</v>
      </c>
      <c r="AY66" s="79">
        <v>0</v>
      </c>
      <c r="AZ66" s="24">
        <v>0</v>
      </c>
      <c r="BA66" s="24">
        <v>0</v>
      </c>
      <c r="BB66" s="24">
        <v>0</v>
      </c>
      <c r="BC66" s="24">
        <v>0</v>
      </c>
      <c r="BE66" s="144">
        <v>7</v>
      </c>
      <c r="BF66" s="144">
        <v>1</v>
      </c>
      <c r="BG66" s="144">
        <v>15</v>
      </c>
      <c r="BH66" s="144">
        <v>10</v>
      </c>
      <c r="BI66" s="140"/>
      <c r="BJ66" s="144">
        <v>50</v>
      </c>
      <c r="BK66" s="145" t="s">
        <v>350</v>
      </c>
      <c r="BL66" s="84"/>
      <c r="BM66" s="132" t="s">
        <v>30</v>
      </c>
      <c r="BN66" s="84">
        <v>6</v>
      </c>
      <c r="BO66" s="84">
        <v>2</v>
      </c>
      <c r="BP66" s="84" t="s">
        <v>49</v>
      </c>
    </row>
    <row r="67" spans="1:68" ht="39">
      <c r="A67" s="25">
        <v>4</v>
      </c>
      <c r="B67" s="25" t="s">
        <v>0</v>
      </c>
      <c r="C67" s="25">
        <v>66</v>
      </c>
      <c r="D67" s="25" t="s">
        <v>267</v>
      </c>
      <c r="E67" s="25">
        <v>2</v>
      </c>
      <c r="F67" s="25">
        <v>8</v>
      </c>
      <c r="G67" s="25">
        <v>13</v>
      </c>
      <c r="H67" s="24">
        <v>37</v>
      </c>
      <c r="I67" s="24">
        <v>48.5</v>
      </c>
      <c r="J67" s="79">
        <v>48</v>
      </c>
      <c r="K67" s="79">
        <v>55</v>
      </c>
      <c r="L67" s="79">
        <v>62</v>
      </c>
      <c r="M67" s="79"/>
      <c r="N67">
        <f>J67-'data for JMP'!J67</f>
        <v>-0.5</v>
      </c>
      <c r="O67">
        <f t="shared" ref="O67:O130" si="4">K67-J67</f>
        <v>7</v>
      </c>
      <c r="P67">
        <f t="shared" ref="P67:P130" si="5">L67-K67</f>
        <v>7</v>
      </c>
      <c r="Q67" s="11">
        <f t="shared" ref="Q67:Q130" si="6">M67-L67</f>
        <v>-62</v>
      </c>
      <c r="R67" s="24">
        <v>8</v>
      </c>
      <c r="S67" s="51">
        <f t="shared" ref="S67:S127" si="7">3.14*(R67/2)^2*I67</f>
        <v>2436.64</v>
      </c>
      <c r="T67" s="79">
        <v>10</v>
      </c>
      <c r="U67">
        <f>3.14*(T67/2)^2*J67</f>
        <v>3768</v>
      </c>
      <c r="V67" s="79">
        <v>16</v>
      </c>
      <c r="W67" s="79">
        <v>14</v>
      </c>
      <c r="X67" s="5">
        <f xml:space="preserve"> AVERAGE(V67:W67)</f>
        <v>15</v>
      </c>
      <c r="Y67">
        <f>3.14*((V67+W67)/2)^2*K67</f>
        <v>38857.5</v>
      </c>
      <c r="Z67" s="79">
        <v>16</v>
      </c>
      <c r="AA67" s="79">
        <v>16</v>
      </c>
      <c r="AB67" s="5">
        <f xml:space="preserve"> AVERAGE(Z67:AA67)</f>
        <v>16</v>
      </c>
      <c r="AC67">
        <f>3.14*((Z67+AA67)/2)^2*L67</f>
        <v>49838.080000000002</v>
      </c>
      <c r="AD67" s="79"/>
      <c r="AE67" s="79"/>
      <c r="AF67" s="5"/>
      <c r="AH67" s="30" t="s">
        <v>15</v>
      </c>
      <c r="AI67" s="88">
        <v>1</v>
      </c>
      <c r="AJ67" s="52" t="s">
        <v>15</v>
      </c>
      <c r="AK67" s="24" t="s">
        <v>13</v>
      </c>
      <c r="AL67" s="24">
        <v>1</v>
      </c>
      <c r="AM67" s="24" t="s">
        <v>15</v>
      </c>
      <c r="AN67" s="24">
        <v>1</v>
      </c>
      <c r="AO67" s="24" t="s">
        <v>15</v>
      </c>
      <c r="AP67" s="77" t="s">
        <v>489</v>
      </c>
      <c r="AQ67">
        <v>1</v>
      </c>
      <c r="AR67" s="77" t="s">
        <v>490</v>
      </c>
      <c r="AS67">
        <v>1</v>
      </c>
      <c r="AT67" s="77" t="s">
        <v>15</v>
      </c>
      <c r="AU67">
        <v>1</v>
      </c>
      <c r="AV67" s="77" t="s">
        <v>487</v>
      </c>
      <c r="AW67">
        <v>0</v>
      </c>
      <c r="AX67" s="79">
        <v>20</v>
      </c>
      <c r="AY67" s="24">
        <v>15</v>
      </c>
      <c r="AZ67" s="79">
        <v>10</v>
      </c>
      <c r="BA67" s="79">
        <v>0</v>
      </c>
      <c r="BB67" s="79">
        <v>1</v>
      </c>
      <c r="BC67" s="24">
        <v>0</v>
      </c>
      <c r="BE67" s="144">
        <v>5</v>
      </c>
      <c r="BF67" s="144">
        <v>2</v>
      </c>
      <c r="BG67" s="144">
        <v>12</v>
      </c>
      <c r="BH67" s="144">
        <v>88</v>
      </c>
      <c r="BI67" s="140">
        <v>15</v>
      </c>
      <c r="BJ67" s="144">
        <v>40</v>
      </c>
      <c r="BK67" s="145" t="s">
        <v>349</v>
      </c>
      <c r="BL67" s="146" t="s">
        <v>348</v>
      </c>
      <c r="BM67" s="132" t="s">
        <v>30</v>
      </c>
      <c r="BN67" s="84">
        <v>8</v>
      </c>
      <c r="BO67" s="84">
        <v>8</v>
      </c>
      <c r="BP67" s="84">
        <v>0</v>
      </c>
    </row>
    <row r="68" spans="1:68" ht="51.75">
      <c r="A68" s="25">
        <v>4</v>
      </c>
      <c r="B68" s="25" t="s">
        <v>0</v>
      </c>
      <c r="C68" s="25">
        <v>67</v>
      </c>
      <c r="D68" s="25" t="s">
        <v>47</v>
      </c>
      <c r="E68" s="25">
        <v>2</v>
      </c>
      <c r="F68" s="25">
        <v>12</v>
      </c>
      <c r="G68" s="25">
        <v>23.5</v>
      </c>
      <c r="H68" s="24">
        <v>37.5</v>
      </c>
      <c r="I68" s="24">
        <v>53</v>
      </c>
      <c r="J68" s="79">
        <v>30</v>
      </c>
      <c r="K68" s="79">
        <v>63.5</v>
      </c>
      <c r="L68" s="79">
        <v>70</v>
      </c>
      <c r="M68" s="79">
        <v>95.5</v>
      </c>
      <c r="N68" s="11">
        <f>J68-'data for JMP'!J68</f>
        <v>-23</v>
      </c>
      <c r="O68">
        <f t="shared" si="4"/>
        <v>33.5</v>
      </c>
      <c r="P68">
        <f t="shared" si="5"/>
        <v>6.5</v>
      </c>
      <c r="Q68">
        <f t="shared" si="6"/>
        <v>25.5</v>
      </c>
      <c r="R68" s="24">
        <v>10</v>
      </c>
      <c r="S68" s="51">
        <f t="shared" si="7"/>
        <v>4160.5</v>
      </c>
      <c r="T68" s="79">
        <v>18</v>
      </c>
      <c r="U68">
        <f>3.14*(T68/2)^2*J68</f>
        <v>7630.2</v>
      </c>
      <c r="V68" s="79">
        <v>27</v>
      </c>
      <c r="W68" s="79">
        <v>25</v>
      </c>
      <c r="X68" s="5">
        <f xml:space="preserve"> AVERAGE(V68:W68)</f>
        <v>26</v>
      </c>
      <c r="Y68">
        <f>3.14*((V68+W68)/2)^2*K68</f>
        <v>134787.63999999998</v>
      </c>
      <c r="Z68" s="79">
        <v>33</v>
      </c>
      <c r="AA68" s="79">
        <v>30</v>
      </c>
      <c r="AB68" s="5">
        <f xml:space="preserve"> AVERAGE(Z68:AA68)</f>
        <v>31.5</v>
      </c>
      <c r="AC68">
        <f>3.14*((Z68+AA68)/2)^2*L68</f>
        <v>218096.55</v>
      </c>
      <c r="AD68" s="79">
        <v>48.5</v>
      </c>
      <c r="AE68" s="79">
        <v>33</v>
      </c>
      <c r="AF68" s="5">
        <f xml:space="preserve"> AVERAGE(AD68:AE68)</f>
        <v>40.75</v>
      </c>
      <c r="AG68">
        <f>3.14*((AD68+AE68)/2)^2*M68</f>
        <v>497952.87687500002</v>
      </c>
      <c r="AH68" s="30" t="s">
        <v>13</v>
      </c>
      <c r="AI68" s="88">
        <v>1</v>
      </c>
      <c r="AJ68" s="52" t="s">
        <v>13</v>
      </c>
      <c r="AK68" s="24" t="s">
        <v>13</v>
      </c>
      <c r="AL68" s="24">
        <v>1</v>
      </c>
      <c r="AM68" s="24" t="s">
        <v>15</v>
      </c>
      <c r="AN68" s="24">
        <v>1</v>
      </c>
      <c r="AO68" s="24" t="s">
        <v>17</v>
      </c>
      <c r="AP68" s="77" t="s">
        <v>489</v>
      </c>
      <c r="AQ68">
        <v>1</v>
      </c>
      <c r="AR68" s="77" t="s">
        <v>489</v>
      </c>
      <c r="AS68">
        <v>1</v>
      </c>
      <c r="AT68" s="77" t="s">
        <v>497</v>
      </c>
      <c r="AU68">
        <v>1</v>
      </c>
      <c r="AV68" s="77" t="s">
        <v>13</v>
      </c>
      <c r="AW68">
        <v>1</v>
      </c>
      <c r="AX68" s="79">
        <v>30</v>
      </c>
      <c r="AY68" s="24">
        <v>0</v>
      </c>
      <c r="AZ68" s="79">
        <v>20</v>
      </c>
      <c r="BA68" s="79">
        <v>0</v>
      </c>
      <c r="BB68" s="79">
        <v>0</v>
      </c>
      <c r="BC68" s="79">
        <v>0</v>
      </c>
      <c r="BD68" t="s">
        <v>500</v>
      </c>
      <c r="BE68" s="144">
        <v>1</v>
      </c>
      <c r="BF68" s="144">
        <v>1</v>
      </c>
      <c r="BG68" s="144">
        <v>12</v>
      </c>
      <c r="BH68" s="144">
        <v>30</v>
      </c>
      <c r="BI68" s="140">
        <v>0</v>
      </c>
      <c r="BJ68" s="144">
        <v>40</v>
      </c>
      <c r="BK68" s="145" t="s">
        <v>347</v>
      </c>
      <c r="BL68" s="84"/>
      <c r="BM68" s="132" t="s">
        <v>30</v>
      </c>
      <c r="BN68" s="84">
        <v>12</v>
      </c>
      <c r="BO68" s="84">
        <v>11</v>
      </c>
      <c r="BP68" s="84" t="s">
        <v>49</v>
      </c>
    </row>
    <row r="69" spans="1:68" ht="39">
      <c r="A69" s="25">
        <v>4</v>
      </c>
      <c r="B69" s="25" t="s">
        <v>0</v>
      </c>
      <c r="C69" s="25">
        <v>68</v>
      </c>
      <c r="D69" s="25" t="s">
        <v>267</v>
      </c>
      <c r="E69" s="25">
        <v>2</v>
      </c>
      <c r="F69" s="25">
        <v>6</v>
      </c>
      <c r="G69" s="25">
        <v>8</v>
      </c>
      <c r="H69" s="24">
        <v>13</v>
      </c>
      <c r="I69" s="24">
        <v>10</v>
      </c>
      <c r="J69" s="79"/>
      <c r="K69" s="79">
        <v>7</v>
      </c>
      <c r="L69" s="79">
        <v>9</v>
      </c>
      <c r="M69" s="79"/>
      <c r="N69">
        <f>J69-'data for JMP'!J69</f>
        <v>-10</v>
      </c>
      <c r="O69">
        <f t="shared" si="4"/>
        <v>7</v>
      </c>
      <c r="P69">
        <f t="shared" si="5"/>
        <v>2</v>
      </c>
      <c r="Q69">
        <f t="shared" si="6"/>
        <v>-9</v>
      </c>
      <c r="R69" s="24">
        <v>1.5</v>
      </c>
      <c r="S69" s="51">
        <f t="shared" si="7"/>
        <v>17.662500000000001</v>
      </c>
      <c r="T69" s="79"/>
      <c r="V69" s="79">
        <v>1</v>
      </c>
      <c r="W69" s="79">
        <v>1</v>
      </c>
      <c r="X69" s="5">
        <f xml:space="preserve"> AVERAGE(V69:W69)</f>
        <v>1</v>
      </c>
      <c r="Y69">
        <f>3.14*((V69+W69)/2)^2*K69</f>
        <v>21.98</v>
      </c>
      <c r="Z69" s="79"/>
      <c r="AA69" s="79"/>
      <c r="AB69" s="5"/>
      <c r="AD69" s="79"/>
      <c r="AE69" s="79"/>
      <c r="AF69" s="5"/>
      <c r="AH69" s="30" t="s">
        <v>18</v>
      </c>
      <c r="AI69" s="88">
        <v>1</v>
      </c>
      <c r="AJ69" s="52" t="s">
        <v>17</v>
      </c>
      <c r="AK69" s="24" t="s">
        <v>15</v>
      </c>
      <c r="AL69" s="24">
        <v>1</v>
      </c>
      <c r="AM69" s="24" t="s">
        <v>14</v>
      </c>
      <c r="AN69" s="24">
        <v>0</v>
      </c>
      <c r="AO69" s="24" t="s">
        <v>14</v>
      </c>
      <c r="AP69" s="77" t="s">
        <v>487</v>
      </c>
      <c r="AQ69">
        <v>0</v>
      </c>
      <c r="AR69" s="77" t="s">
        <v>490</v>
      </c>
      <c r="AS69">
        <v>1</v>
      </c>
      <c r="AT69" s="77" t="s">
        <v>14</v>
      </c>
      <c r="AU69">
        <v>0</v>
      </c>
      <c r="AV69" s="77" t="s">
        <v>487</v>
      </c>
      <c r="AW69">
        <v>0</v>
      </c>
      <c r="AX69" s="79">
        <v>20</v>
      </c>
      <c r="AY69" s="24">
        <v>5</v>
      </c>
      <c r="AZ69" s="24">
        <v>0</v>
      </c>
      <c r="BA69" s="79">
        <v>0</v>
      </c>
      <c r="BB69" s="24">
        <v>0</v>
      </c>
      <c r="BC69" s="24">
        <v>0</v>
      </c>
      <c r="BE69" s="144">
        <v>18</v>
      </c>
      <c r="BF69" s="144">
        <v>1</v>
      </c>
      <c r="BG69" s="144">
        <v>30</v>
      </c>
      <c r="BH69" s="144">
        <v>10</v>
      </c>
      <c r="BI69" s="140">
        <v>5</v>
      </c>
      <c r="BJ69" s="144">
        <v>25</v>
      </c>
      <c r="BK69" s="145" t="s">
        <v>346</v>
      </c>
      <c r="BL69" s="84"/>
      <c r="BM69" s="132" t="s">
        <v>30</v>
      </c>
      <c r="BN69" s="84">
        <v>6</v>
      </c>
      <c r="BO69" s="84">
        <v>0</v>
      </c>
      <c r="BP69" s="84" t="s">
        <v>49</v>
      </c>
    </row>
    <row r="70" spans="1:68" ht="51.75">
      <c r="A70" s="25">
        <v>4</v>
      </c>
      <c r="B70" s="25" t="s">
        <v>0</v>
      </c>
      <c r="C70" s="25">
        <v>69</v>
      </c>
      <c r="D70" s="25" t="s">
        <v>267</v>
      </c>
      <c r="E70" s="25">
        <v>1</v>
      </c>
      <c r="F70" s="25">
        <v>7</v>
      </c>
      <c r="G70" s="25">
        <v>8</v>
      </c>
      <c r="H70" s="24">
        <v>8</v>
      </c>
      <c r="I70" s="24">
        <v>7.5</v>
      </c>
      <c r="J70" s="79"/>
      <c r="K70" s="79"/>
      <c r="L70" s="79"/>
      <c r="M70" s="79"/>
      <c r="N70">
        <f>J70-'data for JMP'!J70</f>
        <v>-7.5</v>
      </c>
      <c r="O70">
        <f t="shared" si="4"/>
        <v>0</v>
      </c>
      <c r="P70">
        <f t="shared" si="5"/>
        <v>0</v>
      </c>
      <c r="Q70">
        <f t="shared" si="6"/>
        <v>0</v>
      </c>
      <c r="R70" s="24">
        <v>1</v>
      </c>
      <c r="S70" s="51">
        <f t="shared" si="7"/>
        <v>5.8875000000000002</v>
      </c>
      <c r="T70" s="79"/>
      <c r="V70" s="79"/>
      <c r="W70" s="79"/>
      <c r="X70" s="5"/>
      <c r="Z70" s="79"/>
      <c r="AA70" s="79"/>
      <c r="AB70" s="5"/>
      <c r="AD70" s="79"/>
      <c r="AE70" s="79"/>
      <c r="AF70" s="5"/>
      <c r="AH70" s="30" t="s">
        <v>18</v>
      </c>
      <c r="AI70" s="88">
        <v>1</v>
      </c>
      <c r="AJ70" s="52" t="s">
        <v>17</v>
      </c>
      <c r="AK70" s="24" t="s">
        <v>17</v>
      </c>
      <c r="AL70" s="24">
        <v>1</v>
      </c>
      <c r="AM70" s="24" t="s">
        <v>14</v>
      </c>
      <c r="AN70" s="24">
        <v>0</v>
      </c>
      <c r="AO70" s="24" t="s">
        <v>14</v>
      </c>
      <c r="AP70" s="77" t="s">
        <v>487</v>
      </c>
      <c r="AQ70">
        <v>0</v>
      </c>
      <c r="AR70" s="77" t="s">
        <v>512</v>
      </c>
      <c r="AS70">
        <v>0</v>
      </c>
      <c r="AT70" s="77" t="s">
        <v>512</v>
      </c>
      <c r="AU70">
        <v>0</v>
      </c>
      <c r="AV70" s="77" t="s">
        <v>512</v>
      </c>
      <c r="AW70">
        <v>0</v>
      </c>
      <c r="AX70" s="79">
        <v>10</v>
      </c>
      <c r="AY70" s="24">
        <v>10</v>
      </c>
      <c r="AZ70" s="24">
        <v>0</v>
      </c>
      <c r="BA70" s="24">
        <v>0</v>
      </c>
      <c r="BB70" s="24">
        <v>0</v>
      </c>
      <c r="BC70" s="24">
        <v>0</v>
      </c>
      <c r="BE70" s="144">
        <v>5</v>
      </c>
      <c r="BF70" s="144">
        <v>1</v>
      </c>
      <c r="BG70" s="144">
        <v>10</v>
      </c>
      <c r="BH70" s="144">
        <v>25</v>
      </c>
      <c r="BI70" s="140">
        <v>10</v>
      </c>
      <c r="BJ70" s="144">
        <v>40</v>
      </c>
      <c r="BK70" s="145" t="s">
        <v>345</v>
      </c>
      <c r="BL70" s="84"/>
      <c r="BM70" s="132" t="s">
        <v>30</v>
      </c>
      <c r="BN70" s="84">
        <v>7</v>
      </c>
      <c r="BO70" s="84">
        <v>0</v>
      </c>
      <c r="BP70" s="84" t="s">
        <v>49</v>
      </c>
    </row>
    <row r="71" spans="1:68" ht="51.75">
      <c r="A71" s="25">
        <v>4</v>
      </c>
      <c r="B71" s="25" t="s">
        <v>0</v>
      </c>
      <c r="C71" s="25">
        <v>70</v>
      </c>
      <c r="D71" s="25" t="s">
        <v>267</v>
      </c>
      <c r="E71" s="25">
        <v>2</v>
      </c>
      <c r="F71" s="25">
        <v>5</v>
      </c>
      <c r="G71" s="25">
        <v>9.5</v>
      </c>
      <c r="H71" s="24">
        <v>10</v>
      </c>
      <c r="I71" s="24">
        <v>12</v>
      </c>
      <c r="J71" s="79">
        <v>12</v>
      </c>
      <c r="K71" s="79">
        <v>17.5</v>
      </c>
      <c r="L71" s="79">
        <v>22</v>
      </c>
      <c r="M71" s="79">
        <v>31</v>
      </c>
      <c r="N71">
        <f>J71-'data for JMP'!J71</f>
        <v>0</v>
      </c>
      <c r="O71">
        <f t="shared" si="4"/>
        <v>5.5</v>
      </c>
      <c r="P71">
        <f t="shared" si="5"/>
        <v>4.5</v>
      </c>
      <c r="Q71">
        <f t="shared" si="6"/>
        <v>9</v>
      </c>
      <c r="R71" s="24">
        <v>2</v>
      </c>
      <c r="S71" s="51">
        <f t="shared" si="7"/>
        <v>37.68</v>
      </c>
      <c r="T71" s="79">
        <v>3</v>
      </c>
      <c r="U71">
        <f t="shared" ref="U71:U78" si="8">3.14*(T71/2)^2*J71</f>
        <v>84.78</v>
      </c>
      <c r="V71" s="79">
        <v>5</v>
      </c>
      <c r="W71" s="79">
        <v>5</v>
      </c>
      <c r="X71" s="5">
        <f t="shared" ref="X71:X83" si="9" xml:space="preserve"> AVERAGE(V71:W71)</f>
        <v>5</v>
      </c>
      <c r="Y71">
        <f t="shared" ref="Y71:Y83" si="10">3.14*((V71+W71)/2)^2*K71</f>
        <v>1373.75</v>
      </c>
      <c r="Z71" s="79">
        <v>8</v>
      </c>
      <c r="AA71" s="79">
        <v>6</v>
      </c>
      <c r="AB71" s="5">
        <f t="shared" ref="AB71:AB76" si="11" xml:space="preserve"> AVERAGE(Z71:AA71)</f>
        <v>7</v>
      </c>
      <c r="AC71">
        <f t="shared" ref="AC71:AC76" si="12">3.14*((Z71+AA71)/2)^2*L71</f>
        <v>3384.92</v>
      </c>
      <c r="AD71" s="79">
        <v>11.5</v>
      </c>
      <c r="AE71" s="79">
        <v>9</v>
      </c>
      <c r="AF71" s="5">
        <f t="shared" ref="AF71:AF76" si="13" xml:space="preserve"> AVERAGE(AD71:AE71)</f>
        <v>10.25</v>
      </c>
      <c r="AG71">
        <f t="shared" ref="AG71:AG76" si="14">3.14*((AD71+AE71)/2)^2*M71</f>
        <v>10226.783750000001</v>
      </c>
      <c r="AH71" s="30" t="s">
        <v>17</v>
      </c>
      <c r="AI71" s="88">
        <v>1</v>
      </c>
      <c r="AJ71" s="52" t="s">
        <v>17</v>
      </c>
      <c r="AK71" s="24" t="s">
        <v>17</v>
      </c>
      <c r="AL71" s="24">
        <v>1</v>
      </c>
      <c r="AM71" s="24" t="s">
        <v>18</v>
      </c>
      <c r="AN71" s="24">
        <v>1</v>
      </c>
      <c r="AO71" s="24" t="s">
        <v>17</v>
      </c>
      <c r="AP71" s="77" t="s">
        <v>490</v>
      </c>
      <c r="AQ71">
        <v>1</v>
      </c>
      <c r="AR71" s="77" t="s">
        <v>489</v>
      </c>
      <c r="AS71">
        <v>1</v>
      </c>
      <c r="AT71" s="77" t="s">
        <v>497</v>
      </c>
      <c r="AU71">
        <v>1</v>
      </c>
      <c r="AV71" s="77" t="s">
        <v>15</v>
      </c>
      <c r="AW71">
        <v>1</v>
      </c>
      <c r="AX71" s="79">
        <v>20</v>
      </c>
      <c r="AY71" s="24">
        <v>10</v>
      </c>
      <c r="AZ71" s="79">
        <v>20</v>
      </c>
      <c r="BA71" s="79">
        <v>25</v>
      </c>
      <c r="BB71" s="79">
        <v>25</v>
      </c>
      <c r="BC71" s="79">
        <v>15</v>
      </c>
      <c r="BE71" s="144">
        <v>2</v>
      </c>
      <c r="BF71" s="145">
        <v>0.1</v>
      </c>
      <c r="BG71" s="144">
        <v>45</v>
      </c>
      <c r="BH71" s="144">
        <v>1</v>
      </c>
      <c r="BI71" s="140">
        <v>10</v>
      </c>
      <c r="BJ71" s="144">
        <v>80</v>
      </c>
      <c r="BK71" s="145" t="s">
        <v>344</v>
      </c>
      <c r="BL71" s="84"/>
      <c r="BM71" s="132" t="s">
        <v>30</v>
      </c>
      <c r="BN71" s="84">
        <v>5</v>
      </c>
      <c r="BO71" s="84">
        <v>1</v>
      </c>
      <c r="BP71" s="84">
        <v>0</v>
      </c>
    </row>
    <row r="72" spans="1:68" ht="51.75">
      <c r="A72" s="25">
        <v>4</v>
      </c>
      <c r="B72" s="25" t="s">
        <v>0</v>
      </c>
      <c r="C72" s="25">
        <v>71</v>
      </c>
      <c r="D72" s="25" t="s">
        <v>47</v>
      </c>
      <c r="E72" s="25">
        <v>2</v>
      </c>
      <c r="F72" s="25">
        <v>6</v>
      </c>
      <c r="G72" s="25">
        <v>13.5</v>
      </c>
      <c r="H72" s="24">
        <v>20</v>
      </c>
      <c r="I72" s="24">
        <v>24</v>
      </c>
      <c r="J72" s="79">
        <v>29</v>
      </c>
      <c r="K72" s="79">
        <v>38</v>
      </c>
      <c r="L72" s="79">
        <v>51</v>
      </c>
      <c r="M72" s="79">
        <v>83</v>
      </c>
      <c r="N72">
        <f>J72-'data for JMP'!J72</f>
        <v>5</v>
      </c>
      <c r="O72">
        <f t="shared" si="4"/>
        <v>9</v>
      </c>
      <c r="P72">
        <f t="shared" si="5"/>
        <v>13</v>
      </c>
      <c r="Q72">
        <f t="shared" si="6"/>
        <v>32</v>
      </c>
      <c r="R72" s="24">
        <v>5</v>
      </c>
      <c r="S72" s="51">
        <f t="shared" si="7"/>
        <v>471</v>
      </c>
      <c r="T72" s="79">
        <v>6.5</v>
      </c>
      <c r="U72">
        <f t="shared" si="8"/>
        <v>961.82124999999996</v>
      </c>
      <c r="V72" s="79">
        <v>9</v>
      </c>
      <c r="W72" s="79">
        <v>7</v>
      </c>
      <c r="X72" s="5">
        <f t="shared" si="9"/>
        <v>8</v>
      </c>
      <c r="Y72">
        <f t="shared" si="10"/>
        <v>7636.4800000000005</v>
      </c>
      <c r="Z72" s="79">
        <v>14</v>
      </c>
      <c r="AA72" s="79">
        <v>8</v>
      </c>
      <c r="AB72" s="5">
        <f t="shared" si="11"/>
        <v>11</v>
      </c>
      <c r="AC72">
        <f t="shared" si="12"/>
        <v>19376.939999999999</v>
      </c>
      <c r="AD72" s="79">
        <v>21</v>
      </c>
      <c r="AE72" s="79">
        <v>8</v>
      </c>
      <c r="AF72" s="5">
        <f t="shared" si="13"/>
        <v>14.5</v>
      </c>
      <c r="AG72">
        <f t="shared" si="14"/>
        <v>54795.355000000003</v>
      </c>
      <c r="AH72" s="30" t="s">
        <v>15</v>
      </c>
      <c r="AI72" s="88">
        <v>1</v>
      </c>
      <c r="AJ72" s="52" t="s">
        <v>17</v>
      </c>
      <c r="AK72" s="24" t="s">
        <v>13</v>
      </c>
      <c r="AL72" s="24">
        <v>1</v>
      </c>
      <c r="AM72" s="24" t="s">
        <v>15</v>
      </c>
      <c r="AN72" s="24">
        <v>1</v>
      </c>
      <c r="AO72" s="24" t="s">
        <v>17</v>
      </c>
      <c r="AP72" s="77" t="s">
        <v>488</v>
      </c>
      <c r="AQ72">
        <v>1</v>
      </c>
      <c r="AR72" s="77" t="s">
        <v>491</v>
      </c>
      <c r="AS72">
        <v>1</v>
      </c>
      <c r="AT72" s="77" t="s">
        <v>13</v>
      </c>
      <c r="AU72">
        <v>1</v>
      </c>
      <c r="AV72" s="77" t="s">
        <v>13</v>
      </c>
      <c r="AW72">
        <v>1</v>
      </c>
      <c r="AX72" s="79">
        <v>35</v>
      </c>
      <c r="AY72" s="24">
        <v>25</v>
      </c>
      <c r="AZ72" s="79">
        <v>50</v>
      </c>
      <c r="BA72" s="79">
        <v>80</v>
      </c>
      <c r="BB72" s="79">
        <v>80</v>
      </c>
      <c r="BC72" s="79">
        <v>40</v>
      </c>
      <c r="BE72" s="144">
        <v>10</v>
      </c>
      <c r="BF72" s="144">
        <v>5</v>
      </c>
      <c r="BG72" s="144">
        <v>40</v>
      </c>
      <c r="BH72" s="144">
        <v>2</v>
      </c>
      <c r="BI72" s="140">
        <v>25</v>
      </c>
      <c r="BJ72" s="144">
        <v>50</v>
      </c>
      <c r="BK72" s="145" t="s">
        <v>343</v>
      </c>
      <c r="BL72" s="84"/>
      <c r="BM72" s="132" t="s">
        <v>30</v>
      </c>
      <c r="BN72" s="84">
        <v>6</v>
      </c>
      <c r="BO72" s="84">
        <v>0</v>
      </c>
      <c r="BP72" s="84">
        <v>0</v>
      </c>
    </row>
    <row r="73" spans="1:68" ht="51.75">
      <c r="A73" s="25">
        <v>4</v>
      </c>
      <c r="B73" s="25" t="s">
        <v>0</v>
      </c>
      <c r="C73" s="25">
        <v>72</v>
      </c>
      <c r="D73" s="25" t="s">
        <v>47</v>
      </c>
      <c r="E73" s="25">
        <v>1</v>
      </c>
      <c r="F73" s="25">
        <v>8</v>
      </c>
      <c r="G73" s="25">
        <v>13</v>
      </c>
      <c r="H73" s="24">
        <v>21</v>
      </c>
      <c r="I73" s="24">
        <v>24.5</v>
      </c>
      <c r="J73" s="79">
        <v>36</v>
      </c>
      <c r="K73" s="79">
        <v>39.5</v>
      </c>
      <c r="L73" s="79">
        <v>54</v>
      </c>
      <c r="M73" s="79">
        <v>70.5</v>
      </c>
      <c r="N73">
        <f>J73-'data for JMP'!J73</f>
        <v>11.5</v>
      </c>
      <c r="O73">
        <f t="shared" si="4"/>
        <v>3.5</v>
      </c>
      <c r="P73">
        <f t="shared" si="5"/>
        <v>14.5</v>
      </c>
      <c r="Q73">
        <f t="shared" si="6"/>
        <v>16.5</v>
      </c>
      <c r="R73" s="24">
        <v>4.5</v>
      </c>
      <c r="S73" s="51">
        <f t="shared" si="7"/>
        <v>389.458125</v>
      </c>
      <c r="T73" s="79">
        <v>8</v>
      </c>
      <c r="U73">
        <f t="shared" si="8"/>
        <v>1808.64</v>
      </c>
      <c r="V73" s="79">
        <v>12</v>
      </c>
      <c r="W73" s="79">
        <v>7</v>
      </c>
      <c r="X73" s="5">
        <f t="shared" si="9"/>
        <v>9.5</v>
      </c>
      <c r="Y73">
        <f t="shared" si="10"/>
        <v>11193.7075</v>
      </c>
      <c r="Z73" s="79">
        <v>15</v>
      </c>
      <c r="AA73" s="79">
        <v>12</v>
      </c>
      <c r="AB73" s="5">
        <f t="shared" si="11"/>
        <v>13.5</v>
      </c>
      <c r="AC73">
        <f t="shared" si="12"/>
        <v>30902.309999999998</v>
      </c>
      <c r="AD73" s="79">
        <v>18.5</v>
      </c>
      <c r="AE73" s="79">
        <v>13.5</v>
      </c>
      <c r="AF73" s="5">
        <f t="shared" si="13"/>
        <v>16</v>
      </c>
      <c r="AG73">
        <f t="shared" si="14"/>
        <v>56670.720000000001</v>
      </c>
      <c r="AH73" s="30" t="s">
        <v>15</v>
      </c>
      <c r="AI73" s="88">
        <v>1</v>
      </c>
      <c r="AJ73" s="52" t="s">
        <v>17</v>
      </c>
      <c r="AK73" s="24" t="s">
        <v>13</v>
      </c>
      <c r="AL73" s="24">
        <v>1</v>
      </c>
      <c r="AM73" s="24" t="s">
        <v>17</v>
      </c>
      <c r="AN73" s="24">
        <v>1</v>
      </c>
      <c r="AO73" s="24" t="s">
        <v>18</v>
      </c>
      <c r="AP73" s="77" t="s">
        <v>489</v>
      </c>
      <c r="AQ73">
        <v>1</v>
      </c>
      <c r="AR73" s="77" t="s">
        <v>488</v>
      </c>
      <c r="AS73">
        <v>1</v>
      </c>
      <c r="AT73" s="77" t="s">
        <v>497</v>
      </c>
      <c r="AU73">
        <v>1</v>
      </c>
      <c r="AV73" s="77" t="s">
        <v>15</v>
      </c>
      <c r="AW73">
        <v>1</v>
      </c>
      <c r="AX73" s="79">
        <v>15</v>
      </c>
      <c r="AY73" s="24">
        <v>2</v>
      </c>
      <c r="AZ73" s="79">
        <v>3</v>
      </c>
      <c r="BA73" s="79">
        <v>15</v>
      </c>
      <c r="BB73" s="79">
        <v>70</v>
      </c>
      <c r="BC73" s="79">
        <v>7</v>
      </c>
      <c r="BE73" s="144">
        <v>2</v>
      </c>
      <c r="BF73" s="144">
        <v>3</v>
      </c>
      <c r="BG73" s="144">
        <v>30</v>
      </c>
      <c r="BH73" s="144">
        <v>10</v>
      </c>
      <c r="BI73" s="140">
        <v>2</v>
      </c>
      <c r="BJ73" s="144">
        <v>30</v>
      </c>
      <c r="BK73" s="145" t="s">
        <v>342</v>
      </c>
      <c r="BL73" s="84"/>
      <c r="BM73" s="132" t="s">
        <v>30</v>
      </c>
      <c r="BN73" s="84">
        <v>8</v>
      </c>
      <c r="BO73" s="84">
        <v>7</v>
      </c>
      <c r="BP73" s="84">
        <v>0</v>
      </c>
    </row>
    <row r="74" spans="1:68" ht="51.75">
      <c r="A74" s="25">
        <v>4</v>
      </c>
      <c r="B74" s="25" t="s">
        <v>0</v>
      </c>
      <c r="C74" s="25">
        <v>73</v>
      </c>
      <c r="D74" s="25" t="s">
        <v>47</v>
      </c>
      <c r="E74" s="25">
        <v>2</v>
      </c>
      <c r="F74" s="25">
        <v>3</v>
      </c>
      <c r="G74" s="25">
        <v>8</v>
      </c>
      <c r="H74" s="24">
        <v>18.5</v>
      </c>
      <c r="I74" s="24">
        <v>23</v>
      </c>
      <c r="J74" s="79">
        <v>28</v>
      </c>
      <c r="K74" s="79">
        <v>42</v>
      </c>
      <c r="L74" s="79">
        <v>58</v>
      </c>
      <c r="M74" s="79">
        <v>87</v>
      </c>
      <c r="N74">
        <f>J74-'data for JMP'!J74</f>
        <v>5</v>
      </c>
      <c r="O74">
        <f t="shared" si="4"/>
        <v>14</v>
      </c>
      <c r="P74">
        <f t="shared" si="5"/>
        <v>16</v>
      </c>
      <c r="Q74">
        <f t="shared" si="6"/>
        <v>29</v>
      </c>
      <c r="R74" s="24">
        <v>2.5</v>
      </c>
      <c r="S74" s="51">
        <f t="shared" si="7"/>
        <v>112.84375</v>
      </c>
      <c r="T74" s="79">
        <v>6</v>
      </c>
      <c r="U74">
        <f t="shared" si="8"/>
        <v>791.28000000000009</v>
      </c>
      <c r="V74" s="79">
        <v>12</v>
      </c>
      <c r="W74" s="79">
        <v>11</v>
      </c>
      <c r="X74" s="5">
        <f t="shared" si="9"/>
        <v>11.5</v>
      </c>
      <c r="Y74">
        <f t="shared" si="10"/>
        <v>17441.13</v>
      </c>
      <c r="Z74" s="79">
        <v>12</v>
      </c>
      <c r="AA74" s="79">
        <v>9</v>
      </c>
      <c r="AB74" s="5">
        <f t="shared" si="11"/>
        <v>10.5</v>
      </c>
      <c r="AC74">
        <f t="shared" si="12"/>
        <v>20078.73</v>
      </c>
      <c r="AD74" s="79">
        <v>20</v>
      </c>
      <c r="AE74" s="79">
        <v>15</v>
      </c>
      <c r="AF74" s="5">
        <f t="shared" si="13"/>
        <v>17.5</v>
      </c>
      <c r="AG74">
        <f t="shared" si="14"/>
        <v>83661.375</v>
      </c>
      <c r="AH74" s="30" t="s">
        <v>15</v>
      </c>
      <c r="AI74" s="88">
        <v>1</v>
      </c>
      <c r="AJ74" s="52" t="s">
        <v>15</v>
      </c>
      <c r="AK74" s="24" t="s">
        <v>13</v>
      </c>
      <c r="AL74" s="24">
        <v>1</v>
      </c>
      <c r="AM74" s="24" t="s">
        <v>15</v>
      </c>
      <c r="AN74" s="24">
        <v>1</v>
      </c>
      <c r="AO74" s="24" t="s">
        <v>18</v>
      </c>
      <c r="AP74" s="77" t="s">
        <v>489</v>
      </c>
      <c r="AQ74">
        <v>1</v>
      </c>
      <c r="AR74" s="77" t="s">
        <v>488</v>
      </c>
      <c r="AS74">
        <v>1</v>
      </c>
      <c r="AT74" s="77" t="s">
        <v>15</v>
      </c>
      <c r="AU74">
        <v>1</v>
      </c>
      <c r="AV74" s="77" t="s">
        <v>13</v>
      </c>
      <c r="AW74">
        <v>1</v>
      </c>
      <c r="AX74" s="79">
        <v>25</v>
      </c>
      <c r="AY74" s="24">
        <v>30</v>
      </c>
      <c r="AZ74" s="79">
        <v>40</v>
      </c>
      <c r="BA74" s="79">
        <v>60</v>
      </c>
      <c r="BB74" s="79">
        <v>75</v>
      </c>
      <c r="BC74" s="79">
        <v>50</v>
      </c>
      <c r="BE74" s="144">
        <v>15</v>
      </c>
      <c r="BF74" s="144">
        <v>3</v>
      </c>
      <c r="BG74" s="144">
        <v>40</v>
      </c>
      <c r="BH74" s="144">
        <v>15</v>
      </c>
      <c r="BI74" s="140">
        <v>30</v>
      </c>
      <c r="BJ74" s="144">
        <v>55</v>
      </c>
      <c r="BK74" s="145" t="s">
        <v>341</v>
      </c>
      <c r="BL74" s="84"/>
      <c r="BM74" s="132" t="s">
        <v>30</v>
      </c>
      <c r="BN74" s="84">
        <v>3</v>
      </c>
      <c r="BO74" s="84">
        <v>0</v>
      </c>
      <c r="BP74" s="84">
        <v>0</v>
      </c>
    </row>
    <row r="75" spans="1:68">
      <c r="A75" s="25">
        <v>4</v>
      </c>
      <c r="B75" s="25" t="s">
        <v>0</v>
      </c>
      <c r="C75" s="25">
        <v>74</v>
      </c>
      <c r="D75" s="25" t="s">
        <v>47</v>
      </c>
      <c r="E75" s="25">
        <v>2</v>
      </c>
      <c r="F75" s="25">
        <v>6</v>
      </c>
      <c r="G75" s="25">
        <v>8</v>
      </c>
      <c r="H75" s="24">
        <v>16</v>
      </c>
      <c r="I75" s="24">
        <v>19.5</v>
      </c>
      <c r="J75" s="79">
        <v>26</v>
      </c>
      <c r="K75" s="79">
        <v>34.5</v>
      </c>
      <c r="L75" s="79">
        <v>44</v>
      </c>
      <c r="M75" s="79">
        <v>57</v>
      </c>
      <c r="N75">
        <f>J75-'data for JMP'!J75</f>
        <v>6.5</v>
      </c>
      <c r="O75">
        <f t="shared" si="4"/>
        <v>8.5</v>
      </c>
      <c r="P75">
        <f t="shared" si="5"/>
        <v>9.5</v>
      </c>
      <c r="Q75">
        <f t="shared" si="6"/>
        <v>13</v>
      </c>
      <c r="R75" s="24">
        <v>3.5</v>
      </c>
      <c r="S75" s="51">
        <f t="shared" si="7"/>
        <v>187.51687500000003</v>
      </c>
      <c r="T75" s="79">
        <v>6.5</v>
      </c>
      <c r="U75">
        <f t="shared" si="8"/>
        <v>862.32249999999999</v>
      </c>
      <c r="V75" s="79">
        <v>9</v>
      </c>
      <c r="W75" s="79">
        <v>7</v>
      </c>
      <c r="X75" s="5">
        <f t="shared" si="9"/>
        <v>8</v>
      </c>
      <c r="Y75">
        <f t="shared" si="10"/>
        <v>6933.12</v>
      </c>
      <c r="Z75" s="79">
        <v>14</v>
      </c>
      <c r="AA75" s="79">
        <v>11</v>
      </c>
      <c r="AB75" s="5">
        <f t="shared" si="11"/>
        <v>12.5</v>
      </c>
      <c r="AC75">
        <f t="shared" si="12"/>
        <v>21587.5</v>
      </c>
      <c r="AD75" s="79">
        <v>15</v>
      </c>
      <c r="AE75" s="79">
        <v>10</v>
      </c>
      <c r="AF75" s="5">
        <f t="shared" si="13"/>
        <v>12.5</v>
      </c>
      <c r="AG75">
        <f t="shared" si="14"/>
        <v>27965.625</v>
      </c>
      <c r="AH75" s="25" t="s">
        <v>15</v>
      </c>
      <c r="AI75" s="88">
        <v>1</v>
      </c>
      <c r="AJ75" s="52" t="s">
        <v>17</v>
      </c>
      <c r="AK75" s="24" t="s">
        <v>15</v>
      </c>
      <c r="AL75" s="24">
        <v>1</v>
      </c>
      <c r="AM75" s="24" t="s">
        <v>15</v>
      </c>
      <c r="AN75" s="24">
        <v>1</v>
      </c>
      <c r="AO75" s="24" t="s">
        <v>17</v>
      </c>
      <c r="AP75" s="77" t="s">
        <v>490</v>
      </c>
      <c r="AQ75">
        <v>1</v>
      </c>
      <c r="AR75" s="77" t="s">
        <v>489</v>
      </c>
      <c r="AS75">
        <v>1</v>
      </c>
      <c r="AT75" s="77" t="s">
        <v>15</v>
      </c>
      <c r="AU75">
        <v>1</v>
      </c>
      <c r="AV75" s="77" t="s">
        <v>15</v>
      </c>
      <c r="AW75">
        <v>1</v>
      </c>
      <c r="AX75" s="79">
        <v>2</v>
      </c>
      <c r="AY75" s="24">
        <v>1</v>
      </c>
      <c r="AZ75" s="79">
        <v>0</v>
      </c>
      <c r="BA75" s="79">
        <v>5</v>
      </c>
      <c r="BB75" s="79">
        <v>8</v>
      </c>
      <c r="BC75" s="79">
        <v>2</v>
      </c>
      <c r="BE75" s="84">
        <v>15</v>
      </c>
      <c r="BF75" s="84">
        <v>7</v>
      </c>
      <c r="BG75" s="84">
        <v>25</v>
      </c>
      <c r="BH75" s="84">
        <v>5</v>
      </c>
      <c r="BI75" s="140">
        <v>1</v>
      </c>
      <c r="BJ75" s="84">
        <v>20</v>
      </c>
      <c r="BK75" s="84" t="s">
        <v>340</v>
      </c>
      <c r="BL75" s="84"/>
      <c r="BM75" s="132" t="s">
        <v>30</v>
      </c>
      <c r="BN75" s="84">
        <v>6</v>
      </c>
      <c r="BO75" s="84">
        <v>0</v>
      </c>
      <c r="BP75" s="84">
        <v>0</v>
      </c>
    </row>
    <row r="76" spans="1:68" ht="51.75">
      <c r="A76" s="25">
        <v>4</v>
      </c>
      <c r="B76" s="25" t="s">
        <v>0</v>
      </c>
      <c r="C76" s="25">
        <v>75</v>
      </c>
      <c r="D76" s="25" t="s">
        <v>47</v>
      </c>
      <c r="E76" s="25">
        <v>1</v>
      </c>
      <c r="F76" s="25">
        <v>3</v>
      </c>
      <c r="G76" s="25">
        <v>6</v>
      </c>
      <c r="H76" s="24">
        <v>14.5</v>
      </c>
      <c r="I76" s="24">
        <v>12.5</v>
      </c>
      <c r="J76" s="79">
        <v>20</v>
      </c>
      <c r="K76" s="79">
        <v>29.5</v>
      </c>
      <c r="L76" s="79">
        <v>39</v>
      </c>
      <c r="M76" s="79">
        <v>47</v>
      </c>
      <c r="N76">
        <f>J76-'data for JMP'!J76</f>
        <v>7.5</v>
      </c>
      <c r="O76">
        <f t="shared" si="4"/>
        <v>9.5</v>
      </c>
      <c r="P76">
        <f t="shared" si="5"/>
        <v>9.5</v>
      </c>
      <c r="Q76">
        <f t="shared" si="6"/>
        <v>8</v>
      </c>
      <c r="R76" s="24">
        <v>3</v>
      </c>
      <c r="S76" s="51">
        <f t="shared" si="7"/>
        <v>88.3125</v>
      </c>
      <c r="T76" s="79">
        <v>7</v>
      </c>
      <c r="U76">
        <f t="shared" si="8"/>
        <v>769.30000000000007</v>
      </c>
      <c r="V76" s="79">
        <v>11</v>
      </c>
      <c r="W76" s="79">
        <v>9</v>
      </c>
      <c r="X76" s="5">
        <f t="shared" si="9"/>
        <v>10</v>
      </c>
      <c r="Y76">
        <f t="shared" si="10"/>
        <v>9263</v>
      </c>
      <c r="Z76" s="79">
        <v>13</v>
      </c>
      <c r="AA76" s="79">
        <v>12</v>
      </c>
      <c r="AB76" s="5">
        <f t="shared" si="11"/>
        <v>12.5</v>
      </c>
      <c r="AC76">
        <f t="shared" si="12"/>
        <v>19134.375</v>
      </c>
      <c r="AD76" s="79">
        <v>17</v>
      </c>
      <c r="AE76" s="79">
        <v>15</v>
      </c>
      <c r="AF76" s="5">
        <f t="shared" si="13"/>
        <v>16</v>
      </c>
      <c r="AG76">
        <f t="shared" si="14"/>
        <v>37780.480000000003</v>
      </c>
      <c r="AH76" s="30" t="s">
        <v>17</v>
      </c>
      <c r="AI76" s="88">
        <v>1</v>
      </c>
      <c r="AJ76" s="52" t="s">
        <v>17</v>
      </c>
      <c r="AK76" s="24" t="s">
        <v>13</v>
      </c>
      <c r="AL76" s="24">
        <v>1</v>
      </c>
      <c r="AM76" s="24" t="s">
        <v>17</v>
      </c>
      <c r="AN76" s="24">
        <v>1</v>
      </c>
      <c r="AO76" s="24" t="s">
        <v>18</v>
      </c>
      <c r="AP76" s="77" t="s">
        <v>490</v>
      </c>
      <c r="AQ76">
        <v>1</v>
      </c>
      <c r="AR76" s="77" t="s">
        <v>488</v>
      </c>
      <c r="AS76">
        <v>1</v>
      </c>
      <c r="AT76" s="77" t="s">
        <v>15</v>
      </c>
      <c r="AU76">
        <v>1</v>
      </c>
      <c r="AV76" s="77" t="s">
        <v>13</v>
      </c>
      <c r="AW76">
        <v>1</v>
      </c>
      <c r="AX76" s="79">
        <v>60</v>
      </c>
      <c r="AY76" s="24">
        <v>5</v>
      </c>
      <c r="AZ76" s="79">
        <v>18</v>
      </c>
      <c r="BA76" s="79">
        <v>25</v>
      </c>
      <c r="BB76" s="79">
        <v>80</v>
      </c>
      <c r="BC76" s="79">
        <v>25</v>
      </c>
      <c r="BE76" s="144">
        <v>10</v>
      </c>
      <c r="BF76" s="144">
        <v>3</v>
      </c>
      <c r="BG76" s="144">
        <v>35</v>
      </c>
      <c r="BH76" s="144">
        <v>15</v>
      </c>
      <c r="BI76" s="140">
        <v>5</v>
      </c>
      <c r="BJ76" s="144">
        <v>45</v>
      </c>
      <c r="BK76" s="145" t="s">
        <v>339</v>
      </c>
      <c r="BL76" s="84"/>
      <c r="BM76" s="132" t="s">
        <v>30</v>
      </c>
      <c r="BN76" s="84">
        <v>3</v>
      </c>
      <c r="BO76" s="84">
        <v>0</v>
      </c>
      <c r="BP76" s="84">
        <v>0</v>
      </c>
    </row>
    <row r="77" spans="1:68" ht="51.75">
      <c r="A77" s="25">
        <v>4</v>
      </c>
      <c r="B77" s="25" t="s">
        <v>0</v>
      </c>
      <c r="C77" s="25">
        <v>76</v>
      </c>
      <c r="D77" s="25" t="s">
        <v>47</v>
      </c>
      <c r="E77" s="25">
        <v>1</v>
      </c>
      <c r="F77" s="25">
        <v>7</v>
      </c>
      <c r="G77" s="25">
        <v>12</v>
      </c>
      <c r="H77" s="24">
        <v>19</v>
      </c>
      <c r="I77" s="24">
        <v>19.5</v>
      </c>
      <c r="J77" s="79">
        <v>23</v>
      </c>
      <c r="K77" s="79">
        <v>22</v>
      </c>
      <c r="L77" s="79">
        <v>21</v>
      </c>
      <c r="M77" s="79"/>
      <c r="N77">
        <f>J77-'data for JMP'!J77</f>
        <v>3.5</v>
      </c>
      <c r="O77">
        <f t="shared" si="4"/>
        <v>-1</v>
      </c>
      <c r="P77">
        <f t="shared" si="5"/>
        <v>-1</v>
      </c>
      <c r="Q77">
        <f t="shared" si="6"/>
        <v>-21</v>
      </c>
      <c r="R77" s="24">
        <v>4.5</v>
      </c>
      <c r="S77" s="51">
        <f t="shared" si="7"/>
        <v>309.97687500000001</v>
      </c>
      <c r="T77" s="79">
        <v>9</v>
      </c>
      <c r="U77">
        <f t="shared" si="8"/>
        <v>1462.4549999999999</v>
      </c>
      <c r="V77" s="79">
        <v>8</v>
      </c>
      <c r="W77" s="79">
        <v>8</v>
      </c>
      <c r="X77" s="5">
        <f t="shared" si="9"/>
        <v>8</v>
      </c>
      <c r="Y77">
        <f t="shared" si="10"/>
        <v>4421.12</v>
      </c>
      <c r="Z77" s="79"/>
      <c r="AA77" s="79"/>
      <c r="AB77" s="5"/>
      <c r="AD77" s="79"/>
      <c r="AE77" s="79"/>
      <c r="AF77" s="5"/>
      <c r="AH77" s="30" t="s">
        <v>15</v>
      </c>
      <c r="AI77" s="88">
        <v>1</v>
      </c>
      <c r="AJ77" s="52" t="s">
        <v>15</v>
      </c>
      <c r="AK77" s="24" t="s">
        <v>15</v>
      </c>
      <c r="AL77" s="24">
        <v>1</v>
      </c>
      <c r="AM77" s="24" t="s">
        <v>17</v>
      </c>
      <c r="AN77" s="24">
        <v>1</v>
      </c>
      <c r="AO77" s="24" t="s">
        <v>18</v>
      </c>
      <c r="AP77" s="77" t="s">
        <v>489</v>
      </c>
      <c r="AQ77">
        <v>1</v>
      </c>
      <c r="AR77" s="77" t="s">
        <v>490</v>
      </c>
      <c r="AS77">
        <v>1</v>
      </c>
      <c r="AT77" s="77" t="s">
        <v>14</v>
      </c>
      <c r="AU77">
        <v>0</v>
      </c>
      <c r="AV77" s="77" t="s">
        <v>487</v>
      </c>
      <c r="AW77">
        <v>0</v>
      </c>
      <c r="AX77" s="79">
        <v>1</v>
      </c>
      <c r="AY77" s="24">
        <v>1</v>
      </c>
      <c r="AZ77" s="79">
        <v>1</v>
      </c>
      <c r="BA77" s="79">
        <v>20</v>
      </c>
      <c r="BB77" s="24">
        <v>0</v>
      </c>
      <c r="BC77" s="24">
        <v>0</v>
      </c>
      <c r="BE77" s="144">
        <v>1</v>
      </c>
      <c r="BF77" s="145">
        <v>0.1</v>
      </c>
      <c r="BG77" s="144">
        <v>15</v>
      </c>
      <c r="BH77" s="144">
        <v>5</v>
      </c>
      <c r="BI77" s="140">
        <v>1</v>
      </c>
      <c r="BJ77" s="144">
        <v>24</v>
      </c>
      <c r="BK77" s="145" t="s">
        <v>338</v>
      </c>
      <c r="BL77" s="84"/>
      <c r="BM77" s="132" t="s">
        <v>30</v>
      </c>
      <c r="BN77" s="84">
        <v>7</v>
      </c>
      <c r="BO77" s="84">
        <v>5</v>
      </c>
      <c r="BP77" s="84">
        <v>0</v>
      </c>
    </row>
    <row r="78" spans="1:68" ht="39">
      <c r="A78" s="25">
        <v>4</v>
      </c>
      <c r="B78" s="25" t="s">
        <v>0</v>
      </c>
      <c r="C78" s="25">
        <v>77</v>
      </c>
      <c r="D78" s="25" t="s">
        <v>267</v>
      </c>
      <c r="E78" s="25">
        <v>1</v>
      </c>
      <c r="F78" s="25">
        <v>6</v>
      </c>
      <c r="G78" s="25">
        <v>10</v>
      </c>
      <c r="H78" s="24">
        <v>17</v>
      </c>
      <c r="I78" s="24">
        <v>20.5</v>
      </c>
      <c r="J78" s="79">
        <v>25</v>
      </c>
      <c r="K78" s="79">
        <v>39</v>
      </c>
      <c r="L78" s="79">
        <v>43</v>
      </c>
      <c r="M78" s="79">
        <v>66.5</v>
      </c>
      <c r="N78">
        <f>J78-'data for JMP'!J78</f>
        <v>4.5</v>
      </c>
      <c r="O78">
        <f t="shared" si="4"/>
        <v>14</v>
      </c>
      <c r="P78">
        <f t="shared" si="5"/>
        <v>4</v>
      </c>
      <c r="Q78">
        <f t="shared" si="6"/>
        <v>23.5</v>
      </c>
      <c r="R78" s="24">
        <v>4</v>
      </c>
      <c r="S78" s="51">
        <f t="shared" si="7"/>
        <v>257.48</v>
      </c>
      <c r="T78" s="79">
        <v>7</v>
      </c>
      <c r="U78">
        <f t="shared" si="8"/>
        <v>961.62500000000011</v>
      </c>
      <c r="V78" s="79">
        <v>14</v>
      </c>
      <c r="W78" s="79">
        <v>9</v>
      </c>
      <c r="X78" s="5">
        <f t="shared" si="9"/>
        <v>11.5</v>
      </c>
      <c r="Y78">
        <f t="shared" si="10"/>
        <v>16195.335000000001</v>
      </c>
      <c r="Z78" s="79">
        <v>25</v>
      </c>
      <c r="AA78" s="79">
        <v>18</v>
      </c>
      <c r="AB78" s="5">
        <f xml:space="preserve"> AVERAGE(Z78:AA78)</f>
        <v>21.5</v>
      </c>
      <c r="AC78">
        <f>3.14*((Z78+AA78)/2)^2*L78</f>
        <v>62412.99500000001</v>
      </c>
      <c r="AD78" s="79">
        <v>26.5</v>
      </c>
      <c r="AE78" s="79">
        <v>22</v>
      </c>
      <c r="AF78" s="5">
        <f xml:space="preserve"> AVERAGE(AD78:AE78)</f>
        <v>24.25</v>
      </c>
      <c r="AG78">
        <f>3.14*((AD78+AE78)/2)^2*M78</f>
        <v>122793.330625</v>
      </c>
      <c r="AH78" s="30" t="s">
        <v>15</v>
      </c>
      <c r="AI78" s="88">
        <v>1</v>
      </c>
      <c r="AJ78" s="52" t="s">
        <v>15</v>
      </c>
      <c r="AK78" s="24" t="s">
        <v>13</v>
      </c>
      <c r="AL78" s="24">
        <v>1</v>
      </c>
      <c r="AM78" s="24" t="s">
        <v>17</v>
      </c>
      <c r="AN78" s="24">
        <v>1</v>
      </c>
      <c r="AO78" s="24" t="s">
        <v>17</v>
      </c>
      <c r="AP78" s="77" t="s">
        <v>489</v>
      </c>
      <c r="AQ78">
        <v>1</v>
      </c>
      <c r="AR78" s="77" t="s">
        <v>491</v>
      </c>
      <c r="AS78">
        <v>1</v>
      </c>
      <c r="AT78" s="77" t="s">
        <v>15</v>
      </c>
      <c r="AU78">
        <v>1</v>
      </c>
      <c r="AV78" s="77" t="s">
        <v>15</v>
      </c>
      <c r="AW78">
        <v>1</v>
      </c>
      <c r="AX78" s="79">
        <v>0</v>
      </c>
      <c r="AY78" s="24">
        <v>0</v>
      </c>
      <c r="AZ78" s="79">
        <v>0</v>
      </c>
      <c r="BA78" s="79">
        <v>0</v>
      </c>
      <c r="BB78" s="79">
        <v>2</v>
      </c>
      <c r="BC78" s="79">
        <v>1</v>
      </c>
      <c r="BE78" s="144">
        <v>0</v>
      </c>
      <c r="BF78" s="145">
        <v>0.1</v>
      </c>
      <c r="BG78" s="144">
        <v>1</v>
      </c>
      <c r="BH78" s="144">
        <v>3</v>
      </c>
      <c r="BI78" s="140">
        <v>0</v>
      </c>
      <c r="BJ78" s="144">
        <v>10</v>
      </c>
      <c r="BK78" s="145" t="s">
        <v>337</v>
      </c>
      <c r="BL78" s="84"/>
      <c r="BM78" s="132" t="s">
        <v>30</v>
      </c>
      <c r="BN78" s="84">
        <v>6</v>
      </c>
      <c r="BO78" s="84">
        <v>2</v>
      </c>
      <c r="BP78" s="84">
        <v>0</v>
      </c>
    </row>
    <row r="79" spans="1:68" ht="51.75">
      <c r="A79" s="25">
        <v>4</v>
      </c>
      <c r="B79" s="25" t="s">
        <v>0</v>
      </c>
      <c r="C79" s="25">
        <v>78</v>
      </c>
      <c r="D79" s="25" t="s">
        <v>267</v>
      </c>
      <c r="E79" s="25">
        <v>2</v>
      </c>
      <c r="F79" s="25">
        <v>3</v>
      </c>
      <c r="G79" s="25">
        <v>5</v>
      </c>
      <c r="H79" s="24">
        <v>7</v>
      </c>
      <c r="I79" s="24">
        <v>4</v>
      </c>
      <c r="J79" s="79"/>
      <c r="K79" s="79">
        <v>5</v>
      </c>
      <c r="L79" s="79"/>
      <c r="M79" s="79"/>
      <c r="N79">
        <f>J79-'data for JMP'!J79</f>
        <v>-4</v>
      </c>
      <c r="O79">
        <f t="shared" si="4"/>
        <v>5</v>
      </c>
      <c r="P79">
        <f t="shared" si="5"/>
        <v>-5</v>
      </c>
      <c r="Q79">
        <f t="shared" si="6"/>
        <v>0</v>
      </c>
      <c r="R79" s="24">
        <v>0.5</v>
      </c>
      <c r="S79" s="51">
        <f t="shared" si="7"/>
        <v>0.78500000000000003</v>
      </c>
      <c r="T79" s="79"/>
      <c r="V79" s="79">
        <v>1</v>
      </c>
      <c r="W79" s="79">
        <v>1</v>
      </c>
      <c r="X79" s="5">
        <f t="shared" si="9"/>
        <v>1</v>
      </c>
      <c r="Y79">
        <f t="shared" si="10"/>
        <v>15.700000000000001</v>
      </c>
      <c r="Z79" s="79"/>
      <c r="AA79" s="79"/>
      <c r="AB79" s="5"/>
      <c r="AD79" s="79"/>
      <c r="AE79" s="79"/>
      <c r="AF79" s="5"/>
      <c r="AH79" s="30" t="s">
        <v>17</v>
      </c>
      <c r="AI79" s="88">
        <v>1</v>
      </c>
      <c r="AJ79" s="52" t="s">
        <v>17</v>
      </c>
      <c r="AK79" s="24" t="s">
        <v>18</v>
      </c>
      <c r="AL79" s="24">
        <v>1</v>
      </c>
      <c r="AM79" s="24" t="s">
        <v>14</v>
      </c>
      <c r="AN79" s="24">
        <v>0</v>
      </c>
      <c r="AO79" s="24" t="s">
        <v>14</v>
      </c>
      <c r="AP79" s="77" t="s">
        <v>487</v>
      </c>
      <c r="AQ79">
        <v>0</v>
      </c>
      <c r="AR79" s="77" t="s">
        <v>490</v>
      </c>
      <c r="AS79">
        <v>1</v>
      </c>
      <c r="AT79" s="77" t="s">
        <v>512</v>
      </c>
      <c r="AU79">
        <v>0</v>
      </c>
      <c r="AV79" s="80" t="s">
        <v>498</v>
      </c>
      <c r="AW79">
        <v>0</v>
      </c>
      <c r="AX79" s="79">
        <v>5</v>
      </c>
      <c r="AY79" s="24">
        <v>3</v>
      </c>
      <c r="AZ79" s="24">
        <v>0</v>
      </c>
      <c r="BA79" s="79">
        <v>30</v>
      </c>
      <c r="BB79" s="24">
        <v>0</v>
      </c>
      <c r="BC79" s="24">
        <v>0</v>
      </c>
      <c r="BE79" s="144">
        <v>3</v>
      </c>
      <c r="BF79" s="144">
        <v>2</v>
      </c>
      <c r="BG79" s="144">
        <v>30</v>
      </c>
      <c r="BH79" s="144">
        <v>10</v>
      </c>
      <c r="BI79" s="140">
        <v>3</v>
      </c>
      <c r="BJ79" s="144">
        <v>42</v>
      </c>
      <c r="BK79" s="145" t="s">
        <v>336</v>
      </c>
      <c r="BL79" s="146" t="s">
        <v>335</v>
      </c>
      <c r="BM79" s="132" t="s">
        <v>30</v>
      </c>
      <c r="BN79" s="84">
        <v>3</v>
      </c>
      <c r="BO79" s="84">
        <v>0</v>
      </c>
      <c r="BP79" s="84">
        <v>0</v>
      </c>
    </row>
    <row r="80" spans="1:68" ht="51.75">
      <c r="A80" s="25">
        <v>4</v>
      </c>
      <c r="B80" s="25" t="s">
        <v>0</v>
      </c>
      <c r="C80" s="25">
        <v>79</v>
      </c>
      <c r="D80" s="25" t="s">
        <v>47</v>
      </c>
      <c r="E80" s="25">
        <v>2</v>
      </c>
      <c r="F80" s="25">
        <v>8</v>
      </c>
      <c r="G80" s="25">
        <v>14</v>
      </c>
      <c r="H80" s="24">
        <v>20.5</v>
      </c>
      <c r="I80" s="24">
        <v>21.5</v>
      </c>
      <c r="J80" s="79">
        <v>21</v>
      </c>
      <c r="K80" s="79">
        <v>20</v>
      </c>
      <c r="L80" s="79"/>
      <c r="M80" s="79"/>
      <c r="N80">
        <f>J80-'data for JMP'!J80</f>
        <v>-0.5</v>
      </c>
      <c r="O80">
        <f t="shared" si="4"/>
        <v>-1</v>
      </c>
      <c r="P80">
        <f t="shared" si="5"/>
        <v>-20</v>
      </c>
      <c r="Q80">
        <f t="shared" si="6"/>
        <v>0</v>
      </c>
      <c r="R80" s="24">
        <v>6</v>
      </c>
      <c r="S80" s="51">
        <f t="shared" si="7"/>
        <v>607.59</v>
      </c>
      <c r="T80" s="79">
        <v>6</v>
      </c>
      <c r="U80">
        <f>3.14*(T80/2)^2*J80</f>
        <v>593.46</v>
      </c>
      <c r="V80" s="79">
        <v>7</v>
      </c>
      <c r="W80" s="79">
        <v>6</v>
      </c>
      <c r="X80" s="5">
        <f t="shared" si="9"/>
        <v>6.5</v>
      </c>
      <c r="Y80">
        <f t="shared" si="10"/>
        <v>2653.2999999999997</v>
      </c>
      <c r="Z80" s="79"/>
      <c r="AA80" s="79"/>
      <c r="AB80" s="5"/>
      <c r="AD80" s="79"/>
      <c r="AE80" s="79"/>
      <c r="AF80" s="5"/>
      <c r="AH80" s="30" t="s">
        <v>15</v>
      </c>
      <c r="AI80" s="88">
        <v>1</v>
      </c>
      <c r="AJ80" s="52" t="s">
        <v>15</v>
      </c>
      <c r="AK80" s="24" t="s">
        <v>13</v>
      </c>
      <c r="AL80" s="24">
        <v>1</v>
      </c>
      <c r="AM80" s="24" t="s">
        <v>18</v>
      </c>
      <c r="AN80" s="24">
        <v>1</v>
      </c>
      <c r="AO80" s="24" t="s">
        <v>17</v>
      </c>
      <c r="AP80" s="77" t="s">
        <v>487</v>
      </c>
      <c r="AQ80">
        <v>0</v>
      </c>
      <c r="AR80" s="77" t="s">
        <v>490</v>
      </c>
      <c r="AS80">
        <v>1</v>
      </c>
      <c r="AT80" s="77" t="s">
        <v>512</v>
      </c>
      <c r="AU80">
        <v>0</v>
      </c>
      <c r="AV80" s="80" t="s">
        <v>498</v>
      </c>
      <c r="AW80">
        <v>0</v>
      </c>
      <c r="AX80" s="79">
        <v>0</v>
      </c>
      <c r="AY80" s="24">
        <v>1</v>
      </c>
      <c r="AZ80" s="79">
        <v>0</v>
      </c>
      <c r="BA80" s="79">
        <v>5</v>
      </c>
      <c r="BB80" s="24">
        <v>0</v>
      </c>
      <c r="BC80" s="24">
        <v>0</v>
      </c>
      <c r="BE80" s="144">
        <v>5</v>
      </c>
      <c r="BF80" s="144">
        <v>3</v>
      </c>
      <c r="BG80" s="144">
        <v>10</v>
      </c>
      <c r="BH80" s="144">
        <v>15</v>
      </c>
      <c r="BI80" s="140">
        <v>1</v>
      </c>
      <c r="BJ80" s="144">
        <v>15</v>
      </c>
      <c r="BK80" s="145" t="s">
        <v>334</v>
      </c>
      <c r="BL80" s="84"/>
      <c r="BM80" s="132" t="s">
        <v>30</v>
      </c>
      <c r="BN80" s="84">
        <v>8</v>
      </c>
      <c r="BO80" s="84">
        <v>1</v>
      </c>
      <c r="BP80" s="84">
        <v>0</v>
      </c>
    </row>
    <row r="81" spans="1:68" ht="51.75">
      <c r="A81" s="25">
        <v>4</v>
      </c>
      <c r="B81" s="25" t="s">
        <v>0</v>
      </c>
      <c r="C81" s="25">
        <v>80</v>
      </c>
      <c r="D81" s="25" t="s">
        <v>47</v>
      </c>
      <c r="E81" s="25">
        <v>2</v>
      </c>
      <c r="F81" s="25">
        <v>9</v>
      </c>
      <c r="G81" s="25">
        <v>14</v>
      </c>
      <c r="H81" s="24">
        <v>14</v>
      </c>
      <c r="I81" s="24">
        <v>14.5</v>
      </c>
      <c r="J81" s="79">
        <v>17</v>
      </c>
      <c r="K81" s="79">
        <v>26</v>
      </c>
      <c r="L81" s="79">
        <v>33</v>
      </c>
      <c r="M81" s="79">
        <v>59</v>
      </c>
      <c r="N81">
        <f>J81-'data for JMP'!J81</f>
        <v>2.5</v>
      </c>
      <c r="O81">
        <f t="shared" si="4"/>
        <v>9</v>
      </c>
      <c r="P81">
        <f t="shared" si="5"/>
        <v>7</v>
      </c>
      <c r="Q81">
        <f t="shared" si="6"/>
        <v>26</v>
      </c>
      <c r="R81" s="24">
        <v>3</v>
      </c>
      <c r="S81" s="51">
        <f t="shared" si="7"/>
        <v>102.44250000000001</v>
      </c>
      <c r="T81" s="79">
        <v>8</v>
      </c>
      <c r="U81">
        <f>3.14*(T81/2)^2*J81</f>
        <v>854.08</v>
      </c>
      <c r="V81" s="79">
        <v>10</v>
      </c>
      <c r="W81" s="79">
        <v>7</v>
      </c>
      <c r="X81" s="5">
        <f t="shared" si="9"/>
        <v>8.5</v>
      </c>
      <c r="Y81">
        <f t="shared" si="10"/>
        <v>5898.49</v>
      </c>
      <c r="Z81" s="79">
        <v>15</v>
      </c>
      <c r="AA81" s="79">
        <v>15</v>
      </c>
      <c r="AB81" s="5">
        <f xml:space="preserve"> AVERAGE(Z81:AA81)</f>
        <v>15</v>
      </c>
      <c r="AC81">
        <f>3.14*((Z81+AA81)/2)^2*L81</f>
        <v>23314.5</v>
      </c>
      <c r="AD81" s="79">
        <v>25</v>
      </c>
      <c r="AE81" s="79">
        <v>17</v>
      </c>
      <c r="AF81" s="5">
        <f xml:space="preserve"> AVERAGE(AD81:AE81)</f>
        <v>21</v>
      </c>
      <c r="AG81">
        <f>3.14*((AD81+AE81)/2)^2*M81</f>
        <v>81699.66</v>
      </c>
      <c r="AH81" s="30" t="s">
        <v>17</v>
      </c>
      <c r="AI81" s="88">
        <v>1</v>
      </c>
      <c r="AJ81" s="52" t="s">
        <v>17</v>
      </c>
      <c r="AK81" s="24" t="s">
        <v>18</v>
      </c>
      <c r="AL81" s="24">
        <v>1</v>
      </c>
      <c r="AM81" s="24" t="s">
        <v>18</v>
      </c>
      <c r="AN81" s="24">
        <v>1</v>
      </c>
      <c r="AO81" s="24" t="s">
        <v>17</v>
      </c>
      <c r="AP81" s="77" t="s">
        <v>490</v>
      </c>
      <c r="AQ81">
        <v>1</v>
      </c>
      <c r="AR81" s="77" t="s">
        <v>489</v>
      </c>
      <c r="AS81">
        <v>1</v>
      </c>
      <c r="AT81" s="77" t="s">
        <v>15</v>
      </c>
      <c r="AU81">
        <v>1</v>
      </c>
      <c r="AV81" s="77" t="s">
        <v>15</v>
      </c>
      <c r="AW81">
        <v>1</v>
      </c>
      <c r="AX81" s="79">
        <v>0</v>
      </c>
      <c r="AY81" s="24">
        <v>2</v>
      </c>
      <c r="AZ81" s="79">
        <v>5</v>
      </c>
      <c r="BA81" s="79">
        <v>40</v>
      </c>
      <c r="BB81" s="79">
        <v>10</v>
      </c>
      <c r="BC81" s="79">
        <v>80</v>
      </c>
      <c r="BE81" s="144">
        <v>10</v>
      </c>
      <c r="BF81" s="145">
        <v>0.1</v>
      </c>
      <c r="BG81" s="144">
        <v>20</v>
      </c>
      <c r="BH81" s="144">
        <v>5</v>
      </c>
      <c r="BI81" s="140">
        <v>2</v>
      </c>
      <c r="BJ81" s="144">
        <v>50</v>
      </c>
      <c r="BK81" s="145" t="s">
        <v>333</v>
      </c>
      <c r="BL81" s="84"/>
      <c r="BM81" s="132" t="s">
        <v>30</v>
      </c>
      <c r="BN81" s="84">
        <v>9</v>
      </c>
      <c r="BO81" s="84">
        <v>5</v>
      </c>
      <c r="BP81" s="84">
        <v>0</v>
      </c>
    </row>
    <row r="82" spans="1:68" ht="26.25">
      <c r="A82" s="25">
        <v>4</v>
      </c>
      <c r="B82" s="25" t="s">
        <v>0</v>
      </c>
      <c r="C82" s="25">
        <v>81</v>
      </c>
      <c r="D82" s="25" t="s">
        <v>267</v>
      </c>
      <c r="E82" s="25">
        <v>2</v>
      </c>
      <c r="F82" s="25">
        <v>6</v>
      </c>
      <c r="G82" s="25">
        <v>5</v>
      </c>
      <c r="H82" s="24">
        <v>7</v>
      </c>
      <c r="I82" s="24">
        <v>7</v>
      </c>
      <c r="J82" s="79">
        <v>7</v>
      </c>
      <c r="K82" s="79">
        <v>10</v>
      </c>
      <c r="L82" s="79">
        <v>11.5</v>
      </c>
      <c r="M82" s="79">
        <v>92.5</v>
      </c>
      <c r="N82">
        <f>J82-'data for JMP'!J82</f>
        <v>0</v>
      </c>
      <c r="O82">
        <f t="shared" si="4"/>
        <v>3</v>
      </c>
      <c r="P82">
        <f t="shared" si="5"/>
        <v>1.5</v>
      </c>
      <c r="Q82">
        <f t="shared" si="6"/>
        <v>81</v>
      </c>
      <c r="R82" s="24">
        <v>2</v>
      </c>
      <c r="S82" s="51">
        <f t="shared" si="7"/>
        <v>21.98</v>
      </c>
      <c r="T82" s="79">
        <v>3</v>
      </c>
      <c r="U82">
        <f>3.14*(T82/2)^2*J82</f>
        <v>49.455000000000005</v>
      </c>
      <c r="V82" s="79">
        <v>5</v>
      </c>
      <c r="W82" s="79">
        <v>4</v>
      </c>
      <c r="X82" s="5">
        <f t="shared" si="9"/>
        <v>4.5</v>
      </c>
      <c r="Y82">
        <f t="shared" si="10"/>
        <v>635.85</v>
      </c>
      <c r="Z82" s="79">
        <v>5.5</v>
      </c>
      <c r="AA82" s="79">
        <v>5</v>
      </c>
      <c r="AB82" s="5">
        <f xml:space="preserve"> AVERAGE(Z82:AA82)</f>
        <v>5.25</v>
      </c>
      <c r="AC82">
        <f>3.14*((Z82+AA82)/2)^2*L82</f>
        <v>995.28187500000001</v>
      </c>
      <c r="AD82" s="79">
        <v>43</v>
      </c>
      <c r="AE82" s="79">
        <v>35</v>
      </c>
      <c r="AF82" s="5">
        <f xml:space="preserve"> AVERAGE(AD82:AE82)</f>
        <v>39</v>
      </c>
      <c r="AG82">
        <f>3.14*((AD82+AE82)/2)^2*M82</f>
        <v>441774.45000000007</v>
      </c>
      <c r="AH82" s="30" t="s">
        <v>18</v>
      </c>
      <c r="AI82" s="88">
        <v>1</v>
      </c>
      <c r="AJ82" s="52" t="s">
        <v>17</v>
      </c>
      <c r="AK82" s="24" t="s">
        <v>17</v>
      </c>
      <c r="AL82" s="24">
        <v>1</v>
      </c>
      <c r="AM82" s="24" t="s">
        <v>18</v>
      </c>
      <c r="AN82" s="24">
        <v>1</v>
      </c>
      <c r="AO82" s="24" t="s">
        <v>17</v>
      </c>
      <c r="AP82" s="77" t="s">
        <v>490</v>
      </c>
      <c r="AQ82">
        <v>1</v>
      </c>
      <c r="AR82" s="77" t="s">
        <v>490</v>
      </c>
      <c r="AS82">
        <v>1</v>
      </c>
      <c r="AT82" s="77" t="s">
        <v>497</v>
      </c>
      <c r="AU82">
        <v>1</v>
      </c>
      <c r="AV82" s="77" t="s">
        <v>13</v>
      </c>
      <c r="AW82">
        <v>1</v>
      </c>
      <c r="AX82" s="79">
        <v>0</v>
      </c>
      <c r="AY82" s="24">
        <v>0</v>
      </c>
      <c r="AZ82" s="79">
        <v>3</v>
      </c>
      <c r="BA82" s="79">
        <v>10</v>
      </c>
      <c r="BB82" s="79">
        <v>15</v>
      </c>
      <c r="BC82" s="79">
        <v>3</v>
      </c>
      <c r="BE82" s="144">
        <v>0</v>
      </c>
      <c r="BF82" s="144">
        <v>2</v>
      </c>
      <c r="BG82" s="144">
        <v>1</v>
      </c>
      <c r="BH82" s="144">
        <v>5</v>
      </c>
      <c r="BI82" s="140">
        <v>0</v>
      </c>
      <c r="BJ82" s="144">
        <v>6</v>
      </c>
      <c r="BK82" s="145" t="s">
        <v>332</v>
      </c>
      <c r="BL82" s="84"/>
      <c r="BM82" s="132" t="s">
        <v>30</v>
      </c>
      <c r="BN82" s="84">
        <v>6</v>
      </c>
      <c r="BO82" s="84">
        <v>0</v>
      </c>
      <c r="BP82" s="84">
        <v>0</v>
      </c>
    </row>
    <row r="83" spans="1:68" ht="26.25">
      <c r="A83" s="25">
        <v>4</v>
      </c>
      <c r="B83" s="25" t="s">
        <v>0</v>
      </c>
      <c r="C83" s="25">
        <v>82</v>
      </c>
      <c r="D83" s="25" t="s">
        <v>267</v>
      </c>
      <c r="E83" s="25">
        <v>2</v>
      </c>
      <c r="F83" s="25">
        <v>5</v>
      </c>
      <c r="G83" s="25">
        <v>8</v>
      </c>
      <c r="H83" s="24">
        <v>9.5</v>
      </c>
      <c r="I83" s="24">
        <v>12</v>
      </c>
      <c r="J83" s="79">
        <v>13</v>
      </c>
      <c r="K83" s="79">
        <v>15.5</v>
      </c>
      <c r="L83" s="79">
        <v>16</v>
      </c>
      <c r="M83" s="79">
        <v>21</v>
      </c>
      <c r="N83">
        <f>J83-'data for JMP'!J83</f>
        <v>1</v>
      </c>
      <c r="O83">
        <f t="shared" si="4"/>
        <v>2.5</v>
      </c>
      <c r="P83">
        <f t="shared" si="5"/>
        <v>0.5</v>
      </c>
      <c r="Q83">
        <f t="shared" si="6"/>
        <v>5</v>
      </c>
      <c r="R83" s="24">
        <v>2.5</v>
      </c>
      <c r="S83" s="51">
        <f t="shared" si="7"/>
        <v>58.875</v>
      </c>
      <c r="T83" s="79">
        <v>3</v>
      </c>
      <c r="U83">
        <f>3.14*(T83/2)^2*J83</f>
        <v>91.844999999999999</v>
      </c>
      <c r="V83" s="79">
        <v>4</v>
      </c>
      <c r="W83" s="79">
        <v>4</v>
      </c>
      <c r="X83" s="5">
        <f t="shared" si="9"/>
        <v>4</v>
      </c>
      <c r="Y83">
        <f t="shared" si="10"/>
        <v>778.72</v>
      </c>
      <c r="Z83" s="79">
        <v>5</v>
      </c>
      <c r="AA83" s="79">
        <v>5</v>
      </c>
      <c r="AB83" s="5">
        <f xml:space="preserve"> AVERAGE(Z83:AA83)</f>
        <v>5</v>
      </c>
      <c r="AC83">
        <f>3.14*((Z83+AA83)/2)^2*L83</f>
        <v>1256</v>
      </c>
      <c r="AD83" s="79">
        <v>5</v>
      </c>
      <c r="AE83" s="79">
        <v>4</v>
      </c>
      <c r="AF83" s="5">
        <f xml:space="preserve"> AVERAGE(AD83:AE83)</f>
        <v>4.5</v>
      </c>
      <c r="AG83">
        <f>3.14*((AD83+AE83)/2)^2*M83</f>
        <v>1335.2850000000001</v>
      </c>
      <c r="AH83" s="30" t="s">
        <v>17</v>
      </c>
      <c r="AI83" s="88">
        <v>1</v>
      </c>
      <c r="AJ83" s="52" t="s">
        <v>17</v>
      </c>
      <c r="AK83" s="24" t="s">
        <v>13</v>
      </c>
      <c r="AL83" s="24">
        <v>1</v>
      </c>
      <c r="AM83" s="24" t="s">
        <v>17</v>
      </c>
      <c r="AN83" s="24">
        <v>1</v>
      </c>
      <c r="AO83" s="24" t="s">
        <v>18</v>
      </c>
      <c r="AP83" s="77" t="s">
        <v>490</v>
      </c>
      <c r="AQ83">
        <v>1</v>
      </c>
      <c r="AR83" s="77" t="s">
        <v>490</v>
      </c>
      <c r="AS83">
        <v>1</v>
      </c>
      <c r="AT83" s="77" t="s">
        <v>497</v>
      </c>
      <c r="AU83">
        <v>1</v>
      </c>
      <c r="AV83" s="77" t="s">
        <v>18</v>
      </c>
      <c r="AW83">
        <v>1</v>
      </c>
      <c r="AX83" s="79">
        <v>0</v>
      </c>
      <c r="AY83" s="24">
        <v>0</v>
      </c>
      <c r="AZ83" s="79">
        <v>1</v>
      </c>
      <c r="BA83" s="79">
        <v>10</v>
      </c>
      <c r="BB83" s="79">
        <v>15</v>
      </c>
      <c r="BC83" s="79">
        <v>15</v>
      </c>
      <c r="BE83" s="144">
        <v>8</v>
      </c>
      <c r="BF83" s="144">
        <v>1</v>
      </c>
      <c r="BG83" s="144">
        <v>10</v>
      </c>
      <c r="BH83" s="144">
        <v>30</v>
      </c>
      <c r="BI83" s="140">
        <v>0</v>
      </c>
      <c r="BJ83" s="144">
        <v>100</v>
      </c>
      <c r="BK83" s="145" t="s">
        <v>331</v>
      </c>
      <c r="BL83" s="84"/>
      <c r="BM83" s="132" t="s">
        <v>30</v>
      </c>
      <c r="BN83" s="84">
        <v>5</v>
      </c>
      <c r="BO83" s="84">
        <v>1</v>
      </c>
      <c r="BP83" s="84">
        <v>0</v>
      </c>
    </row>
    <row r="84" spans="1:68" ht="26.25">
      <c r="A84" s="25">
        <v>4</v>
      </c>
      <c r="B84" s="25" t="s">
        <v>0</v>
      </c>
      <c r="C84" s="25">
        <v>83</v>
      </c>
      <c r="D84" s="25" t="s">
        <v>267</v>
      </c>
      <c r="E84" s="25">
        <v>2</v>
      </c>
      <c r="F84" s="25">
        <v>3</v>
      </c>
      <c r="G84" s="25">
        <v>3</v>
      </c>
      <c r="H84" s="24"/>
      <c r="I84" s="24"/>
      <c r="J84" s="79"/>
      <c r="K84" s="79"/>
      <c r="L84" s="79"/>
      <c r="M84" s="79"/>
      <c r="N84">
        <f>J84-'data for JMP'!J84</f>
        <v>0</v>
      </c>
      <c r="O84">
        <f t="shared" si="4"/>
        <v>0</v>
      </c>
      <c r="P84">
        <f t="shared" si="5"/>
        <v>0</v>
      </c>
      <c r="Q84">
        <f t="shared" si="6"/>
        <v>0</v>
      </c>
      <c r="R84" s="24"/>
      <c r="S84" s="51"/>
      <c r="T84" s="79"/>
      <c r="V84" s="79"/>
      <c r="W84" s="79"/>
      <c r="X84" s="5"/>
      <c r="Z84" s="79"/>
      <c r="AA84" s="79"/>
      <c r="AB84" s="5"/>
      <c r="AD84" s="79"/>
      <c r="AE84" s="79"/>
      <c r="AF84" s="5"/>
      <c r="AH84" s="30" t="s">
        <v>18</v>
      </c>
      <c r="AI84" s="88">
        <v>1</v>
      </c>
      <c r="AJ84" s="52" t="s">
        <v>14</v>
      </c>
      <c r="AK84" s="24" t="s">
        <v>14</v>
      </c>
      <c r="AL84" s="24">
        <v>0</v>
      </c>
      <c r="AM84" s="24" t="s">
        <v>14</v>
      </c>
      <c r="AN84" s="24">
        <v>0</v>
      </c>
      <c r="AO84" s="24" t="s">
        <v>14</v>
      </c>
      <c r="AP84" s="77" t="s">
        <v>512</v>
      </c>
      <c r="AQ84">
        <v>0</v>
      </c>
      <c r="AR84" s="77" t="s">
        <v>512</v>
      </c>
      <c r="AS84">
        <v>0</v>
      </c>
      <c r="AT84" s="77" t="s">
        <v>512</v>
      </c>
      <c r="AU84">
        <v>0</v>
      </c>
      <c r="AV84" s="77" t="s">
        <v>512</v>
      </c>
      <c r="AW84">
        <v>0</v>
      </c>
      <c r="AX84" s="79">
        <v>0</v>
      </c>
      <c r="AY84" s="79">
        <v>0</v>
      </c>
      <c r="AZ84" s="24">
        <v>0</v>
      </c>
      <c r="BA84" s="24">
        <v>0</v>
      </c>
      <c r="BB84" s="24">
        <v>0</v>
      </c>
      <c r="BC84" s="24">
        <v>0</v>
      </c>
      <c r="BE84" s="144">
        <v>2</v>
      </c>
      <c r="BF84" s="144">
        <v>5</v>
      </c>
      <c r="BG84" s="144">
        <v>30</v>
      </c>
      <c r="BH84" s="144">
        <v>1</v>
      </c>
      <c r="BI84" s="140"/>
      <c r="BJ84" s="144">
        <v>5</v>
      </c>
      <c r="BK84" s="145" t="s">
        <v>330</v>
      </c>
      <c r="BL84" s="84"/>
      <c r="BM84" s="132" t="s">
        <v>30</v>
      </c>
      <c r="BN84" s="84">
        <v>3</v>
      </c>
      <c r="BO84" s="84">
        <v>0</v>
      </c>
      <c r="BP84" s="84">
        <v>0</v>
      </c>
    </row>
    <row r="85" spans="1:68" ht="51.75">
      <c r="A85" s="25">
        <v>4</v>
      </c>
      <c r="B85" s="25" t="s">
        <v>0</v>
      </c>
      <c r="C85" s="25">
        <v>84</v>
      </c>
      <c r="D85" s="25" t="s">
        <v>47</v>
      </c>
      <c r="E85" s="25">
        <v>2</v>
      </c>
      <c r="F85" s="25">
        <v>8</v>
      </c>
      <c r="G85" s="25">
        <v>13</v>
      </c>
      <c r="H85" s="24">
        <v>19.5</v>
      </c>
      <c r="I85" s="24">
        <v>22</v>
      </c>
      <c r="J85" s="79">
        <v>23</v>
      </c>
      <c r="K85" s="79">
        <v>32</v>
      </c>
      <c r="L85" s="79">
        <v>41</v>
      </c>
      <c r="M85" s="79">
        <v>56</v>
      </c>
      <c r="N85">
        <f>J85-'data for JMP'!J85</f>
        <v>1</v>
      </c>
      <c r="O85">
        <f t="shared" si="4"/>
        <v>9</v>
      </c>
      <c r="P85">
        <f t="shared" si="5"/>
        <v>9</v>
      </c>
      <c r="Q85">
        <f t="shared" si="6"/>
        <v>15</v>
      </c>
      <c r="R85" s="24">
        <v>3.5</v>
      </c>
      <c r="S85" s="51">
        <f t="shared" si="7"/>
        <v>211.5575</v>
      </c>
      <c r="T85" s="79">
        <v>6</v>
      </c>
      <c r="U85">
        <f t="shared" ref="U85:U90" si="15">3.14*(T85/2)^2*J85</f>
        <v>649.98</v>
      </c>
      <c r="V85" s="79">
        <v>10</v>
      </c>
      <c r="W85" s="79">
        <v>8</v>
      </c>
      <c r="X85" s="5">
        <f t="shared" ref="X85:X90" si="16" xml:space="preserve"> AVERAGE(V85:W85)</f>
        <v>9</v>
      </c>
      <c r="Y85">
        <f t="shared" ref="Y85:Y90" si="17">3.14*((V85+W85)/2)^2*K85</f>
        <v>8138.88</v>
      </c>
      <c r="Z85" s="79">
        <v>12</v>
      </c>
      <c r="AA85" s="79">
        <v>13</v>
      </c>
      <c r="AB85" s="5">
        <f t="shared" ref="AB85:AB90" si="18" xml:space="preserve"> AVERAGE(Z85:AA85)</f>
        <v>12.5</v>
      </c>
      <c r="AC85">
        <f t="shared" ref="AC85:AC90" si="19">3.14*((Z85+AA85)/2)^2*L85</f>
        <v>20115.625</v>
      </c>
      <c r="AD85" s="79">
        <v>18</v>
      </c>
      <c r="AE85" s="79">
        <v>17</v>
      </c>
      <c r="AF85" s="5">
        <f t="shared" ref="AF85:AF90" si="20" xml:space="preserve"> AVERAGE(AD85:AE85)</f>
        <v>17.5</v>
      </c>
      <c r="AG85">
        <f t="shared" ref="AG85:AG90" si="21">3.14*((AD85+AE85)/2)^2*M85</f>
        <v>53851</v>
      </c>
      <c r="AH85" s="30" t="s">
        <v>17</v>
      </c>
      <c r="AI85" s="88">
        <v>1</v>
      </c>
      <c r="AJ85" s="52" t="s">
        <v>17</v>
      </c>
      <c r="AK85" s="24" t="s">
        <v>15</v>
      </c>
      <c r="AL85" s="24">
        <v>1</v>
      </c>
      <c r="AM85" s="24" t="s">
        <v>18</v>
      </c>
      <c r="AN85" s="24">
        <v>1</v>
      </c>
      <c r="AO85" s="24" t="s">
        <v>13</v>
      </c>
      <c r="AP85" s="77" t="s">
        <v>490</v>
      </c>
      <c r="AQ85">
        <v>1</v>
      </c>
      <c r="AR85" s="77" t="s">
        <v>491</v>
      </c>
      <c r="AS85">
        <v>1</v>
      </c>
      <c r="AT85" s="77" t="s">
        <v>15</v>
      </c>
      <c r="AU85">
        <v>1</v>
      </c>
      <c r="AV85" s="77" t="s">
        <v>15</v>
      </c>
      <c r="AW85">
        <v>1</v>
      </c>
      <c r="AX85" s="79">
        <v>15</v>
      </c>
      <c r="AY85" s="24">
        <v>20</v>
      </c>
      <c r="AZ85" s="79">
        <v>22</v>
      </c>
      <c r="BA85" s="79">
        <v>30</v>
      </c>
      <c r="BB85" s="79">
        <v>30</v>
      </c>
      <c r="BC85" s="79">
        <v>60</v>
      </c>
      <c r="BE85" s="144">
        <v>2</v>
      </c>
      <c r="BF85" s="144">
        <v>5</v>
      </c>
      <c r="BG85" s="144">
        <v>50</v>
      </c>
      <c r="BH85" s="144">
        <v>10</v>
      </c>
      <c r="BI85" s="140">
        <v>20</v>
      </c>
      <c r="BJ85" s="144">
        <v>30</v>
      </c>
      <c r="BK85" s="145" t="s">
        <v>329</v>
      </c>
      <c r="BL85" s="146" t="s">
        <v>328</v>
      </c>
      <c r="BM85" s="132" t="s">
        <v>30</v>
      </c>
      <c r="BN85" s="84">
        <v>8</v>
      </c>
      <c r="BO85" s="84">
        <v>6</v>
      </c>
      <c r="BP85" s="84">
        <v>0</v>
      </c>
    </row>
    <row r="86" spans="1:68" ht="51.75">
      <c r="A86" s="25">
        <v>4</v>
      </c>
      <c r="B86" s="25" t="s">
        <v>0</v>
      </c>
      <c r="C86" s="25">
        <v>85</v>
      </c>
      <c r="D86" s="25" t="s">
        <v>47</v>
      </c>
      <c r="E86" s="25">
        <v>2</v>
      </c>
      <c r="F86" s="25">
        <v>7</v>
      </c>
      <c r="G86" s="25">
        <v>11.5</v>
      </c>
      <c r="H86" s="24">
        <v>18</v>
      </c>
      <c r="I86" s="24">
        <v>20.5</v>
      </c>
      <c r="J86" s="79">
        <v>24</v>
      </c>
      <c r="K86" s="79">
        <v>36</v>
      </c>
      <c r="L86" s="79">
        <v>53</v>
      </c>
      <c r="M86" s="79">
        <v>81</v>
      </c>
      <c r="N86">
        <f>J86-'data for JMP'!J86</f>
        <v>3.5</v>
      </c>
      <c r="O86">
        <f t="shared" si="4"/>
        <v>12</v>
      </c>
      <c r="P86">
        <f t="shared" si="5"/>
        <v>17</v>
      </c>
      <c r="Q86">
        <f t="shared" si="6"/>
        <v>28</v>
      </c>
      <c r="R86" s="24">
        <v>4</v>
      </c>
      <c r="S86" s="51">
        <f t="shared" si="7"/>
        <v>257.48</v>
      </c>
      <c r="T86" s="79">
        <v>7</v>
      </c>
      <c r="U86">
        <f t="shared" si="15"/>
        <v>923.16000000000008</v>
      </c>
      <c r="V86" s="79">
        <v>15</v>
      </c>
      <c r="W86" s="79">
        <v>8</v>
      </c>
      <c r="X86" s="5">
        <f t="shared" si="16"/>
        <v>11.5</v>
      </c>
      <c r="Y86">
        <f t="shared" si="17"/>
        <v>14949.54</v>
      </c>
      <c r="Z86" s="79">
        <v>31</v>
      </c>
      <c r="AA86" s="79">
        <v>19</v>
      </c>
      <c r="AB86" s="5">
        <f t="shared" si="18"/>
        <v>25</v>
      </c>
      <c r="AC86">
        <f t="shared" si="19"/>
        <v>104012.5</v>
      </c>
      <c r="AD86" s="79">
        <v>27</v>
      </c>
      <c r="AE86" s="79">
        <v>26</v>
      </c>
      <c r="AF86" s="5">
        <f t="shared" si="20"/>
        <v>26.5</v>
      </c>
      <c r="AG86">
        <f t="shared" si="21"/>
        <v>178610.26500000001</v>
      </c>
      <c r="AH86" s="30" t="s">
        <v>17</v>
      </c>
      <c r="AI86" s="88">
        <v>1</v>
      </c>
      <c r="AJ86" s="52" t="s">
        <v>15</v>
      </c>
      <c r="AK86" s="24" t="s">
        <v>13</v>
      </c>
      <c r="AL86" s="24">
        <v>1</v>
      </c>
      <c r="AM86" s="24" t="s">
        <v>17</v>
      </c>
      <c r="AN86" s="24">
        <v>1</v>
      </c>
      <c r="AO86" s="24" t="s">
        <v>18</v>
      </c>
      <c r="AP86" s="77" t="s">
        <v>489</v>
      </c>
      <c r="AQ86">
        <v>1</v>
      </c>
      <c r="AR86" s="77" t="s">
        <v>488</v>
      </c>
      <c r="AS86">
        <v>1</v>
      </c>
      <c r="AT86" s="77" t="s">
        <v>497</v>
      </c>
      <c r="AU86">
        <v>1</v>
      </c>
      <c r="AV86" s="77" t="s">
        <v>15</v>
      </c>
      <c r="AW86">
        <v>1</v>
      </c>
      <c r="AX86" s="79">
        <v>5</v>
      </c>
      <c r="AY86" s="24">
        <v>5</v>
      </c>
      <c r="AZ86" s="79">
        <v>20</v>
      </c>
      <c r="BA86" s="79">
        <v>20</v>
      </c>
      <c r="BB86" s="79">
        <v>10</v>
      </c>
      <c r="BC86" s="79">
        <v>2</v>
      </c>
      <c r="BE86" s="145">
        <v>0.1</v>
      </c>
      <c r="BF86" s="144">
        <v>4</v>
      </c>
      <c r="BG86" s="144">
        <v>15</v>
      </c>
      <c r="BH86" s="144">
        <v>70</v>
      </c>
      <c r="BI86" s="140">
        <v>5</v>
      </c>
      <c r="BJ86" s="144">
        <v>20</v>
      </c>
      <c r="BK86" s="145" t="s">
        <v>327</v>
      </c>
      <c r="BL86" s="146" t="s">
        <v>326</v>
      </c>
      <c r="BM86" s="132" t="s">
        <v>30</v>
      </c>
      <c r="BN86" s="84">
        <v>7</v>
      </c>
      <c r="BO86" s="84">
        <v>0</v>
      </c>
      <c r="BP86" s="84">
        <v>0</v>
      </c>
    </row>
    <row r="87" spans="1:68" ht="51.75">
      <c r="A87" s="25">
        <v>4</v>
      </c>
      <c r="B87" s="25" t="s">
        <v>0</v>
      </c>
      <c r="C87" s="25">
        <v>86</v>
      </c>
      <c r="D87" s="25" t="s">
        <v>47</v>
      </c>
      <c r="E87" s="25">
        <v>2</v>
      </c>
      <c r="F87" s="25">
        <v>8</v>
      </c>
      <c r="G87" s="25">
        <v>17</v>
      </c>
      <c r="H87" s="24">
        <v>22.5</v>
      </c>
      <c r="I87" s="24">
        <v>23.5</v>
      </c>
      <c r="J87" s="79">
        <v>29</v>
      </c>
      <c r="K87" s="79">
        <v>37</v>
      </c>
      <c r="L87" s="79">
        <v>48</v>
      </c>
      <c r="M87" s="79">
        <v>67.5</v>
      </c>
      <c r="N87">
        <f>J87-'data for JMP'!J87</f>
        <v>5.5</v>
      </c>
      <c r="O87">
        <f t="shared" si="4"/>
        <v>8</v>
      </c>
      <c r="P87">
        <f t="shared" si="5"/>
        <v>11</v>
      </c>
      <c r="Q87">
        <f t="shared" si="6"/>
        <v>19.5</v>
      </c>
      <c r="R87" s="24">
        <v>5</v>
      </c>
      <c r="S87" s="51">
        <f t="shared" si="7"/>
        <v>461.1875</v>
      </c>
      <c r="T87" s="79">
        <v>7</v>
      </c>
      <c r="U87">
        <f t="shared" si="15"/>
        <v>1115.4850000000001</v>
      </c>
      <c r="V87" s="79">
        <v>12</v>
      </c>
      <c r="W87" s="79">
        <v>10</v>
      </c>
      <c r="X87" s="5">
        <f t="shared" si="16"/>
        <v>11</v>
      </c>
      <c r="Y87">
        <f t="shared" si="17"/>
        <v>14057.78</v>
      </c>
      <c r="Z87" s="79">
        <v>18</v>
      </c>
      <c r="AA87" s="79">
        <v>15</v>
      </c>
      <c r="AB87" s="5">
        <f t="shared" si="18"/>
        <v>16.5</v>
      </c>
      <c r="AC87">
        <f t="shared" si="19"/>
        <v>41033.520000000004</v>
      </c>
      <c r="AD87" s="79">
        <v>18.5</v>
      </c>
      <c r="AE87" s="79">
        <v>16</v>
      </c>
      <c r="AF87" s="5">
        <f t="shared" si="20"/>
        <v>17.25</v>
      </c>
      <c r="AG87">
        <f t="shared" si="21"/>
        <v>63068.371875000004</v>
      </c>
      <c r="AH87" s="30" t="s">
        <v>15</v>
      </c>
      <c r="AI87" s="88">
        <v>1</v>
      </c>
      <c r="AJ87" s="52" t="s">
        <v>15</v>
      </c>
      <c r="AK87" s="24" t="s">
        <v>15</v>
      </c>
      <c r="AL87" s="24">
        <v>1</v>
      </c>
      <c r="AM87" s="24" t="s">
        <v>15</v>
      </c>
      <c r="AN87" s="24">
        <v>1</v>
      </c>
      <c r="AO87" s="24" t="s">
        <v>17</v>
      </c>
      <c r="AP87" s="77" t="s">
        <v>490</v>
      </c>
      <c r="AQ87">
        <v>1</v>
      </c>
      <c r="AR87" s="77" t="s">
        <v>489</v>
      </c>
      <c r="AS87">
        <v>1</v>
      </c>
      <c r="AT87" s="77" t="s">
        <v>15</v>
      </c>
      <c r="AU87">
        <v>1</v>
      </c>
      <c r="AV87" s="77" t="s">
        <v>13</v>
      </c>
      <c r="AW87">
        <v>1</v>
      </c>
      <c r="AX87" s="79">
        <v>5</v>
      </c>
      <c r="AY87" s="24">
        <v>15</v>
      </c>
      <c r="AZ87" s="79">
        <v>12</v>
      </c>
      <c r="BA87" s="79">
        <v>10</v>
      </c>
      <c r="BB87" s="79">
        <v>20</v>
      </c>
      <c r="BC87" s="79">
        <v>25</v>
      </c>
      <c r="BE87" s="144">
        <v>1</v>
      </c>
      <c r="BF87" s="144">
        <v>1</v>
      </c>
      <c r="BG87" s="144">
        <v>15</v>
      </c>
      <c r="BH87" s="144">
        <v>5</v>
      </c>
      <c r="BI87" s="140">
        <v>15</v>
      </c>
      <c r="BJ87" s="144">
        <v>38</v>
      </c>
      <c r="BK87" s="145" t="s">
        <v>325</v>
      </c>
      <c r="BL87" s="84"/>
      <c r="BM87" s="132" t="s">
        <v>30</v>
      </c>
      <c r="BN87" s="84">
        <v>8</v>
      </c>
      <c r="BO87" s="84">
        <v>4</v>
      </c>
      <c r="BP87" s="84">
        <v>0</v>
      </c>
    </row>
    <row r="88" spans="1:68" ht="51.75">
      <c r="A88" s="25">
        <v>4</v>
      </c>
      <c r="B88" s="25" t="s">
        <v>0</v>
      </c>
      <c r="C88" s="25">
        <v>87</v>
      </c>
      <c r="D88" s="25" t="s">
        <v>47</v>
      </c>
      <c r="E88" s="25">
        <v>2</v>
      </c>
      <c r="F88" s="25">
        <v>9</v>
      </c>
      <c r="G88" s="25">
        <v>15</v>
      </c>
      <c r="H88" s="24">
        <v>18</v>
      </c>
      <c r="I88" s="24">
        <v>21.5</v>
      </c>
      <c r="J88" s="79">
        <v>26</v>
      </c>
      <c r="K88" s="79">
        <v>34</v>
      </c>
      <c r="L88" s="79">
        <v>41</v>
      </c>
      <c r="M88" s="79">
        <v>61.5</v>
      </c>
      <c r="N88">
        <f>J88-'data for JMP'!J88</f>
        <v>4.5</v>
      </c>
      <c r="O88">
        <f t="shared" si="4"/>
        <v>8</v>
      </c>
      <c r="P88">
        <f t="shared" si="5"/>
        <v>7</v>
      </c>
      <c r="Q88">
        <f t="shared" si="6"/>
        <v>20.5</v>
      </c>
      <c r="R88" s="24">
        <v>3</v>
      </c>
      <c r="S88" s="51">
        <f t="shared" si="7"/>
        <v>151.89750000000001</v>
      </c>
      <c r="T88" s="79">
        <v>7</v>
      </c>
      <c r="U88">
        <f t="shared" si="15"/>
        <v>1000.0900000000001</v>
      </c>
      <c r="V88" s="79">
        <v>9</v>
      </c>
      <c r="W88" s="79">
        <v>8</v>
      </c>
      <c r="X88" s="5">
        <f t="shared" si="16"/>
        <v>8.5</v>
      </c>
      <c r="Y88">
        <f t="shared" si="17"/>
        <v>7713.41</v>
      </c>
      <c r="Z88" s="79">
        <v>16</v>
      </c>
      <c r="AA88" s="79">
        <v>14.5</v>
      </c>
      <c r="AB88" s="5">
        <f t="shared" si="18"/>
        <v>15.25</v>
      </c>
      <c r="AC88">
        <f t="shared" si="19"/>
        <v>29940.096250000002</v>
      </c>
      <c r="AD88" s="79">
        <v>27</v>
      </c>
      <c r="AE88" s="79">
        <v>20</v>
      </c>
      <c r="AF88" s="5">
        <f t="shared" si="20"/>
        <v>23.5</v>
      </c>
      <c r="AG88">
        <f t="shared" si="21"/>
        <v>106644.9975</v>
      </c>
      <c r="AH88" s="30" t="s">
        <v>15</v>
      </c>
      <c r="AI88" s="88">
        <v>1</v>
      </c>
      <c r="AJ88" s="52" t="s">
        <v>15</v>
      </c>
      <c r="AK88" s="24" t="s">
        <v>15</v>
      </c>
      <c r="AL88" s="24">
        <v>1</v>
      </c>
      <c r="AM88" s="24" t="s">
        <v>15</v>
      </c>
      <c r="AN88" s="24">
        <v>1</v>
      </c>
      <c r="AO88" s="24" t="s">
        <v>18</v>
      </c>
      <c r="AP88" s="77" t="s">
        <v>490</v>
      </c>
      <c r="AQ88">
        <v>1</v>
      </c>
      <c r="AR88" s="77" t="s">
        <v>488</v>
      </c>
      <c r="AS88">
        <v>1</v>
      </c>
      <c r="AT88" s="77" t="s">
        <v>15</v>
      </c>
      <c r="AU88">
        <v>1</v>
      </c>
      <c r="AV88" s="77" t="s">
        <v>15</v>
      </c>
      <c r="AW88">
        <v>1</v>
      </c>
      <c r="AX88" s="79">
        <v>1</v>
      </c>
      <c r="AY88" s="24">
        <v>5</v>
      </c>
      <c r="AZ88" s="79">
        <v>7</v>
      </c>
      <c r="BA88" s="79">
        <v>20</v>
      </c>
      <c r="BB88" s="79">
        <v>40</v>
      </c>
      <c r="BC88" s="79">
        <v>10</v>
      </c>
      <c r="BE88" s="144">
        <v>1</v>
      </c>
      <c r="BF88" s="145">
        <v>0.1</v>
      </c>
      <c r="BG88" s="144">
        <v>15</v>
      </c>
      <c r="BH88" s="145">
        <v>0.1</v>
      </c>
      <c r="BI88" s="140">
        <v>5</v>
      </c>
      <c r="BJ88" s="144">
        <v>50</v>
      </c>
      <c r="BK88" s="145" t="s">
        <v>324</v>
      </c>
      <c r="BL88" s="84"/>
      <c r="BM88" s="132" t="s">
        <v>30</v>
      </c>
      <c r="BN88" s="84">
        <v>9</v>
      </c>
      <c r="BO88" s="84">
        <v>6</v>
      </c>
      <c r="BP88" s="84">
        <v>0</v>
      </c>
    </row>
    <row r="89" spans="1:68" ht="51.75">
      <c r="A89" s="25">
        <v>4</v>
      </c>
      <c r="B89" s="25" t="s">
        <v>0</v>
      </c>
      <c r="C89" s="25">
        <v>88</v>
      </c>
      <c r="D89" s="25" t="s">
        <v>313</v>
      </c>
      <c r="E89" s="25">
        <v>1</v>
      </c>
      <c r="F89" s="25">
        <v>6</v>
      </c>
      <c r="G89" s="25">
        <v>8.5</v>
      </c>
      <c r="H89" s="24">
        <v>9</v>
      </c>
      <c r="I89" s="24">
        <v>11.5</v>
      </c>
      <c r="J89" s="79">
        <v>15</v>
      </c>
      <c r="K89" s="79">
        <v>30.5</v>
      </c>
      <c r="L89" s="79">
        <v>33</v>
      </c>
      <c r="M89" s="79">
        <v>47</v>
      </c>
      <c r="N89">
        <f>J89-'data for JMP'!J89</f>
        <v>3.5</v>
      </c>
      <c r="O89">
        <f t="shared" si="4"/>
        <v>15.5</v>
      </c>
      <c r="P89">
        <f t="shared" si="5"/>
        <v>2.5</v>
      </c>
      <c r="Q89">
        <f t="shared" si="6"/>
        <v>14</v>
      </c>
      <c r="R89" s="24">
        <v>3.5</v>
      </c>
      <c r="S89" s="51">
        <f t="shared" si="7"/>
        <v>110.58687500000001</v>
      </c>
      <c r="T89" s="79">
        <v>5</v>
      </c>
      <c r="U89">
        <f t="shared" si="15"/>
        <v>294.375</v>
      </c>
      <c r="V89" s="79">
        <v>12</v>
      </c>
      <c r="W89" s="79">
        <v>9</v>
      </c>
      <c r="X89" s="5">
        <f t="shared" si="16"/>
        <v>10.5</v>
      </c>
      <c r="Y89">
        <f t="shared" si="17"/>
        <v>10558.6425</v>
      </c>
      <c r="Z89" s="79">
        <v>16</v>
      </c>
      <c r="AA89" s="79">
        <v>14</v>
      </c>
      <c r="AB89" s="5">
        <f t="shared" si="18"/>
        <v>15</v>
      </c>
      <c r="AC89">
        <f t="shared" si="19"/>
        <v>23314.5</v>
      </c>
      <c r="AD89" s="79">
        <v>22</v>
      </c>
      <c r="AE89" s="79">
        <v>18</v>
      </c>
      <c r="AF89" s="5">
        <f t="shared" si="20"/>
        <v>20</v>
      </c>
      <c r="AG89">
        <f t="shared" si="21"/>
        <v>59032</v>
      </c>
      <c r="AH89" s="30" t="s">
        <v>17</v>
      </c>
      <c r="AI89" s="88">
        <v>1</v>
      </c>
      <c r="AJ89" s="52" t="s">
        <v>15</v>
      </c>
      <c r="AK89" s="24" t="s">
        <v>17</v>
      </c>
      <c r="AL89" s="24">
        <v>1</v>
      </c>
      <c r="AM89" s="24" t="s">
        <v>15</v>
      </c>
      <c r="AN89" s="24">
        <v>1</v>
      </c>
      <c r="AO89" s="24" t="s">
        <v>17</v>
      </c>
      <c r="AP89" s="77" t="s">
        <v>489</v>
      </c>
      <c r="AQ89">
        <v>1</v>
      </c>
      <c r="AR89" s="77" t="s">
        <v>489</v>
      </c>
      <c r="AS89">
        <v>1</v>
      </c>
      <c r="AT89" s="77" t="s">
        <v>15</v>
      </c>
      <c r="AU89">
        <v>1</v>
      </c>
      <c r="AV89" s="77" t="s">
        <v>13</v>
      </c>
      <c r="AW89">
        <v>1</v>
      </c>
      <c r="AX89" s="79">
        <v>8</v>
      </c>
      <c r="AY89" s="24">
        <v>3</v>
      </c>
      <c r="AZ89" s="79">
        <v>18</v>
      </c>
      <c r="BA89" s="79">
        <v>30</v>
      </c>
      <c r="BB89" s="79">
        <v>20</v>
      </c>
      <c r="BC89" s="79">
        <v>7</v>
      </c>
      <c r="BE89" s="144">
        <v>2</v>
      </c>
      <c r="BF89" s="144">
        <v>10</v>
      </c>
      <c r="BG89" s="144">
        <v>20</v>
      </c>
      <c r="BH89" s="144">
        <v>10</v>
      </c>
      <c r="BI89" s="140">
        <v>3</v>
      </c>
      <c r="BJ89" s="144">
        <v>33</v>
      </c>
      <c r="BK89" s="145" t="s">
        <v>323</v>
      </c>
      <c r="BL89" s="146" t="s">
        <v>322</v>
      </c>
      <c r="BM89" s="132" t="s">
        <v>30</v>
      </c>
      <c r="BN89" s="84">
        <v>6</v>
      </c>
      <c r="BO89" s="84">
        <v>0</v>
      </c>
      <c r="BP89" s="84">
        <v>0</v>
      </c>
    </row>
    <row r="90" spans="1:68" ht="51.75">
      <c r="A90" s="25">
        <v>4</v>
      </c>
      <c r="B90" s="25" t="s">
        <v>0</v>
      </c>
      <c r="C90" s="25">
        <v>89</v>
      </c>
      <c r="D90" s="25" t="s">
        <v>47</v>
      </c>
      <c r="E90" s="25">
        <v>2</v>
      </c>
      <c r="F90" s="25">
        <v>10</v>
      </c>
      <c r="G90" s="25">
        <v>15</v>
      </c>
      <c r="H90" s="24">
        <v>20</v>
      </c>
      <c r="I90" s="24">
        <v>25</v>
      </c>
      <c r="J90" s="79">
        <v>28</v>
      </c>
      <c r="K90" s="79">
        <v>41.5</v>
      </c>
      <c r="L90" s="79">
        <v>50</v>
      </c>
      <c r="M90" s="79">
        <v>81</v>
      </c>
      <c r="N90">
        <f>J90-'data for JMP'!J90</f>
        <v>3</v>
      </c>
      <c r="O90">
        <f t="shared" si="4"/>
        <v>13.5</v>
      </c>
      <c r="P90">
        <f t="shared" si="5"/>
        <v>8.5</v>
      </c>
      <c r="Q90">
        <f t="shared" si="6"/>
        <v>31</v>
      </c>
      <c r="R90" s="24">
        <v>6</v>
      </c>
      <c r="S90" s="51">
        <f t="shared" si="7"/>
        <v>706.5</v>
      </c>
      <c r="T90" s="79">
        <v>9</v>
      </c>
      <c r="U90">
        <f t="shared" si="15"/>
        <v>1780.38</v>
      </c>
      <c r="V90" s="79">
        <v>13</v>
      </c>
      <c r="W90" s="79">
        <v>11</v>
      </c>
      <c r="X90" s="5">
        <f t="shared" si="16"/>
        <v>12</v>
      </c>
      <c r="Y90">
        <f t="shared" si="17"/>
        <v>18764.64</v>
      </c>
      <c r="Z90" s="79">
        <v>15</v>
      </c>
      <c r="AA90" s="79">
        <v>20</v>
      </c>
      <c r="AB90" s="5">
        <f t="shared" si="18"/>
        <v>17.5</v>
      </c>
      <c r="AC90">
        <f t="shared" si="19"/>
        <v>48081.25</v>
      </c>
      <c r="AD90" s="79">
        <v>26</v>
      </c>
      <c r="AE90" s="79">
        <v>22</v>
      </c>
      <c r="AF90" s="5">
        <f t="shared" si="20"/>
        <v>24</v>
      </c>
      <c r="AG90">
        <f t="shared" si="21"/>
        <v>146499.84</v>
      </c>
      <c r="AH90" s="30" t="s">
        <v>15</v>
      </c>
      <c r="AI90" s="88">
        <v>1</v>
      </c>
      <c r="AJ90" s="52" t="s">
        <v>17</v>
      </c>
      <c r="AK90" s="24" t="s">
        <v>13</v>
      </c>
      <c r="AL90" s="24">
        <v>1</v>
      </c>
      <c r="AM90" s="24" t="s">
        <v>15</v>
      </c>
      <c r="AN90" s="24">
        <v>1</v>
      </c>
      <c r="AO90" s="24" t="s">
        <v>17</v>
      </c>
      <c r="AP90" s="77" t="s">
        <v>489</v>
      </c>
      <c r="AQ90">
        <v>1</v>
      </c>
      <c r="AR90" s="77" t="s">
        <v>488</v>
      </c>
      <c r="AS90">
        <v>1</v>
      </c>
      <c r="AT90" s="77" t="s">
        <v>13</v>
      </c>
      <c r="AU90">
        <v>1</v>
      </c>
      <c r="AV90" s="77" t="s">
        <v>15</v>
      </c>
      <c r="AW90">
        <v>1</v>
      </c>
      <c r="AX90" s="79">
        <v>5</v>
      </c>
      <c r="AY90" s="24">
        <v>2</v>
      </c>
      <c r="AZ90" s="79">
        <v>15</v>
      </c>
      <c r="BA90" s="79">
        <v>15</v>
      </c>
      <c r="BB90" s="79">
        <v>30</v>
      </c>
      <c r="BC90" s="79">
        <v>40</v>
      </c>
      <c r="BE90" s="144">
        <v>0</v>
      </c>
      <c r="BF90" s="144">
        <v>10</v>
      </c>
      <c r="BG90" s="144">
        <v>1</v>
      </c>
      <c r="BH90" s="144">
        <v>35</v>
      </c>
      <c r="BI90" s="140">
        <v>2</v>
      </c>
      <c r="BJ90" s="144">
        <v>20</v>
      </c>
      <c r="BK90" s="145" t="s">
        <v>321</v>
      </c>
      <c r="BL90" s="84"/>
      <c r="BM90" s="132" t="s">
        <v>30</v>
      </c>
      <c r="BN90" s="84">
        <v>10</v>
      </c>
      <c r="BO90" s="84">
        <v>9</v>
      </c>
      <c r="BP90" s="84" t="s">
        <v>40</v>
      </c>
    </row>
    <row r="91" spans="1:68" ht="51.75">
      <c r="A91" s="25">
        <v>4</v>
      </c>
      <c r="B91" s="25" t="s">
        <v>0</v>
      </c>
      <c r="C91" s="25">
        <v>90</v>
      </c>
      <c r="D91" s="25" t="s">
        <v>313</v>
      </c>
      <c r="E91" s="25">
        <v>1</v>
      </c>
      <c r="F91" s="25">
        <v>5</v>
      </c>
      <c r="G91" s="25">
        <v>8</v>
      </c>
      <c r="H91" s="24"/>
      <c r="I91" s="24"/>
      <c r="J91" s="79"/>
      <c r="K91" s="79"/>
      <c r="L91" s="79"/>
      <c r="M91" s="79"/>
      <c r="N91">
        <f>J91-'data for JMP'!J91</f>
        <v>0</v>
      </c>
      <c r="O91">
        <f t="shared" si="4"/>
        <v>0</v>
      </c>
      <c r="P91">
        <f t="shared" si="5"/>
        <v>0</v>
      </c>
      <c r="Q91">
        <f t="shared" si="6"/>
        <v>0</v>
      </c>
      <c r="R91" s="24"/>
      <c r="S91" s="51"/>
      <c r="T91" s="79"/>
      <c r="V91" s="79"/>
      <c r="W91" s="79"/>
      <c r="X91" s="5"/>
      <c r="Z91" s="79"/>
      <c r="AA91" s="79"/>
      <c r="AB91" s="5"/>
      <c r="AD91" s="79"/>
      <c r="AE91" s="79"/>
      <c r="AF91" s="5"/>
      <c r="AH91" s="30" t="s">
        <v>15</v>
      </c>
      <c r="AI91" s="88">
        <v>1</v>
      </c>
      <c r="AJ91" s="52" t="s">
        <v>16</v>
      </c>
      <c r="AK91" s="24" t="s">
        <v>14</v>
      </c>
      <c r="AL91" s="24">
        <v>0</v>
      </c>
      <c r="AM91" s="24" t="s">
        <v>14</v>
      </c>
      <c r="AN91" s="24">
        <v>0</v>
      </c>
      <c r="AO91" s="24" t="s">
        <v>14</v>
      </c>
      <c r="AP91" s="77" t="s">
        <v>512</v>
      </c>
      <c r="AQ91">
        <v>0</v>
      </c>
      <c r="AR91" s="77" t="s">
        <v>512</v>
      </c>
      <c r="AS91">
        <v>0</v>
      </c>
      <c r="AT91" s="77" t="s">
        <v>512</v>
      </c>
      <c r="AU91">
        <v>0</v>
      </c>
      <c r="AV91" s="77" t="s">
        <v>512</v>
      </c>
      <c r="AW91">
        <v>0</v>
      </c>
      <c r="AX91" s="79">
        <v>0</v>
      </c>
      <c r="AY91" s="79">
        <v>0</v>
      </c>
      <c r="AZ91" s="24">
        <v>0</v>
      </c>
      <c r="BA91" s="24">
        <v>0</v>
      </c>
      <c r="BB91" s="24">
        <v>0</v>
      </c>
      <c r="BC91" s="24">
        <v>0</v>
      </c>
      <c r="BE91" s="144">
        <v>5</v>
      </c>
      <c r="BF91" s="144">
        <v>2</v>
      </c>
      <c r="BG91" s="144">
        <v>20</v>
      </c>
      <c r="BH91" s="144">
        <v>3</v>
      </c>
      <c r="BI91" s="140"/>
      <c r="BJ91" s="144">
        <v>24</v>
      </c>
      <c r="BK91" s="145" t="s">
        <v>320</v>
      </c>
      <c r="BL91" s="84"/>
      <c r="BM91" s="132" t="s">
        <v>30</v>
      </c>
      <c r="BN91" s="84">
        <v>5</v>
      </c>
      <c r="BO91" s="84">
        <v>0</v>
      </c>
      <c r="BP91" s="84">
        <v>0</v>
      </c>
    </row>
    <row r="92" spans="1:68" ht="51.75">
      <c r="A92" s="25">
        <v>4</v>
      </c>
      <c r="B92" s="25" t="s">
        <v>0</v>
      </c>
      <c r="C92" s="25">
        <v>91</v>
      </c>
      <c r="D92" s="25" t="s">
        <v>47</v>
      </c>
      <c r="E92" s="25">
        <v>2</v>
      </c>
      <c r="F92" s="25">
        <v>10.5</v>
      </c>
      <c r="G92" s="25">
        <v>14</v>
      </c>
      <c r="H92" s="24">
        <v>21</v>
      </c>
      <c r="I92" s="24">
        <v>25</v>
      </c>
      <c r="J92" s="79">
        <v>30</v>
      </c>
      <c r="K92" s="79">
        <v>44.5</v>
      </c>
      <c r="L92" s="79">
        <v>48</v>
      </c>
      <c r="M92" s="79">
        <v>79</v>
      </c>
      <c r="N92">
        <f>J92-'data for JMP'!J92</f>
        <v>5</v>
      </c>
      <c r="O92">
        <f t="shared" si="4"/>
        <v>14.5</v>
      </c>
      <c r="P92">
        <f t="shared" si="5"/>
        <v>3.5</v>
      </c>
      <c r="Q92">
        <f t="shared" si="6"/>
        <v>31</v>
      </c>
      <c r="R92" s="57">
        <v>9</v>
      </c>
      <c r="S92" s="51">
        <f t="shared" si="7"/>
        <v>1589.625</v>
      </c>
      <c r="T92" s="79">
        <v>10</v>
      </c>
      <c r="U92">
        <f>3.14*(T92/2)^2*J92</f>
        <v>2355</v>
      </c>
      <c r="V92" s="79">
        <v>16</v>
      </c>
      <c r="W92" s="79">
        <v>13</v>
      </c>
      <c r="X92" s="5">
        <f xml:space="preserve"> AVERAGE(V92:W92)</f>
        <v>14.5</v>
      </c>
      <c r="Y92">
        <f>3.14*((V92+W92)/2)^2*K92</f>
        <v>29378.232500000002</v>
      </c>
      <c r="Z92" s="79">
        <v>72</v>
      </c>
      <c r="AA92" s="79">
        <v>18</v>
      </c>
      <c r="AB92" s="5">
        <f xml:space="preserve"> AVERAGE(Z92:AA92)</f>
        <v>45</v>
      </c>
      <c r="AC92">
        <f>3.14*((Z92+AA92)/2)^2*L92</f>
        <v>305208</v>
      </c>
      <c r="AD92" s="79">
        <v>27.5</v>
      </c>
      <c r="AE92" s="79">
        <v>19</v>
      </c>
      <c r="AF92" s="5">
        <f xml:space="preserve"> AVERAGE(AD92:AE92)</f>
        <v>23.25</v>
      </c>
      <c r="AG92">
        <f>3.14*((AD92+AE92)/2)^2*M92</f>
        <v>134091.93375</v>
      </c>
      <c r="AH92" s="30" t="s">
        <v>18</v>
      </c>
      <c r="AI92" s="88">
        <v>1</v>
      </c>
      <c r="AJ92" s="52" t="s">
        <v>17</v>
      </c>
      <c r="AK92" s="24" t="s">
        <v>15</v>
      </c>
      <c r="AL92" s="24">
        <v>1</v>
      </c>
      <c r="AM92" s="24" t="s">
        <v>17</v>
      </c>
      <c r="AN92" s="24">
        <v>1</v>
      </c>
      <c r="AO92" s="24" t="s">
        <v>17</v>
      </c>
      <c r="AP92" s="77" t="s">
        <v>489</v>
      </c>
      <c r="AQ92">
        <v>1</v>
      </c>
      <c r="AR92" s="77" t="s">
        <v>489</v>
      </c>
      <c r="AS92">
        <v>1</v>
      </c>
      <c r="AT92" s="77" t="s">
        <v>13</v>
      </c>
      <c r="AU92">
        <v>1</v>
      </c>
      <c r="AV92" s="77" t="s">
        <v>13</v>
      </c>
      <c r="AW92">
        <v>1</v>
      </c>
      <c r="AX92" s="79">
        <v>15</v>
      </c>
      <c r="AY92" s="24">
        <v>15</v>
      </c>
      <c r="AZ92" s="79">
        <v>2</v>
      </c>
      <c r="BA92" s="79">
        <v>5</v>
      </c>
      <c r="BB92" s="79">
        <v>15</v>
      </c>
      <c r="BC92" s="79">
        <v>8</v>
      </c>
      <c r="BE92" s="144">
        <v>7</v>
      </c>
      <c r="BF92" s="144">
        <v>1</v>
      </c>
      <c r="BG92" s="144">
        <v>60</v>
      </c>
      <c r="BH92" s="144">
        <v>10</v>
      </c>
      <c r="BI92" s="140">
        <v>15</v>
      </c>
      <c r="BJ92" s="144">
        <v>60</v>
      </c>
      <c r="BK92" s="145" t="s">
        <v>319</v>
      </c>
      <c r="BL92" s="84"/>
      <c r="BM92" s="132" t="s">
        <v>30</v>
      </c>
      <c r="BN92" s="84">
        <v>10.5</v>
      </c>
      <c r="BO92" s="84">
        <v>5</v>
      </c>
      <c r="BP92" s="84" t="s">
        <v>40</v>
      </c>
    </row>
    <row r="93" spans="1:68" ht="39">
      <c r="A93" s="25">
        <v>4</v>
      </c>
      <c r="B93" s="25" t="s">
        <v>0</v>
      </c>
      <c r="C93" s="25">
        <v>92</v>
      </c>
      <c r="D93" s="25" t="s">
        <v>47</v>
      </c>
      <c r="E93" s="25">
        <v>2</v>
      </c>
      <c r="F93" s="25">
        <v>6</v>
      </c>
      <c r="G93" s="25">
        <v>15</v>
      </c>
      <c r="H93" s="24">
        <v>41</v>
      </c>
      <c r="I93" s="24">
        <v>45.5</v>
      </c>
      <c r="J93" s="79">
        <v>58</v>
      </c>
      <c r="K93" s="79">
        <v>76.5</v>
      </c>
      <c r="L93" s="79">
        <v>92</v>
      </c>
      <c r="M93" s="79">
        <v>122.5</v>
      </c>
      <c r="N93">
        <f>J93-'data for JMP'!J93</f>
        <v>12.5</v>
      </c>
      <c r="O93">
        <f t="shared" si="4"/>
        <v>18.5</v>
      </c>
      <c r="P93">
        <f t="shared" si="5"/>
        <v>15.5</v>
      </c>
      <c r="Q93">
        <f t="shared" si="6"/>
        <v>30.5</v>
      </c>
      <c r="R93" s="57">
        <v>12</v>
      </c>
      <c r="S93" s="51">
        <f t="shared" si="7"/>
        <v>5143.3200000000006</v>
      </c>
      <c r="T93" s="79">
        <v>20</v>
      </c>
      <c r="U93">
        <f>3.14*(T93/2)^2*J93</f>
        <v>18212</v>
      </c>
      <c r="V93" s="79">
        <v>28</v>
      </c>
      <c r="W93" s="79">
        <v>24</v>
      </c>
      <c r="X93" s="5">
        <f xml:space="preserve"> AVERAGE(V93:W93)</f>
        <v>26</v>
      </c>
      <c r="Y93">
        <f>3.14*((V93+W93)/2)^2*K93</f>
        <v>162381.96</v>
      </c>
      <c r="Z93" s="79">
        <v>42</v>
      </c>
      <c r="AA93" s="79">
        <v>32</v>
      </c>
      <c r="AB93" s="5">
        <f xml:space="preserve"> AVERAGE(Z93:AA93)</f>
        <v>37</v>
      </c>
      <c r="AC93">
        <f>3.14*((Z93+AA93)/2)^2*L93</f>
        <v>395476.72</v>
      </c>
      <c r="AD93" s="79">
        <v>73</v>
      </c>
      <c r="AE93" s="79">
        <v>45</v>
      </c>
      <c r="AF93" s="5">
        <f xml:space="preserve"> AVERAGE(AD93:AE93)</f>
        <v>59</v>
      </c>
      <c r="AG93">
        <f>3.14*((AD93+AE93)/2)^2*M93</f>
        <v>1338966.6499999999</v>
      </c>
      <c r="AH93" s="30" t="s">
        <v>15</v>
      </c>
      <c r="AI93" s="88">
        <v>1</v>
      </c>
      <c r="AJ93" s="52" t="s">
        <v>13</v>
      </c>
      <c r="AK93" s="24" t="s">
        <v>13</v>
      </c>
      <c r="AL93" s="24">
        <v>1</v>
      </c>
      <c r="AM93" s="24" t="s">
        <v>13</v>
      </c>
      <c r="AN93" s="24">
        <v>1</v>
      </c>
      <c r="AO93" s="24" t="s">
        <v>15</v>
      </c>
      <c r="AP93" s="77" t="s">
        <v>488</v>
      </c>
      <c r="AQ93">
        <v>1</v>
      </c>
      <c r="AR93" s="77" t="s">
        <v>491</v>
      </c>
      <c r="AS93">
        <v>1</v>
      </c>
      <c r="AT93" s="77" t="s">
        <v>13</v>
      </c>
      <c r="AU93">
        <v>1</v>
      </c>
      <c r="AV93" s="77" t="s">
        <v>13</v>
      </c>
      <c r="AW93">
        <v>1</v>
      </c>
      <c r="AX93" s="79">
        <v>60</v>
      </c>
      <c r="AY93" s="24">
        <v>20</v>
      </c>
      <c r="AZ93" s="79">
        <v>2</v>
      </c>
      <c r="BA93" s="79">
        <v>10</v>
      </c>
      <c r="BB93" s="79">
        <v>20</v>
      </c>
      <c r="BC93" s="79">
        <v>2</v>
      </c>
      <c r="BE93" s="144">
        <v>4</v>
      </c>
      <c r="BF93" s="144">
        <v>1</v>
      </c>
      <c r="BG93" s="144">
        <v>55</v>
      </c>
      <c r="BH93" s="144">
        <v>2</v>
      </c>
      <c r="BI93" s="140">
        <v>20</v>
      </c>
      <c r="BJ93" s="144">
        <v>30</v>
      </c>
      <c r="BK93" s="145" t="s">
        <v>318</v>
      </c>
      <c r="BL93" s="84"/>
      <c r="BM93" s="132" t="s">
        <v>30</v>
      </c>
      <c r="BN93" s="84">
        <v>6</v>
      </c>
      <c r="BO93" s="84">
        <v>2</v>
      </c>
      <c r="BP93" s="84" t="s">
        <v>40</v>
      </c>
    </row>
    <row r="94" spans="1:68" ht="26.25">
      <c r="A94" s="25">
        <v>4</v>
      </c>
      <c r="B94" s="25" t="s">
        <v>0</v>
      </c>
      <c r="C94" s="25">
        <v>93</v>
      </c>
      <c r="D94" s="25" t="s">
        <v>47</v>
      </c>
      <c r="E94" s="25">
        <v>2</v>
      </c>
      <c r="F94" s="25">
        <v>8</v>
      </c>
      <c r="G94" s="25">
        <v>17</v>
      </c>
      <c r="H94" s="24">
        <v>51</v>
      </c>
      <c r="I94" s="24">
        <v>65.5</v>
      </c>
      <c r="J94" s="79">
        <v>83</v>
      </c>
      <c r="K94" s="79">
        <v>106.5</v>
      </c>
      <c r="L94" s="79">
        <v>170.5</v>
      </c>
      <c r="M94" s="79">
        <v>148</v>
      </c>
      <c r="N94">
        <f>J94-'data for JMP'!J94</f>
        <v>17.5</v>
      </c>
      <c r="O94">
        <f t="shared" si="4"/>
        <v>23.5</v>
      </c>
      <c r="P94">
        <f t="shared" si="5"/>
        <v>64</v>
      </c>
      <c r="Q94" s="11">
        <f t="shared" si="6"/>
        <v>-22.5</v>
      </c>
      <c r="R94" s="57">
        <v>20</v>
      </c>
      <c r="S94" s="51">
        <f t="shared" si="7"/>
        <v>20567</v>
      </c>
      <c r="T94" s="79">
        <v>22</v>
      </c>
      <c r="U94">
        <f>3.14*(T94/2)^2*J94</f>
        <v>31535.02</v>
      </c>
      <c r="V94" s="79">
        <v>40</v>
      </c>
      <c r="W94" s="79">
        <v>38</v>
      </c>
      <c r="X94" s="5">
        <f xml:space="preserve"> AVERAGE(V94:W94)</f>
        <v>39</v>
      </c>
      <c r="Y94">
        <f>3.14*((V94+W94)/2)^2*K94</f>
        <v>508637.61000000004</v>
      </c>
      <c r="Z94" s="79">
        <v>51</v>
      </c>
      <c r="AA94" s="79">
        <v>39</v>
      </c>
      <c r="AB94" s="5">
        <f xml:space="preserve"> AVERAGE(Z94:AA94)</f>
        <v>45</v>
      </c>
      <c r="AC94">
        <f>3.14*((Z94+AA94)/2)^2*L94</f>
        <v>1084124.25</v>
      </c>
      <c r="AD94" s="79">
        <v>61</v>
      </c>
      <c r="AE94" s="79">
        <v>63</v>
      </c>
      <c r="AF94" s="5">
        <f xml:space="preserve"> AVERAGE(AD94:AE94)</f>
        <v>62</v>
      </c>
      <c r="AG94">
        <f>3.14*((AD94+AE94)/2)^2*M94</f>
        <v>1786383.68</v>
      </c>
      <c r="AH94" s="30" t="s">
        <v>15</v>
      </c>
      <c r="AI94" s="88">
        <v>1</v>
      </c>
      <c r="AJ94" s="52" t="s">
        <v>15</v>
      </c>
      <c r="AK94" s="24" t="s">
        <v>13</v>
      </c>
      <c r="AL94" s="24">
        <v>1</v>
      </c>
      <c r="AM94" s="24" t="s">
        <v>15</v>
      </c>
      <c r="AN94" s="24">
        <v>1</v>
      </c>
      <c r="AO94" s="24" t="s">
        <v>13</v>
      </c>
      <c r="AP94" s="77" t="s">
        <v>488</v>
      </c>
      <c r="AQ94">
        <v>1</v>
      </c>
      <c r="AR94" s="77" t="s">
        <v>488</v>
      </c>
      <c r="AS94">
        <v>1</v>
      </c>
      <c r="AT94" s="77" t="s">
        <v>15</v>
      </c>
      <c r="AU94">
        <v>1</v>
      </c>
      <c r="AV94" s="77" t="s">
        <v>13</v>
      </c>
      <c r="AW94">
        <v>1</v>
      </c>
      <c r="AX94" s="79">
        <v>20</v>
      </c>
      <c r="AY94" s="24">
        <v>5</v>
      </c>
      <c r="AZ94" s="79">
        <v>4</v>
      </c>
      <c r="BA94" s="79">
        <v>5</v>
      </c>
      <c r="BB94" s="79">
        <v>45</v>
      </c>
      <c r="BC94" s="79">
        <v>10</v>
      </c>
      <c r="BE94" s="144">
        <v>3</v>
      </c>
      <c r="BF94" s="145">
        <v>0.1</v>
      </c>
      <c r="BG94" s="144">
        <v>25</v>
      </c>
      <c r="BH94" s="144">
        <v>0</v>
      </c>
      <c r="BI94" s="140">
        <v>5</v>
      </c>
      <c r="BJ94" s="144">
        <v>37</v>
      </c>
      <c r="BK94" s="145" t="s">
        <v>258</v>
      </c>
      <c r="BL94" s="84"/>
      <c r="BM94" s="132" t="s">
        <v>30</v>
      </c>
      <c r="BN94" s="84">
        <v>8</v>
      </c>
      <c r="BO94" s="84">
        <v>2</v>
      </c>
      <c r="BP94" s="84" t="s">
        <v>49</v>
      </c>
    </row>
    <row r="95" spans="1:68">
      <c r="A95" s="25">
        <v>4</v>
      </c>
      <c r="B95" s="25" t="s">
        <v>0</v>
      </c>
      <c r="C95" s="25">
        <v>94</v>
      </c>
      <c r="D95" s="25" t="s">
        <v>313</v>
      </c>
      <c r="E95" s="25">
        <v>4</v>
      </c>
      <c r="F95" s="25">
        <v>8</v>
      </c>
      <c r="G95" s="25">
        <v>16.5</v>
      </c>
      <c r="H95" s="24">
        <v>25</v>
      </c>
      <c r="I95" s="24">
        <v>34.5</v>
      </c>
      <c r="J95" s="79">
        <v>36</v>
      </c>
      <c r="K95" s="79">
        <v>44.5</v>
      </c>
      <c r="L95" s="79">
        <v>49</v>
      </c>
      <c r="M95" s="79">
        <v>67</v>
      </c>
      <c r="N95">
        <f>J95-'data for JMP'!J95</f>
        <v>1.5</v>
      </c>
      <c r="O95">
        <f t="shared" si="4"/>
        <v>8.5</v>
      </c>
      <c r="P95">
        <f t="shared" si="5"/>
        <v>4.5</v>
      </c>
      <c r="Q95">
        <f t="shared" si="6"/>
        <v>18</v>
      </c>
      <c r="R95" s="57">
        <v>8</v>
      </c>
      <c r="S95" s="51">
        <f t="shared" si="7"/>
        <v>1733.28</v>
      </c>
      <c r="T95" s="79">
        <v>14</v>
      </c>
      <c r="U95">
        <f>3.14*(T95/2)^2*J95</f>
        <v>5538.9600000000009</v>
      </c>
      <c r="V95" s="79">
        <v>14</v>
      </c>
      <c r="W95" s="79">
        <v>10</v>
      </c>
      <c r="X95" s="5">
        <f xml:space="preserve"> AVERAGE(V95:W95)</f>
        <v>12</v>
      </c>
      <c r="Y95">
        <f>3.14*((V95+W95)/2)^2*K95</f>
        <v>20121.120000000003</v>
      </c>
      <c r="Z95" s="79">
        <v>19</v>
      </c>
      <c r="AA95" s="79">
        <v>18</v>
      </c>
      <c r="AB95" s="5">
        <f xml:space="preserve"> AVERAGE(Z95:AA95)</f>
        <v>18.5</v>
      </c>
      <c r="AC95">
        <f>3.14*((Z95+AA95)/2)^2*L95</f>
        <v>52658.584999999999</v>
      </c>
      <c r="AD95" s="79">
        <v>28</v>
      </c>
      <c r="AE95" s="79">
        <v>25</v>
      </c>
      <c r="AF95" s="5">
        <f xml:space="preserve"> AVERAGE(AD95:AE95)</f>
        <v>26.5</v>
      </c>
      <c r="AG95">
        <f>3.14*((AD95+AE95)/2)^2*M95</f>
        <v>147739.35500000001</v>
      </c>
      <c r="AH95" s="30" t="s">
        <v>15</v>
      </c>
      <c r="AI95" s="88">
        <v>1</v>
      </c>
      <c r="AJ95" s="52" t="s">
        <v>15</v>
      </c>
      <c r="AK95" s="24" t="s">
        <v>13</v>
      </c>
      <c r="AL95" s="24">
        <v>1</v>
      </c>
      <c r="AM95" s="24" t="s">
        <v>15</v>
      </c>
      <c r="AN95" s="24">
        <v>1</v>
      </c>
      <c r="AO95" s="24" t="s">
        <v>15</v>
      </c>
      <c r="AP95" s="77" t="s">
        <v>489</v>
      </c>
      <c r="AQ95">
        <v>1</v>
      </c>
      <c r="AR95" s="77" t="s">
        <v>489</v>
      </c>
      <c r="AS95">
        <v>1</v>
      </c>
      <c r="AT95" s="77" t="s">
        <v>15</v>
      </c>
      <c r="AU95">
        <v>1</v>
      </c>
      <c r="AV95" s="77" t="s">
        <v>13</v>
      </c>
      <c r="AW95">
        <v>1</v>
      </c>
      <c r="AX95" s="79">
        <v>15</v>
      </c>
      <c r="AY95" s="24">
        <v>25</v>
      </c>
      <c r="AZ95" s="79">
        <v>35</v>
      </c>
      <c r="BA95" s="79">
        <v>45</v>
      </c>
      <c r="BB95" s="79">
        <v>20</v>
      </c>
      <c r="BC95" s="79">
        <v>20</v>
      </c>
      <c r="BE95" s="144">
        <v>4</v>
      </c>
      <c r="BF95" s="145">
        <v>0.1</v>
      </c>
      <c r="BG95" s="144">
        <v>10</v>
      </c>
      <c r="BH95" s="144">
        <v>0</v>
      </c>
      <c r="BI95" s="140">
        <v>25</v>
      </c>
      <c r="BJ95" s="144">
        <v>60</v>
      </c>
      <c r="BK95" s="145" t="s">
        <v>245</v>
      </c>
      <c r="BL95" s="84"/>
      <c r="BM95" s="132" t="s">
        <v>30</v>
      </c>
      <c r="BN95" s="84">
        <v>8</v>
      </c>
      <c r="BO95" s="84">
        <v>4</v>
      </c>
      <c r="BP95" s="84" t="s">
        <v>40</v>
      </c>
    </row>
    <row r="96" spans="1:68" ht="39">
      <c r="A96" s="25">
        <v>4</v>
      </c>
      <c r="B96" s="25" t="s">
        <v>0</v>
      </c>
      <c r="C96" s="25">
        <v>95</v>
      </c>
      <c r="D96" s="25" t="s">
        <v>313</v>
      </c>
      <c r="E96" s="25">
        <v>2</v>
      </c>
      <c r="F96" s="25">
        <v>7</v>
      </c>
      <c r="G96" s="30">
        <v>9.5</v>
      </c>
      <c r="H96" s="24">
        <v>14</v>
      </c>
      <c r="I96" s="24">
        <v>13</v>
      </c>
      <c r="J96" s="79"/>
      <c r="K96" s="79"/>
      <c r="L96" s="79"/>
      <c r="M96" s="79"/>
      <c r="N96">
        <f>J96-'data for JMP'!J96</f>
        <v>-13</v>
      </c>
      <c r="O96">
        <f t="shared" si="4"/>
        <v>0</v>
      </c>
      <c r="P96">
        <f t="shared" si="5"/>
        <v>0</v>
      </c>
      <c r="Q96">
        <f t="shared" si="6"/>
        <v>0</v>
      </c>
      <c r="R96" s="24">
        <v>2</v>
      </c>
      <c r="S96" s="51">
        <f t="shared" si="7"/>
        <v>40.82</v>
      </c>
      <c r="T96" s="79"/>
      <c r="V96" s="79"/>
      <c r="W96" s="79"/>
      <c r="X96" s="5"/>
      <c r="Z96" s="79"/>
      <c r="AA96" s="79"/>
      <c r="AB96" s="5"/>
      <c r="AD96" s="79"/>
      <c r="AE96" s="79"/>
      <c r="AF96" s="5"/>
      <c r="AH96" s="30" t="s">
        <v>18</v>
      </c>
      <c r="AI96" s="88">
        <v>1</v>
      </c>
      <c r="AJ96" s="52" t="s">
        <v>17</v>
      </c>
      <c r="AK96" s="24" t="s">
        <v>13</v>
      </c>
      <c r="AL96" s="24">
        <v>1</v>
      </c>
      <c r="AM96" s="24" t="s">
        <v>14</v>
      </c>
      <c r="AN96" s="24">
        <v>0</v>
      </c>
      <c r="AO96" s="24" t="s">
        <v>14</v>
      </c>
      <c r="AP96" s="77" t="s">
        <v>487</v>
      </c>
      <c r="AQ96">
        <v>0</v>
      </c>
      <c r="AR96" s="77" t="s">
        <v>512</v>
      </c>
      <c r="AS96">
        <v>0</v>
      </c>
      <c r="AT96" s="77" t="s">
        <v>512</v>
      </c>
      <c r="AU96">
        <v>0</v>
      </c>
      <c r="AV96" s="77" t="s">
        <v>512</v>
      </c>
      <c r="AW96">
        <v>0</v>
      </c>
      <c r="AX96" s="79">
        <v>5</v>
      </c>
      <c r="AY96" s="24">
        <v>5</v>
      </c>
      <c r="AZ96" s="24">
        <v>0</v>
      </c>
      <c r="BA96" s="79">
        <v>0</v>
      </c>
      <c r="BB96" s="24">
        <v>0</v>
      </c>
      <c r="BC96" s="24">
        <v>0</v>
      </c>
      <c r="BE96" s="144">
        <v>2</v>
      </c>
      <c r="BF96" s="144">
        <v>1</v>
      </c>
      <c r="BG96" s="144">
        <v>15</v>
      </c>
      <c r="BH96" s="144">
        <v>60</v>
      </c>
      <c r="BI96" s="140">
        <v>5</v>
      </c>
      <c r="BJ96" s="144">
        <v>45</v>
      </c>
      <c r="BK96" s="145" t="s">
        <v>222</v>
      </c>
      <c r="BL96" s="160"/>
      <c r="BM96" s="132" t="s">
        <v>30</v>
      </c>
      <c r="BN96" s="84">
        <v>7</v>
      </c>
      <c r="BO96" s="84">
        <v>2</v>
      </c>
      <c r="BP96" s="84" t="s">
        <v>49</v>
      </c>
    </row>
    <row r="97" spans="1:68" ht="51.75">
      <c r="A97" s="25">
        <v>4</v>
      </c>
      <c r="B97" s="25" t="s">
        <v>0</v>
      </c>
      <c r="C97" s="25">
        <v>96</v>
      </c>
      <c r="D97" s="25" t="s">
        <v>47</v>
      </c>
      <c r="E97" s="25">
        <v>1</v>
      </c>
      <c r="F97" s="25">
        <v>9</v>
      </c>
      <c r="G97" s="30">
        <v>0</v>
      </c>
      <c r="H97" s="24"/>
      <c r="I97" s="24"/>
      <c r="J97" s="79"/>
      <c r="K97" s="79"/>
      <c r="L97" s="79"/>
      <c r="M97" s="79"/>
      <c r="N97">
        <f>J97-'data for JMP'!J97</f>
        <v>0</v>
      </c>
      <c r="O97">
        <f t="shared" si="4"/>
        <v>0</v>
      </c>
      <c r="P97">
        <f t="shared" si="5"/>
        <v>0</v>
      </c>
      <c r="Q97">
        <f t="shared" si="6"/>
        <v>0</v>
      </c>
      <c r="R97" s="24"/>
      <c r="S97" s="51"/>
      <c r="T97" s="79"/>
      <c r="V97" s="79"/>
      <c r="W97" s="79"/>
      <c r="X97" s="5"/>
      <c r="Z97" s="79"/>
      <c r="AA97" s="79"/>
      <c r="AB97" s="5"/>
      <c r="AD97" s="79"/>
      <c r="AE97" s="79"/>
      <c r="AF97" s="5"/>
      <c r="AH97" s="30" t="s">
        <v>14</v>
      </c>
      <c r="AI97" s="25">
        <v>0</v>
      </c>
      <c r="AJ97" s="30" t="s">
        <v>14</v>
      </c>
      <c r="AK97" s="24" t="s">
        <v>14</v>
      </c>
      <c r="AL97" s="24">
        <v>0</v>
      </c>
      <c r="AM97" s="24" t="s">
        <v>14</v>
      </c>
      <c r="AN97" s="24">
        <v>0</v>
      </c>
      <c r="AO97" s="24" t="s">
        <v>14</v>
      </c>
      <c r="AP97" s="77" t="s">
        <v>512</v>
      </c>
      <c r="AQ97">
        <v>0</v>
      </c>
      <c r="AR97" s="77" t="s">
        <v>512</v>
      </c>
      <c r="AS97">
        <v>0</v>
      </c>
      <c r="AT97" s="77" t="s">
        <v>512</v>
      </c>
      <c r="AU97">
        <v>0</v>
      </c>
      <c r="AV97" s="77" t="s">
        <v>512</v>
      </c>
      <c r="AW97">
        <v>0</v>
      </c>
      <c r="AX97" s="79">
        <v>0</v>
      </c>
      <c r="AY97" s="79">
        <v>0</v>
      </c>
      <c r="AZ97" s="24">
        <v>0</v>
      </c>
      <c r="BA97" s="24">
        <v>0</v>
      </c>
      <c r="BB97" s="24">
        <v>0</v>
      </c>
      <c r="BC97" s="24">
        <v>0</v>
      </c>
      <c r="BE97" s="144">
        <v>0</v>
      </c>
      <c r="BF97" s="144">
        <v>10</v>
      </c>
      <c r="BG97" s="144">
        <v>1</v>
      </c>
      <c r="BH97" s="144">
        <v>80</v>
      </c>
      <c r="BI97" s="140"/>
      <c r="BJ97" s="144">
        <v>20</v>
      </c>
      <c r="BK97" s="145" t="s">
        <v>317</v>
      </c>
      <c r="BL97" s="160" t="s">
        <v>316</v>
      </c>
      <c r="BM97" s="132" t="s">
        <v>30</v>
      </c>
      <c r="BN97" s="84">
        <v>9</v>
      </c>
      <c r="BO97" s="84">
        <v>5</v>
      </c>
      <c r="BP97" s="84" t="s">
        <v>52</v>
      </c>
    </row>
    <row r="98" spans="1:68">
      <c r="A98" s="25">
        <v>4</v>
      </c>
      <c r="B98" s="25" t="s">
        <v>0</v>
      </c>
      <c r="C98" s="25">
        <v>97</v>
      </c>
      <c r="D98" s="25" t="s">
        <v>47</v>
      </c>
      <c r="E98" s="25">
        <v>1</v>
      </c>
      <c r="F98" s="25">
        <v>8</v>
      </c>
      <c r="G98" s="25">
        <v>19.5</v>
      </c>
      <c r="H98" s="24">
        <v>36</v>
      </c>
      <c r="I98" s="24">
        <v>43</v>
      </c>
      <c r="J98" s="79">
        <v>46</v>
      </c>
      <c r="K98" s="79">
        <v>68.5</v>
      </c>
      <c r="L98" s="79">
        <v>76</v>
      </c>
      <c r="M98" s="79">
        <v>124</v>
      </c>
      <c r="N98">
        <f>J98-'data for JMP'!J98</f>
        <v>3</v>
      </c>
      <c r="O98">
        <f t="shared" si="4"/>
        <v>22.5</v>
      </c>
      <c r="P98">
        <f t="shared" si="5"/>
        <v>7.5</v>
      </c>
      <c r="Q98">
        <f t="shared" si="6"/>
        <v>48</v>
      </c>
      <c r="R98" s="24">
        <v>7</v>
      </c>
      <c r="S98" s="51">
        <f t="shared" si="7"/>
        <v>1653.9950000000001</v>
      </c>
      <c r="T98" s="79">
        <v>11</v>
      </c>
      <c r="U98">
        <f>3.14*(T98/2)^2*J98</f>
        <v>4369.3100000000004</v>
      </c>
      <c r="V98" s="79">
        <v>15</v>
      </c>
      <c r="W98" s="79">
        <v>14</v>
      </c>
      <c r="X98" s="5">
        <f xml:space="preserve"> AVERAGE(V98:W98)</f>
        <v>14.5</v>
      </c>
      <c r="Y98">
        <f>3.14*((V98+W98)/2)^2*K98</f>
        <v>45222.672500000001</v>
      </c>
      <c r="Z98" s="79">
        <v>27</v>
      </c>
      <c r="AA98" s="79">
        <v>25</v>
      </c>
      <c r="AB98" s="5">
        <f xml:space="preserve"> AVERAGE(Z98:AA98)</f>
        <v>26</v>
      </c>
      <c r="AC98">
        <f>3.14*((Z98+AA98)/2)^2*L98</f>
        <v>161320.63999999998</v>
      </c>
      <c r="AD98" s="79">
        <v>54</v>
      </c>
      <c r="AE98" s="79">
        <v>47</v>
      </c>
      <c r="AF98" s="5">
        <f xml:space="preserve"> AVERAGE(AD98:AE98)</f>
        <v>50.5</v>
      </c>
      <c r="AG98">
        <f>3.14*((AD98+AE98)/2)^2*M98</f>
        <v>992965.34000000008</v>
      </c>
      <c r="AH98" s="30" t="s">
        <v>17</v>
      </c>
      <c r="AI98" s="88">
        <v>1</v>
      </c>
      <c r="AJ98" s="52" t="s">
        <v>15</v>
      </c>
      <c r="AK98" s="24" t="s">
        <v>13</v>
      </c>
      <c r="AL98" s="24">
        <v>1</v>
      </c>
      <c r="AM98" s="24" t="s">
        <v>15</v>
      </c>
      <c r="AN98" s="24">
        <v>1</v>
      </c>
      <c r="AO98" s="24" t="s">
        <v>13</v>
      </c>
      <c r="AP98" s="77" t="s">
        <v>489</v>
      </c>
      <c r="AQ98">
        <v>1</v>
      </c>
      <c r="AR98" s="77" t="s">
        <v>488</v>
      </c>
      <c r="AS98">
        <v>1</v>
      </c>
      <c r="AT98" s="77" t="s">
        <v>13</v>
      </c>
      <c r="AU98">
        <v>1</v>
      </c>
      <c r="AV98" s="77" t="s">
        <v>13</v>
      </c>
      <c r="AW98">
        <v>1</v>
      </c>
      <c r="AX98" s="79">
        <v>0</v>
      </c>
      <c r="AY98" s="24">
        <v>0</v>
      </c>
      <c r="AZ98" s="79">
        <v>0</v>
      </c>
      <c r="BA98" s="79">
        <v>0</v>
      </c>
      <c r="BB98" s="79">
        <v>0</v>
      </c>
      <c r="BC98" s="79">
        <v>0</v>
      </c>
      <c r="BE98" s="144">
        <v>0</v>
      </c>
      <c r="BF98" s="144">
        <v>10</v>
      </c>
      <c r="BG98" s="144">
        <v>0</v>
      </c>
      <c r="BH98" s="144">
        <v>80</v>
      </c>
      <c r="BI98" s="140">
        <v>0</v>
      </c>
      <c r="BJ98" s="144">
        <v>15</v>
      </c>
      <c r="BK98" s="145" t="s">
        <v>315</v>
      </c>
      <c r="BL98" s="160" t="s">
        <v>314</v>
      </c>
      <c r="BM98" s="132" t="s">
        <v>30</v>
      </c>
      <c r="BN98" s="84">
        <v>8</v>
      </c>
      <c r="BO98" s="84">
        <v>4</v>
      </c>
      <c r="BP98" s="84" t="s">
        <v>49</v>
      </c>
    </row>
    <row r="99" spans="1:68" ht="51.75">
      <c r="A99" s="25">
        <v>4</v>
      </c>
      <c r="B99" s="25" t="s">
        <v>0</v>
      </c>
      <c r="C99" s="25">
        <v>98</v>
      </c>
      <c r="D99" s="25" t="s">
        <v>313</v>
      </c>
      <c r="E99" s="25">
        <v>1</v>
      </c>
      <c r="F99" s="25">
        <v>6</v>
      </c>
      <c r="G99" s="30">
        <v>13</v>
      </c>
      <c r="H99" s="24">
        <v>22</v>
      </c>
      <c r="I99" s="24">
        <v>26.5</v>
      </c>
      <c r="J99" s="79">
        <v>30</v>
      </c>
      <c r="K99" s="79">
        <v>47.5</v>
      </c>
      <c r="L99" s="79">
        <v>53.5</v>
      </c>
      <c r="M99" s="79">
        <v>80</v>
      </c>
      <c r="N99">
        <f>J99-'data for JMP'!J99</f>
        <v>3.5</v>
      </c>
      <c r="O99">
        <f t="shared" si="4"/>
        <v>17.5</v>
      </c>
      <c r="P99">
        <f t="shared" si="5"/>
        <v>6</v>
      </c>
      <c r="Q99">
        <f t="shared" si="6"/>
        <v>26.5</v>
      </c>
      <c r="R99" s="24">
        <v>7</v>
      </c>
      <c r="S99" s="51">
        <f t="shared" si="7"/>
        <v>1019.3225000000001</v>
      </c>
      <c r="T99" s="79">
        <v>10</v>
      </c>
      <c r="U99">
        <f>3.14*(T99/2)^2*J99</f>
        <v>2355</v>
      </c>
      <c r="V99" s="79">
        <v>16</v>
      </c>
      <c r="W99" s="79">
        <v>12</v>
      </c>
      <c r="X99" s="5">
        <f xml:space="preserve"> AVERAGE(V99:W99)</f>
        <v>14</v>
      </c>
      <c r="Y99">
        <f>3.14*((V99+W99)/2)^2*K99</f>
        <v>29233.4</v>
      </c>
      <c r="Z99" s="79">
        <v>22</v>
      </c>
      <c r="AA99" s="79">
        <v>16</v>
      </c>
      <c r="AB99" s="5">
        <f xml:space="preserve"> AVERAGE(Z99:AA99)</f>
        <v>19</v>
      </c>
      <c r="AC99">
        <f>3.14*((Z99+AA99)/2)^2*L99</f>
        <v>60644.39</v>
      </c>
      <c r="AD99" s="79">
        <v>28</v>
      </c>
      <c r="AE99" s="79">
        <v>23</v>
      </c>
      <c r="AF99" s="5">
        <f xml:space="preserve"> AVERAGE(AD99:AE99)</f>
        <v>25.5</v>
      </c>
      <c r="AG99">
        <f>3.14*((AD99+AE99)/2)^2*M99</f>
        <v>163342.80000000002</v>
      </c>
      <c r="AH99" s="30" t="s">
        <v>17</v>
      </c>
      <c r="AI99" s="88">
        <v>1</v>
      </c>
      <c r="AJ99" s="52" t="s">
        <v>15</v>
      </c>
      <c r="AK99" s="24" t="s">
        <v>13</v>
      </c>
      <c r="AL99" s="24">
        <v>1</v>
      </c>
      <c r="AM99" s="24" t="s">
        <v>17</v>
      </c>
      <c r="AN99" s="24">
        <v>1</v>
      </c>
      <c r="AO99" s="24" t="s">
        <v>15</v>
      </c>
      <c r="AP99" s="77" t="s">
        <v>489</v>
      </c>
      <c r="AQ99">
        <v>1</v>
      </c>
      <c r="AR99" s="77" t="s">
        <v>489</v>
      </c>
      <c r="AS99">
        <v>1</v>
      </c>
      <c r="AT99" s="77" t="s">
        <v>13</v>
      </c>
      <c r="AU99">
        <v>1</v>
      </c>
      <c r="AV99" s="77" t="s">
        <v>15</v>
      </c>
      <c r="AW99">
        <v>1</v>
      </c>
      <c r="AX99" s="79">
        <v>25</v>
      </c>
      <c r="AY99" s="24">
        <v>3</v>
      </c>
      <c r="AZ99" s="79">
        <v>7</v>
      </c>
      <c r="BA99" s="79">
        <v>45</v>
      </c>
      <c r="BB99" s="79">
        <v>15</v>
      </c>
      <c r="BC99" s="79">
        <v>30</v>
      </c>
      <c r="BE99" s="144">
        <v>8</v>
      </c>
      <c r="BF99" s="144">
        <v>4</v>
      </c>
      <c r="BG99" s="144">
        <v>40</v>
      </c>
      <c r="BH99" s="144">
        <v>30</v>
      </c>
      <c r="BI99" s="140">
        <v>3</v>
      </c>
      <c r="BJ99" s="144">
        <v>20</v>
      </c>
      <c r="BK99" s="145" t="s">
        <v>312</v>
      </c>
      <c r="BL99" s="84"/>
      <c r="BM99" s="132" t="s">
        <v>30</v>
      </c>
      <c r="BN99" s="84">
        <v>6</v>
      </c>
      <c r="BO99" s="84">
        <v>2</v>
      </c>
      <c r="BP99" s="84">
        <v>0</v>
      </c>
    </row>
    <row r="100" spans="1:68" ht="51.75">
      <c r="A100" s="25">
        <v>4</v>
      </c>
      <c r="B100" s="25" t="s">
        <v>0</v>
      </c>
      <c r="C100" s="25">
        <v>99</v>
      </c>
      <c r="D100" s="25" t="s">
        <v>47</v>
      </c>
      <c r="E100" s="25">
        <v>1</v>
      </c>
      <c r="F100" s="25">
        <v>4</v>
      </c>
      <c r="G100" s="30">
        <v>0</v>
      </c>
      <c r="H100" s="24"/>
      <c r="I100" s="24"/>
      <c r="J100" s="79"/>
      <c r="K100" s="79"/>
      <c r="L100" s="79"/>
      <c r="M100" s="78"/>
      <c r="N100">
        <f>J100-'data for JMP'!J100</f>
        <v>0</v>
      </c>
      <c r="O100">
        <f t="shared" si="4"/>
        <v>0</v>
      </c>
      <c r="P100">
        <f t="shared" si="5"/>
        <v>0</v>
      </c>
      <c r="Q100">
        <f t="shared" si="6"/>
        <v>0</v>
      </c>
      <c r="R100" s="24"/>
      <c r="S100" s="51"/>
      <c r="T100" s="79"/>
      <c r="V100" s="79"/>
      <c r="W100" s="79"/>
      <c r="X100" s="5"/>
      <c r="Z100" s="79"/>
      <c r="AA100" s="79"/>
      <c r="AB100" s="5"/>
      <c r="AD100" s="78"/>
      <c r="AE100" s="78"/>
      <c r="AF100" s="5"/>
      <c r="AH100" s="30" t="s">
        <v>16</v>
      </c>
      <c r="AI100" s="25">
        <v>0</v>
      </c>
      <c r="AJ100" s="30" t="s">
        <v>16</v>
      </c>
      <c r="AK100" s="24" t="s">
        <v>14</v>
      </c>
      <c r="AL100" s="24">
        <v>0</v>
      </c>
      <c r="AM100" s="24" t="s">
        <v>14</v>
      </c>
      <c r="AN100" s="24">
        <v>0</v>
      </c>
      <c r="AO100" s="24" t="s">
        <v>14</v>
      </c>
      <c r="AP100" s="77" t="s">
        <v>512</v>
      </c>
      <c r="AQ100">
        <v>0</v>
      </c>
      <c r="AR100" s="77" t="s">
        <v>512</v>
      </c>
      <c r="AS100">
        <v>0</v>
      </c>
      <c r="AT100" s="77" t="s">
        <v>512</v>
      </c>
      <c r="AU100">
        <v>0</v>
      </c>
      <c r="AV100" s="77" t="s">
        <v>512</v>
      </c>
      <c r="AW100">
        <v>0</v>
      </c>
      <c r="AX100" s="79">
        <v>0</v>
      </c>
      <c r="AY100" s="79">
        <v>0</v>
      </c>
      <c r="AZ100" s="24">
        <v>0</v>
      </c>
      <c r="BA100" s="24">
        <v>0</v>
      </c>
      <c r="BB100" s="24">
        <v>0</v>
      </c>
      <c r="BC100" s="24">
        <v>0</v>
      </c>
      <c r="BE100" s="144">
        <v>9</v>
      </c>
      <c r="BF100" s="144">
        <v>7</v>
      </c>
      <c r="BG100" s="144">
        <v>16</v>
      </c>
      <c r="BH100" s="144">
        <v>55</v>
      </c>
      <c r="BI100" s="140"/>
      <c r="BJ100" s="144">
        <v>20</v>
      </c>
      <c r="BK100" s="145" t="s">
        <v>285</v>
      </c>
      <c r="BL100" s="84"/>
      <c r="BM100" s="132" t="s">
        <v>30</v>
      </c>
      <c r="BN100" s="84">
        <v>4</v>
      </c>
      <c r="BO100" s="84">
        <v>0</v>
      </c>
      <c r="BP100" s="84">
        <v>0</v>
      </c>
    </row>
    <row r="101" spans="1:68" ht="26.25">
      <c r="A101" s="25">
        <v>4</v>
      </c>
      <c r="B101" s="25" t="s">
        <v>0</v>
      </c>
      <c r="C101" s="25">
        <v>100</v>
      </c>
      <c r="D101" s="25" t="s">
        <v>47</v>
      </c>
      <c r="E101" s="25">
        <v>1</v>
      </c>
      <c r="F101" s="25">
        <v>9</v>
      </c>
      <c r="G101" s="30">
        <v>0</v>
      </c>
      <c r="H101" s="24"/>
      <c r="I101" s="24"/>
      <c r="J101" s="79"/>
      <c r="K101" s="79"/>
      <c r="L101" s="79"/>
      <c r="M101" s="78"/>
      <c r="N101">
        <f>J101-'data for JMP'!J101</f>
        <v>0</v>
      </c>
      <c r="O101">
        <f t="shared" si="4"/>
        <v>0</v>
      </c>
      <c r="P101">
        <f t="shared" si="5"/>
        <v>0</v>
      </c>
      <c r="Q101">
        <f t="shared" si="6"/>
        <v>0</v>
      </c>
      <c r="R101" s="24"/>
      <c r="S101" s="51"/>
      <c r="T101" s="79"/>
      <c r="V101" s="79"/>
      <c r="W101" s="79"/>
      <c r="X101" s="5"/>
      <c r="Z101" s="79"/>
      <c r="AA101" s="79"/>
      <c r="AB101" s="5"/>
      <c r="AD101" s="78"/>
      <c r="AE101" s="78"/>
      <c r="AF101" s="5"/>
      <c r="AH101" s="30" t="s">
        <v>16</v>
      </c>
      <c r="AI101" s="25">
        <v>0</v>
      </c>
      <c r="AJ101" s="30" t="s">
        <v>16</v>
      </c>
      <c r="AK101" s="24" t="s">
        <v>14</v>
      </c>
      <c r="AL101" s="24">
        <v>0</v>
      </c>
      <c r="AM101" s="24" t="s">
        <v>14</v>
      </c>
      <c r="AN101" s="24">
        <v>0</v>
      </c>
      <c r="AO101" s="24" t="s">
        <v>14</v>
      </c>
      <c r="AP101" s="77" t="s">
        <v>512</v>
      </c>
      <c r="AQ101">
        <v>0</v>
      </c>
      <c r="AR101" s="77" t="s">
        <v>512</v>
      </c>
      <c r="AS101">
        <v>0</v>
      </c>
      <c r="AT101" s="77" t="s">
        <v>512</v>
      </c>
      <c r="AU101">
        <v>0</v>
      </c>
      <c r="AV101" s="77" t="s">
        <v>512</v>
      </c>
      <c r="AW101">
        <v>0</v>
      </c>
      <c r="AX101" s="79">
        <v>0</v>
      </c>
      <c r="AY101" s="79">
        <v>0</v>
      </c>
      <c r="AZ101" s="24">
        <v>0</v>
      </c>
      <c r="BA101" s="24">
        <v>0</v>
      </c>
      <c r="BB101" s="24">
        <v>0</v>
      </c>
      <c r="BC101" s="24">
        <v>0</v>
      </c>
      <c r="BE101" s="144">
        <v>5</v>
      </c>
      <c r="BF101" s="144">
        <v>0</v>
      </c>
      <c r="BG101" s="144">
        <v>10</v>
      </c>
      <c r="BH101" s="144">
        <v>0</v>
      </c>
      <c r="BI101" s="140"/>
      <c r="BJ101" s="144">
        <v>50</v>
      </c>
      <c r="BK101" s="145" t="s">
        <v>311</v>
      </c>
      <c r="BL101" s="84"/>
      <c r="BM101" s="132" t="s">
        <v>30</v>
      </c>
      <c r="BN101" s="84">
        <v>9</v>
      </c>
      <c r="BO101" s="84">
        <v>3</v>
      </c>
      <c r="BP101" s="84" t="s">
        <v>52</v>
      </c>
    </row>
    <row r="102" spans="1:68" ht="39">
      <c r="A102" s="25">
        <v>4</v>
      </c>
      <c r="B102" s="25" t="s">
        <v>1</v>
      </c>
      <c r="C102" s="25">
        <v>1</v>
      </c>
      <c r="D102" s="25" t="s">
        <v>267</v>
      </c>
      <c r="E102" s="25">
        <v>2</v>
      </c>
      <c r="F102" s="25">
        <v>6</v>
      </c>
      <c r="G102" s="25">
        <v>9.5</v>
      </c>
      <c r="H102" s="50">
        <v>9.5</v>
      </c>
      <c r="I102" s="50">
        <v>7.5</v>
      </c>
      <c r="J102" s="78"/>
      <c r="K102" s="78"/>
      <c r="L102" s="79"/>
      <c r="M102" s="82"/>
      <c r="N102">
        <f>J102-'data for JMP'!J102</f>
        <v>-7.5</v>
      </c>
      <c r="O102">
        <f t="shared" si="4"/>
        <v>0</v>
      </c>
      <c r="P102">
        <f t="shared" si="5"/>
        <v>0</v>
      </c>
      <c r="Q102">
        <f t="shared" si="6"/>
        <v>0</v>
      </c>
      <c r="R102" s="50">
        <v>1.5</v>
      </c>
      <c r="S102" s="51">
        <f t="shared" si="7"/>
        <v>13.246875000000001</v>
      </c>
      <c r="T102" s="78"/>
      <c r="V102" s="78"/>
      <c r="W102" s="78"/>
      <c r="X102" s="5"/>
      <c r="Z102" s="79"/>
      <c r="AA102" s="79"/>
      <c r="AB102" s="5"/>
      <c r="AD102" s="83"/>
      <c r="AE102" s="83"/>
      <c r="AF102" s="96"/>
      <c r="AH102" s="30" t="s">
        <v>18</v>
      </c>
      <c r="AI102" s="88">
        <v>1</v>
      </c>
      <c r="AJ102" s="52" t="s">
        <v>15</v>
      </c>
      <c r="AK102" s="50" t="s">
        <v>18</v>
      </c>
      <c r="AL102" s="50">
        <v>1</v>
      </c>
      <c r="AM102" s="24" t="s">
        <v>14</v>
      </c>
      <c r="AN102" s="24">
        <v>0</v>
      </c>
      <c r="AO102" s="50" t="s">
        <v>14</v>
      </c>
      <c r="AP102" s="77" t="s">
        <v>512</v>
      </c>
      <c r="AQ102">
        <v>0</v>
      </c>
      <c r="AR102" s="77" t="s">
        <v>512</v>
      </c>
      <c r="AS102">
        <v>0</v>
      </c>
      <c r="AT102" s="77" t="s">
        <v>512</v>
      </c>
      <c r="AU102">
        <v>0</v>
      </c>
      <c r="AV102" s="77" t="s">
        <v>512</v>
      </c>
      <c r="AW102">
        <v>0</v>
      </c>
      <c r="AX102" s="78">
        <v>15</v>
      </c>
      <c r="AY102" s="50">
        <v>12</v>
      </c>
      <c r="AZ102" s="24">
        <v>0</v>
      </c>
      <c r="BA102" s="24">
        <v>0</v>
      </c>
      <c r="BB102" s="24">
        <v>0</v>
      </c>
      <c r="BC102" s="24">
        <v>0</v>
      </c>
      <c r="BE102" s="144">
        <v>1</v>
      </c>
      <c r="BF102" s="145">
        <v>0.1</v>
      </c>
      <c r="BG102" s="144">
        <v>15</v>
      </c>
      <c r="BH102" s="145">
        <v>0.1</v>
      </c>
      <c r="BI102" s="135">
        <v>12</v>
      </c>
      <c r="BJ102" s="144">
        <v>44</v>
      </c>
      <c r="BK102" s="145" t="s">
        <v>310</v>
      </c>
      <c r="BL102" s="146" t="s">
        <v>309</v>
      </c>
      <c r="BM102" s="132" t="s">
        <v>30</v>
      </c>
      <c r="BN102" s="84">
        <v>6</v>
      </c>
      <c r="BO102" s="84">
        <v>2</v>
      </c>
      <c r="BP102" s="84" t="s">
        <v>40</v>
      </c>
    </row>
    <row r="103" spans="1:68" ht="51.75">
      <c r="A103" s="25">
        <v>4</v>
      </c>
      <c r="B103" s="25" t="s">
        <v>1</v>
      </c>
      <c r="C103" s="25">
        <v>2</v>
      </c>
      <c r="D103" s="25" t="s">
        <v>47</v>
      </c>
      <c r="E103" s="25">
        <v>2</v>
      </c>
      <c r="F103" s="25">
        <v>8</v>
      </c>
      <c r="G103" s="25">
        <v>11</v>
      </c>
      <c r="H103" s="24">
        <v>12</v>
      </c>
      <c r="I103" s="24">
        <v>12.5</v>
      </c>
      <c r="J103" s="79">
        <v>14</v>
      </c>
      <c r="K103" s="79">
        <v>15</v>
      </c>
      <c r="L103" s="79">
        <v>18</v>
      </c>
      <c r="M103" s="79">
        <v>28</v>
      </c>
      <c r="N103">
        <f>J103-'data for JMP'!J103</f>
        <v>1.5</v>
      </c>
      <c r="O103">
        <f t="shared" si="4"/>
        <v>1</v>
      </c>
      <c r="P103">
        <f t="shared" si="5"/>
        <v>3</v>
      </c>
      <c r="Q103">
        <f t="shared" si="6"/>
        <v>10</v>
      </c>
      <c r="R103" s="24">
        <v>4</v>
      </c>
      <c r="S103" s="51">
        <f t="shared" si="7"/>
        <v>157</v>
      </c>
      <c r="T103" s="79">
        <v>5</v>
      </c>
      <c r="U103">
        <f>3.14*(T103/2)^2*J103</f>
        <v>274.75</v>
      </c>
      <c r="V103" s="79">
        <v>6</v>
      </c>
      <c r="W103" s="79">
        <v>5</v>
      </c>
      <c r="X103" s="5">
        <f xml:space="preserve"> AVERAGE(V103:W103)</f>
        <v>5.5</v>
      </c>
      <c r="Y103">
        <f>3.14*((V103+W103)/2)^2*K103</f>
        <v>1424.7750000000001</v>
      </c>
      <c r="Z103" s="79">
        <v>8</v>
      </c>
      <c r="AA103" s="79">
        <v>8</v>
      </c>
      <c r="AB103" s="5">
        <f xml:space="preserve"> AVERAGE(Z103:AA103)</f>
        <v>8</v>
      </c>
      <c r="AC103">
        <f>3.14*((Z103+AA103)/2)^2*L103</f>
        <v>3617.28</v>
      </c>
      <c r="AD103" s="79">
        <v>11</v>
      </c>
      <c r="AE103" s="79">
        <v>10</v>
      </c>
      <c r="AF103" s="5">
        <f xml:space="preserve"> AVERAGE(AD103:AE103)</f>
        <v>10.5</v>
      </c>
      <c r="AG103">
        <f>3.14*((AD103+AE103)/2)^2*M103</f>
        <v>9693.18</v>
      </c>
      <c r="AH103" s="30" t="s">
        <v>18</v>
      </c>
      <c r="AI103" s="88">
        <v>1</v>
      </c>
      <c r="AJ103" s="52" t="s">
        <v>17</v>
      </c>
      <c r="AK103" s="24" t="s">
        <v>17</v>
      </c>
      <c r="AL103" s="24">
        <v>1</v>
      </c>
      <c r="AM103" s="24" t="s">
        <v>17</v>
      </c>
      <c r="AN103" s="24">
        <v>1</v>
      </c>
      <c r="AO103" s="24" t="s">
        <v>17</v>
      </c>
      <c r="AP103" s="77" t="s">
        <v>489</v>
      </c>
      <c r="AQ103">
        <v>1</v>
      </c>
      <c r="AR103" s="77" t="s">
        <v>488</v>
      </c>
      <c r="AS103">
        <v>1</v>
      </c>
      <c r="AT103" s="77" t="s">
        <v>497</v>
      </c>
      <c r="AU103">
        <v>1</v>
      </c>
      <c r="AV103" s="77" t="s">
        <v>15</v>
      </c>
      <c r="AW103">
        <v>1</v>
      </c>
      <c r="AX103" s="79">
        <v>0</v>
      </c>
      <c r="AY103" s="24">
        <v>15</v>
      </c>
      <c r="AZ103" s="79">
        <v>30</v>
      </c>
      <c r="BA103" s="79">
        <v>15</v>
      </c>
      <c r="BB103" s="79">
        <v>40</v>
      </c>
      <c r="BC103" s="79">
        <v>15</v>
      </c>
      <c r="BE103" s="144">
        <v>1</v>
      </c>
      <c r="BF103" s="157">
        <v>0.1</v>
      </c>
      <c r="BG103" s="158">
        <v>23</v>
      </c>
      <c r="BH103" s="157">
        <v>0.1</v>
      </c>
      <c r="BI103" s="140">
        <v>15</v>
      </c>
      <c r="BJ103" s="158">
        <v>33</v>
      </c>
      <c r="BK103" s="145" t="s">
        <v>308</v>
      </c>
      <c r="BL103" s="77"/>
      <c r="BM103" s="132" t="s">
        <v>30</v>
      </c>
      <c r="BN103" s="84">
        <v>8</v>
      </c>
      <c r="BO103" s="84">
        <v>2</v>
      </c>
      <c r="BP103" s="84" t="s">
        <v>49</v>
      </c>
    </row>
    <row r="104" spans="1:68" ht="39">
      <c r="A104" s="25">
        <v>4</v>
      </c>
      <c r="B104" s="25" t="s">
        <v>1</v>
      </c>
      <c r="C104" s="25">
        <v>3</v>
      </c>
      <c r="D104" s="25" t="s">
        <v>267</v>
      </c>
      <c r="E104" s="25">
        <v>2</v>
      </c>
      <c r="F104" s="25">
        <v>6</v>
      </c>
      <c r="G104" s="25">
        <v>11</v>
      </c>
      <c r="H104" s="24">
        <v>11.5</v>
      </c>
      <c r="I104" s="24">
        <v>11</v>
      </c>
      <c r="J104" s="79">
        <v>13</v>
      </c>
      <c r="K104" s="79">
        <v>15</v>
      </c>
      <c r="L104" s="79">
        <v>15</v>
      </c>
      <c r="M104" s="79">
        <v>23</v>
      </c>
      <c r="N104">
        <f>J104-'data for JMP'!J104</f>
        <v>2</v>
      </c>
      <c r="O104">
        <f t="shared" si="4"/>
        <v>2</v>
      </c>
      <c r="P104">
        <f t="shared" si="5"/>
        <v>0</v>
      </c>
      <c r="Q104">
        <f t="shared" si="6"/>
        <v>8</v>
      </c>
      <c r="R104" s="24">
        <v>8</v>
      </c>
      <c r="S104" s="51">
        <f t="shared" si="7"/>
        <v>552.64</v>
      </c>
      <c r="T104" s="79">
        <v>5</v>
      </c>
      <c r="U104">
        <f>3.14*(T104/2)^2*J104</f>
        <v>255.125</v>
      </c>
      <c r="V104" s="79">
        <v>6</v>
      </c>
      <c r="W104" s="79">
        <v>4</v>
      </c>
      <c r="X104" s="5">
        <f xml:space="preserve"> AVERAGE(V104:W104)</f>
        <v>5</v>
      </c>
      <c r="Y104">
        <f>3.14*((V104+W104)/2)^2*K104</f>
        <v>1177.5</v>
      </c>
      <c r="Z104" s="79">
        <v>7</v>
      </c>
      <c r="AA104" s="79">
        <v>7</v>
      </c>
      <c r="AB104" s="5">
        <f xml:space="preserve"> AVERAGE(Z104:AA104)</f>
        <v>7</v>
      </c>
      <c r="AC104">
        <f>3.14*((Z104+AA104)/2)^2*L104</f>
        <v>2307.9</v>
      </c>
      <c r="AD104" s="79">
        <v>14</v>
      </c>
      <c r="AE104" s="79">
        <v>10</v>
      </c>
      <c r="AF104" s="5">
        <f xml:space="preserve"> AVERAGE(AD104:AE104)</f>
        <v>12</v>
      </c>
      <c r="AG104">
        <f>3.14*((AD104+AE104)/2)^2*M104</f>
        <v>10399.68</v>
      </c>
      <c r="AH104" s="30" t="s">
        <v>13</v>
      </c>
      <c r="AI104" s="88">
        <v>1</v>
      </c>
      <c r="AJ104" s="52" t="s">
        <v>15</v>
      </c>
      <c r="AK104" s="24" t="s">
        <v>13</v>
      </c>
      <c r="AL104" s="24">
        <v>1</v>
      </c>
      <c r="AM104" s="24" t="s">
        <v>17</v>
      </c>
      <c r="AN104" s="24">
        <v>1</v>
      </c>
      <c r="AO104" s="24" t="s">
        <v>18</v>
      </c>
      <c r="AP104" s="77" t="s">
        <v>489</v>
      </c>
      <c r="AQ104">
        <v>1</v>
      </c>
      <c r="AR104" s="77" t="s">
        <v>488</v>
      </c>
      <c r="AS104">
        <v>1</v>
      </c>
      <c r="AT104" s="77" t="s">
        <v>18</v>
      </c>
      <c r="AU104">
        <v>1</v>
      </c>
      <c r="AV104" s="77" t="s">
        <v>15</v>
      </c>
      <c r="AW104">
        <v>1</v>
      </c>
      <c r="AX104" s="79">
        <v>5</v>
      </c>
      <c r="AY104" s="24">
        <v>9</v>
      </c>
      <c r="AZ104" s="79">
        <v>15</v>
      </c>
      <c r="BA104" s="79">
        <v>1</v>
      </c>
      <c r="BB104" s="79">
        <v>20</v>
      </c>
      <c r="BC104" s="79">
        <v>25</v>
      </c>
      <c r="BE104" s="145">
        <v>0.1</v>
      </c>
      <c r="BF104" s="144">
        <v>2</v>
      </c>
      <c r="BG104" s="144">
        <v>15</v>
      </c>
      <c r="BH104" s="145">
        <v>0.1</v>
      </c>
      <c r="BI104" s="140">
        <v>9</v>
      </c>
      <c r="BJ104" s="144">
        <v>28</v>
      </c>
      <c r="BK104" s="157" t="s">
        <v>307</v>
      </c>
      <c r="BL104" s="84"/>
      <c r="BM104" s="132" t="s">
        <v>30</v>
      </c>
      <c r="BN104" s="84">
        <v>6</v>
      </c>
      <c r="BO104" s="84">
        <v>4</v>
      </c>
      <c r="BP104" s="84" t="s">
        <v>49</v>
      </c>
    </row>
    <row r="105" spans="1:68" ht="51.75">
      <c r="A105" s="25">
        <v>4</v>
      </c>
      <c r="B105" s="25" t="s">
        <v>1</v>
      </c>
      <c r="C105" s="25">
        <v>4</v>
      </c>
      <c r="D105" s="25" t="s">
        <v>267</v>
      </c>
      <c r="E105" s="25">
        <v>2</v>
      </c>
      <c r="F105" s="25">
        <v>9</v>
      </c>
      <c r="G105" s="25">
        <v>20.5</v>
      </c>
      <c r="H105" s="24">
        <v>35</v>
      </c>
      <c r="I105" s="24">
        <v>38</v>
      </c>
      <c r="J105" s="79">
        <v>47</v>
      </c>
      <c r="K105" s="79">
        <v>73</v>
      </c>
      <c r="L105" s="79">
        <v>82</v>
      </c>
      <c r="M105" s="79">
        <v>118</v>
      </c>
      <c r="N105">
        <f>J105-'data for JMP'!J105</f>
        <v>9</v>
      </c>
      <c r="O105">
        <f t="shared" si="4"/>
        <v>26</v>
      </c>
      <c r="P105">
        <f t="shared" si="5"/>
        <v>9</v>
      </c>
      <c r="Q105">
        <f t="shared" si="6"/>
        <v>36</v>
      </c>
      <c r="R105" s="24">
        <v>9</v>
      </c>
      <c r="S105" s="51">
        <f t="shared" si="7"/>
        <v>2416.23</v>
      </c>
      <c r="T105" s="79">
        <v>9</v>
      </c>
      <c r="U105">
        <f>3.14*(T105/2)^2*J105</f>
        <v>2988.4949999999999</v>
      </c>
      <c r="V105" s="79">
        <v>15</v>
      </c>
      <c r="W105" s="79">
        <v>15</v>
      </c>
      <c r="X105" s="5">
        <f xml:space="preserve"> AVERAGE(V105:W105)</f>
        <v>15</v>
      </c>
      <c r="Y105">
        <f>3.14*((V105+W105)/2)^2*K105</f>
        <v>51574.5</v>
      </c>
      <c r="Z105" s="79">
        <v>24</v>
      </c>
      <c r="AA105" s="79">
        <v>18</v>
      </c>
      <c r="AB105" s="5">
        <f xml:space="preserve"> AVERAGE(Z105:AA105)</f>
        <v>21</v>
      </c>
      <c r="AC105">
        <f>3.14*((Z105+AA105)/2)^2*L105</f>
        <v>113548.68000000001</v>
      </c>
      <c r="AD105" s="79">
        <v>23</v>
      </c>
      <c r="AE105" s="79">
        <v>18</v>
      </c>
      <c r="AF105" s="5">
        <f xml:space="preserve"> AVERAGE(AD105:AE105)</f>
        <v>20.5</v>
      </c>
      <c r="AG105">
        <f>3.14*((AD105+AE105)/2)^2*M105</f>
        <v>155711.03</v>
      </c>
      <c r="AH105" s="30" t="s">
        <v>15</v>
      </c>
      <c r="AI105" s="88">
        <v>1</v>
      </c>
      <c r="AJ105" s="52" t="s">
        <v>13</v>
      </c>
      <c r="AK105" s="24" t="s">
        <v>13</v>
      </c>
      <c r="AL105" s="24">
        <v>1</v>
      </c>
      <c r="AM105" s="24" t="s">
        <v>15</v>
      </c>
      <c r="AN105" s="24">
        <v>1</v>
      </c>
      <c r="AO105" s="24" t="s">
        <v>15</v>
      </c>
      <c r="AP105" s="77" t="s">
        <v>488</v>
      </c>
      <c r="AQ105">
        <v>1</v>
      </c>
      <c r="AR105" s="77" t="s">
        <v>491</v>
      </c>
      <c r="AS105">
        <v>1</v>
      </c>
      <c r="AT105" s="77" t="s">
        <v>13</v>
      </c>
      <c r="AU105">
        <v>1</v>
      </c>
      <c r="AV105" s="77" t="s">
        <v>13</v>
      </c>
      <c r="AW105">
        <v>1</v>
      </c>
      <c r="AX105" s="79">
        <v>15</v>
      </c>
      <c r="AY105" s="24">
        <v>40</v>
      </c>
      <c r="AZ105" s="79">
        <v>35</v>
      </c>
      <c r="BA105" s="79">
        <v>15</v>
      </c>
      <c r="BB105" s="79">
        <v>30</v>
      </c>
      <c r="BC105" s="79">
        <v>25</v>
      </c>
      <c r="BE105" s="144">
        <v>1</v>
      </c>
      <c r="BF105" s="144">
        <v>1</v>
      </c>
      <c r="BG105" s="144">
        <v>3</v>
      </c>
      <c r="BH105" s="144">
        <v>5</v>
      </c>
      <c r="BI105" s="140">
        <v>40</v>
      </c>
      <c r="BJ105" s="144">
        <v>20</v>
      </c>
      <c r="BK105" s="145" t="s">
        <v>306</v>
      </c>
      <c r="BL105" s="84"/>
      <c r="BM105" s="132" t="s">
        <v>30</v>
      </c>
      <c r="BN105" s="84">
        <v>9</v>
      </c>
      <c r="BO105" s="84">
        <v>3</v>
      </c>
      <c r="BP105" s="84">
        <v>0</v>
      </c>
    </row>
    <row r="106" spans="1:68" ht="51.75">
      <c r="A106" s="25">
        <v>4</v>
      </c>
      <c r="B106" s="25" t="s">
        <v>1</v>
      </c>
      <c r="C106" s="25">
        <v>5</v>
      </c>
      <c r="D106" s="25" t="s">
        <v>47</v>
      </c>
      <c r="E106" s="25">
        <v>1</v>
      </c>
      <c r="F106" s="25">
        <v>8</v>
      </c>
      <c r="G106" s="25">
        <v>15</v>
      </c>
      <c r="H106" s="24">
        <v>15.5</v>
      </c>
      <c r="I106" s="24">
        <v>32</v>
      </c>
      <c r="J106" s="79">
        <v>43</v>
      </c>
      <c r="K106" s="79">
        <v>53</v>
      </c>
      <c r="L106" s="79">
        <v>62</v>
      </c>
      <c r="M106" s="79">
        <v>86</v>
      </c>
      <c r="N106">
        <f>J106-'data for JMP'!J106</f>
        <v>11</v>
      </c>
      <c r="O106">
        <f t="shared" si="4"/>
        <v>10</v>
      </c>
      <c r="P106">
        <f t="shared" si="5"/>
        <v>9</v>
      </c>
      <c r="Q106">
        <f t="shared" si="6"/>
        <v>24</v>
      </c>
      <c r="R106" s="24">
        <v>10</v>
      </c>
      <c r="S106" s="51">
        <f t="shared" si="7"/>
        <v>2512</v>
      </c>
      <c r="T106" s="79">
        <v>7</v>
      </c>
      <c r="U106">
        <f>3.14*(T106/2)^2*J106</f>
        <v>1653.9950000000001</v>
      </c>
      <c r="V106" s="79">
        <v>13</v>
      </c>
      <c r="W106" s="79">
        <v>13</v>
      </c>
      <c r="X106" s="5">
        <f xml:space="preserve"> AVERAGE(V106:W106)</f>
        <v>13</v>
      </c>
      <c r="Y106">
        <f>3.14*((V106+W106)/2)^2*K106</f>
        <v>28124.98</v>
      </c>
      <c r="Z106" s="79">
        <v>26</v>
      </c>
      <c r="AA106" s="79">
        <v>22</v>
      </c>
      <c r="AB106" s="5">
        <f xml:space="preserve"> AVERAGE(Z106:AA106)</f>
        <v>24</v>
      </c>
      <c r="AC106">
        <f>3.14*((Z106+AA106)/2)^2*L106</f>
        <v>112135.68000000001</v>
      </c>
      <c r="AD106" s="79">
        <v>36</v>
      </c>
      <c r="AE106" s="79">
        <v>21</v>
      </c>
      <c r="AF106" s="5">
        <f xml:space="preserve"> AVERAGE(AD106:AE106)</f>
        <v>28.5</v>
      </c>
      <c r="AG106">
        <f>3.14*((AD106+AE106)/2)^2*M106</f>
        <v>219339.99000000002</v>
      </c>
      <c r="AH106" s="30" t="s">
        <v>17</v>
      </c>
      <c r="AI106" s="88">
        <v>1</v>
      </c>
      <c r="AJ106" s="52" t="s">
        <v>15</v>
      </c>
      <c r="AK106" s="24" t="s">
        <v>15</v>
      </c>
      <c r="AL106" s="24">
        <v>1</v>
      </c>
      <c r="AM106" s="24" t="s">
        <v>15</v>
      </c>
      <c r="AN106" s="24">
        <v>1</v>
      </c>
      <c r="AO106" s="24" t="s">
        <v>15</v>
      </c>
      <c r="AP106" s="77" t="s">
        <v>488</v>
      </c>
      <c r="AQ106">
        <v>1</v>
      </c>
      <c r="AR106" s="77" t="s">
        <v>491</v>
      </c>
      <c r="AS106">
        <v>1</v>
      </c>
      <c r="AT106" s="77" t="s">
        <v>13</v>
      </c>
      <c r="AU106">
        <v>1</v>
      </c>
      <c r="AV106" s="77" t="s">
        <v>13</v>
      </c>
      <c r="AW106">
        <v>1</v>
      </c>
      <c r="AX106" s="79">
        <v>20</v>
      </c>
      <c r="AY106" s="24">
        <v>20</v>
      </c>
      <c r="AZ106" s="79">
        <v>25</v>
      </c>
      <c r="BA106" s="79">
        <v>35</v>
      </c>
      <c r="BB106" s="79">
        <v>40</v>
      </c>
      <c r="BC106" s="79">
        <v>15</v>
      </c>
      <c r="BE106" s="145">
        <v>0.1</v>
      </c>
      <c r="BF106" s="145">
        <v>12</v>
      </c>
      <c r="BG106" s="144">
        <v>3</v>
      </c>
      <c r="BH106" s="144">
        <v>40</v>
      </c>
      <c r="BI106" s="140">
        <v>20</v>
      </c>
      <c r="BJ106" s="144">
        <v>29</v>
      </c>
      <c r="BK106" s="145" t="s">
        <v>305</v>
      </c>
      <c r="BL106" s="84"/>
      <c r="BM106" s="132" t="s">
        <v>30</v>
      </c>
      <c r="BN106" s="84">
        <v>8</v>
      </c>
      <c r="BO106" s="84">
        <v>6</v>
      </c>
      <c r="BP106" s="84" t="s">
        <v>49</v>
      </c>
    </row>
    <row r="107" spans="1:68" ht="39">
      <c r="A107" s="25">
        <v>4</v>
      </c>
      <c r="B107" s="25" t="s">
        <v>1</v>
      </c>
      <c r="C107" s="25">
        <v>6</v>
      </c>
      <c r="D107" s="25" t="s">
        <v>47</v>
      </c>
      <c r="E107" s="25">
        <v>2</v>
      </c>
      <c r="F107" s="25">
        <v>11</v>
      </c>
      <c r="G107" s="25">
        <v>13</v>
      </c>
      <c r="H107" s="24">
        <v>18</v>
      </c>
      <c r="I107" s="24">
        <v>19</v>
      </c>
      <c r="J107" s="79">
        <v>23</v>
      </c>
      <c r="K107" s="79">
        <v>35</v>
      </c>
      <c r="L107" s="79">
        <v>59</v>
      </c>
      <c r="M107" s="79">
        <v>77.5</v>
      </c>
      <c r="N107">
        <f>J107-'data for JMP'!J107</f>
        <v>4</v>
      </c>
      <c r="O107">
        <f t="shared" si="4"/>
        <v>12</v>
      </c>
      <c r="P107">
        <f t="shared" si="5"/>
        <v>24</v>
      </c>
      <c r="Q107">
        <f t="shared" si="6"/>
        <v>18.5</v>
      </c>
      <c r="R107" s="24">
        <v>7</v>
      </c>
      <c r="S107" s="51">
        <f t="shared" si="7"/>
        <v>730.83500000000004</v>
      </c>
      <c r="T107" s="79">
        <v>7</v>
      </c>
      <c r="U107">
        <f>3.14*(T107/2)^2*J107</f>
        <v>884.69500000000005</v>
      </c>
      <c r="V107" s="79">
        <v>9</v>
      </c>
      <c r="W107" s="79">
        <v>9</v>
      </c>
      <c r="X107" s="5">
        <f xml:space="preserve"> AVERAGE(V107:W107)</f>
        <v>9</v>
      </c>
      <c r="Y107">
        <f>3.14*((V107+W107)/2)^2*K107</f>
        <v>8901.9</v>
      </c>
      <c r="Z107" s="79">
        <v>12</v>
      </c>
      <c r="AA107" s="79">
        <v>11</v>
      </c>
      <c r="AB107" s="5">
        <f xml:space="preserve"> AVERAGE(Z107:AA107)</f>
        <v>11.5</v>
      </c>
      <c r="AC107">
        <f>3.14*((Z107+AA107)/2)^2*L107</f>
        <v>24500.635000000002</v>
      </c>
      <c r="AD107" s="79">
        <v>20</v>
      </c>
      <c r="AE107" s="79">
        <v>15</v>
      </c>
      <c r="AF107" s="5">
        <f xml:space="preserve"> AVERAGE(AD107:AE107)</f>
        <v>17.5</v>
      </c>
      <c r="AG107">
        <f>3.14*((AD107+AE107)/2)^2*M107</f>
        <v>74525.9375</v>
      </c>
      <c r="AH107" s="30" t="s">
        <v>17</v>
      </c>
      <c r="AI107" s="88">
        <v>1</v>
      </c>
      <c r="AJ107" s="52" t="s">
        <v>15</v>
      </c>
      <c r="AK107" s="24" t="s">
        <v>15</v>
      </c>
      <c r="AL107" s="24">
        <v>1</v>
      </c>
      <c r="AM107" s="24" t="s">
        <v>17</v>
      </c>
      <c r="AN107" s="24">
        <v>1</v>
      </c>
      <c r="AO107" s="24" t="s">
        <v>15</v>
      </c>
      <c r="AP107" s="77" t="s">
        <v>488</v>
      </c>
      <c r="AQ107">
        <v>1</v>
      </c>
      <c r="AR107" s="77" t="s">
        <v>491</v>
      </c>
      <c r="AS107">
        <v>1</v>
      </c>
      <c r="AT107" s="77" t="s">
        <v>15</v>
      </c>
      <c r="AU107">
        <v>1</v>
      </c>
      <c r="AV107" s="77" t="s">
        <v>13</v>
      </c>
      <c r="AW107">
        <v>1</v>
      </c>
      <c r="AX107" s="79">
        <v>1</v>
      </c>
      <c r="AY107" s="24">
        <v>0</v>
      </c>
      <c r="AZ107" s="79">
        <v>5</v>
      </c>
      <c r="BA107" s="79">
        <v>5</v>
      </c>
      <c r="BB107" s="79">
        <v>10</v>
      </c>
      <c r="BC107" s="79">
        <v>7</v>
      </c>
      <c r="BE107" s="144">
        <v>1</v>
      </c>
      <c r="BF107" s="144">
        <v>4</v>
      </c>
      <c r="BG107" s="144">
        <v>12</v>
      </c>
      <c r="BH107" s="144">
        <v>70</v>
      </c>
      <c r="BI107" s="140">
        <v>0</v>
      </c>
      <c r="BJ107" s="144">
        <v>32</v>
      </c>
      <c r="BK107" s="145" t="s">
        <v>304</v>
      </c>
      <c r="BL107" s="84"/>
      <c r="BM107" s="132" t="s">
        <v>30</v>
      </c>
      <c r="BN107" s="84">
        <v>11</v>
      </c>
      <c r="BO107" s="84">
        <v>6</v>
      </c>
      <c r="BP107" s="84">
        <v>0</v>
      </c>
    </row>
    <row r="108" spans="1:68" ht="51.75">
      <c r="A108" s="25">
        <v>4</v>
      </c>
      <c r="B108" s="25" t="s">
        <v>1</v>
      </c>
      <c r="C108" s="25">
        <v>7</v>
      </c>
      <c r="D108" s="25" t="s">
        <v>47</v>
      </c>
      <c r="E108" s="25">
        <v>1</v>
      </c>
      <c r="F108" s="25">
        <v>8</v>
      </c>
      <c r="G108" s="25">
        <v>15.5</v>
      </c>
      <c r="H108" s="24"/>
      <c r="I108" s="24"/>
      <c r="J108" s="79"/>
      <c r="K108" s="79"/>
      <c r="L108" s="79"/>
      <c r="M108" s="79"/>
      <c r="N108">
        <f>J108-'data for JMP'!J108</f>
        <v>0</v>
      </c>
      <c r="O108">
        <f t="shared" si="4"/>
        <v>0</v>
      </c>
      <c r="P108">
        <f t="shared" si="5"/>
        <v>0</v>
      </c>
      <c r="Q108">
        <f t="shared" si="6"/>
        <v>0</v>
      </c>
      <c r="R108" s="24"/>
      <c r="S108" s="51"/>
      <c r="T108" s="79"/>
      <c r="V108" s="79"/>
      <c r="W108" s="79"/>
      <c r="X108" s="5"/>
      <c r="Z108" s="79"/>
      <c r="AA108" s="79"/>
      <c r="AB108" s="5"/>
      <c r="AD108" s="79"/>
      <c r="AE108" s="79"/>
      <c r="AF108" s="5"/>
      <c r="AH108" s="30" t="s">
        <v>15</v>
      </c>
      <c r="AI108" s="88">
        <v>1</v>
      </c>
      <c r="AJ108" s="52" t="s">
        <v>15</v>
      </c>
      <c r="AK108" s="24" t="s">
        <v>14</v>
      </c>
      <c r="AL108" s="24">
        <v>0</v>
      </c>
      <c r="AM108" s="24" t="s">
        <v>14</v>
      </c>
      <c r="AN108" s="24">
        <v>0</v>
      </c>
      <c r="AO108" s="24" t="s">
        <v>14</v>
      </c>
      <c r="AP108" s="77" t="s">
        <v>512</v>
      </c>
      <c r="AQ108">
        <v>0</v>
      </c>
      <c r="AR108" s="77" t="s">
        <v>512</v>
      </c>
      <c r="AS108">
        <v>0</v>
      </c>
      <c r="AT108" s="77" t="s">
        <v>512</v>
      </c>
      <c r="AU108">
        <v>0</v>
      </c>
      <c r="AV108" s="77" t="s">
        <v>512</v>
      </c>
      <c r="AW108">
        <v>0</v>
      </c>
      <c r="AX108" s="79">
        <v>0</v>
      </c>
      <c r="AY108" s="79">
        <v>0</v>
      </c>
      <c r="AZ108" s="24">
        <v>0</v>
      </c>
      <c r="BA108" s="24">
        <v>0</v>
      </c>
      <c r="BB108" s="24">
        <v>0</v>
      </c>
      <c r="BC108" s="24">
        <v>0</v>
      </c>
      <c r="BE108" s="144">
        <v>3</v>
      </c>
      <c r="BF108" s="144">
        <v>3</v>
      </c>
      <c r="BG108" s="144">
        <v>27</v>
      </c>
      <c r="BH108" s="144">
        <v>13</v>
      </c>
      <c r="BI108" s="140"/>
      <c r="BJ108" s="144">
        <v>24</v>
      </c>
      <c r="BK108" s="145" t="s">
        <v>303</v>
      </c>
      <c r="BL108" s="84"/>
      <c r="BM108" s="132" t="s">
        <v>30</v>
      </c>
      <c r="BN108" s="84">
        <v>8</v>
      </c>
      <c r="BO108" s="84">
        <v>2</v>
      </c>
      <c r="BP108" s="84" t="s">
        <v>52</v>
      </c>
    </row>
    <row r="109" spans="1:68" ht="51.75">
      <c r="A109" s="25">
        <v>4</v>
      </c>
      <c r="B109" s="25" t="s">
        <v>1</v>
      </c>
      <c r="C109" s="25">
        <v>8</v>
      </c>
      <c r="D109" s="25" t="s">
        <v>47</v>
      </c>
      <c r="E109" s="25">
        <v>1</v>
      </c>
      <c r="F109" s="25">
        <v>9</v>
      </c>
      <c r="G109" s="25">
        <v>20</v>
      </c>
      <c r="H109" s="24">
        <v>55</v>
      </c>
      <c r="I109" s="24">
        <v>65.5</v>
      </c>
      <c r="J109" s="79">
        <v>72</v>
      </c>
      <c r="K109" s="79">
        <v>86</v>
      </c>
      <c r="L109" s="79">
        <v>87</v>
      </c>
      <c r="M109" s="79">
        <v>120.5</v>
      </c>
      <c r="N109">
        <f>J109-'data for JMP'!J109</f>
        <v>6.5</v>
      </c>
      <c r="O109">
        <f t="shared" si="4"/>
        <v>14</v>
      </c>
      <c r="P109">
        <f t="shared" si="5"/>
        <v>1</v>
      </c>
      <c r="Q109">
        <f t="shared" si="6"/>
        <v>33.5</v>
      </c>
      <c r="R109" s="24">
        <v>18</v>
      </c>
      <c r="S109" s="51">
        <f t="shared" si="7"/>
        <v>16659.27</v>
      </c>
      <c r="T109" s="79">
        <v>15</v>
      </c>
      <c r="U109">
        <f>3.14*(T109/2)^2*J109</f>
        <v>12717</v>
      </c>
      <c r="V109" s="79">
        <v>32</v>
      </c>
      <c r="W109" s="79">
        <v>23</v>
      </c>
      <c r="X109" s="5">
        <f xml:space="preserve"> AVERAGE(V109:W109)</f>
        <v>27.5</v>
      </c>
      <c r="Y109">
        <f>3.14*((V109+W109)/2)^2*K109</f>
        <v>204217.75</v>
      </c>
      <c r="Z109" s="79">
        <v>37</v>
      </c>
      <c r="AA109" s="79">
        <v>30</v>
      </c>
      <c r="AB109" s="5">
        <f xml:space="preserve"> AVERAGE(Z109:AA109)</f>
        <v>33.5</v>
      </c>
      <c r="AC109">
        <f>3.14*((Z109+AA109)/2)^2*L109</f>
        <v>306576.255</v>
      </c>
      <c r="AD109" s="79">
        <v>51</v>
      </c>
      <c r="AE109" s="79">
        <v>43</v>
      </c>
      <c r="AF109" s="5">
        <f xml:space="preserve"> AVERAGE(AD109:AE109)</f>
        <v>47</v>
      </c>
      <c r="AG109">
        <f>3.14*((AD109+AE109)/2)^2*M109</f>
        <v>835819.33000000007</v>
      </c>
      <c r="AH109" s="30" t="s">
        <v>13</v>
      </c>
      <c r="AI109" s="88">
        <v>1</v>
      </c>
      <c r="AJ109" s="52" t="s">
        <v>13</v>
      </c>
      <c r="AK109" s="24" t="s">
        <v>13</v>
      </c>
      <c r="AL109" s="24">
        <v>1</v>
      </c>
      <c r="AM109" s="24" t="s">
        <v>15</v>
      </c>
      <c r="AN109" s="24">
        <v>1</v>
      </c>
      <c r="AO109" s="24" t="s">
        <v>15</v>
      </c>
      <c r="AP109" s="77" t="s">
        <v>488</v>
      </c>
      <c r="AQ109">
        <v>1</v>
      </c>
      <c r="AR109" s="77" t="s">
        <v>491</v>
      </c>
      <c r="AS109">
        <v>1</v>
      </c>
      <c r="AT109" s="77" t="s">
        <v>13</v>
      </c>
      <c r="AU109">
        <v>1</v>
      </c>
      <c r="AV109" s="77" t="s">
        <v>13</v>
      </c>
      <c r="AW109">
        <v>1</v>
      </c>
      <c r="AX109" s="79">
        <v>80</v>
      </c>
      <c r="AY109" s="24">
        <v>20</v>
      </c>
      <c r="AZ109" s="79">
        <v>60</v>
      </c>
      <c r="BA109" s="79">
        <v>30</v>
      </c>
      <c r="BB109" s="79">
        <v>50</v>
      </c>
      <c r="BC109" s="79">
        <v>10</v>
      </c>
      <c r="BE109" s="144">
        <v>7</v>
      </c>
      <c r="BF109" s="145">
        <v>0.1</v>
      </c>
      <c r="BG109" s="144">
        <v>35</v>
      </c>
      <c r="BH109" s="145">
        <v>0.1</v>
      </c>
      <c r="BI109" s="140">
        <v>20</v>
      </c>
      <c r="BJ109" s="144">
        <v>23</v>
      </c>
      <c r="BK109" s="145" t="s">
        <v>302</v>
      </c>
      <c r="BL109" s="84"/>
      <c r="BM109" s="132" t="s">
        <v>30</v>
      </c>
      <c r="BN109" s="84">
        <v>9</v>
      </c>
      <c r="BO109" s="84">
        <v>5</v>
      </c>
      <c r="BP109" s="84" t="s">
        <v>40</v>
      </c>
    </row>
    <row r="110" spans="1:68" ht="51.75">
      <c r="A110" s="25">
        <v>4</v>
      </c>
      <c r="B110" s="25" t="s">
        <v>1</v>
      </c>
      <c r="C110" s="25">
        <v>9</v>
      </c>
      <c r="D110" s="25" t="s">
        <v>47</v>
      </c>
      <c r="E110" s="25">
        <v>1</v>
      </c>
      <c r="F110" s="25">
        <v>5</v>
      </c>
      <c r="G110" s="25">
        <v>14.5</v>
      </c>
      <c r="H110" s="24">
        <v>37</v>
      </c>
      <c r="I110" s="24">
        <v>47</v>
      </c>
      <c r="J110" s="79">
        <v>58</v>
      </c>
      <c r="K110" s="79">
        <v>65</v>
      </c>
      <c r="L110" s="79">
        <v>85</v>
      </c>
      <c r="M110" s="79">
        <v>114.5</v>
      </c>
      <c r="N110">
        <f>J110-'data for JMP'!J110</f>
        <v>11</v>
      </c>
      <c r="O110">
        <f t="shared" si="4"/>
        <v>7</v>
      </c>
      <c r="P110">
        <f t="shared" si="5"/>
        <v>20</v>
      </c>
      <c r="Q110">
        <f t="shared" si="6"/>
        <v>29.5</v>
      </c>
      <c r="R110" s="24">
        <v>12</v>
      </c>
      <c r="S110" s="51">
        <f t="shared" si="7"/>
        <v>5312.88</v>
      </c>
      <c r="T110" s="79">
        <v>14</v>
      </c>
      <c r="U110">
        <f>3.14*(T110/2)^2*J110</f>
        <v>8923.880000000001</v>
      </c>
      <c r="V110" s="79">
        <v>20</v>
      </c>
      <c r="W110" s="79">
        <v>16</v>
      </c>
      <c r="X110" s="5">
        <f xml:space="preserve"> AVERAGE(V110:W110)</f>
        <v>18</v>
      </c>
      <c r="Y110">
        <f>3.14*((V110+W110)/2)^2*K110</f>
        <v>66128.399999999994</v>
      </c>
      <c r="Z110" s="79">
        <v>28</v>
      </c>
      <c r="AA110" s="79">
        <v>22</v>
      </c>
      <c r="AB110" s="5">
        <f xml:space="preserve"> AVERAGE(Z110:AA110)</f>
        <v>25</v>
      </c>
      <c r="AC110">
        <f>3.14*((Z110+AA110)/2)^2*L110</f>
        <v>166812.5</v>
      </c>
      <c r="AD110" s="79">
        <v>32</v>
      </c>
      <c r="AE110" s="79">
        <v>24</v>
      </c>
      <c r="AF110" s="5">
        <f xml:space="preserve"> AVERAGE(AD110:AE110)</f>
        <v>28</v>
      </c>
      <c r="AG110">
        <f>3.14*((AD110+AE110)/2)^2*M110</f>
        <v>281871.52</v>
      </c>
      <c r="AH110" s="30" t="s">
        <v>13</v>
      </c>
      <c r="AI110" s="88">
        <v>1</v>
      </c>
      <c r="AJ110" s="52" t="s">
        <v>13</v>
      </c>
      <c r="AK110" s="24" t="s">
        <v>13</v>
      </c>
      <c r="AL110" s="24">
        <v>1</v>
      </c>
      <c r="AM110" s="24" t="s">
        <v>15</v>
      </c>
      <c r="AN110" s="24">
        <v>1</v>
      </c>
      <c r="AO110" s="24" t="s">
        <v>15</v>
      </c>
      <c r="AP110" s="77" t="s">
        <v>491</v>
      </c>
      <c r="AQ110">
        <v>1</v>
      </c>
      <c r="AR110" s="77" t="s">
        <v>491</v>
      </c>
      <c r="AS110">
        <v>1</v>
      </c>
      <c r="AT110" s="77" t="s">
        <v>13</v>
      </c>
      <c r="AU110">
        <v>1</v>
      </c>
      <c r="AV110" s="77" t="s">
        <v>15</v>
      </c>
      <c r="AW110">
        <v>1</v>
      </c>
      <c r="AX110" s="79">
        <v>50</v>
      </c>
      <c r="AY110" s="24">
        <v>0</v>
      </c>
      <c r="AZ110" s="79">
        <v>20</v>
      </c>
      <c r="BA110" s="79">
        <v>35</v>
      </c>
      <c r="BB110" s="79">
        <v>20</v>
      </c>
      <c r="BC110" s="79">
        <v>1</v>
      </c>
      <c r="BE110" s="144">
        <v>0</v>
      </c>
      <c r="BF110" s="144">
        <v>8</v>
      </c>
      <c r="BG110" s="145">
        <v>0.1</v>
      </c>
      <c r="BH110" s="144">
        <v>60</v>
      </c>
      <c r="BI110" s="140">
        <v>0</v>
      </c>
      <c r="BJ110" s="144">
        <v>10</v>
      </c>
      <c r="BK110" s="145" t="s">
        <v>301</v>
      </c>
      <c r="BL110" s="146" t="s">
        <v>300</v>
      </c>
      <c r="BM110" s="132" t="s">
        <v>30</v>
      </c>
      <c r="BN110" s="84">
        <v>5</v>
      </c>
      <c r="BO110" s="84">
        <v>3</v>
      </c>
      <c r="BP110" s="84" t="s">
        <v>40</v>
      </c>
    </row>
    <row r="111" spans="1:68" ht="51.75">
      <c r="A111" s="25">
        <v>4</v>
      </c>
      <c r="B111" s="25" t="s">
        <v>1</v>
      </c>
      <c r="C111" s="25">
        <v>10</v>
      </c>
      <c r="D111" s="25" t="s">
        <v>47</v>
      </c>
      <c r="E111" s="25">
        <v>2</v>
      </c>
      <c r="F111" s="25">
        <v>9</v>
      </c>
      <c r="G111" s="25">
        <v>18</v>
      </c>
      <c r="H111" s="24">
        <v>57</v>
      </c>
      <c r="I111" s="24">
        <v>65</v>
      </c>
      <c r="J111" s="79">
        <v>72</v>
      </c>
      <c r="K111" s="79">
        <v>75</v>
      </c>
      <c r="L111" s="79">
        <v>91</v>
      </c>
      <c r="M111" s="79">
        <v>123</v>
      </c>
      <c r="N111">
        <f>J111-'data for JMP'!J111</f>
        <v>7</v>
      </c>
      <c r="O111">
        <f t="shared" si="4"/>
        <v>3</v>
      </c>
      <c r="P111">
        <f t="shared" si="5"/>
        <v>16</v>
      </c>
      <c r="Q111">
        <f t="shared" si="6"/>
        <v>32</v>
      </c>
      <c r="R111" s="24">
        <v>10</v>
      </c>
      <c r="S111" s="51">
        <f t="shared" si="7"/>
        <v>5102.5</v>
      </c>
      <c r="T111" s="79">
        <v>12</v>
      </c>
      <c r="U111">
        <f>3.14*(T111/2)^2*J111</f>
        <v>8138.88</v>
      </c>
      <c r="V111" s="79">
        <v>22</v>
      </c>
      <c r="W111" s="79">
        <v>17</v>
      </c>
      <c r="X111" s="5">
        <f xml:space="preserve"> AVERAGE(V111:W111)</f>
        <v>19.5</v>
      </c>
      <c r="Y111">
        <f>3.14*((V111+W111)/2)^2*K111</f>
        <v>89548.875000000015</v>
      </c>
      <c r="Z111" s="79">
        <v>29</v>
      </c>
      <c r="AA111" s="79">
        <v>27</v>
      </c>
      <c r="AB111" s="5">
        <f xml:space="preserve"> AVERAGE(Z111:AA111)</f>
        <v>28</v>
      </c>
      <c r="AC111">
        <f>3.14*((Z111+AA111)/2)^2*L111</f>
        <v>224020.16000000003</v>
      </c>
      <c r="AD111" s="79">
        <v>36</v>
      </c>
      <c r="AE111" s="79">
        <v>32</v>
      </c>
      <c r="AF111" s="5">
        <f xml:space="preserve"> AVERAGE(AD111:AE111)</f>
        <v>34</v>
      </c>
      <c r="AG111">
        <f>3.14*((AD111+AE111)/2)^2*M111</f>
        <v>446470.32</v>
      </c>
      <c r="AH111" s="30" t="s">
        <v>15</v>
      </c>
      <c r="AI111" s="88">
        <v>1</v>
      </c>
      <c r="AJ111" s="52" t="s">
        <v>13</v>
      </c>
      <c r="AK111" s="24" t="s">
        <v>13</v>
      </c>
      <c r="AL111" s="24">
        <v>1</v>
      </c>
      <c r="AM111" s="24" t="s">
        <v>15</v>
      </c>
      <c r="AN111" s="24">
        <v>1</v>
      </c>
      <c r="AO111" s="24" t="s">
        <v>13</v>
      </c>
      <c r="AP111" s="77" t="s">
        <v>491</v>
      </c>
      <c r="AQ111">
        <v>1</v>
      </c>
      <c r="AR111" s="77" t="s">
        <v>491</v>
      </c>
      <c r="AS111">
        <v>1</v>
      </c>
      <c r="AT111" s="77" t="s">
        <v>15</v>
      </c>
      <c r="AU111">
        <v>1</v>
      </c>
      <c r="AV111" s="77" t="s">
        <v>13</v>
      </c>
      <c r="AW111">
        <v>1</v>
      </c>
      <c r="AX111" s="79">
        <v>15</v>
      </c>
      <c r="AY111" s="24">
        <v>0</v>
      </c>
      <c r="AZ111" s="79">
        <v>35</v>
      </c>
      <c r="BA111" s="79">
        <v>20</v>
      </c>
      <c r="BB111" s="79">
        <v>10</v>
      </c>
      <c r="BC111" s="79">
        <v>0</v>
      </c>
      <c r="BE111" s="144">
        <v>3</v>
      </c>
      <c r="BF111" s="144">
        <v>1</v>
      </c>
      <c r="BG111" s="144">
        <v>9</v>
      </c>
      <c r="BH111" s="144">
        <v>30</v>
      </c>
      <c r="BI111" s="140">
        <v>0</v>
      </c>
      <c r="BJ111" s="144">
        <v>14</v>
      </c>
      <c r="BK111" s="145" t="s">
        <v>299</v>
      </c>
      <c r="BL111" s="84"/>
      <c r="BM111" s="132" t="s">
        <v>30</v>
      </c>
      <c r="BN111" s="84">
        <v>9</v>
      </c>
      <c r="BO111" s="84">
        <v>4</v>
      </c>
      <c r="BP111" s="84" t="s">
        <v>40</v>
      </c>
    </row>
    <row r="112" spans="1:68" ht="51.75">
      <c r="A112" s="25">
        <v>4</v>
      </c>
      <c r="B112" s="25" t="s">
        <v>1</v>
      </c>
      <c r="C112" s="25">
        <v>11</v>
      </c>
      <c r="D112" s="25" t="s">
        <v>47</v>
      </c>
      <c r="E112" s="25">
        <v>2</v>
      </c>
      <c r="F112" s="25">
        <v>5</v>
      </c>
      <c r="G112" s="25">
        <v>9</v>
      </c>
      <c r="H112" s="24">
        <v>12</v>
      </c>
      <c r="I112" s="24">
        <v>14</v>
      </c>
      <c r="J112" s="79">
        <v>12</v>
      </c>
      <c r="K112" s="79">
        <v>13</v>
      </c>
      <c r="L112" s="79">
        <v>12</v>
      </c>
      <c r="M112" s="79"/>
      <c r="N112">
        <f>J112-'data for JMP'!J112</f>
        <v>-2</v>
      </c>
      <c r="O112">
        <f t="shared" si="4"/>
        <v>1</v>
      </c>
      <c r="P112">
        <f t="shared" si="5"/>
        <v>-1</v>
      </c>
      <c r="Q112">
        <f t="shared" si="6"/>
        <v>-12</v>
      </c>
      <c r="R112" s="24">
        <v>4</v>
      </c>
      <c r="S112" s="51">
        <f t="shared" si="7"/>
        <v>175.84</v>
      </c>
      <c r="T112" s="79">
        <v>5</v>
      </c>
      <c r="U112">
        <f>3.14*(T112/2)^2*J112</f>
        <v>235.5</v>
      </c>
      <c r="V112" s="79">
        <v>11</v>
      </c>
      <c r="W112" s="79">
        <v>6</v>
      </c>
      <c r="X112" s="5">
        <f xml:space="preserve"> AVERAGE(V112:W112)</f>
        <v>8.5</v>
      </c>
      <c r="Y112">
        <f>3.14*((V112+W112)/2)^2*K112</f>
        <v>2949.2449999999999</v>
      </c>
      <c r="Z112" s="79">
        <v>6</v>
      </c>
      <c r="AA112" s="79">
        <v>3</v>
      </c>
      <c r="AB112" s="5">
        <f xml:space="preserve"> AVERAGE(Z112:AA112)</f>
        <v>4.5</v>
      </c>
      <c r="AC112">
        <f>3.14*((Z112+AA112)/2)^2*L112</f>
        <v>763.02</v>
      </c>
      <c r="AD112" s="79"/>
      <c r="AE112" s="79"/>
      <c r="AF112" s="5"/>
      <c r="AH112" s="30" t="s">
        <v>17</v>
      </c>
      <c r="AI112" s="88">
        <v>1</v>
      </c>
      <c r="AJ112" s="52" t="s">
        <v>15</v>
      </c>
      <c r="AK112" s="24" t="s">
        <v>13</v>
      </c>
      <c r="AL112" s="24">
        <v>1</v>
      </c>
      <c r="AM112" s="24" t="s">
        <v>17</v>
      </c>
      <c r="AN112" s="24">
        <v>1</v>
      </c>
      <c r="AO112" s="24" t="s">
        <v>15</v>
      </c>
      <c r="AP112" s="77" t="s">
        <v>487</v>
      </c>
      <c r="AQ112">
        <v>0</v>
      </c>
      <c r="AR112" s="77" t="s">
        <v>490</v>
      </c>
      <c r="AS112">
        <v>1</v>
      </c>
      <c r="AT112" s="77" t="s">
        <v>18</v>
      </c>
      <c r="AU112">
        <v>1</v>
      </c>
      <c r="AV112" s="77" t="s">
        <v>512</v>
      </c>
      <c r="AW112">
        <v>0</v>
      </c>
      <c r="AX112" s="79">
        <v>10</v>
      </c>
      <c r="AY112" s="24">
        <v>30</v>
      </c>
      <c r="AZ112" s="79">
        <v>40</v>
      </c>
      <c r="BA112" s="79">
        <v>30</v>
      </c>
      <c r="BB112" s="79">
        <v>70</v>
      </c>
      <c r="BC112" s="24">
        <v>0</v>
      </c>
      <c r="BE112" s="144">
        <v>20</v>
      </c>
      <c r="BF112" s="145">
        <v>0.1</v>
      </c>
      <c r="BG112" s="144">
        <v>30</v>
      </c>
      <c r="BH112" s="144">
        <v>1</v>
      </c>
      <c r="BI112" s="140">
        <v>30</v>
      </c>
      <c r="BJ112" s="144">
        <v>40</v>
      </c>
      <c r="BK112" s="145" t="s">
        <v>298</v>
      </c>
      <c r="BL112" s="84"/>
      <c r="BM112" s="132" t="s">
        <v>30</v>
      </c>
      <c r="BN112" s="84">
        <v>5</v>
      </c>
      <c r="BO112" s="84">
        <v>2</v>
      </c>
      <c r="BP112" s="84" t="s">
        <v>40</v>
      </c>
    </row>
    <row r="113" spans="1:68" ht="39">
      <c r="A113" s="25">
        <v>4</v>
      </c>
      <c r="B113" s="25" t="s">
        <v>1</v>
      </c>
      <c r="C113" s="25">
        <v>12</v>
      </c>
      <c r="D113" s="25" t="s">
        <v>267</v>
      </c>
      <c r="E113" s="25">
        <v>1</v>
      </c>
      <c r="F113" s="25">
        <v>7</v>
      </c>
      <c r="G113" s="25">
        <v>10</v>
      </c>
      <c r="H113" s="24">
        <v>16</v>
      </c>
      <c r="I113" s="24">
        <v>16.5</v>
      </c>
      <c r="J113" s="79"/>
      <c r="K113" s="79">
        <v>17</v>
      </c>
      <c r="L113" s="79"/>
      <c r="M113" s="79"/>
      <c r="N113">
        <f>J113-'data for JMP'!J113</f>
        <v>-16.5</v>
      </c>
      <c r="O113">
        <f t="shared" si="4"/>
        <v>17</v>
      </c>
      <c r="P113">
        <f t="shared" si="5"/>
        <v>-17</v>
      </c>
      <c r="Q113">
        <f t="shared" si="6"/>
        <v>0</v>
      </c>
      <c r="R113" s="24">
        <v>5</v>
      </c>
      <c r="S113" s="51">
        <f t="shared" si="7"/>
        <v>323.8125</v>
      </c>
      <c r="T113" s="79"/>
      <c r="V113" s="79">
        <v>10</v>
      </c>
      <c r="W113" s="79">
        <v>4</v>
      </c>
      <c r="X113" s="5">
        <f xml:space="preserve"> AVERAGE(V113:W113)</f>
        <v>7</v>
      </c>
      <c r="Y113">
        <f>3.14*((V113+W113)/2)^2*K113</f>
        <v>2615.6200000000003</v>
      </c>
      <c r="Z113" s="79"/>
      <c r="AA113" s="79"/>
      <c r="AB113" s="5"/>
      <c r="AD113" s="79"/>
      <c r="AE113" s="79"/>
      <c r="AF113" s="5"/>
      <c r="AH113" s="30" t="s">
        <v>17</v>
      </c>
      <c r="AI113" s="88">
        <v>1</v>
      </c>
      <c r="AJ113" s="52" t="s">
        <v>15</v>
      </c>
      <c r="AK113" s="24" t="s">
        <v>13</v>
      </c>
      <c r="AL113" s="24">
        <v>1</v>
      </c>
      <c r="AM113" s="24" t="s">
        <v>14</v>
      </c>
      <c r="AN113" s="24">
        <v>0</v>
      </c>
      <c r="AO113" s="24" t="s">
        <v>14</v>
      </c>
      <c r="AP113" s="77" t="s">
        <v>512</v>
      </c>
      <c r="AQ113">
        <v>0</v>
      </c>
      <c r="AR113" s="77" t="s">
        <v>490</v>
      </c>
      <c r="AS113">
        <v>1</v>
      </c>
      <c r="AT113" s="77" t="s">
        <v>512</v>
      </c>
      <c r="AU113">
        <v>0</v>
      </c>
      <c r="AV113" s="80" t="s">
        <v>498</v>
      </c>
      <c r="AW113">
        <v>0</v>
      </c>
      <c r="AX113" s="79">
        <v>5</v>
      </c>
      <c r="AY113" s="24">
        <v>8</v>
      </c>
      <c r="AZ113" s="24">
        <v>0</v>
      </c>
      <c r="BA113" s="79">
        <v>0</v>
      </c>
      <c r="BB113" s="24">
        <v>0</v>
      </c>
      <c r="BC113" s="24">
        <v>0</v>
      </c>
      <c r="BE113" s="145">
        <v>0.1</v>
      </c>
      <c r="BF113" s="144">
        <v>2</v>
      </c>
      <c r="BG113" s="144">
        <v>2</v>
      </c>
      <c r="BH113" s="144">
        <v>50</v>
      </c>
      <c r="BI113" s="140">
        <v>8</v>
      </c>
      <c r="BJ113" s="144">
        <v>26</v>
      </c>
      <c r="BK113" s="145" t="s">
        <v>297</v>
      </c>
      <c r="BL113" s="84"/>
      <c r="BM113" s="132" t="s">
        <v>30</v>
      </c>
      <c r="BN113" s="84">
        <v>7</v>
      </c>
      <c r="BO113" s="84">
        <v>0</v>
      </c>
      <c r="BP113" s="84" t="s">
        <v>49</v>
      </c>
    </row>
    <row r="114" spans="1:68" ht="51.75">
      <c r="A114" s="25">
        <v>4</v>
      </c>
      <c r="B114" s="25" t="s">
        <v>1</v>
      </c>
      <c r="C114" s="25">
        <v>13</v>
      </c>
      <c r="D114" s="25" t="s">
        <v>267</v>
      </c>
      <c r="E114" s="25">
        <v>2</v>
      </c>
      <c r="F114" s="25">
        <v>6</v>
      </c>
      <c r="G114" s="25">
        <v>9</v>
      </c>
      <c r="H114" s="24">
        <v>12</v>
      </c>
      <c r="I114" s="24">
        <v>11</v>
      </c>
      <c r="J114" s="79"/>
      <c r="K114" s="79"/>
      <c r="L114" s="79"/>
      <c r="M114" s="79"/>
      <c r="N114">
        <f>J114-'data for JMP'!J114</f>
        <v>-11</v>
      </c>
      <c r="O114">
        <f t="shared" si="4"/>
        <v>0</v>
      </c>
      <c r="P114">
        <f t="shared" si="5"/>
        <v>0</v>
      </c>
      <c r="Q114">
        <f t="shared" si="6"/>
        <v>0</v>
      </c>
      <c r="R114" s="24">
        <v>4</v>
      </c>
      <c r="S114" s="51">
        <f t="shared" si="7"/>
        <v>138.16</v>
      </c>
      <c r="T114" s="79"/>
      <c r="V114" s="79"/>
      <c r="W114" s="79"/>
      <c r="X114" s="5"/>
      <c r="Z114" s="79"/>
      <c r="AA114" s="79"/>
      <c r="AB114" s="5"/>
      <c r="AD114" s="79"/>
      <c r="AE114" s="79"/>
      <c r="AF114" s="5"/>
      <c r="AH114" s="30" t="s">
        <v>17</v>
      </c>
      <c r="AI114" s="88">
        <v>1</v>
      </c>
      <c r="AJ114" s="52" t="s">
        <v>15</v>
      </c>
      <c r="AK114" s="24" t="s">
        <v>15</v>
      </c>
      <c r="AL114" s="24">
        <v>1</v>
      </c>
      <c r="AM114" s="24" t="s">
        <v>14</v>
      </c>
      <c r="AN114" s="24">
        <v>0</v>
      </c>
      <c r="AO114" s="24" t="s">
        <v>14</v>
      </c>
      <c r="AP114" s="77" t="s">
        <v>512</v>
      </c>
      <c r="AQ114">
        <v>0</v>
      </c>
      <c r="AR114" s="77" t="s">
        <v>512</v>
      </c>
      <c r="AS114">
        <v>0</v>
      </c>
      <c r="AT114" s="77" t="s">
        <v>512</v>
      </c>
      <c r="AU114">
        <v>0</v>
      </c>
      <c r="AV114" s="77" t="s">
        <v>512</v>
      </c>
      <c r="AW114">
        <v>0</v>
      </c>
      <c r="AX114" s="79">
        <v>15</v>
      </c>
      <c r="AY114" s="24">
        <v>15</v>
      </c>
      <c r="AZ114" s="24">
        <v>0</v>
      </c>
      <c r="BA114" s="24">
        <v>0</v>
      </c>
      <c r="BB114" s="24">
        <v>0</v>
      </c>
      <c r="BC114" s="24">
        <v>0</v>
      </c>
      <c r="BE114" s="144">
        <v>7</v>
      </c>
      <c r="BF114" s="144">
        <v>2</v>
      </c>
      <c r="BG114" s="144">
        <v>30</v>
      </c>
      <c r="BH114" s="144">
        <v>25</v>
      </c>
      <c r="BI114" s="140">
        <v>15</v>
      </c>
      <c r="BJ114" s="144">
        <v>50</v>
      </c>
      <c r="BK114" s="145" t="s">
        <v>296</v>
      </c>
      <c r="BL114" s="84"/>
      <c r="BM114" s="132" t="s">
        <v>30</v>
      </c>
      <c r="BN114" s="84">
        <v>6</v>
      </c>
      <c r="BO114" s="84">
        <v>2</v>
      </c>
      <c r="BP114" s="84" t="s">
        <v>49</v>
      </c>
    </row>
    <row r="115" spans="1:68" ht="51.75">
      <c r="A115" s="25">
        <v>4</v>
      </c>
      <c r="B115" s="25" t="s">
        <v>1</v>
      </c>
      <c r="C115" s="25">
        <v>14</v>
      </c>
      <c r="D115" s="25" t="s">
        <v>47</v>
      </c>
      <c r="E115" s="25">
        <v>2</v>
      </c>
      <c r="F115" s="25">
        <v>6</v>
      </c>
      <c r="G115" s="25">
        <v>12</v>
      </c>
      <c r="H115" s="24">
        <v>12</v>
      </c>
      <c r="I115" s="24">
        <v>21.5</v>
      </c>
      <c r="J115" s="79">
        <v>26</v>
      </c>
      <c r="K115" s="79">
        <v>37</v>
      </c>
      <c r="L115" s="79">
        <v>42</v>
      </c>
      <c r="M115" s="79">
        <v>60</v>
      </c>
      <c r="N115">
        <f>J115-'data for JMP'!J115</f>
        <v>4.5</v>
      </c>
      <c r="O115">
        <f t="shared" si="4"/>
        <v>11</v>
      </c>
      <c r="P115">
        <f t="shared" si="5"/>
        <v>5</v>
      </c>
      <c r="Q115">
        <f t="shared" si="6"/>
        <v>18</v>
      </c>
      <c r="R115" s="24">
        <v>6</v>
      </c>
      <c r="S115" s="51">
        <f t="shared" si="7"/>
        <v>607.59</v>
      </c>
      <c r="T115" s="79">
        <v>8</v>
      </c>
      <c r="U115">
        <f>3.14*(T115/2)^2*J115</f>
        <v>1306.24</v>
      </c>
      <c r="V115" s="79">
        <v>14</v>
      </c>
      <c r="W115" s="79">
        <v>3</v>
      </c>
      <c r="X115" s="5">
        <f xml:space="preserve"> AVERAGE(V115:W115)</f>
        <v>8.5</v>
      </c>
      <c r="Y115">
        <f>3.14*((V115+W115)/2)^2*K115</f>
        <v>8394.005000000001</v>
      </c>
      <c r="Z115" s="79">
        <v>12</v>
      </c>
      <c r="AA115" s="79">
        <v>12</v>
      </c>
      <c r="AB115" s="5">
        <f xml:space="preserve"> AVERAGE(Z115:AA115)</f>
        <v>12</v>
      </c>
      <c r="AC115">
        <f>3.14*((Z115+AA115)/2)^2*L115</f>
        <v>18990.72</v>
      </c>
      <c r="AD115" s="79">
        <v>20</v>
      </c>
      <c r="AE115" s="79">
        <v>14</v>
      </c>
      <c r="AF115" s="5">
        <f xml:space="preserve"> AVERAGE(AD115:AE115)</f>
        <v>17</v>
      </c>
      <c r="AG115">
        <f>3.14*((AD115+AE115)/2)^2*M115</f>
        <v>54447.600000000006</v>
      </c>
      <c r="AH115" s="30" t="s">
        <v>17</v>
      </c>
      <c r="AI115" s="88">
        <v>1</v>
      </c>
      <c r="AJ115" s="52" t="s">
        <v>15</v>
      </c>
      <c r="AK115" s="24" t="s">
        <v>15</v>
      </c>
      <c r="AL115" s="24">
        <v>1</v>
      </c>
      <c r="AM115" s="24" t="s">
        <v>15</v>
      </c>
      <c r="AN115" s="24">
        <v>1</v>
      </c>
      <c r="AO115" s="24" t="s">
        <v>18</v>
      </c>
      <c r="AP115" s="77" t="s">
        <v>489</v>
      </c>
      <c r="AQ115">
        <v>1</v>
      </c>
      <c r="AR115" s="77" t="s">
        <v>488</v>
      </c>
      <c r="AS115">
        <v>1</v>
      </c>
      <c r="AT115" s="77" t="s">
        <v>15</v>
      </c>
      <c r="AU115">
        <v>1</v>
      </c>
      <c r="AV115" s="77" t="s">
        <v>15</v>
      </c>
      <c r="AW115">
        <v>1</v>
      </c>
      <c r="AX115" s="79">
        <v>15</v>
      </c>
      <c r="AY115" s="24">
        <v>25</v>
      </c>
      <c r="AZ115" s="79">
        <v>30</v>
      </c>
      <c r="BA115" s="79">
        <v>20</v>
      </c>
      <c r="BB115" s="79">
        <v>80</v>
      </c>
      <c r="BC115" s="79">
        <v>35</v>
      </c>
      <c r="BE115" s="144">
        <v>20</v>
      </c>
      <c r="BF115" s="145">
        <v>0.1</v>
      </c>
      <c r="BG115" s="144">
        <v>40</v>
      </c>
      <c r="BH115" s="144">
        <v>20</v>
      </c>
      <c r="BI115" s="140">
        <v>25</v>
      </c>
      <c r="BJ115" s="144">
        <v>60</v>
      </c>
      <c r="BK115" s="145" t="s">
        <v>270</v>
      </c>
      <c r="BL115" s="84"/>
      <c r="BM115" s="132" t="s">
        <v>30</v>
      </c>
      <c r="BN115" s="84">
        <v>6</v>
      </c>
      <c r="BO115" s="84">
        <v>2</v>
      </c>
      <c r="BP115" s="84" t="s">
        <v>49</v>
      </c>
    </row>
    <row r="116" spans="1:68" ht="39">
      <c r="A116" s="25">
        <v>4</v>
      </c>
      <c r="B116" s="25" t="s">
        <v>1</v>
      </c>
      <c r="C116" s="25">
        <v>15</v>
      </c>
      <c r="D116" s="25" t="s">
        <v>267</v>
      </c>
      <c r="E116" s="25">
        <v>1</v>
      </c>
      <c r="F116" s="25">
        <v>8</v>
      </c>
      <c r="G116" s="25">
        <v>6</v>
      </c>
      <c r="H116" s="24">
        <v>9</v>
      </c>
      <c r="I116" s="24">
        <v>12.5</v>
      </c>
      <c r="J116" s="79">
        <v>21</v>
      </c>
      <c r="K116" s="79">
        <v>34</v>
      </c>
      <c r="L116" s="79">
        <v>46</v>
      </c>
      <c r="M116" s="79">
        <v>71.5</v>
      </c>
      <c r="N116">
        <f>J116-'data for JMP'!J116</f>
        <v>8.5</v>
      </c>
      <c r="O116">
        <f t="shared" si="4"/>
        <v>13</v>
      </c>
      <c r="P116">
        <f t="shared" si="5"/>
        <v>12</v>
      </c>
      <c r="Q116">
        <f t="shared" si="6"/>
        <v>25.5</v>
      </c>
      <c r="R116" s="24">
        <v>5.5</v>
      </c>
      <c r="S116" s="51">
        <f t="shared" si="7"/>
        <v>296.828125</v>
      </c>
      <c r="T116" s="79">
        <v>7</v>
      </c>
      <c r="U116">
        <f>3.14*(T116/2)^2*J116</f>
        <v>807.7650000000001</v>
      </c>
      <c r="V116" s="79">
        <v>13</v>
      </c>
      <c r="W116" s="79">
        <v>9</v>
      </c>
      <c r="X116" s="5">
        <f xml:space="preserve"> AVERAGE(V116:W116)</f>
        <v>11</v>
      </c>
      <c r="Y116">
        <f>3.14*((V116+W116)/2)^2*K116</f>
        <v>12917.96</v>
      </c>
      <c r="Z116" s="79">
        <v>13</v>
      </c>
      <c r="AA116" s="79">
        <v>12</v>
      </c>
      <c r="AB116" s="5">
        <f xml:space="preserve"> AVERAGE(Z116:AA116)</f>
        <v>12.5</v>
      </c>
      <c r="AC116">
        <f>3.14*((Z116+AA116)/2)^2*L116</f>
        <v>22568.75</v>
      </c>
      <c r="AD116" s="79">
        <v>20</v>
      </c>
      <c r="AE116" s="79">
        <v>14.5</v>
      </c>
      <c r="AF116" s="5">
        <f xml:space="preserve"> AVERAGE(AD116:AE116)</f>
        <v>17.25</v>
      </c>
      <c r="AG116">
        <f>3.14*((AD116+AE116)/2)^2*M116</f>
        <v>66805.756875000006</v>
      </c>
      <c r="AH116" s="30" t="s">
        <v>17</v>
      </c>
      <c r="AI116" s="88">
        <v>1</v>
      </c>
      <c r="AJ116" s="52" t="s">
        <v>15</v>
      </c>
      <c r="AK116" s="24" t="s">
        <v>15</v>
      </c>
      <c r="AL116" s="24">
        <v>1</v>
      </c>
      <c r="AM116" s="24" t="s">
        <v>17</v>
      </c>
      <c r="AN116" s="24">
        <v>1</v>
      </c>
      <c r="AO116" s="24" t="s">
        <v>17</v>
      </c>
      <c r="AP116" s="77" t="s">
        <v>489</v>
      </c>
      <c r="AQ116">
        <v>1</v>
      </c>
      <c r="AR116" s="77" t="s">
        <v>488</v>
      </c>
      <c r="AS116">
        <v>1</v>
      </c>
      <c r="AT116" s="77" t="s">
        <v>497</v>
      </c>
      <c r="AU116">
        <v>1</v>
      </c>
      <c r="AV116" s="77" t="s">
        <v>15</v>
      </c>
      <c r="AW116">
        <v>1</v>
      </c>
      <c r="AX116" s="79">
        <v>0</v>
      </c>
      <c r="AY116" s="24">
        <v>0</v>
      </c>
      <c r="AZ116" s="79">
        <v>5</v>
      </c>
      <c r="BA116" s="79">
        <v>3</v>
      </c>
      <c r="BB116" s="79">
        <v>10</v>
      </c>
      <c r="BC116" s="79">
        <v>5</v>
      </c>
      <c r="BE116" s="144">
        <v>0</v>
      </c>
      <c r="BF116" s="144">
        <v>1</v>
      </c>
      <c r="BG116" s="144">
        <v>0</v>
      </c>
      <c r="BH116" s="144">
        <v>20</v>
      </c>
      <c r="BI116" s="140">
        <v>0</v>
      </c>
      <c r="BJ116" s="144">
        <v>3</v>
      </c>
      <c r="BK116" s="145" t="s">
        <v>295</v>
      </c>
      <c r="BL116" s="146" t="s">
        <v>294</v>
      </c>
      <c r="BM116" s="132" t="s">
        <v>30</v>
      </c>
      <c r="BN116" s="84">
        <v>8</v>
      </c>
      <c r="BO116" s="84">
        <v>2</v>
      </c>
      <c r="BP116" s="84">
        <v>0</v>
      </c>
    </row>
    <row r="117" spans="1:68" ht="51.75">
      <c r="A117" s="25">
        <v>4</v>
      </c>
      <c r="B117" s="25" t="s">
        <v>1</v>
      </c>
      <c r="C117" s="25">
        <v>16</v>
      </c>
      <c r="D117" s="25" t="s">
        <v>267</v>
      </c>
      <c r="E117" s="25">
        <v>2</v>
      </c>
      <c r="F117" s="25">
        <v>3</v>
      </c>
      <c r="G117" s="30">
        <v>0</v>
      </c>
      <c r="H117" s="24"/>
      <c r="I117" s="24"/>
      <c r="J117" s="79">
        <v>21</v>
      </c>
      <c r="K117" s="79"/>
      <c r="L117" s="79"/>
      <c r="N117">
        <f>J117-'data for JMP'!J117</f>
        <v>21</v>
      </c>
      <c r="O117">
        <f t="shared" si="4"/>
        <v>-21</v>
      </c>
      <c r="P117">
        <f t="shared" si="5"/>
        <v>0</v>
      </c>
      <c r="Q117">
        <f t="shared" si="6"/>
        <v>0</v>
      </c>
      <c r="R117" s="24"/>
      <c r="S117" s="51"/>
      <c r="T117" s="79">
        <v>5</v>
      </c>
      <c r="U117">
        <f>3.14*(T117/2)^2*J117</f>
        <v>412.125</v>
      </c>
      <c r="V117" s="79"/>
      <c r="W117" s="79"/>
      <c r="X117" s="5"/>
      <c r="Z117" s="79"/>
      <c r="AA117" s="79"/>
      <c r="AB117" s="5"/>
      <c r="AH117" s="30" t="s">
        <v>16</v>
      </c>
      <c r="AI117" s="25">
        <v>0</v>
      </c>
      <c r="AJ117" s="30" t="s">
        <v>16</v>
      </c>
      <c r="AK117" s="24" t="s">
        <v>14</v>
      </c>
      <c r="AL117" s="24">
        <v>0</v>
      </c>
      <c r="AM117" s="24" t="s">
        <v>14</v>
      </c>
      <c r="AN117" s="24">
        <v>0</v>
      </c>
      <c r="AO117" s="24" t="s">
        <v>14</v>
      </c>
      <c r="AP117" s="80" t="s">
        <v>492</v>
      </c>
      <c r="AQ117">
        <v>0</v>
      </c>
      <c r="AR117" s="77" t="s">
        <v>512</v>
      </c>
      <c r="AS117">
        <v>0</v>
      </c>
      <c r="AT117" s="77" t="s">
        <v>512</v>
      </c>
      <c r="AU117">
        <v>0</v>
      </c>
      <c r="AV117" s="77" t="s">
        <v>512</v>
      </c>
      <c r="AW117">
        <v>0</v>
      </c>
      <c r="AX117" s="79">
        <v>0</v>
      </c>
      <c r="AY117" s="79">
        <v>0</v>
      </c>
      <c r="AZ117" s="79">
        <v>10</v>
      </c>
      <c r="BA117" s="24">
        <v>0</v>
      </c>
      <c r="BB117" s="24">
        <v>0</v>
      </c>
      <c r="BC117" s="24">
        <v>0</v>
      </c>
      <c r="BE117" s="145">
        <v>0.1</v>
      </c>
      <c r="BF117" s="145">
        <v>0.1</v>
      </c>
      <c r="BG117" s="144">
        <v>9</v>
      </c>
      <c r="BH117" s="144">
        <v>5</v>
      </c>
      <c r="BI117" s="140"/>
      <c r="BJ117" s="144">
        <v>60</v>
      </c>
      <c r="BK117" s="145" t="s">
        <v>293</v>
      </c>
      <c r="BL117" s="84"/>
      <c r="BM117" s="132" t="s">
        <v>30</v>
      </c>
      <c r="BN117" s="84">
        <v>3</v>
      </c>
      <c r="BO117" s="84">
        <v>0</v>
      </c>
      <c r="BP117" s="84" t="s">
        <v>40</v>
      </c>
    </row>
    <row r="118" spans="1:68" ht="51.75">
      <c r="A118" s="25">
        <v>4</v>
      </c>
      <c r="B118" s="25" t="s">
        <v>1</v>
      </c>
      <c r="C118" s="25">
        <v>17</v>
      </c>
      <c r="D118" s="25" t="s">
        <v>267</v>
      </c>
      <c r="E118" s="25">
        <v>2</v>
      </c>
      <c r="F118" s="25">
        <v>5</v>
      </c>
      <c r="G118" s="30">
        <v>0</v>
      </c>
      <c r="H118" s="24"/>
      <c r="I118" s="24"/>
      <c r="J118" s="79"/>
      <c r="K118" s="79"/>
      <c r="L118" s="79"/>
      <c r="N118">
        <f>J118-'data for JMP'!J118</f>
        <v>0</v>
      </c>
      <c r="O118">
        <f t="shared" si="4"/>
        <v>0</v>
      </c>
      <c r="P118">
        <f t="shared" si="5"/>
        <v>0</v>
      </c>
      <c r="Q118">
        <f t="shared" si="6"/>
        <v>0</v>
      </c>
      <c r="R118" s="24"/>
      <c r="S118" s="51"/>
      <c r="T118" s="79"/>
      <c r="V118" s="79"/>
      <c r="W118" s="79"/>
      <c r="X118" s="5"/>
      <c r="Z118" s="79"/>
      <c r="AA118" s="79"/>
      <c r="AB118" s="5"/>
      <c r="AH118" s="30" t="s">
        <v>16</v>
      </c>
      <c r="AI118" s="25">
        <v>0</v>
      </c>
      <c r="AJ118" s="30" t="s">
        <v>16</v>
      </c>
      <c r="AK118" s="24" t="s">
        <v>14</v>
      </c>
      <c r="AL118" s="24">
        <v>0</v>
      </c>
      <c r="AM118" s="24" t="s">
        <v>14</v>
      </c>
      <c r="AN118" s="24">
        <v>0</v>
      </c>
      <c r="AO118" s="24" t="s">
        <v>14</v>
      </c>
      <c r="AP118" s="77" t="s">
        <v>512</v>
      </c>
      <c r="AQ118">
        <v>0</v>
      </c>
      <c r="AR118" s="77" t="s">
        <v>512</v>
      </c>
      <c r="AS118">
        <v>0</v>
      </c>
      <c r="AT118" s="77" t="s">
        <v>512</v>
      </c>
      <c r="AU118">
        <v>0</v>
      </c>
      <c r="AV118" s="77" t="s">
        <v>512</v>
      </c>
      <c r="AW118">
        <v>0</v>
      </c>
      <c r="AX118" s="79">
        <v>0</v>
      </c>
      <c r="AY118" s="79">
        <v>0</v>
      </c>
      <c r="AZ118" s="24">
        <v>0</v>
      </c>
      <c r="BA118" s="24">
        <v>0</v>
      </c>
      <c r="BB118" s="24">
        <v>0</v>
      </c>
      <c r="BC118" s="24">
        <v>0</v>
      </c>
      <c r="BE118" s="144">
        <v>1</v>
      </c>
      <c r="BF118" s="145">
        <v>0.1</v>
      </c>
      <c r="BG118" s="144">
        <v>2</v>
      </c>
      <c r="BH118" s="144">
        <v>1</v>
      </c>
      <c r="BI118" s="140"/>
      <c r="BJ118" s="144">
        <v>30</v>
      </c>
      <c r="BK118" s="145" t="s">
        <v>292</v>
      </c>
      <c r="BL118" s="84"/>
      <c r="BM118" s="132" t="s">
        <v>30</v>
      </c>
      <c r="BN118" s="84">
        <v>5</v>
      </c>
      <c r="BO118" s="84">
        <v>0</v>
      </c>
      <c r="BP118" s="84" t="s">
        <v>40</v>
      </c>
    </row>
    <row r="119" spans="1:68" ht="51.75">
      <c r="A119" s="25">
        <v>4</v>
      </c>
      <c r="B119" s="25" t="s">
        <v>1</v>
      </c>
      <c r="C119" s="25">
        <v>18</v>
      </c>
      <c r="D119" s="25" t="s">
        <v>47</v>
      </c>
      <c r="E119" s="25">
        <v>2</v>
      </c>
      <c r="F119" s="25">
        <v>5</v>
      </c>
      <c r="G119" s="30">
        <v>0</v>
      </c>
      <c r="H119" s="24"/>
      <c r="I119" s="24"/>
      <c r="J119" s="79"/>
      <c r="K119" s="79"/>
      <c r="L119" s="79"/>
      <c r="N119">
        <f>J119-'data for JMP'!J119</f>
        <v>0</v>
      </c>
      <c r="O119">
        <f t="shared" si="4"/>
        <v>0</v>
      </c>
      <c r="P119">
        <f t="shared" si="5"/>
        <v>0</v>
      </c>
      <c r="Q119">
        <f t="shared" si="6"/>
        <v>0</v>
      </c>
      <c r="R119" s="24"/>
      <c r="S119" s="51"/>
      <c r="T119" s="79"/>
      <c r="V119" s="79"/>
      <c r="W119" s="79"/>
      <c r="X119" s="5"/>
      <c r="Z119" s="79"/>
      <c r="AA119" s="79"/>
      <c r="AB119" s="5"/>
      <c r="AH119" s="30" t="s">
        <v>16</v>
      </c>
      <c r="AI119" s="25">
        <v>0</v>
      </c>
      <c r="AJ119" s="30" t="s">
        <v>16</v>
      </c>
      <c r="AK119" s="24" t="s">
        <v>14</v>
      </c>
      <c r="AL119" s="24">
        <v>0</v>
      </c>
      <c r="AM119" s="24" t="s">
        <v>14</v>
      </c>
      <c r="AN119" s="24">
        <v>0</v>
      </c>
      <c r="AO119" s="24" t="s">
        <v>14</v>
      </c>
      <c r="AP119" s="77" t="s">
        <v>512</v>
      </c>
      <c r="AQ119">
        <v>0</v>
      </c>
      <c r="AR119" s="77" t="s">
        <v>512</v>
      </c>
      <c r="AS119">
        <v>0</v>
      </c>
      <c r="AT119" s="77" t="s">
        <v>512</v>
      </c>
      <c r="AU119">
        <v>0</v>
      </c>
      <c r="AV119" s="77" t="s">
        <v>512</v>
      </c>
      <c r="AW119">
        <v>0</v>
      </c>
      <c r="AX119" s="79">
        <v>0</v>
      </c>
      <c r="AY119" s="79">
        <v>0</v>
      </c>
      <c r="AZ119" s="24">
        <v>0</v>
      </c>
      <c r="BA119" s="24">
        <v>0</v>
      </c>
      <c r="BB119" s="24">
        <v>0</v>
      </c>
      <c r="BC119" s="24">
        <v>0</v>
      </c>
      <c r="BE119" s="144">
        <v>20</v>
      </c>
      <c r="BF119" s="144">
        <v>0</v>
      </c>
      <c r="BG119" s="144">
        <v>35</v>
      </c>
      <c r="BH119" s="144">
        <v>0</v>
      </c>
      <c r="BI119" s="140"/>
      <c r="BJ119" s="144">
        <v>65</v>
      </c>
      <c r="BK119" s="145" t="s">
        <v>291</v>
      </c>
      <c r="BL119" s="84"/>
      <c r="BM119" s="132" t="s">
        <v>30</v>
      </c>
      <c r="BN119" s="84">
        <v>5</v>
      </c>
      <c r="BO119" s="84">
        <v>0</v>
      </c>
      <c r="BP119" s="84" t="s">
        <v>49</v>
      </c>
    </row>
    <row r="120" spans="1:68" ht="51.75">
      <c r="A120" s="25">
        <v>4</v>
      </c>
      <c r="B120" s="25" t="s">
        <v>1</v>
      </c>
      <c r="C120" s="25">
        <v>19</v>
      </c>
      <c r="D120" s="25" t="s">
        <v>47</v>
      </c>
      <c r="E120" s="25">
        <v>2</v>
      </c>
      <c r="F120" s="25">
        <v>8</v>
      </c>
      <c r="G120" s="30">
        <v>0</v>
      </c>
      <c r="H120" s="24"/>
      <c r="I120" s="24"/>
      <c r="J120" s="79"/>
      <c r="K120" s="79"/>
      <c r="L120" s="79"/>
      <c r="N120">
        <f>J120-'data for JMP'!J120</f>
        <v>0</v>
      </c>
      <c r="O120">
        <f t="shared" si="4"/>
        <v>0</v>
      </c>
      <c r="P120">
        <f t="shared" si="5"/>
        <v>0</v>
      </c>
      <c r="Q120">
        <f t="shared" si="6"/>
        <v>0</v>
      </c>
      <c r="R120" s="24"/>
      <c r="S120" s="51"/>
      <c r="T120" s="79"/>
      <c r="V120" s="79"/>
      <c r="W120" s="79"/>
      <c r="X120" s="5"/>
      <c r="Z120" s="79"/>
      <c r="AA120" s="79"/>
      <c r="AB120" s="5"/>
      <c r="AH120" s="30" t="s">
        <v>14</v>
      </c>
      <c r="AI120" s="25">
        <v>0</v>
      </c>
      <c r="AJ120" s="30" t="s">
        <v>14</v>
      </c>
      <c r="AK120" s="24" t="s">
        <v>14</v>
      </c>
      <c r="AL120" s="24">
        <v>0</v>
      </c>
      <c r="AM120" s="24" t="s">
        <v>14</v>
      </c>
      <c r="AN120" s="24">
        <v>0</v>
      </c>
      <c r="AO120" s="24" t="s">
        <v>14</v>
      </c>
      <c r="AP120" s="77" t="s">
        <v>512</v>
      </c>
      <c r="AQ120">
        <v>0</v>
      </c>
      <c r="AR120" s="77" t="s">
        <v>512</v>
      </c>
      <c r="AS120">
        <v>0</v>
      </c>
      <c r="AT120" s="77" t="s">
        <v>512</v>
      </c>
      <c r="AU120">
        <v>0</v>
      </c>
      <c r="AV120" s="77" t="s">
        <v>512</v>
      </c>
      <c r="AW120">
        <v>0</v>
      </c>
      <c r="AX120" s="79">
        <v>0</v>
      </c>
      <c r="AY120" s="79">
        <v>0</v>
      </c>
      <c r="AZ120" s="24">
        <v>0</v>
      </c>
      <c r="BA120" s="24">
        <v>0</v>
      </c>
      <c r="BB120" s="24">
        <v>0</v>
      </c>
      <c r="BC120" s="24">
        <v>0</v>
      </c>
      <c r="BE120" s="144">
        <v>15</v>
      </c>
      <c r="BF120" s="144">
        <v>0</v>
      </c>
      <c r="BG120" s="144">
        <v>37</v>
      </c>
      <c r="BH120" s="144">
        <v>0</v>
      </c>
      <c r="BI120" s="140"/>
      <c r="BJ120" s="145">
        <v>0</v>
      </c>
      <c r="BK120" s="145" t="s">
        <v>290</v>
      </c>
      <c r="BL120" s="84"/>
      <c r="BM120" s="132" t="s">
        <v>30</v>
      </c>
      <c r="BN120" s="84">
        <v>8</v>
      </c>
      <c r="BO120" s="84">
        <v>4</v>
      </c>
      <c r="BP120" s="84" t="s">
        <v>40</v>
      </c>
    </row>
    <row r="121" spans="1:68" ht="39">
      <c r="A121" s="25">
        <v>4</v>
      </c>
      <c r="B121" s="25" t="s">
        <v>1</v>
      </c>
      <c r="C121" s="25">
        <v>20</v>
      </c>
      <c r="D121" s="25" t="s">
        <v>267</v>
      </c>
      <c r="E121" s="25">
        <v>2</v>
      </c>
      <c r="F121" s="25">
        <v>2</v>
      </c>
      <c r="G121" s="25">
        <v>4.5</v>
      </c>
      <c r="H121" s="24"/>
      <c r="I121" s="24"/>
      <c r="J121" s="79"/>
      <c r="K121" s="79"/>
      <c r="L121" s="79"/>
      <c r="N121">
        <f>J121-'data for JMP'!J121</f>
        <v>0</v>
      </c>
      <c r="O121">
        <f t="shared" si="4"/>
        <v>0</v>
      </c>
      <c r="P121">
        <f t="shared" si="5"/>
        <v>0</v>
      </c>
      <c r="Q121">
        <f t="shared" si="6"/>
        <v>0</v>
      </c>
      <c r="R121" s="24"/>
      <c r="S121" s="51"/>
      <c r="T121" s="79"/>
      <c r="V121" s="79"/>
      <c r="W121" s="79"/>
      <c r="X121" s="5"/>
      <c r="Z121" s="79"/>
      <c r="AA121" s="79"/>
      <c r="AB121" s="5"/>
      <c r="AH121" s="30" t="s">
        <v>17</v>
      </c>
      <c r="AI121" s="88">
        <v>1</v>
      </c>
      <c r="AJ121" s="52" t="s">
        <v>14</v>
      </c>
      <c r="AK121" s="24" t="s">
        <v>14</v>
      </c>
      <c r="AL121" s="24">
        <v>0</v>
      </c>
      <c r="AM121" s="24" t="s">
        <v>14</v>
      </c>
      <c r="AN121" s="24">
        <v>0</v>
      </c>
      <c r="AO121" s="24" t="s">
        <v>14</v>
      </c>
      <c r="AP121" s="77" t="s">
        <v>512</v>
      </c>
      <c r="AQ121">
        <v>0</v>
      </c>
      <c r="AR121" s="77" t="s">
        <v>512</v>
      </c>
      <c r="AS121">
        <v>0</v>
      </c>
      <c r="AT121" s="77" t="s">
        <v>512</v>
      </c>
      <c r="AU121">
        <v>0</v>
      </c>
      <c r="AV121" s="77" t="s">
        <v>512</v>
      </c>
      <c r="AW121">
        <v>0</v>
      </c>
      <c r="AX121" s="79">
        <v>0</v>
      </c>
      <c r="AY121" s="79">
        <v>0</v>
      </c>
      <c r="AZ121" s="24">
        <v>0</v>
      </c>
      <c r="BA121" s="24">
        <v>0</v>
      </c>
      <c r="BB121" s="24">
        <v>0</v>
      </c>
      <c r="BC121" s="24">
        <v>0</v>
      </c>
      <c r="BE121" s="144">
        <v>5</v>
      </c>
      <c r="BF121" s="144">
        <v>0</v>
      </c>
      <c r="BG121" s="144">
        <v>25</v>
      </c>
      <c r="BH121" s="144">
        <v>0</v>
      </c>
      <c r="BI121" s="140"/>
      <c r="BJ121" s="144">
        <v>40</v>
      </c>
      <c r="BK121" s="145" t="s">
        <v>289</v>
      </c>
      <c r="BL121" s="84"/>
      <c r="BM121" s="132" t="s">
        <v>30</v>
      </c>
      <c r="BN121" s="84">
        <v>2</v>
      </c>
      <c r="BO121" s="84">
        <v>0</v>
      </c>
      <c r="BP121" s="84" t="s">
        <v>40</v>
      </c>
    </row>
    <row r="122" spans="1:68" ht="39">
      <c r="A122" s="25">
        <v>4</v>
      </c>
      <c r="B122" s="25" t="s">
        <v>1</v>
      </c>
      <c r="C122" s="25">
        <v>21</v>
      </c>
      <c r="D122" s="25" t="s">
        <v>47</v>
      </c>
      <c r="E122" s="25">
        <v>2</v>
      </c>
      <c r="F122" s="25">
        <v>9</v>
      </c>
      <c r="G122" s="30">
        <v>0</v>
      </c>
      <c r="H122" s="24"/>
      <c r="I122" s="24"/>
      <c r="J122" s="79"/>
      <c r="K122" s="79"/>
      <c r="L122" s="79"/>
      <c r="N122">
        <f>J122-'data for JMP'!J122</f>
        <v>0</v>
      </c>
      <c r="O122">
        <f t="shared" si="4"/>
        <v>0</v>
      </c>
      <c r="P122">
        <f t="shared" si="5"/>
        <v>0</v>
      </c>
      <c r="Q122">
        <f t="shared" si="6"/>
        <v>0</v>
      </c>
      <c r="R122" s="24"/>
      <c r="S122" s="51"/>
      <c r="T122" s="79"/>
      <c r="V122" s="79"/>
      <c r="W122" s="79"/>
      <c r="X122" s="5"/>
      <c r="Z122" s="79"/>
      <c r="AA122" s="79"/>
      <c r="AB122" s="5"/>
      <c r="AH122" s="30" t="s">
        <v>16</v>
      </c>
      <c r="AI122" s="25">
        <v>0</v>
      </c>
      <c r="AJ122" s="30" t="s">
        <v>16</v>
      </c>
      <c r="AK122" s="24" t="s">
        <v>14</v>
      </c>
      <c r="AL122" s="24">
        <v>0</v>
      </c>
      <c r="AM122" s="24" t="s">
        <v>14</v>
      </c>
      <c r="AN122" s="24">
        <v>0</v>
      </c>
      <c r="AO122" s="24" t="s">
        <v>14</v>
      </c>
      <c r="AP122" s="77" t="s">
        <v>512</v>
      </c>
      <c r="AQ122">
        <v>0</v>
      </c>
      <c r="AR122" s="77" t="s">
        <v>512</v>
      </c>
      <c r="AS122">
        <v>0</v>
      </c>
      <c r="AT122" s="77" t="s">
        <v>512</v>
      </c>
      <c r="AU122">
        <v>0</v>
      </c>
      <c r="AV122" s="77" t="s">
        <v>512</v>
      </c>
      <c r="AW122">
        <v>0</v>
      </c>
      <c r="AX122" s="79">
        <v>0</v>
      </c>
      <c r="AY122" s="79">
        <v>0</v>
      </c>
      <c r="AZ122" s="24">
        <v>0</v>
      </c>
      <c r="BA122" s="24">
        <v>0</v>
      </c>
      <c r="BB122" s="24">
        <v>0</v>
      </c>
      <c r="BC122" s="24">
        <v>0</v>
      </c>
      <c r="BE122" s="144">
        <v>20</v>
      </c>
      <c r="BF122" s="144">
        <v>0</v>
      </c>
      <c r="BG122" s="144">
        <v>55</v>
      </c>
      <c r="BH122" s="144">
        <v>0</v>
      </c>
      <c r="BI122" s="140"/>
      <c r="BJ122" s="144">
        <v>75</v>
      </c>
      <c r="BK122" s="145" t="s">
        <v>175</v>
      </c>
      <c r="BL122" s="84"/>
      <c r="BM122" s="132" t="s">
        <v>30</v>
      </c>
      <c r="BN122" s="84">
        <v>9</v>
      </c>
      <c r="BO122" s="84">
        <v>0</v>
      </c>
      <c r="BP122" s="84" t="s">
        <v>40</v>
      </c>
    </row>
    <row r="123" spans="1:68" ht="51.75">
      <c r="A123" s="25">
        <v>4</v>
      </c>
      <c r="B123" s="25" t="s">
        <v>1</v>
      </c>
      <c r="C123" s="25">
        <v>22</v>
      </c>
      <c r="D123" s="25" t="s">
        <v>267</v>
      </c>
      <c r="E123" s="25">
        <v>2</v>
      </c>
      <c r="F123" s="25">
        <v>5</v>
      </c>
      <c r="G123" s="25">
        <v>9</v>
      </c>
      <c r="H123" s="24">
        <v>36</v>
      </c>
      <c r="I123" s="24">
        <v>51</v>
      </c>
      <c r="J123" s="79">
        <v>45</v>
      </c>
      <c r="K123" s="79">
        <v>76</v>
      </c>
      <c r="L123" s="79">
        <v>91</v>
      </c>
      <c r="M123" s="79">
        <v>123</v>
      </c>
      <c r="N123" s="11">
        <f>J123-'data for JMP'!J123</f>
        <v>-6</v>
      </c>
      <c r="O123">
        <f t="shared" si="4"/>
        <v>31</v>
      </c>
      <c r="P123">
        <f t="shared" si="5"/>
        <v>15</v>
      </c>
      <c r="Q123">
        <f t="shared" si="6"/>
        <v>32</v>
      </c>
      <c r="R123" s="24">
        <v>23</v>
      </c>
      <c r="S123" s="51">
        <f t="shared" si="7"/>
        <v>21178.515000000003</v>
      </c>
      <c r="T123" s="79">
        <v>17</v>
      </c>
      <c r="U123">
        <f>3.14*(T123/2)^2*J123</f>
        <v>10208.925000000001</v>
      </c>
      <c r="V123" s="79">
        <v>28</v>
      </c>
      <c r="W123" s="79">
        <v>26</v>
      </c>
      <c r="X123" s="5">
        <f xml:space="preserve"> AVERAGE(V123:W123)</f>
        <v>27</v>
      </c>
      <c r="Y123">
        <f>3.14*((V123+W123)/2)^2*K123</f>
        <v>173968.56</v>
      </c>
      <c r="Z123" s="79">
        <v>37</v>
      </c>
      <c r="AA123" s="79">
        <v>27</v>
      </c>
      <c r="AB123" s="5">
        <f xml:space="preserve"> AVERAGE(Z123:AA123)</f>
        <v>32</v>
      </c>
      <c r="AC123">
        <f>3.14*((Z123+AA123)/2)^2*L123</f>
        <v>292597.76000000001</v>
      </c>
      <c r="AD123" s="79">
        <v>64</v>
      </c>
      <c r="AE123" s="79">
        <v>55</v>
      </c>
      <c r="AF123" s="5">
        <f xml:space="preserve"> AVERAGE(AD123:AE123)</f>
        <v>59.5</v>
      </c>
      <c r="AG123">
        <f>3.14*((AD123+AE123)/2)^2*M123</f>
        <v>1367315.355</v>
      </c>
      <c r="AH123" s="30" t="s">
        <v>15</v>
      </c>
      <c r="AI123" s="88">
        <v>1</v>
      </c>
      <c r="AJ123" s="52" t="s">
        <v>15</v>
      </c>
      <c r="AK123" s="24" t="s">
        <v>13</v>
      </c>
      <c r="AL123" s="24">
        <v>1</v>
      </c>
      <c r="AM123" s="24" t="s">
        <v>15</v>
      </c>
      <c r="AN123" s="24">
        <v>1</v>
      </c>
      <c r="AO123" s="24" t="s">
        <v>13</v>
      </c>
      <c r="AP123" s="80" t="s">
        <v>488</v>
      </c>
      <c r="AQ123">
        <v>1</v>
      </c>
      <c r="AR123" s="77" t="s">
        <v>491</v>
      </c>
      <c r="AS123">
        <v>1</v>
      </c>
      <c r="AT123" s="77" t="s">
        <v>13</v>
      </c>
      <c r="AU123">
        <v>1</v>
      </c>
      <c r="AV123" s="77" t="s">
        <v>13</v>
      </c>
      <c r="AW123">
        <v>1</v>
      </c>
      <c r="AX123" s="79">
        <v>15</v>
      </c>
      <c r="AY123" s="24">
        <v>20</v>
      </c>
      <c r="AZ123" s="79">
        <v>1</v>
      </c>
      <c r="BA123" s="79">
        <v>0</v>
      </c>
      <c r="BB123" s="79">
        <v>5</v>
      </c>
      <c r="BC123" s="79">
        <v>0</v>
      </c>
      <c r="BD123" t="s">
        <v>501</v>
      </c>
      <c r="BE123" s="144">
        <v>1</v>
      </c>
      <c r="BF123" s="144">
        <v>5</v>
      </c>
      <c r="BG123" s="144">
        <v>10</v>
      </c>
      <c r="BH123" s="144">
        <v>55</v>
      </c>
      <c r="BI123" s="140">
        <v>20</v>
      </c>
      <c r="BJ123" s="144">
        <v>50</v>
      </c>
      <c r="BK123" s="145" t="s">
        <v>288</v>
      </c>
      <c r="BL123" s="84"/>
      <c r="BM123" s="132" t="s">
        <v>30</v>
      </c>
      <c r="BN123" s="84">
        <v>5</v>
      </c>
      <c r="BO123" s="84">
        <v>0</v>
      </c>
      <c r="BP123" s="84" t="s">
        <v>40</v>
      </c>
    </row>
    <row r="124" spans="1:68" ht="39">
      <c r="A124" s="25">
        <v>4</v>
      </c>
      <c r="B124" s="25" t="s">
        <v>1</v>
      </c>
      <c r="C124" s="25">
        <v>23</v>
      </c>
      <c r="D124" s="25" t="s">
        <v>47</v>
      </c>
      <c r="E124" s="25">
        <v>1</v>
      </c>
      <c r="F124" s="25">
        <v>9</v>
      </c>
      <c r="G124" s="25">
        <v>21</v>
      </c>
      <c r="H124" s="24">
        <v>28</v>
      </c>
      <c r="I124" s="24">
        <v>37</v>
      </c>
      <c r="J124" s="79">
        <v>53</v>
      </c>
      <c r="K124" s="79">
        <v>72</v>
      </c>
      <c r="L124" s="79">
        <v>86</v>
      </c>
      <c r="M124" s="79">
        <v>125</v>
      </c>
      <c r="N124">
        <f>J124-'data for JMP'!J124</f>
        <v>16</v>
      </c>
      <c r="O124">
        <f t="shared" si="4"/>
        <v>19</v>
      </c>
      <c r="P124">
        <f t="shared" si="5"/>
        <v>14</v>
      </c>
      <c r="Q124">
        <f t="shared" si="6"/>
        <v>39</v>
      </c>
      <c r="R124" s="24">
        <v>16</v>
      </c>
      <c r="S124" s="51">
        <f t="shared" si="7"/>
        <v>7435.52</v>
      </c>
      <c r="T124" s="79">
        <v>12</v>
      </c>
      <c r="U124">
        <f>3.14*(T124/2)^2*J124</f>
        <v>5991.12</v>
      </c>
      <c r="V124" s="79">
        <v>20</v>
      </c>
      <c r="W124" s="79">
        <v>20</v>
      </c>
      <c r="X124" s="5">
        <f xml:space="preserve"> AVERAGE(V124:W124)</f>
        <v>20</v>
      </c>
      <c r="Y124">
        <f>3.14*((V124+W124)/2)^2*K124</f>
        <v>90432</v>
      </c>
      <c r="Z124" s="79">
        <v>33</v>
      </c>
      <c r="AA124" s="79">
        <v>27</v>
      </c>
      <c r="AB124" s="5">
        <f xml:space="preserve"> AVERAGE(Z124:AA124)</f>
        <v>30</v>
      </c>
      <c r="AC124">
        <f>3.14*((Z124+AA124)/2)^2*L124</f>
        <v>243036</v>
      </c>
      <c r="AD124" s="79">
        <v>38</v>
      </c>
      <c r="AE124" s="79">
        <v>36</v>
      </c>
      <c r="AF124" s="5">
        <f xml:space="preserve"> AVERAGE(AD124:AE124)</f>
        <v>37</v>
      </c>
      <c r="AG124">
        <f>3.14*((AD124+AE124)/2)^2*M124</f>
        <v>537332.5</v>
      </c>
      <c r="AH124" s="30" t="s">
        <v>15</v>
      </c>
      <c r="AI124" s="88">
        <v>1</v>
      </c>
      <c r="AJ124" s="52" t="s">
        <v>13</v>
      </c>
      <c r="AK124" s="24" t="s">
        <v>15</v>
      </c>
      <c r="AL124" s="24">
        <v>1</v>
      </c>
      <c r="AM124" s="24" t="s">
        <v>17</v>
      </c>
      <c r="AN124" s="24">
        <v>1</v>
      </c>
      <c r="AO124" s="24" t="s">
        <v>17</v>
      </c>
      <c r="AP124" s="80" t="s">
        <v>489</v>
      </c>
      <c r="AQ124">
        <v>1</v>
      </c>
      <c r="AR124" s="77" t="s">
        <v>491</v>
      </c>
      <c r="AS124">
        <v>1</v>
      </c>
      <c r="AT124" s="77" t="s">
        <v>13</v>
      </c>
      <c r="AU124">
        <v>1</v>
      </c>
      <c r="AV124" s="77" t="s">
        <v>13</v>
      </c>
      <c r="AW124">
        <v>1</v>
      </c>
      <c r="AX124" s="79">
        <v>0</v>
      </c>
      <c r="AY124" s="24">
        <v>0</v>
      </c>
      <c r="AZ124" s="79">
        <v>0</v>
      </c>
      <c r="BA124" s="79">
        <v>0</v>
      </c>
      <c r="BB124" s="79">
        <v>5</v>
      </c>
      <c r="BC124" s="79">
        <v>17</v>
      </c>
      <c r="BE124" s="145">
        <v>0.1</v>
      </c>
      <c r="BF124" s="145">
        <v>0.1</v>
      </c>
      <c r="BG124" s="144">
        <v>10</v>
      </c>
      <c r="BH124" s="144">
        <v>20</v>
      </c>
      <c r="BI124" s="140">
        <v>0</v>
      </c>
      <c r="BJ124" s="144">
        <v>11</v>
      </c>
      <c r="BK124" s="145" t="s">
        <v>287</v>
      </c>
      <c r="BL124" s="84"/>
      <c r="BM124" s="132" t="s">
        <v>30</v>
      </c>
      <c r="BN124" s="84">
        <v>9</v>
      </c>
      <c r="BO124" s="84">
        <v>5</v>
      </c>
      <c r="BP124" s="84" t="s">
        <v>49</v>
      </c>
    </row>
    <row r="125" spans="1:68" ht="26.25">
      <c r="A125" s="25">
        <v>4</v>
      </c>
      <c r="B125" s="25" t="s">
        <v>1</v>
      </c>
      <c r="C125" s="25">
        <v>24</v>
      </c>
      <c r="D125" s="25" t="s">
        <v>47</v>
      </c>
      <c r="E125" s="25">
        <v>2</v>
      </c>
      <c r="F125" s="25">
        <v>10</v>
      </c>
      <c r="G125" s="25">
        <v>25</v>
      </c>
      <c r="H125" s="24">
        <v>42.5</v>
      </c>
      <c r="I125" s="24">
        <v>53.5</v>
      </c>
      <c r="J125" s="79">
        <v>61</v>
      </c>
      <c r="K125" s="79">
        <v>68</v>
      </c>
      <c r="L125" s="79">
        <v>87</v>
      </c>
      <c r="M125" s="79">
        <v>94</v>
      </c>
      <c r="N125">
        <f>J125-'data for JMP'!J125</f>
        <v>7.5</v>
      </c>
      <c r="O125">
        <f t="shared" si="4"/>
        <v>7</v>
      </c>
      <c r="P125">
        <f t="shared" si="5"/>
        <v>19</v>
      </c>
      <c r="Q125">
        <f t="shared" si="6"/>
        <v>7</v>
      </c>
      <c r="R125" s="24">
        <v>17</v>
      </c>
      <c r="S125" s="51">
        <f t="shared" si="7"/>
        <v>12137.2775</v>
      </c>
      <c r="T125" s="79">
        <v>14</v>
      </c>
      <c r="U125">
        <f>3.14*(T125/2)^2*J125</f>
        <v>9385.4600000000009</v>
      </c>
      <c r="V125" s="79">
        <v>20</v>
      </c>
      <c r="W125" s="79">
        <v>17</v>
      </c>
      <c r="X125" s="5">
        <f xml:space="preserve"> AVERAGE(V125:W125)</f>
        <v>18.5</v>
      </c>
      <c r="Y125">
        <f>3.14*((V125+W125)/2)^2*K125</f>
        <v>73077.22</v>
      </c>
      <c r="Z125" s="79">
        <v>26</v>
      </c>
      <c r="AA125" s="79">
        <v>21</v>
      </c>
      <c r="AB125" s="5">
        <f xml:space="preserve"> AVERAGE(Z125:AA125)</f>
        <v>23.5</v>
      </c>
      <c r="AC125">
        <f>3.14*((Z125+AA125)/2)^2*L125</f>
        <v>150863.655</v>
      </c>
      <c r="AD125" s="79">
        <v>25</v>
      </c>
      <c r="AE125" s="79">
        <v>27</v>
      </c>
      <c r="AF125" s="5">
        <f xml:space="preserve"> AVERAGE(AD125:AE125)</f>
        <v>26</v>
      </c>
      <c r="AG125">
        <f>3.14*((AD125+AE125)/2)^2*M125</f>
        <v>199528.15999999997</v>
      </c>
      <c r="AH125" s="30" t="s">
        <v>13</v>
      </c>
      <c r="AI125" s="88">
        <v>1</v>
      </c>
      <c r="AJ125" s="52" t="s">
        <v>13</v>
      </c>
      <c r="AK125" s="24" t="s">
        <v>13</v>
      </c>
      <c r="AL125" s="24">
        <v>1</v>
      </c>
      <c r="AM125" s="24" t="s">
        <v>15</v>
      </c>
      <c r="AN125" s="24">
        <v>1</v>
      </c>
      <c r="AO125" s="24" t="s">
        <v>15</v>
      </c>
      <c r="AP125" s="80" t="s">
        <v>491</v>
      </c>
      <c r="AQ125">
        <v>1</v>
      </c>
      <c r="AR125" s="77" t="s">
        <v>491</v>
      </c>
      <c r="AS125">
        <v>1</v>
      </c>
      <c r="AT125" s="77" t="s">
        <v>13</v>
      </c>
      <c r="AU125">
        <v>1</v>
      </c>
      <c r="AV125" s="77" t="s">
        <v>13</v>
      </c>
      <c r="AW125">
        <v>1</v>
      </c>
      <c r="AX125" s="79">
        <v>10</v>
      </c>
      <c r="AY125" s="24">
        <v>25</v>
      </c>
      <c r="AZ125" s="79">
        <v>45</v>
      </c>
      <c r="BA125" s="79">
        <v>50</v>
      </c>
      <c r="BB125" s="79">
        <v>15</v>
      </c>
      <c r="BC125" s="79">
        <v>60</v>
      </c>
      <c r="BE125" s="144">
        <v>8</v>
      </c>
      <c r="BF125" s="144">
        <v>0</v>
      </c>
      <c r="BG125" s="144">
        <v>60</v>
      </c>
      <c r="BH125" s="144">
        <v>0</v>
      </c>
      <c r="BI125" s="140">
        <v>25</v>
      </c>
      <c r="BJ125" s="144">
        <v>120</v>
      </c>
      <c r="BK125" s="145" t="s">
        <v>143</v>
      </c>
      <c r="BL125" s="84"/>
      <c r="BM125" s="132" t="s">
        <v>30</v>
      </c>
      <c r="BN125" s="84">
        <v>10</v>
      </c>
      <c r="BO125" s="84">
        <v>5</v>
      </c>
      <c r="BP125" s="84" t="s">
        <v>40</v>
      </c>
    </row>
    <row r="126" spans="1:68" ht="51.75">
      <c r="A126" s="25">
        <v>4</v>
      </c>
      <c r="B126" s="25" t="s">
        <v>1</v>
      </c>
      <c r="C126" s="25">
        <v>25</v>
      </c>
      <c r="D126" s="25" t="s">
        <v>267</v>
      </c>
      <c r="E126" s="25">
        <v>2</v>
      </c>
      <c r="F126" s="25">
        <v>7</v>
      </c>
      <c r="G126" s="25">
        <v>23</v>
      </c>
      <c r="H126" s="24">
        <v>19.5</v>
      </c>
      <c r="I126" s="24">
        <v>15</v>
      </c>
      <c r="J126" s="79"/>
      <c r="K126" s="79">
        <v>11</v>
      </c>
      <c r="L126" s="79"/>
      <c r="M126" s="79"/>
      <c r="N126">
        <f>J126-'data for JMP'!J126</f>
        <v>-15</v>
      </c>
      <c r="O126">
        <f t="shared" si="4"/>
        <v>11</v>
      </c>
      <c r="P126">
        <f t="shared" si="5"/>
        <v>-11</v>
      </c>
      <c r="Q126">
        <f t="shared" si="6"/>
        <v>0</v>
      </c>
      <c r="R126" s="24">
        <v>5</v>
      </c>
      <c r="S126" s="51">
        <f t="shared" si="7"/>
        <v>294.375</v>
      </c>
      <c r="T126" s="79"/>
      <c r="V126" s="79">
        <v>6</v>
      </c>
      <c r="W126" s="79">
        <v>1</v>
      </c>
      <c r="X126" s="5">
        <f xml:space="preserve"> AVERAGE(V126:W126)</f>
        <v>3.5</v>
      </c>
      <c r="Y126">
        <f>3.14*((V126+W126)/2)^2*K126</f>
        <v>423.11500000000001</v>
      </c>
      <c r="Z126" s="79"/>
      <c r="AA126" s="79"/>
      <c r="AB126" s="5"/>
      <c r="AD126" s="79"/>
      <c r="AE126" s="79"/>
      <c r="AF126" s="5"/>
      <c r="AH126" s="30" t="s">
        <v>17</v>
      </c>
      <c r="AI126" s="88">
        <v>1</v>
      </c>
      <c r="AJ126" s="52" t="s">
        <v>15</v>
      </c>
      <c r="AK126" s="24" t="s">
        <v>15</v>
      </c>
      <c r="AL126" s="24">
        <v>1</v>
      </c>
      <c r="AM126" s="24" t="s">
        <v>18</v>
      </c>
      <c r="AN126" s="24">
        <v>1</v>
      </c>
      <c r="AO126" s="24" t="s">
        <v>14</v>
      </c>
      <c r="AP126" s="77" t="s">
        <v>512</v>
      </c>
      <c r="AQ126">
        <v>0</v>
      </c>
      <c r="AR126" s="77" t="s">
        <v>490</v>
      </c>
      <c r="AS126">
        <v>1</v>
      </c>
      <c r="AT126" s="77" t="s">
        <v>512</v>
      </c>
      <c r="AU126">
        <v>0</v>
      </c>
      <c r="AV126" s="80" t="s">
        <v>498</v>
      </c>
      <c r="AW126">
        <v>0</v>
      </c>
      <c r="AX126" s="79">
        <v>20</v>
      </c>
      <c r="AY126" s="24">
        <v>5</v>
      </c>
      <c r="AZ126" s="24">
        <v>0</v>
      </c>
      <c r="BA126" s="79">
        <v>0</v>
      </c>
      <c r="BB126" s="24">
        <v>0</v>
      </c>
      <c r="BC126" s="24">
        <v>0</v>
      </c>
      <c r="BE126" s="144">
        <v>4</v>
      </c>
      <c r="BF126" s="144">
        <v>2</v>
      </c>
      <c r="BG126" s="144">
        <v>18</v>
      </c>
      <c r="BH126" s="144">
        <v>5</v>
      </c>
      <c r="BI126" s="140">
        <v>5</v>
      </c>
      <c r="BJ126" s="144">
        <v>40</v>
      </c>
      <c r="BK126" s="145" t="s">
        <v>285</v>
      </c>
      <c r="BL126" s="84"/>
      <c r="BM126" s="132" t="s">
        <v>30</v>
      </c>
      <c r="BN126" s="84">
        <v>7</v>
      </c>
      <c r="BO126" s="84">
        <v>2</v>
      </c>
      <c r="BP126" s="84" t="s">
        <v>49</v>
      </c>
    </row>
    <row r="127" spans="1:68" ht="51.75">
      <c r="A127" s="25">
        <v>4</v>
      </c>
      <c r="B127" s="25" t="s">
        <v>1</v>
      </c>
      <c r="C127" s="25">
        <v>26</v>
      </c>
      <c r="D127" s="25" t="s">
        <v>47</v>
      </c>
      <c r="E127" s="25">
        <v>2</v>
      </c>
      <c r="F127" s="25">
        <v>6</v>
      </c>
      <c r="G127" s="25">
        <v>11</v>
      </c>
      <c r="H127" s="24">
        <v>16</v>
      </c>
      <c r="I127" s="24">
        <v>13</v>
      </c>
      <c r="J127" s="79">
        <v>17</v>
      </c>
      <c r="K127" s="79">
        <v>15</v>
      </c>
      <c r="L127" s="79"/>
      <c r="M127" s="79"/>
      <c r="N127">
        <f>J127-'data for JMP'!J127</f>
        <v>4</v>
      </c>
      <c r="O127">
        <f t="shared" si="4"/>
        <v>-2</v>
      </c>
      <c r="P127">
        <f t="shared" si="5"/>
        <v>-15</v>
      </c>
      <c r="Q127">
        <f t="shared" si="6"/>
        <v>0</v>
      </c>
      <c r="R127" s="24">
        <v>3.5</v>
      </c>
      <c r="S127" s="51">
        <f t="shared" si="7"/>
        <v>125.01125000000002</v>
      </c>
      <c r="T127" s="79">
        <v>5</v>
      </c>
      <c r="U127">
        <f>3.14*(T127/2)^2*J127</f>
        <v>333.625</v>
      </c>
      <c r="V127" s="79">
        <v>4</v>
      </c>
      <c r="W127" s="79">
        <v>4</v>
      </c>
      <c r="X127" s="5">
        <f xml:space="preserve"> AVERAGE(V127:W127)</f>
        <v>4</v>
      </c>
      <c r="Y127">
        <f>3.14*((V127+W127)/2)^2*K127</f>
        <v>753.6</v>
      </c>
      <c r="Z127" s="79"/>
      <c r="AA127" s="79"/>
      <c r="AB127" s="5"/>
      <c r="AD127" s="79"/>
      <c r="AE127" s="79"/>
      <c r="AF127" s="5"/>
      <c r="AH127" s="30" t="s">
        <v>17</v>
      </c>
      <c r="AI127" s="88">
        <v>1</v>
      </c>
      <c r="AJ127" s="52" t="s">
        <v>15</v>
      </c>
      <c r="AK127" s="24" t="s">
        <v>18</v>
      </c>
      <c r="AL127" s="24">
        <v>1</v>
      </c>
      <c r="AM127" s="24" t="s">
        <v>15</v>
      </c>
      <c r="AN127" s="24">
        <v>1</v>
      </c>
      <c r="AO127" s="24" t="s">
        <v>15</v>
      </c>
      <c r="AP127" s="80" t="s">
        <v>487</v>
      </c>
      <c r="AQ127">
        <v>0</v>
      </c>
      <c r="AR127" s="77" t="s">
        <v>490</v>
      </c>
      <c r="AS127">
        <v>1</v>
      </c>
      <c r="AT127" s="77" t="s">
        <v>512</v>
      </c>
      <c r="AU127">
        <v>0</v>
      </c>
      <c r="AV127" s="80" t="s">
        <v>498</v>
      </c>
      <c r="AW127">
        <v>0</v>
      </c>
      <c r="AX127" s="79">
        <v>20</v>
      </c>
      <c r="AY127" s="24">
        <v>0</v>
      </c>
      <c r="AZ127" s="79">
        <v>2</v>
      </c>
      <c r="BA127" s="79">
        <v>15</v>
      </c>
      <c r="BB127" s="24">
        <v>0</v>
      </c>
      <c r="BC127" s="24">
        <v>0</v>
      </c>
      <c r="BE127" s="144">
        <v>0</v>
      </c>
      <c r="BF127" s="144">
        <v>17</v>
      </c>
      <c r="BG127" s="144">
        <v>0</v>
      </c>
      <c r="BH127" s="144">
        <v>75</v>
      </c>
      <c r="BI127" s="140">
        <v>0</v>
      </c>
      <c r="BJ127" s="144">
        <v>17</v>
      </c>
      <c r="BK127" s="145" t="s">
        <v>284</v>
      </c>
      <c r="BL127" s="84"/>
      <c r="BM127" s="132" t="s">
        <v>30</v>
      </c>
      <c r="BN127" s="84">
        <v>6</v>
      </c>
      <c r="BO127" s="84">
        <v>1</v>
      </c>
      <c r="BP127" s="84" t="s">
        <v>40</v>
      </c>
    </row>
    <row r="128" spans="1:68" ht="51.75">
      <c r="A128" s="25">
        <v>4</v>
      </c>
      <c r="B128" s="25" t="s">
        <v>1</v>
      </c>
      <c r="C128" s="25">
        <v>27</v>
      </c>
      <c r="D128" s="25" t="s">
        <v>47</v>
      </c>
      <c r="E128" s="25">
        <v>1</v>
      </c>
      <c r="F128" s="25">
        <v>6</v>
      </c>
      <c r="G128" s="30">
        <v>0</v>
      </c>
      <c r="H128" s="24"/>
      <c r="I128" s="24"/>
      <c r="J128" s="79"/>
      <c r="K128" s="79"/>
      <c r="L128" s="79"/>
      <c r="N128">
        <f>J128-'data for JMP'!J128</f>
        <v>0</v>
      </c>
      <c r="O128">
        <f t="shared" si="4"/>
        <v>0</v>
      </c>
      <c r="P128">
        <f t="shared" si="5"/>
        <v>0</v>
      </c>
      <c r="Q128">
        <f t="shared" si="6"/>
        <v>0</v>
      </c>
      <c r="R128" s="24"/>
      <c r="S128" s="51"/>
      <c r="T128" s="79"/>
      <c r="V128" s="79"/>
      <c r="W128" s="79"/>
      <c r="X128" s="5"/>
      <c r="Z128" s="79"/>
      <c r="AA128" s="79"/>
      <c r="AB128" s="5"/>
      <c r="AH128" s="30" t="s">
        <v>16</v>
      </c>
      <c r="AI128" s="25">
        <v>0</v>
      </c>
      <c r="AJ128" s="30" t="s">
        <v>16</v>
      </c>
      <c r="AK128" s="24" t="s">
        <v>14</v>
      </c>
      <c r="AL128" s="24">
        <v>0</v>
      </c>
      <c r="AM128" s="24" t="s">
        <v>14</v>
      </c>
      <c r="AN128" s="24">
        <v>0</v>
      </c>
      <c r="AO128" s="24" t="s">
        <v>14</v>
      </c>
      <c r="AP128" s="77" t="s">
        <v>512</v>
      </c>
      <c r="AQ128">
        <v>0</v>
      </c>
      <c r="AR128" s="77" t="s">
        <v>512</v>
      </c>
      <c r="AS128">
        <v>0</v>
      </c>
      <c r="AT128" s="77" t="s">
        <v>512</v>
      </c>
      <c r="AU128">
        <v>0</v>
      </c>
      <c r="AV128" s="77" t="s">
        <v>512</v>
      </c>
      <c r="AW128">
        <v>0</v>
      </c>
      <c r="AX128" s="79">
        <v>0</v>
      </c>
      <c r="AY128" s="24">
        <v>1</v>
      </c>
      <c r="AZ128" s="24">
        <v>0</v>
      </c>
      <c r="BA128" s="24">
        <v>0</v>
      </c>
      <c r="BB128" s="24">
        <v>0</v>
      </c>
      <c r="BC128" s="24">
        <v>0</v>
      </c>
      <c r="BE128" s="144">
        <v>10</v>
      </c>
      <c r="BF128" s="144">
        <v>30</v>
      </c>
      <c r="BG128" s="144">
        <v>18</v>
      </c>
      <c r="BH128" s="144">
        <v>70</v>
      </c>
      <c r="BI128" s="140">
        <v>1</v>
      </c>
      <c r="BJ128" s="144">
        <v>50</v>
      </c>
      <c r="BK128" s="145" t="s">
        <v>283</v>
      </c>
      <c r="BL128" s="146" t="s">
        <v>282</v>
      </c>
      <c r="BM128" s="132" t="s">
        <v>30</v>
      </c>
      <c r="BN128" s="84">
        <v>6</v>
      </c>
      <c r="BO128" s="84">
        <v>2</v>
      </c>
      <c r="BP128" s="84" t="s">
        <v>52</v>
      </c>
    </row>
    <row r="129" spans="1:68" ht="51.75">
      <c r="A129" s="25">
        <v>4</v>
      </c>
      <c r="B129" s="25" t="s">
        <v>1</v>
      </c>
      <c r="C129" s="25">
        <v>28</v>
      </c>
      <c r="D129" s="25" t="s">
        <v>267</v>
      </c>
      <c r="E129" s="25">
        <v>1</v>
      </c>
      <c r="F129" s="25">
        <v>2</v>
      </c>
      <c r="G129" s="30">
        <v>0</v>
      </c>
      <c r="H129" s="24"/>
      <c r="I129" s="24"/>
      <c r="J129" s="79"/>
      <c r="K129" s="79"/>
      <c r="L129" s="79"/>
      <c r="N129">
        <f>J129-'data for JMP'!J129</f>
        <v>0</v>
      </c>
      <c r="O129">
        <f t="shared" si="4"/>
        <v>0</v>
      </c>
      <c r="P129">
        <f t="shared" si="5"/>
        <v>0</v>
      </c>
      <c r="Q129">
        <f t="shared" si="6"/>
        <v>0</v>
      </c>
      <c r="R129" s="24"/>
      <c r="S129" s="51"/>
      <c r="T129" s="79"/>
      <c r="V129" s="79"/>
      <c r="W129" s="79"/>
      <c r="X129" s="5"/>
      <c r="Z129" s="79"/>
      <c r="AA129" s="79"/>
      <c r="AB129" s="5"/>
      <c r="AH129" s="30" t="s">
        <v>16</v>
      </c>
      <c r="AI129" s="25">
        <v>0</v>
      </c>
      <c r="AJ129" s="30" t="s">
        <v>16</v>
      </c>
      <c r="AK129" s="24" t="s">
        <v>14</v>
      </c>
      <c r="AL129" s="24">
        <v>0</v>
      </c>
      <c r="AM129" s="24" t="s">
        <v>14</v>
      </c>
      <c r="AN129" s="24">
        <v>0</v>
      </c>
      <c r="AO129" s="24" t="s">
        <v>14</v>
      </c>
      <c r="AP129" s="77" t="s">
        <v>512</v>
      </c>
      <c r="AQ129">
        <v>0</v>
      </c>
      <c r="AR129" s="77" t="s">
        <v>512</v>
      </c>
      <c r="AS129">
        <v>0</v>
      </c>
      <c r="AT129" s="77" t="s">
        <v>512</v>
      </c>
      <c r="AU129">
        <v>0</v>
      </c>
      <c r="AV129" s="77" t="s">
        <v>512</v>
      </c>
      <c r="AW129">
        <v>0</v>
      </c>
      <c r="AX129" s="79">
        <v>0</v>
      </c>
      <c r="AY129" s="79">
        <v>0</v>
      </c>
      <c r="AZ129" s="24">
        <v>0</v>
      </c>
      <c r="BA129" s="24">
        <v>0</v>
      </c>
      <c r="BB129" s="24">
        <v>0</v>
      </c>
      <c r="BC129" s="24">
        <v>0</v>
      </c>
      <c r="BE129" s="144">
        <v>18</v>
      </c>
      <c r="BF129" s="144">
        <v>5</v>
      </c>
      <c r="BG129" s="144">
        <v>10</v>
      </c>
      <c r="BH129" s="144">
        <v>45</v>
      </c>
      <c r="BI129" s="140"/>
      <c r="BJ129" s="144">
        <v>50</v>
      </c>
      <c r="BK129" s="145" t="s">
        <v>281</v>
      </c>
      <c r="BL129" s="146" t="s">
        <v>280</v>
      </c>
      <c r="BM129" s="132" t="s">
        <v>30</v>
      </c>
      <c r="BN129" s="84">
        <v>2</v>
      </c>
      <c r="BO129" s="84">
        <v>0</v>
      </c>
      <c r="BP129" s="84" t="s">
        <v>40</v>
      </c>
    </row>
    <row r="130" spans="1:68" ht="51.75">
      <c r="A130" s="25">
        <v>4</v>
      </c>
      <c r="B130" s="25" t="s">
        <v>1</v>
      </c>
      <c r="C130" s="25">
        <v>29</v>
      </c>
      <c r="D130" s="25" t="s">
        <v>267</v>
      </c>
      <c r="E130" s="25">
        <v>1</v>
      </c>
      <c r="F130" s="25">
        <v>1</v>
      </c>
      <c r="G130" s="30">
        <v>0</v>
      </c>
      <c r="H130" s="24"/>
      <c r="I130" s="24"/>
      <c r="J130" s="79"/>
      <c r="K130" s="79"/>
      <c r="L130" s="79"/>
      <c r="N130">
        <f>J130-'data for JMP'!J130</f>
        <v>0</v>
      </c>
      <c r="O130">
        <f t="shared" si="4"/>
        <v>0</v>
      </c>
      <c r="P130">
        <f t="shared" si="5"/>
        <v>0</v>
      </c>
      <c r="Q130">
        <f t="shared" si="6"/>
        <v>0</v>
      </c>
      <c r="R130" s="24"/>
      <c r="S130" s="51"/>
      <c r="T130" s="79"/>
      <c r="V130" s="79"/>
      <c r="W130" s="79"/>
      <c r="X130" s="5"/>
      <c r="Z130" s="79"/>
      <c r="AA130" s="79"/>
      <c r="AB130" s="5"/>
      <c r="AH130" s="30" t="s">
        <v>16</v>
      </c>
      <c r="AI130" s="25">
        <v>0</v>
      </c>
      <c r="AJ130" s="30" t="s">
        <v>16</v>
      </c>
      <c r="AK130" s="24" t="s">
        <v>14</v>
      </c>
      <c r="AL130" s="24">
        <v>0</v>
      </c>
      <c r="AM130" s="24" t="s">
        <v>14</v>
      </c>
      <c r="AN130" s="24">
        <v>0</v>
      </c>
      <c r="AO130" s="24" t="s">
        <v>14</v>
      </c>
      <c r="AP130" s="77" t="s">
        <v>512</v>
      </c>
      <c r="AQ130">
        <v>0</v>
      </c>
      <c r="AR130" s="77" t="s">
        <v>512</v>
      </c>
      <c r="AS130">
        <v>0</v>
      </c>
      <c r="AT130" s="77" t="s">
        <v>512</v>
      </c>
      <c r="AU130">
        <v>0</v>
      </c>
      <c r="AV130" s="77" t="s">
        <v>512</v>
      </c>
      <c r="AW130">
        <v>0</v>
      </c>
      <c r="AX130" s="79">
        <v>0</v>
      </c>
      <c r="AY130" s="79">
        <v>0</v>
      </c>
      <c r="AZ130" s="24">
        <v>0</v>
      </c>
      <c r="BA130" s="24">
        <v>0</v>
      </c>
      <c r="BB130" s="24">
        <v>0</v>
      </c>
      <c r="BC130" s="24">
        <v>0</v>
      </c>
      <c r="BE130" s="144">
        <v>33</v>
      </c>
      <c r="BF130" s="144">
        <v>1</v>
      </c>
      <c r="BG130" s="144">
        <v>60</v>
      </c>
      <c r="BH130" s="144">
        <v>8</v>
      </c>
      <c r="BI130" s="140"/>
      <c r="BJ130" s="144">
        <v>25</v>
      </c>
      <c r="BK130" s="145" t="s">
        <v>279</v>
      </c>
      <c r="BL130" s="84"/>
      <c r="BM130" s="132" t="s">
        <v>30</v>
      </c>
      <c r="BN130" s="84">
        <v>1</v>
      </c>
      <c r="BO130" s="84">
        <v>0</v>
      </c>
      <c r="BP130" s="84" t="s">
        <v>40</v>
      </c>
    </row>
    <row r="131" spans="1:68" ht="51.75">
      <c r="A131" s="25">
        <v>4</v>
      </c>
      <c r="B131" s="25" t="s">
        <v>1</v>
      </c>
      <c r="C131" s="25">
        <v>30</v>
      </c>
      <c r="D131" s="25" t="s">
        <v>47</v>
      </c>
      <c r="E131" s="25">
        <v>2</v>
      </c>
      <c r="F131" s="25">
        <v>9</v>
      </c>
      <c r="G131" s="25">
        <v>14</v>
      </c>
      <c r="H131" s="24">
        <v>24</v>
      </c>
      <c r="I131" s="24">
        <v>22</v>
      </c>
      <c r="J131" s="79"/>
      <c r="K131" s="79"/>
      <c r="L131" s="79"/>
      <c r="N131">
        <f>J131-'data for JMP'!J131</f>
        <v>-22</v>
      </c>
      <c r="O131">
        <f t="shared" ref="O131:O194" si="22">K131-J131</f>
        <v>0</v>
      </c>
      <c r="P131">
        <f t="shared" ref="P131:P194" si="23">L131-K131</f>
        <v>0</v>
      </c>
      <c r="Q131">
        <f t="shared" ref="Q131:Q194" si="24">M131-L131</f>
        <v>0</v>
      </c>
      <c r="R131" s="24">
        <v>9</v>
      </c>
      <c r="S131" s="51">
        <f t="shared" ref="S131:S194" si="25">3.14*(R131/2)^2*I131</f>
        <v>1398.8700000000001</v>
      </c>
      <c r="T131" s="79"/>
      <c r="V131" s="79"/>
      <c r="W131" s="79"/>
      <c r="X131" s="5"/>
      <c r="Z131" s="79"/>
      <c r="AA131" s="79"/>
      <c r="AB131" s="5"/>
      <c r="AH131" s="30" t="s">
        <v>15</v>
      </c>
      <c r="AI131" s="88">
        <v>1</v>
      </c>
      <c r="AJ131" s="52" t="s">
        <v>15</v>
      </c>
      <c r="AK131" s="24" t="s">
        <v>15</v>
      </c>
      <c r="AL131" s="24">
        <v>1</v>
      </c>
      <c r="AM131" s="24" t="s">
        <v>14</v>
      </c>
      <c r="AN131" s="24">
        <v>0</v>
      </c>
      <c r="AO131" s="24" t="s">
        <v>14</v>
      </c>
      <c r="AP131" s="80" t="s">
        <v>487</v>
      </c>
      <c r="AQ131">
        <v>0</v>
      </c>
      <c r="AR131" s="77" t="s">
        <v>512</v>
      </c>
      <c r="AS131">
        <v>0</v>
      </c>
      <c r="AT131" s="77" t="s">
        <v>512</v>
      </c>
      <c r="AU131">
        <v>0</v>
      </c>
      <c r="AV131" s="77" t="s">
        <v>512</v>
      </c>
      <c r="AW131">
        <v>0</v>
      </c>
      <c r="AX131" s="79">
        <v>30</v>
      </c>
      <c r="AY131" s="24">
        <v>1</v>
      </c>
      <c r="AZ131" s="24">
        <v>0</v>
      </c>
      <c r="BA131" s="24">
        <v>0</v>
      </c>
      <c r="BB131" s="24">
        <v>0</v>
      </c>
      <c r="BC131" s="24">
        <v>0</v>
      </c>
      <c r="BE131" s="144">
        <v>15</v>
      </c>
      <c r="BF131" s="144">
        <v>5</v>
      </c>
      <c r="BG131" s="144">
        <v>10</v>
      </c>
      <c r="BH131" s="144">
        <v>75</v>
      </c>
      <c r="BI131" s="140">
        <v>1</v>
      </c>
      <c r="BJ131" s="144">
        <v>65</v>
      </c>
      <c r="BK131" s="145" t="s">
        <v>278</v>
      </c>
      <c r="BL131" s="84"/>
      <c r="BM131" s="132" t="s">
        <v>30</v>
      </c>
      <c r="BN131" s="84">
        <v>9</v>
      </c>
      <c r="BO131" s="84">
        <v>6</v>
      </c>
      <c r="BP131" s="84" t="s">
        <v>49</v>
      </c>
    </row>
    <row r="132" spans="1:68" ht="51.75">
      <c r="A132" s="25">
        <v>4</v>
      </c>
      <c r="B132" s="25" t="s">
        <v>1</v>
      </c>
      <c r="C132" s="25">
        <v>31</v>
      </c>
      <c r="D132" s="25" t="s">
        <v>47</v>
      </c>
      <c r="E132" s="25">
        <v>1</v>
      </c>
      <c r="F132" s="25">
        <v>5</v>
      </c>
      <c r="G132" s="25">
        <v>9</v>
      </c>
      <c r="H132" s="24">
        <v>11</v>
      </c>
      <c r="I132" s="24">
        <v>10</v>
      </c>
      <c r="J132" s="79"/>
      <c r="K132" s="79"/>
      <c r="L132" s="79"/>
      <c r="N132">
        <f>J132-'data for JMP'!J132</f>
        <v>-10</v>
      </c>
      <c r="O132">
        <f t="shared" si="22"/>
        <v>0</v>
      </c>
      <c r="P132">
        <f t="shared" si="23"/>
        <v>0</v>
      </c>
      <c r="Q132">
        <f t="shared" si="24"/>
        <v>0</v>
      </c>
      <c r="R132" s="24">
        <v>4</v>
      </c>
      <c r="S132" s="51">
        <f t="shared" si="25"/>
        <v>125.60000000000001</v>
      </c>
      <c r="T132" s="79"/>
      <c r="V132" s="79"/>
      <c r="W132" s="79"/>
      <c r="X132" s="5"/>
      <c r="Z132" s="79"/>
      <c r="AA132" s="79"/>
      <c r="AB132" s="5"/>
      <c r="AH132" s="30" t="s">
        <v>15</v>
      </c>
      <c r="AI132" s="88">
        <v>1</v>
      </c>
      <c r="AJ132" s="52" t="s">
        <v>15</v>
      </c>
      <c r="AK132" s="24" t="s">
        <v>15</v>
      </c>
      <c r="AL132" s="24">
        <v>1</v>
      </c>
      <c r="AM132" s="24" t="s">
        <v>14</v>
      </c>
      <c r="AN132" s="24">
        <v>0</v>
      </c>
      <c r="AO132" s="24" t="s">
        <v>14</v>
      </c>
      <c r="AP132" s="80" t="s">
        <v>487</v>
      </c>
      <c r="AQ132">
        <v>0</v>
      </c>
      <c r="AR132" s="77" t="s">
        <v>512</v>
      </c>
      <c r="AS132">
        <v>0</v>
      </c>
      <c r="AT132" s="77" t="s">
        <v>512</v>
      </c>
      <c r="AU132">
        <v>0</v>
      </c>
      <c r="AV132" s="77" t="s">
        <v>512</v>
      </c>
      <c r="AW132">
        <v>0</v>
      </c>
      <c r="AX132" s="79">
        <v>0</v>
      </c>
      <c r="AY132" s="24">
        <v>10</v>
      </c>
      <c r="AZ132" s="24">
        <v>0</v>
      </c>
      <c r="BA132" s="24">
        <v>0</v>
      </c>
      <c r="BB132" s="24">
        <v>0</v>
      </c>
      <c r="BC132" s="24">
        <v>0</v>
      </c>
      <c r="BE132" s="144">
        <v>15</v>
      </c>
      <c r="BF132" s="144">
        <v>3</v>
      </c>
      <c r="BG132" s="144">
        <v>20</v>
      </c>
      <c r="BH132" s="144">
        <v>25</v>
      </c>
      <c r="BI132" s="140">
        <v>10</v>
      </c>
      <c r="BJ132" s="144">
        <v>80</v>
      </c>
      <c r="BK132" s="145" t="s">
        <v>277</v>
      </c>
      <c r="BL132" s="84"/>
      <c r="BM132" s="132" t="s">
        <v>30</v>
      </c>
      <c r="BN132" s="84">
        <v>5</v>
      </c>
      <c r="BO132" s="84">
        <v>2</v>
      </c>
      <c r="BP132" s="84">
        <v>0</v>
      </c>
    </row>
    <row r="133" spans="1:68" ht="51.75">
      <c r="A133" s="25">
        <v>4</v>
      </c>
      <c r="B133" s="25" t="s">
        <v>1</v>
      </c>
      <c r="C133" s="25">
        <v>32</v>
      </c>
      <c r="D133" s="25" t="s">
        <v>47</v>
      </c>
      <c r="E133" s="25">
        <v>2</v>
      </c>
      <c r="F133" s="25">
        <v>9</v>
      </c>
      <c r="G133" s="25">
        <v>15</v>
      </c>
      <c r="H133" s="24">
        <v>15</v>
      </c>
      <c r="I133" s="24">
        <v>16</v>
      </c>
      <c r="J133" s="79">
        <v>19</v>
      </c>
      <c r="K133" s="79">
        <v>19</v>
      </c>
      <c r="L133" s="79">
        <v>23</v>
      </c>
      <c r="M133" s="79">
        <v>25</v>
      </c>
      <c r="N133">
        <f>J133-'data for JMP'!J133</f>
        <v>3</v>
      </c>
      <c r="O133">
        <f t="shared" si="22"/>
        <v>0</v>
      </c>
      <c r="P133">
        <f t="shared" si="23"/>
        <v>4</v>
      </c>
      <c r="Q133">
        <f t="shared" si="24"/>
        <v>2</v>
      </c>
      <c r="R133" s="24">
        <v>6.5</v>
      </c>
      <c r="S133" s="51">
        <f t="shared" si="25"/>
        <v>530.66</v>
      </c>
      <c r="T133" s="79">
        <v>3</v>
      </c>
      <c r="U133">
        <f>3.14*(T133/2)^2*J133</f>
        <v>134.23500000000001</v>
      </c>
      <c r="V133" s="79">
        <v>7</v>
      </c>
      <c r="W133" s="79">
        <v>6</v>
      </c>
      <c r="X133" s="5">
        <f xml:space="preserve"> AVERAGE(V133:W133)</f>
        <v>6.5</v>
      </c>
      <c r="Y133">
        <f>3.14*((V133+W133)/2)^2*K133</f>
        <v>2520.6349999999998</v>
      </c>
      <c r="Z133" s="79">
        <v>6</v>
      </c>
      <c r="AA133" s="79">
        <v>5</v>
      </c>
      <c r="AB133" s="5">
        <f xml:space="preserve"> AVERAGE(Z133:AA133)</f>
        <v>5.5</v>
      </c>
      <c r="AC133">
        <f>3.14*((Z133+AA133)/2)^2*L133</f>
        <v>2184.6550000000002</v>
      </c>
      <c r="AD133" s="79">
        <v>7</v>
      </c>
      <c r="AE133" s="79">
        <v>6</v>
      </c>
      <c r="AF133" s="5">
        <f xml:space="preserve"> AVERAGE(AD133:AE133)</f>
        <v>6.5</v>
      </c>
      <c r="AG133">
        <f>3.14*((AD133+AE133)/2)^2*M133</f>
        <v>3316.625</v>
      </c>
      <c r="AH133" s="30" t="s">
        <v>18</v>
      </c>
      <c r="AI133" s="88">
        <v>1</v>
      </c>
      <c r="AJ133" s="52" t="s">
        <v>15</v>
      </c>
      <c r="AK133" s="24" t="s">
        <v>17</v>
      </c>
      <c r="AL133" s="24">
        <v>1</v>
      </c>
      <c r="AM133" s="24" t="s">
        <v>17</v>
      </c>
      <c r="AN133" s="24">
        <v>1</v>
      </c>
      <c r="AO133" s="24" t="s">
        <v>17</v>
      </c>
      <c r="AP133" s="80" t="s">
        <v>490</v>
      </c>
      <c r="AQ133">
        <v>1</v>
      </c>
      <c r="AR133" s="77" t="s">
        <v>490</v>
      </c>
      <c r="AS133">
        <v>1</v>
      </c>
      <c r="AT133" s="77" t="s">
        <v>497</v>
      </c>
      <c r="AU133">
        <v>1</v>
      </c>
      <c r="AV133" s="77" t="s">
        <v>18</v>
      </c>
      <c r="AW133">
        <v>1</v>
      </c>
      <c r="AX133" s="79">
        <v>5</v>
      </c>
      <c r="AY133" s="24">
        <v>0</v>
      </c>
      <c r="AZ133" s="79">
        <v>2</v>
      </c>
      <c r="BA133" s="79">
        <v>15</v>
      </c>
      <c r="BB133" s="79">
        <v>20</v>
      </c>
      <c r="BC133" s="79">
        <v>45</v>
      </c>
      <c r="BE133" s="144">
        <v>3</v>
      </c>
      <c r="BF133" s="145">
        <v>0.1</v>
      </c>
      <c r="BG133" s="144">
        <v>25</v>
      </c>
      <c r="BH133" s="144">
        <v>2</v>
      </c>
      <c r="BI133" s="140">
        <v>0</v>
      </c>
      <c r="BJ133" s="144">
        <v>33</v>
      </c>
      <c r="BK133" s="145" t="s">
        <v>276</v>
      </c>
      <c r="BL133" s="84"/>
      <c r="BM133" s="132" t="s">
        <v>30</v>
      </c>
      <c r="BN133" s="84">
        <v>9</v>
      </c>
      <c r="BO133" s="84">
        <v>7</v>
      </c>
      <c r="BP133" s="84" t="s">
        <v>40</v>
      </c>
    </row>
    <row r="134" spans="1:68" ht="51.75">
      <c r="A134" s="25">
        <v>4</v>
      </c>
      <c r="B134" s="25" t="s">
        <v>1</v>
      </c>
      <c r="C134" s="25">
        <v>33</v>
      </c>
      <c r="D134" s="25" t="s">
        <v>47</v>
      </c>
      <c r="E134" s="25">
        <v>2</v>
      </c>
      <c r="F134" s="25">
        <v>10</v>
      </c>
      <c r="G134" s="25">
        <v>17.5</v>
      </c>
      <c r="H134" s="24">
        <v>28</v>
      </c>
      <c r="I134" s="24">
        <v>26</v>
      </c>
      <c r="J134" s="79"/>
      <c r="K134" s="79"/>
      <c r="L134" s="79"/>
      <c r="M134" s="79"/>
      <c r="N134">
        <f>J134-'data for JMP'!J134</f>
        <v>-26</v>
      </c>
      <c r="O134">
        <f t="shared" si="22"/>
        <v>0</v>
      </c>
      <c r="P134">
        <f t="shared" si="23"/>
        <v>0</v>
      </c>
      <c r="Q134">
        <f t="shared" si="24"/>
        <v>0</v>
      </c>
      <c r="R134" s="24">
        <v>7</v>
      </c>
      <c r="S134" s="51">
        <f t="shared" si="25"/>
        <v>1000.0900000000001</v>
      </c>
      <c r="T134" s="79"/>
      <c r="V134" s="79"/>
      <c r="W134" s="79"/>
      <c r="X134" s="5"/>
      <c r="Z134" s="79"/>
      <c r="AA134" s="79"/>
      <c r="AB134" s="5"/>
      <c r="AD134" s="79"/>
      <c r="AE134" s="79"/>
      <c r="AF134" s="5"/>
      <c r="AH134" s="30" t="s">
        <v>17</v>
      </c>
      <c r="AI134" s="88">
        <v>1</v>
      </c>
      <c r="AJ134" s="52" t="s">
        <v>15</v>
      </c>
      <c r="AK134" s="24" t="s">
        <v>15</v>
      </c>
      <c r="AL134" s="24">
        <v>1</v>
      </c>
      <c r="AM134" s="24" t="s">
        <v>14</v>
      </c>
      <c r="AN134" s="24">
        <v>0</v>
      </c>
      <c r="AO134" s="24" t="s">
        <v>14</v>
      </c>
      <c r="AP134" s="80" t="s">
        <v>487</v>
      </c>
      <c r="AQ134">
        <v>0</v>
      </c>
      <c r="AR134" s="77" t="s">
        <v>512</v>
      </c>
      <c r="AS134">
        <v>0</v>
      </c>
      <c r="AT134" s="77" t="s">
        <v>512</v>
      </c>
      <c r="AU134">
        <v>0</v>
      </c>
      <c r="AV134" s="77" t="s">
        <v>512</v>
      </c>
      <c r="AW134">
        <v>0</v>
      </c>
      <c r="AX134" s="79">
        <v>0</v>
      </c>
      <c r="AY134" s="24">
        <v>2</v>
      </c>
      <c r="AZ134" s="24">
        <v>0</v>
      </c>
      <c r="BA134" s="24">
        <v>0</v>
      </c>
      <c r="BB134" s="24">
        <v>0</v>
      </c>
      <c r="BC134" s="24">
        <v>0</v>
      </c>
      <c r="BE134" s="144">
        <v>1</v>
      </c>
      <c r="BF134" s="145">
        <v>0.1</v>
      </c>
      <c r="BG134" s="144">
        <v>1</v>
      </c>
      <c r="BH134" s="144">
        <v>2</v>
      </c>
      <c r="BI134" s="140">
        <v>2</v>
      </c>
      <c r="BJ134" s="144">
        <v>80</v>
      </c>
      <c r="BK134" s="145" t="s">
        <v>275</v>
      </c>
      <c r="BL134" s="84"/>
      <c r="BM134" s="132" t="s">
        <v>30</v>
      </c>
      <c r="BN134" s="84">
        <v>10</v>
      </c>
      <c r="BO134" s="84">
        <v>4</v>
      </c>
      <c r="BP134" s="84" t="s">
        <v>49</v>
      </c>
    </row>
    <row r="135" spans="1:68" ht="39">
      <c r="A135" s="25">
        <v>4</v>
      </c>
      <c r="B135" s="25" t="s">
        <v>1</v>
      </c>
      <c r="C135" s="25">
        <v>34</v>
      </c>
      <c r="D135" s="25" t="s">
        <v>47</v>
      </c>
      <c r="E135" s="25">
        <v>2</v>
      </c>
      <c r="F135" s="25">
        <v>6</v>
      </c>
      <c r="G135" s="25">
        <v>15</v>
      </c>
      <c r="H135" s="24">
        <v>22</v>
      </c>
      <c r="I135" s="24">
        <v>23</v>
      </c>
      <c r="J135" s="79">
        <v>20</v>
      </c>
      <c r="K135" s="79"/>
      <c r="L135" s="79"/>
      <c r="M135" s="79"/>
      <c r="N135">
        <f>J135-'data for JMP'!J135</f>
        <v>-3</v>
      </c>
      <c r="O135">
        <f t="shared" si="22"/>
        <v>-20</v>
      </c>
      <c r="P135">
        <f t="shared" si="23"/>
        <v>0</v>
      </c>
      <c r="Q135">
        <f t="shared" si="24"/>
        <v>0</v>
      </c>
      <c r="R135" s="24">
        <v>6</v>
      </c>
      <c r="S135" s="51">
        <f t="shared" si="25"/>
        <v>649.98</v>
      </c>
      <c r="T135" s="79">
        <v>4</v>
      </c>
      <c r="U135">
        <f>3.14*(T135/2)^2*J135</f>
        <v>251.20000000000002</v>
      </c>
      <c r="V135" s="79"/>
      <c r="W135" s="79"/>
      <c r="X135" s="5"/>
      <c r="Z135" s="79"/>
      <c r="AA135" s="79"/>
      <c r="AB135" s="5"/>
      <c r="AD135" s="79"/>
      <c r="AE135" s="79"/>
      <c r="AF135" s="5"/>
      <c r="AH135" s="30" t="s">
        <v>15</v>
      </c>
      <c r="AI135" s="88">
        <v>1</v>
      </c>
      <c r="AJ135" s="52" t="s">
        <v>15</v>
      </c>
      <c r="AK135" s="24" t="s">
        <v>15</v>
      </c>
      <c r="AL135" s="24">
        <v>1</v>
      </c>
      <c r="AM135" s="24" t="s">
        <v>15</v>
      </c>
      <c r="AN135" s="24">
        <v>1</v>
      </c>
      <c r="AO135" s="24" t="s">
        <v>18</v>
      </c>
      <c r="AP135" s="80" t="s">
        <v>487</v>
      </c>
      <c r="AQ135">
        <v>0</v>
      </c>
      <c r="AR135" s="77" t="s">
        <v>512</v>
      </c>
      <c r="AS135">
        <v>0</v>
      </c>
      <c r="AT135" s="77" t="s">
        <v>512</v>
      </c>
      <c r="AU135">
        <v>0</v>
      </c>
      <c r="AV135" s="77" t="s">
        <v>512</v>
      </c>
      <c r="AW135">
        <v>0</v>
      </c>
      <c r="AX135" s="79">
        <v>15</v>
      </c>
      <c r="AY135" s="24">
        <v>1</v>
      </c>
      <c r="AZ135" s="79">
        <v>3</v>
      </c>
      <c r="BA135" s="24">
        <v>0</v>
      </c>
      <c r="BB135" s="24">
        <v>0</v>
      </c>
      <c r="BC135" s="24">
        <v>0</v>
      </c>
      <c r="BE135" s="144">
        <v>4</v>
      </c>
      <c r="BF135" s="144">
        <v>9</v>
      </c>
      <c r="BG135" s="144">
        <v>2</v>
      </c>
      <c r="BH135" s="144">
        <v>50</v>
      </c>
      <c r="BI135" s="140">
        <v>1</v>
      </c>
      <c r="BJ135" s="144">
        <v>70</v>
      </c>
      <c r="BK135" s="145" t="s">
        <v>274</v>
      </c>
      <c r="BL135" s="84"/>
      <c r="BM135" s="132" t="s">
        <v>30</v>
      </c>
      <c r="BN135" s="84">
        <v>6</v>
      </c>
      <c r="BO135" s="84">
        <v>1</v>
      </c>
      <c r="BP135" s="84" t="s">
        <v>49</v>
      </c>
    </row>
    <row r="136" spans="1:68" ht="51.75">
      <c r="A136" s="25">
        <v>4</v>
      </c>
      <c r="B136" s="25" t="s">
        <v>1</v>
      </c>
      <c r="C136" s="25">
        <v>35</v>
      </c>
      <c r="D136" s="25" t="s">
        <v>47</v>
      </c>
      <c r="E136" s="25">
        <v>1</v>
      </c>
      <c r="F136" s="25">
        <v>10</v>
      </c>
      <c r="G136" s="25">
        <v>16.5</v>
      </c>
      <c r="H136" s="24">
        <v>30.5</v>
      </c>
      <c r="I136" s="24">
        <v>32</v>
      </c>
      <c r="J136" s="79">
        <v>37</v>
      </c>
      <c r="K136" s="79">
        <v>55</v>
      </c>
      <c r="L136" s="79">
        <v>59</v>
      </c>
      <c r="M136" s="79">
        <v>86</v>
      </c>
      <c r="N136">
        <f>J136-'data for JMP'!J136</f>
        <v>5</v>
      </c>
      <c r="O136">
        <f t="shared" si="22"/>
        <v>18</v>
      </c>
      <c r="P136">
        <f t="shared" si="23"/>
        <v>4</v>
      </c>
      <c r="Q136">
        <f t="shared" si="24"/>
        <v>27</v>
      </c>
      <c r="R136" s="24">
        <v>8</v>
      </c>
      <c r="S136" s="51">
        <f t="shared" si="25"/>
        <v>1607.68</v>
      </c>
      <c r="T136" s="79">
        <v>7</v>
      </c>
      <c r="U136">
        <f>3.14*(T136/2)^2*J136</f>
        <v>1423.2050000000002</v>
      </c>
      <c r="V136" s="79">
        <v>16</v>
      </c>
      <c r="W136" s="79">
        <v>16</v>
      </c>
      <c r="X136" s="5">
        <f xml:space="preserve"> AVERAGE(V136:W136)</f>
        <v>16</v>
      </c>
      <c r="Y136">
        <f>3.14*((V136+W136)/2)^2*K136</f>
        <v>44211.200000000004</v>
      </c>
      <c r="Z136" s="79">
        <v>21</v>
      </c>
      <c r="AA136" s="79">
        <v>21</v>
      </c>
      <c r="AB136" s="5">
        <f xml:space="preserve"> AVERAGE(Z136:AA136)</f>
        <v>21</v>
      </c>
      <c r="AC136">
        <f>3.14*((Z136+AA136)/2)^2*L136</f>
        <v>81699.66</v>
      </c>
      <c r="AD136" s="79">
        <v>37</v>
      </c>
      <c r="AE136" s="79">
        <v>28</v>
      </c>
      <c r="AF136" s="5">
        <f xml:space="preserve"> AVERAGE(AD136:AE136)</f>
        <v>32.5</v>
      </c>
      <c r="AG136">
        <f>3.14*((AD136+AE136)/2)^2*M136</f>
        <v>285229.75</v>
      </c>
      <c r="AH136" s="30" t="s">
        <v>18</v>
      </c>
      <c r="AI136" s="88">
        <v>1</v>
      </c>
      <c r="AJ136" s="52" t="s">
        <v>17</v>
      </c>
      <c r="AK136" s="24" t="s">
        <v>13</v>
      </c>
      <c r="AL136" s="24">
        <v>1</v>
      </c>
      <c r="AM136" s="24" t="s">
        <v>15</v>
      </c>
      <c r="AN136" s="24">
        <v>1</v>
      </c>
      <c r="AO136" s="24" t="s">
        <v>15</v>
      </c>
      <c r="AP136" s="80" t="s">
        <v>489</v>
      </c>
      <c r="AQ136">
        <v>1</v>
      </c>
      <c r="AR136" s="77" t="s">
        <v>488</v>
      </c>
      <c r="AS136">
        <v>1</v>
      </c>
      <c r="AT136" s="77" t="s">
        <v>497</v>
      </c>
      <c r="AU136">
        <v>1</v>
      </c>
      <c r="AV136" s="77" t="s">
        <v>15</v>
      </c>
      <c r="AW136">
        <v>1</v>
      </c>
      <c r="AX136" s="79">
        <v>1</v>
      </c>
      <c r="AY136" s="24">
        <v>0</v>
      </c>
      <c r="AZ136" s="79">
        <v>20</v>
      </c>
      <c r="BA136" s="79">
        <v>18</v>
      </c>
      <c r="BB136" s="79">
        <v>10</v>
      </c>
      <c r="BC136" s="79">
        <v>3</v>
      </c>
      <c r="BE136" s="144">
        <v>3</v>
      </c>
      <c r="BF136" s="144">
        <v>3</v>
      </c>
      <c r="BG136" s="144">
        <v>7</v>
      </c>
      <c r="BH136" s="144">
        <v>80</v>
      </c>
      <c r="BI136" s="140">
        <v>0</v>
      </c>
      <c r="BJ136" s="144">
        <v>10</v>
      </c>
      <c r="BK136" s="145" t="s">
        <v>273</v>
      </c>
      <c r="BL136" s="84"/>
      <c r="BM136" s="132" t="s">
        <v>30</v>
      </c>
      <c r="BN136" s="84">
        <v>10</v>
      </c>
      <c r="BO136" s="84">
        <v>7</v>
      </c>
      <c r="BP136" s="84" t="s">
        <v>40</v>
      </c>
    </row>
    <row r="137" spans="1:68" ht="51.75">
      <c r="A137" s="25">
        <v>4</v>
      </c>
      <c r="B137" s="25" t="s">
        <v>1</v>
      </c>
      <c r="C137" s="25">
        <v>36</v>
      </c>
      <c r="D137" s="25" t="s">
        <v>272</v>
      </c>
      <c r="E137" s="25">
        <v>2</v>
      </c>
      <c r="F137" s="25">
        <v>6</v>
      </c>
      <c r="G137" s="25">
        <v>9.5</v>
      </c>
      <c r="H137" s="24">
        <v>12</v>
      </c>
      <c r="I137" s="24">
        <v>14</v>
      </c>
      <c r="J137" s="79">
        <v>17</v>
      </c>
      <c r="K137" s="79">
        <v>24</v>
      </c>
      <c r="L137" s="79">
        <v>28</v>
      </c>
      <c r="M137" s="79">
        <v>46.5</v>
      </c>
      <c r="N137">
        <f>J137-'data for JMP'!J137</f>
        <v>3</v>
      </c>
      <c r="O137">
        <f t="shared" si="22"/>
        <v>7</v>
      </c>
      <c r="P137">
        <f t="shared" si="23"/>
        <v>4</v>
      </c>
      <c r="Q137">
        <f t="shared" si="24"/>
        <v>18.5</v>
      </c>
      <c r="R137" s="24">
        <v>3.5</v>
      </c>
      <c r="S137" s="51">
        <f t="shared" si="25"/>
        <v>134.6275</v>
      </c>
      <c r="T137" s="79">
        <v>4</v>
      </c>
      <c r="U137">
        <f>3.14*(T137/2)^2*J137</f>
        <v>213.52</v>
      </c>
      <c r="V137" s="79">
        <v>4</v>
      </c>
      <c r="W137" s="79">
        <v>4</v>
      </c>
      <c r="X137" s="5">
        <f xml:space="preserve"> AVERAGE(V137:W137)</f>
        <v>4</v>
      </c>
      <c r="Y137">
        <f>3.14*((V137+W137)/2)^2*K137</f>
        <v>1205.76</v>
      </c>
      <c r="Z137" s="79">
        <v>7</v>
      </c>
      <c r="AA137" s="79">
        <v>5</v>
      </c>
      <c r="AB137" s="5">
        <f xml:space="preserve"> AVERAGE(Z137:AA137)</f>
        <v>6</v>
      </c>
      <c r="AC137">
        <f>3.14*((Z137+AA137)/2)^2*L137</f>
        <v>3165.1200000000003</v>
      </c>
      <c r="AD137" s="79">
        <v>18</v>
      </c>
      <c r="AE137" s="79">
        <v>12</v>
      </c>
      <c r="AF137" s="5">
        <f xml:space="preserve"> AVERAGE(AD137:AE137)</f>
        <v>15</v>
      </c>
      <c r="AG137">
        <f>3.14*((AD137+AE137)/2)^2*M137</f>
        <v>32852.25</v>
      </c>
      <c r="AH137" s="30" t="s">
        <v>18</v>
      </c>
      <c r="AI137" s="88">
        <v>1</v>
      </c>
      <c r="AJ137" s="52" t="s">
        <v>17</v>
      </c>
      <c r="AK137" s="24" t="s">
        <v>18</v>
      </c>
      <c r="AL137" s="24">
        <v>1</v>
      </c>
      <c r="AM137" s="24" t="s">
        <v>17</v>
      </c>
      <c r="AN137" s="24">
        <v>1</v>
      </c>
      <c r="AO137" s="24" t="s">
        <v>15</v>
      </c>
      <c r="AP137" s="80" t="s">
        <v>489</v>
      </c>
      <c r="AQ137">
        <v>1</v>
      </c>
      <c r="AR137" s="77" t="s">
        <v>488</v>
      </c>
      <c r="AS137">
        <v>1</v>
      </c>
      <c r="AT137" s="77" t="s">
        <v>497</v>
      </c>
      <c r="AU137">
        <v>1</v>
      </c>
      <c r="AV137" s="77" t="s">
        <v>13</v>
      </c>
      <c r="AW137">
        <v>1</v>
      </c>
      <c r="AX137" s="79">
        <v>50</v>
      </c>
      <c r="AY137" s="24">
        <v>8</v>
      </c>
      <c r="AZ137" s="79">
        <v>10</v>
      </c>
      <c r="BA137" s="79">
        <v>25</v>
      </c>
      <c r="BB137" s="79">
        <v>10</v>
      </c>
      <c r="BC137" s="79">
        <v>6</v>
      </c>
      <c r="BE137" s="144">
        <v>10</v>
      </c>
      <c r="BF137" s="144">
        <v>12</v>
      </c>
      <c r="BG137" s="144">
        <v>18</v>
      </c>
      <c r="BH137" s="144">
        <v>50</v>
      </c>
      <c r="BI137" s="140">
        <v>8</v>
      </c>
      <c r="BJ137" s="144">
        <v>60</v>
      </c>
      <c r="BK137" s="145" t="s">
        <v>271</v>
      </c>
      <c r="BL137" s="84"/>
      <c r="BM137" s="132" t="s">
        <v>30</v>
      </c>
      <c r="BN137" s="84">
        <v>6</v>
      </c>
      <c r="BO137" s="84">
        <v>7</v>
      </c>
      <c r="BP137" s="84" t="s">
        <v>40</v>
      </c>
    </row>
    <row r="138" spans="1:68" ht="51.75">
      <c r="A138" s="25">
        <v>4</v>
      </c>
      <c r="B138" s="25" t="s">
        <v>1</v>
      </c>
      <c r="C138" s="25">
        <v>37</v>
      </c>
      <c r="D138" s="25" t="s">
        <v>267</v>
      </c>
      <c r="E138" s="25">
        <v>2</v>
      </c>
      <c r="F138" s="25">
        <v>7</v>
      </c>
      <c r="G138" s="25">
        <v>15</v>
      </c>
      <c r="H138" s="24">
        <v>24</v>
      </c>
      <c r="I138" s="24">
        <v>27</v>
      </c>
      <c r="J138" s="79">
        <v>29</v>
      </c>
      <c r="K138" s="79">
        <v>44</v>
      </c>
      <c r="L138" s="79">
        <v>57</v>
      </c>
      <c r="M138" s="79">
        <v>79.5</v>
      </c>
      <c r="N138">
        <f>J138-'data for JMP'!J138</f>
        <v>2</v>
      </c>
      <c r="O138">
        <f t="shared" si="22"/>
        <v>15</v>
      </c>
      <c r="P138">
        <f t="shared" si="23"/>
        <v>13</v>
      </c>
      <c r="Q138">
        <f t="shared" si="24"/>
        <v>22.5</v>
      </c>
      <c r="R138" s="24">
        <v>5.5</v>
      </c>
      <c r="S138" s="51">
        <f t="shared" si="25"/>
        <v>641.14874999999995</v>
      </c>
      <c r="T138" s="79">
        <v>7</v>
      </c>
      <c r="U138">
        <f>3.14*(T138/2)^2*J138</f>
        <v>1115.4850000000001</v>
      </c>
      <c r="V138" s="79">
        <v>11</v>
      </c>
      <c r="W138" s="79">
        <v>9</v>
      </c>
      <c r="X138" s="5">
        <f xml:space="preserve"> AVERAGE(V138:W138)</f>
        <v>10</v>
      </c>
      <c r="Y138">
        <f>3.14*((V138+W138)/2)^2*K138</f>
        <v>13816</v>
      </c>
      <c r="Z138" s="79">
        <v>16</v>
      </c>
      <c r="AA138" s="79">
        <v>10</v>
      </c>
      <c r="AB138" s="5">
        <f xml:space="preserve"> AVERAGE(Z138:AA138)</f>
        <v>13</v>
      </c>
      <c r="AC138">
        <f>3.14*((Z138+AA138)/2)^2*L138</f>
        <v>30247.62</v>
      </c>
      <c r="AD138" s="79">
        <v>35</v>
      </c>
      <c r="AE138" s="79">
        <v>18</v>
      </c>
      <c r="AF138" s="5">
        <f xml:space="preserve"> AVERAGE(AD138:AE138)</f>
        <v>26.5</v>
      </c>
      <c r="AG138">
        <f>3.14*((AD138+AE138)/2)^2*M138</f>
        <v>175302.66750000001</v>
      </c>
      <c r="AH138" s="30" t="s">
        <v>17</v>
      </c>
      <c r="AI138" s="88">
        <v>1</v>
      </c>
      <c r="AJ138" s="52" t="s">
        <v>15</v>
      </c>
      <c r="AK138" s="24" t="s">
        <v>17</v>
      </c>
      <c r="AL138" s="24">
        <v>1</v>
      </c>
      <c r="AM138" s="24" t="s">
        <v>17</v>
      </c>
      <c r="AN138" s="24">
        <v>1</v>
      </c>
      <c r="AO138" s="24" t="s">
        <v>15</v>
      </c>
      <c r="AP138" s="80" t="s">
        <v>489</v>
      </c>
      <c r="AQ138">
        <v>1</v>
      </c>
      <c r="AR138" s="77" t="s">
        <v>488</v>
      </c>
      <c r="AS138">
        <v>1</v>
      </c>
      <c r="AT138" s="77" t="s">
        <v>15</v>
      </c>
      <c r="AU138">
        <v>1</v>
      </c>
      <c r="AV138" s="77" t="s">
        <v>13</v>
      </c>
      <c r="AW138">
        <v>1</v>
      </c>
      <c r="AX138" s="79">
        <v>40</v>
      </c>
      <c r="AY138" s="24">
        <v>10</v>
      </c>
      <c r="AZ138" s="79">
        <v>12</v>
      </c>
      <c r="BA138" s="79">
        <v>40</v>
      </c>
      <c r="BB138" s="79">
        <v>35</v>
      </c>
      <c r="BC138" s="79">
        <v>33</v>
      </c>
      <c r="BE138" s="144">
        <v>11</v>
      </c>
      <c r="BF138" s="145">
        <v>0.1</v>
      </c>
      <c r="BG138" s="144">
        <v>60</v>
      </c>
      <c r="BH138" s="145">
        <v>0.1</v>
      </c>
      <c r="BI138" s="140">
        <v>10</v>
      </c>
      <c r="BJ138" s="144">
        <v>67</v>
      </c>
      <c r="BK138" s="145" t="s">
        <v>270</v>
      </c>
      <c r="BL138" s="84"/>
      <c r="BM138" s="132" t="s">
        <v>30</v>
      </c>
      <c r="BN138" s="84">
        <v>7</v>
      </c>
      <c r="BO138" s="84">
        <v>3</v>
      </c>
      <c r="BP138" s="84" t="s">
        <v>40</v>
      </c>
    </row>
    <row r="139" spans="1:68" ht="51.75">
      <c r="A139" s="25">
        <v>4</v>
      </c>
      <c r="B139" s="25" t="s">
        <v>1</v>
      </c>
      <c r="C139" s="25">
        <v>38</v>
      </c>
      <c r="D139" s="25" t="s">
        <v>66</v>
      </c>
      <c r="E139" s="25">
        <v>2</v>
      </c>
      <c r="F139" s="25">
        <v>8</v>
      </c>
      <c r="G139" s="25">
        <v>13</v>
      </c>
      <c r="H139" s="24">
        <v>15</v>
      </c>
      <c r="I139" s="24">
        <v>14</v>
      </c>
      <c r="J139" s="79"/>
      <c r="K139" s="79"/>
      <c r="L139" s="79"/>
      <c r="M139" s="79"/>
      <c r="N139">
        <f>J139-'data for JMP'!J139</f>
        <v>-14</v>
      </c>
      <c r="O139">
        <f t="shared" si="22"/>
        <v>0</v>
      </c>
      <c r="P139">
        <f t="shared" si="23"/>
        <v>0</v>
      </c>
      <c r="Q139">
        <f t="shared" si="24"/>
        <v>0</v>
      </c>
      <c r="R139" s="24">
        <v>4</v>
      </c>
      <c r="S139" s="51">
        <f t="shared" si="25"/>
        <v>175.84</v>
      </c>
      <c r="T139" s="79"/>
      <c r="V139" s="79"/>
      <c r="W139" s="79"/>
      <c r="X139" s="5"/>
      <c r="Z139" s="79"/>
      <c r="AA139" s="79"/>
      <c r="AB139" s="5"/>
      <c r="AD139" s="79"/>
      <c r="AE139" s="79"/>
      <c r="AF139" s="5"/>
      <c r="AH139" s="30" t="s">
        <v>18</v>
      </c>
      <c r="AI139" s="88">
        <v>1</v>
      </c>
      <c r="AJ139" s="52" t="s">
        <v>17</v>
      </c>
      <c r="AK139" s="24" t="s">
        <v>18</v>
      </c>
      <c r="AL139" s="24">
        <v>1</v>
      </c>
      <c r="AM139" s="24" t="s">
        <v>14</v>
      </c>
      <c r="AN139" s="24">
        <v>0</v>
      </c>
      <c r="AO139" s="24" t="s">
        <v>14</v>
      </c>
      <c r="AP139" s="77" t="s">
        <v>512</v>
      </c>
      <c r="AQ139">
        <v>0</v>
      </c>
      <c r="AR139" s="77" t="s">
        <v>512</v>
      </c>
      <c r="AS139">
        <v>0</v>
      </c>
      <c r="AT139" s="77" t="s">
        <v>512</v>
      </c>
      <c r="AU139">
        <v>0</v>
      </c>
      <c r="AV139" s="77" t="s">
        <v>512</v>
      </c>
      <c r="AW139">
        <v>0</v>
      </c>
      <c r="AX139" s="79">
        <v>80</v>
      </c>
      <c r="AY139" s="24">
        <v>50</v>
      </c>
      <c r="AZ139" s="24">
        <v>0</v>
      </c>
      <c r="BA139" s="24">
        <v>0</v>
      </c>
      <c r="BB139" s="24">
        <v>0</v>
      </c>
      <c r="BC139" s="24">
        <v>0</v>
      </c>
      <c r="BE139" s="144">
        <v>30</v>
      </c>
      <c r="BF139" s="144">
        <v>5</v>
      </c>
      <c r="BG139" s="144">
        <v>50</v>
      </c>
      <c r="BH139" s="144">
        <v>15</v>
      </c>
      <c r="BI139" s="140">
        <v>50</v>
      </c>
      <c r="BJ139" s="144">
        <v>80</v>
      </c>
      <c r="BK139" s="145" t="s">
        <v>269</v>
      </c>
      <c r="BL139" s="84"/>
      <c r="BM139" s="132" t="s">
        <v>30</v>
      </c>
      <c r="BN139" s="84">
        <v>8</v>
      </c>
      <c r="BO139" s="84">
        <v>5</v>
      </c>
      <c r="BP139" s="84" t="s">
        <v>40</v>
      </c>
    </row>
    <row r="140" spans="1:68" ht="51.75">
      <c r="A140" s="25">
        <v>4</v>
      </c>
      <c r="B140" s="25" t="s">
        <v>1</v>
      </c>
      <c r="C140" s="25">
        <v>39</v>
      </c>
      <c r="D140" s="25" t="s">
        <v>47</v>
      </c>
      <c r="E140" s="25">
        <v>1</v>
      </c>
      <c r="F140" s="25">
        <v>12</v>
      </c>
      <c r="G140" s="30">
        <v>0</v>
      </c>
      <c r="H140" s="24"/>
      <c r="I140" s="24"/>
      <c r="J140" s="79"/>
      <c r="K140" s="79"/>
      <c r="L140" s="79"/>
      <c r="M140" s="79"/>
      <c r="N140">
        <f>J140-'data for JMP'!J140</f>
        <v>0</v>
      </c>
      <c r="O140">
        <f t="shared" si="22"/>
        <v>0</v>
      </c>
      <c r="P140">
        <f t="shared" si="23"/>
        <v>0</v>
      </c>
      <c r="Q140">
        <f t="shared" si="24"/>
        <v>0</v>
      </c>
      <c r="R140" s="24"/>
      <c r="S140" s="51"/>
      <c r="T140" s="79"/>
      <c r="V140" s="79"/>
      <c r="W140" s="79"/>
      <c r="X140" s="5"/>
      <c r="Z140" s="79"/>
      <c r="AA140" s="79"/>
      <c r="AB140" s="5"/>
      <c r="AD140" s="79"/>
      <c r="AE140" s="79"/>
      <c r="AF140" s="5"/>
      <c r="AH140" s="30" t="s">
        <v>14</v>
      </c>
      <c r="AI140" s="25">
        <v>0</v>
      </c>
      <c r="AJ140" s="30" t="s">
        <v>14</v>
      </c>
      <c r="AK140" s="24" t="s">
        <v>14</v>
      </c>
      <c r="AL140" s="24">
        <v>0</v>
      </c>
      <c r="AM140" s="24" t="s">
        <v>14</v>
      </c>
      <c r="AN140" s="24">
        <v>0</v>
      </c>
      <c r="AO140" s="24" t="s">
        <v>14</v>
      </c>
      <c r="AP140" s="77" t="s">
        <v>512</v>
      </c>
      <c r="AQ140">
        <v>0</v>
      </c>
      <c r="AR140" s="77" t="s">
        <v>512</v>
      </c>
      <c r="AS140">
        <v>0</v>
      </c>
      <c r="AT140" s="77" t="s">
        <v>512</v>
      </c>
      <c r="AU140">
        <v>0</v>
      </c>
      <c r="AV140" s="77" t="s">
        <v>512</v>
      </c>
      <c r="AW140">
        <v>0</v>
      </c>
      <c r="AX140" s="79">
        <v>0</v>
      </c>
      <c r="AY140" s="79">
        <v>0</v>
      </c>
      <c r="AZ140" s="24">
        <v>0</v>
      </c>
      <c r="BA140" s="24">
        <v>0</v>
      </c>
      <c r="BB140" s="24">
        <v>0</v>
      </c>
      <c r="BC140" s="24">
        <v>0</v>
      </c>
      <c r="BE140" s="144">
        <v>5</v>
      </c>
      <c r="BF140" s="144">
        <v>2</v>
      </c>
      <c r="BG140" s="144">
        <v>10</v>
      </c>
      <c r="BH140" s="144">
        <v>10</v>
      </c>
      <c r="BI140" s="140"/>
      <c r="BJ140" s="144">
        <v>35</v>
      </c>
      <c r="BK140" s="145" t="s">
        <v>268</v>
      </c>
      <c r="BL140" s="84"/>
      <c r="BM140" s="132" t="s">
        <v>30</v>
      </c>
      <c r="BN140" s="84">
        <v>12</v>
      </c>
      <c r="BO140" s="84">
        <v>7</v>
      </c>
      <c r="BP140" s="84" t="s">
        <v>40</v>
      </c>
    </row>
    <row r="141" spans="1:68" ht="51.75">
      <c r="A141" s="25">
        <v>4</v>
      </c>
      <c r="B141" s="25" t="s">
        <v>1</v>
      </c>
      <c r="C141" s="25">
        <v>40</v>
      </c>
      <c r="D141" s="25" t="s">
        <v>267</v>
      </c>
      <c r="E141" s="25">
        <v>1</v>
      </c>
      <c r="F141" s="25">
        <v>7</v>
      </c>
      <c r="G141" s="25">
        <v>12.5</v>
      </c>
      <c r="H141" s="24">
        <v>15.5</v>
      </c>
      <c r="I141" s="24">
        <v>17</v>
      </c>
      <c r="J141" s="79">
        <v>22</v>
      </c>
      <c r="K141" s="79">
        <v>33</v>
      </c>
      <c r="L141" s="79">
        <v>43</v>
      </c>
      <c r="M141" s="79">
        <v>58</v>
      </c>
      <c r="N141">
        <f>J141-'data for JMP'!J141</f>
        <v>5</v>
      </c>
      <c r="O141">
        <f t="shared" si="22"/>
        <v>11</v>
      </c>
      <c r="P141">
        <f t="shared" si="23"/>
        <v>10</v>
      </c>
      <c r="Q141">
        <f t="shared" si="24"/>
        <v>15</v>
      </c>
      <c r="R141" s="24">
        <v>6</v>
      </c>
      <c r="S141" s="51">
        <f t="shared" si="25"/>
        <v>480.42</v>
      </c>
      <c r="T141" s="79">
        <v>8</v>
      </c>
      <c r="U141">
        <f>3.14*(T141/2)^2*J141</f>
        <v>1105.28</v>
      </c>
      <c r="V141" s="79">
        <v>9</v>
      </c>
      <c r="W141" s="79">
        <v>8</v>
      </c>
      <c r="X141" s="5">
        <f xml:space="preserve"> AVERAGE(V141:W141)</f>
        <v>8.5</v>
      </c>
      <c r="Y141">
        <f>3.14*((V141+W141)/2)^2*K141</f>
        <v>7486.5450000000001</v>
      </c>
      <c r="Z141" s="79">
        <v>11</v>
      </c>
      <c r="AA141" s="79">
        <v>10</v>
      </c>
      <c r="AB141" s="5">
        <f xml:space="preserve"> AVERAGE(Z141:AA141)</f>
        <v>10.5</v>
      </c>
      <c r="AC141">
        <f>3.14*((Z141+AA141)/2)^2*L141</f>
        <v>14885.955</v>
      </c>
      <c r="AD141" s="79">
        <v>19</v>
      </c>
      <c r="AE141" s="79">
        <v>18</v>
      </c>
      <c r="AF141" s="5">
        <f xml:space="preserve"> AVERAGE(AD141:AE141)</f>
        <v>18.5</v>
      </c>
      <c r="AG141">
        <f>3.14*((AD141+AE141)/2)^2*M141</f>
        <v>62330.57</v>
      </c>
      <c r="AH141" s="30" t="s">
        <v>13</v>
      </c>
      <c r="AI141" s="88">
        <v>1</v>
      </c>
      <c r="AJ141" s="52" t="s">
        <v>15</v>
      </c>
      <c r="AK141" s="24" t="s">
        <v>15</v>
      </c>
      <c r="AL141" s="24">
        <v>1</v>
      </c>
      <c r="AM141" s="24" t="s">
        <v>17</v>
      </c>
      <c r="AN141" s="24">
        <v>1</v>
      </c>
      <c r="AO141" s="24" t="s">
        <v>15</v>
      </c>
      <c r="AP141" s="80" t="s">
        <v>488</v>
      </c>
      <c r="AQ141">
        <v>1</v>
      </c>
      <c r="AR141" s="77" t="s">
        <v>488</v>
      </c>
      <c r="AS141">
        <v>1</v>
      </c>
      <c r="AT141" s="77" t="s">
        <v>13</v>
      </c>
      <c r="AU141">
        <v>1</v>
      </c>
      <c r="AV141" s="77" t="s">
        <v>13</v>
      </c>
      <c r="AW141">
        <v>1</v>
      </c>
      <c r="AX141" s="79">
        <v>0</v>
      </c>
      <c r="AY141" s="24">
        <v>9</v>
      </c>
      <c r="AZ141" s="79">
        <v>10</v>
      </c>
      <c r="BA141" s="79">
        <v>15</v>
      </c>
      <c r="BB141" s="79">
        <v>50</v>
      </c>
      <c r="BC141" s="79">
        <v>30</v>
      </c>
      <c r="BE141" s="144">
        <v>25</v>
      </c>
      <c r="BF141" s="144">
        <v>4</v>
      </c>
      <c r="BG141" s="144">
        <v>30</v>
      </c>
      <c r="BH141" s="144">
        <v>30</v>
      </c>
      <c r="BI141" s="140">
        <v>9</v>
      </c>
      <c r="BJ141" s="144">
        <v>90</v>
      </c>
      <c r="BK141" s="145" t="s">
        <v>266</v>
      </c>
      <c r="BL141" s="84"/>
      <c r="BM141" s="132" t="s">
        <v>30</v>
      </c>
      <c r="BN141" s="84">
        <v>7</v>
      </c>
      <c r="BO141" s="84">
        <v>3</v>
      </c>
      <c r="BP141" s="84" t="s">
        <v>49</v>
      </c>
    </row>
    <row r="142" spans="1:68" ht="51.75">
      <c r="A142" s="25">
        <v>4</v>
      </c>
      <c r="B142" s="25" t="s">
        <v>1</v>
      </c>
      <c r="C142" s="25">
        <v>41</v>
      </c>
      <c r="D142" s="25" t="s">
        <v>47</v>
      </c>
      <c r="E142" s="25">
        <v>2</v>
      </c>
      <c r="F142" s="25">
        <v>9</v>
      </c>
      <c r="G142" s="25">
        <v>11</v>
      </c>
      <c r="H142" s="24">
        <v>18</v>
      </c>
      <c r="I142" s="24">
        <v>20</v>
      </c>
      <c r="J142" s="79">
        <v>24</v>
      </c>
      <c r="K142" s="79">
        <v>32</v>
      </c>
      <c r="L142" s="79">
        <v>52</v>
      </c>
      <c r="M142" s="79">
        <v>76</v>
      </c>
      <c r="N142">
        <f>J142-'data for JMP'!J142</f>
        <v>4</v>
      </c>
      <c r="O142">
        <f t="shared" si="22"/>
        <v>8</v>
      </c>
      <c r="P142">
        <f t="shared" si="23"/>
        <v>20</v>
      </c>
      <c r="Q142">
        <f t="shared" si="24"/>
        <v>24</v>
      </c>
      <c r="R142" s="24">
        <v>9.5</v>
      </c>
      <c r="S142" s="51">
        <f t="shared" si="25"/>
        <v>1416.925</v>
      </c>
      <c r="T142" s="79">
        <v>6</v>
      </c>
      <c r="U142">
        <f>3.14*(T142/2)^2*J142</f>
        <v>678.24</v>
      </c>
      <c r="V142" s="79">
        <v>13</v>
      </c>
      <c r="W142" s="79">
        <v>14</v>
      </c>
      <c r="X142" s="5">
        <f xml:space="preserve"> AVERAGE(V142:W142)</f>
        <v>13.5</v>
      </c>
      <c r="Y142">
        <f>3.14*((V142+W142)/2)^2*K142</f>
        <v>18312.48</v>
      </c>
      <c r="Z142" s="79">
        <v>19</v>
      </c>
      <c r="AA142" s="79">
        <v>15</v>
      </c>
      <c r="AB142" s="5">
        <f xml:space="preserve"> AVERAGE(Z142:AA142)</f>
        <v>17</v>
      </c>
      <c r="AC142">
        <f>3.14*((Z142+AA142)/2)^2*L142</f>
        <v>47187.92</v>
      </c>
      <c r="AD142" s="79">
        <v>25</v>
      </c>
      <c r="AE142" s="79">
        <v>16</v>
      </c>
      <c r="AF142" s="5">
        <f xml:space="preserve"> AVERAGE(AD142:AE142)</f>
        <v>20.5</v>
      </c>
      <c r="AG142">
        <f>3.14*((AD142+AE142)/2)^2*M142</f>
        <v>100288.46</v>
      </c>
      <c r="AH142" s="30" t="s">
        <v>15</v>
      </c>
      <c r="AI142" s="88">
        <v>1</v>
      </c>
      <c r="AJ142" s="52" t="s">
        <v>15</v>
      </c>
      <c r="AK142" s="24" t="s">
        <v>13</v>
      </c>
      <c r="AL142" s="24">
        <v>1</v>
      </c>
      <c r="AM142" s="24" t="s">
        <v>15</v>
      </c>
      <c r="AN142" s="24">
        <v>1</v>
      </c>
      <c r="AO142" s="24" t="s">
        <v>15</v>
      </c>
      <c r="AP142" s="80" t="s">
        <v>488</v>
      </c>
      <c r="AQ142">
        <v>1</v>
      </c>
      <c r="AR142" s="77" t="s">
        <v>13</v>
      </c>
      <c r="AS142">
        <v>1</v>
      </c>
      <c r="AT142" s="77" t="s">
        <v>13</v>
      </c>
      <c r="AU142">
        <v>1</v>
      </c>
      <c r="AV142" s="77" t="s">
        <v>13</v>
      </c>
      <c r="AW142">
        <v>1</v>
      </c>
      <c r="AX142" s="79">
        <v>50</v>
      </c>
      <c r="AY142" s="24">
        <v>5</v>
      </c>
      <c r="AZ142" s="79">
        <v>15</v>
      </c>
      <c r="BA142" s="79">
        <v>35</v>
      </c>
      <c r="BB142" s="79">
        <v>20</v>
      </c>
      <c r="BC142" s="79">
        <v>30</v>
      </c>
      <c r="BE142" s="144">
        <v>5</v>
      </c>
      <c r="BF142" s="144">
        <v>1</v>
      </c>
      <c r="BG142" s="144">
        <v>15</v>
      </c>
      <c r="BH142" s="144">
        <v>70</v>
      </c>
      <c r="BI142" s="140">
        <v>5</v>
      </c>
      <c r="BJ142" s="144">
        <v>30</v>
      </c>
      <c r="BK142" s="145" t="s">
        <v>265</v>
      </c>
      <c r="BL142" s="84"/>
      <c r="BM142" s="132" t="s">
        <v>30</v>
      </c>
      <c r="BN142" s="84">
        <v>9</v>
      </c>
      <c r="BO142" s="84">
        <v>5</v>
      </c>
      <c r="BP142" s="84" t="s">
        <v>49</v>
      </c>
    </row>
    <row r="143" spans="1:68" ht="51.75">
      <c r="A143" s="25">
        <v>4</v>
      </c>
      <c r="B143" s="25" t="s">
        <v>1</v>
      </c>
      <c r="C143" s="25">
        <v>42</v>
      </c>
      <c r="D143" s="25" t="s">
        <v>47</v>
      </c>
      <c r="E143" s="25">
        <v>2</v>
      </c>
      <c r="F143" s="25">
        <v>7</v>
      </c>
      <c r="G143" s="25">
        <v>9.5</v>
      </c>
      <c r="H143" s="24">
        <v>14.5</v>
      </c>
      <c r="I143" s="24">
        <v>19</v>
      </c>
      <c r="J143" s="79">
        <v>24</v>
      </c>
      <c r="K143" s="79">
        <v>42</v>
      </c>
      <c r="L143" s="79">
        <v>55</v>
      </c>
      <c r="M143" s="79">
        <v>82</v>
      </c>
      <c r="N143">
        <f>J143-'data for JMP'!J143</f>
        <v>5</v>
      </c>
      <c r="O143">
        <f t="shared" si="22"/>
        <v>18</v>
      </c>
      <c r="P143">
        <f t="shared" si="23"/>
        <v>13</v>
      </c>
      <c r="Q143">
        <f t="shared" si="24"/>
        <v>27</v>
      </c>
      <c r="R143" s="24">
        <v>5</v>
      </c>
      <c r="S143" s="51">
        <f t="shared" si="25"/>
        <v>372.875</v>
      </c>
      <c r="T143" s="79">
        <v>3</v>
      </c>
      <c r="U143">
        <f>3.14*(T143/2)^2*J143</f>
        <v>169.56</v>
      </c>
      <c r="V143" s="79">
        <v>11</v>
      </c>
      <c r="W143" s="79">
        <v>9</v>
      </c>
      <c r="X143" s="5">
        <f xml:space="preserve"> AVERAGE(V143:W143)</f>
        <v>10</v>
      </c>
      <c r="Y143">
        <f>3.14*((V143+W143)/2)^2*K143</f>
        <v>13188</v>
      </c>
      <c r="Z143" s="79">
        <v>16</v>
      </c>
      <c r="AA143" s="79">
        <v>12</v>
      </c>
      <c r="AB143" s="5">
        <f xml:space="preserve"> AVERAGE(Z143:AA143)</f>
        <v>14</v>
      </c>
      <c r="AC143">
        <f>3.14*((Z143+AA143)/2)^2*L143</f>
        <v>33849.200000000004</v>
      </c>
      <c r="AD143" s="79">
        <v>21</v>
      </c>
      <c r="AE143" s="79">
        <v>17</v>
      </c>
      <c r="AF143" s="5">
        <f xml:space="preserve"> AVERAGE(AD143:AE143)</f>
        <v>19</v>
      </c>
      <c r="AG143">
        <f>3.14*((AD143+AE143)/2)^2*M143</f>
        <v>92950.28</v>
      </c>
      <c r="AH143" s="30" t="s">
        <v>18</v>
      </c>
      <c r="AI143" s="88">
        <v>1</v>
      </c>
      <c r="AJ143" s="52" t="s">
        <v>17</v>
      </c>
      <c r="AK143" s="24" t="s">
        <v>15</v>
      </c>
      <c r="AL143" s="24">
        <v>1</v>
      </c>
      <c r="AM143" s="24" t="s">
        <v>15</v>
      </c>
      <c r="AN143" s="24">
        <v>1</v>
      </c>
      <c r="AO143" s="24" t="s">
        <v>15</v>
      </c>
      <c r="AP143" s="80" t="s">
        <v>489</v>
      </c>
      <c r="AQ143">
        <v>1</v>
      </c>
      <c r="AR143" s="77" t="s">
        <v>488</v>
      </c>
      <c r="AS143">
        <v>1</v>
      </c>
      <c r="AT143" s="77" t="s">
        <v>13</v>
      </c>
      <c r="AU143">
        <v>1</v>
      </c>
      <c r="AV143" s="77" t="s">
        <v>15</v>
      </c>
      <c r="AW143">
        <v>1</v>
      </c>
      <c r="AX143" s="79">
        <v>0</v>
      </c>
      <c r="AY143" s="24">
        <v>40</v>
      </c>
      <c r="AZ143" s="79">
        <v>40</v>
      </c>
      <c r="BA143" s="79">
        <v>0</v>
      </c>
      <c r="BB143" s="79">
        <v>2</v>
      </c>
      <c r="BC143" s="79">
        <v>2</v>
      </c>
      <c r="BE143" s="144">
        <v>18</v>
      </c>
      <c r="BF143" s="145">
        <v>0.1</v>
      </c>
      <c r="BG143" s="144">
        <v>38</v>
      </c>
      <c r="BH143" s="144">
        <v>7</v>
      </c>
      <c r="BI143" s="140">
        <v>40</v>
      </c>
      <c r="BJ143" s="144">
        <v>16</v>
      </c>
      <c r="BK143" s="145" t="s">
        <v>264</v>
      </c>
      <c r="BL143" s="84"/>
      <c r="BM143" s="132" t="s">
        <v>30</v>
      </c>
      <c r="BN143" s="84">
        <v>7</v>
      </c>
      <c r="BO143" s="84">
        <v>1</v>
      </c>
      <c r="BP143" s="84" t="s">
        <v>49</v>
      </c>
    </row>
    <row r="144" spans="1:68" ht="51.75">
      <c r="A144" s="25">
        <v>4</v>
      </c>
      <c r="B144" s="25" t="s">
        <v>1</v>
      </c>
      <c r="C144" s="25">
        <v>43</v>
      </c>
      <c r="D144" s="25" t="s">
        <v>47</v>
      </c>
      <c r="E144" s="25">
        <v>2</v>
      </c>
      <c r="F144" s="25">
        <v>6</v>
      </c>
      <c r="G144" s="25">
        <v>12.5</v>
      </c>
      <c r="H144" s="24">
        <v>17</v>
      </c>
      <c r="I144" s="24">
        <v>17</v>
      </c>
      <c r="J144" s="79">
        <v>18</v>
      </c>
      <c r="K144" s="79">
        <v>22</v>
      </c>
      <c r="L144" s="79">
        <v>22</v>
      </c>
      <c r="M144" s="79">
        <v>33.5</v>
      </c>
      <c r="N144">
        <f>J144-'data for JMP'!J144</f>
        <v>1</v>
      </c>
      <c r="O144">
        <f t="shared" si="22"/>
        <v>4</v>
      </c>
      <c r="P144">
        <f t="shared" si="23"/>
        <v>0</v>
      </c>
      <c r="Q144">
        <f t="shared" si="24"/>
        <v>11.5</v>
      </c>
      <c r="R144" s="24">
        <v>5</v>
      </c>
      <c r="S144" s="51">
        <f t="shared" si="25"/>
        <v>333.625</v>
      </c>
      <c r="T144" s="79">
        <v>3</v>
      </c>
      <c r="U144">
        <f>3.14*(T144/2)^2*J144</f>
        <v>127.17</v>
      </c>
      <c r="V144" s="79">
        <v>7</v>
      </c>
      <c r="W144" s="79">
        <v>5</v>
      </c>
      <c r="X144" s="5">
        <f xml:space="preserve"> AVERAGE(V144:W144)</f>
        <v>6</v>
      </c>
      <c r="Y144">
        <f>3.14*((V144+W144)/2)^2*K144</f>
        <v>2486.88</v>
      </c>
      <c r="Z144" s="79">
        <v>6</v>
      </c>
      <c r="AA144" s="79">
        <v>5</v>
      </c>
      <c r="AB144" s="5">
        <f xml:space="preserve"> AVERAGE(Z144:AA144)</f>
        <v>5.5</v>
      </c>
      <c r="AC144">
        <f>3.14*((Z144+AA144)/2)^2*L144</f>
        <v>2089.67</v>
      </c>
      <c r="AD144" s="79">
        <v>9.5</v>
      </c>
      <c r="AE144" s="79">
        <v>6</v>
      </c>
      <c r="AF144" s="5">
        <f xml:space="preserve"> AVERAGE(AD144:AE144)</f>
        <v>7.75</v>
      </c>
      <c r="AG144">
        <f>3.14*((AD144+AE144)/2)^2*M144</f>
        <v>6317.9743749999998</v>
      </c>
      <c r="AH144" s="30" t="s">
        <v>15</v>
      </c>
      <c r="AI144" s="88">
        <v>1</v>
      </c>
      <c r="AJ144" s="52" t="s">
        <v>15</v>
      </c>
      <c r="AK144" s="24" t="s">
        <v>15</v>
      </c>
      <c r="AL144" s="24">
        <v>1</v>
      </c>
      <c r="AM144" s="24" t="s">
        <v>15</v>
      </c>
      <c r="AN144" s="24">
        <v>1</v>
      </c>
      <c r="AO144" s="24" t="s">
        <v>15</v>
      </c>
      <c r="AP144" s="80" t="s">
        <v>489</v>
      </c>
      <c r="AQ144">
        <v>1</v>
      </c>
      <c r="AR144" s="77" t="s">
        <v>488</v>
      </c>
      <c r="AS144">
        <v>1</v>
      </c>
      <c r="AT144" s="77" t="s">
        <v>497</v>
      </c>
      <c r="AU144">
        <v>1</v>
      </c>
      <c r="AV144" s="77" t="s">
        <v>15</v>
      </c>
      <c r="AW144">
        <v>1</v>
      </c>
      <c r="AX144" s="79">
        <v>30</v>
      </c>
      <c r="AY144" s="24">
        <v>30</v>
      </c>
      <c r="AZ144" s="79">
        <v>20</v>
      </c>
      <c r="BA144" s="79">
        <v>75</v>
      </c>
      <c r="BB144" s="79">
        <v>15</v>
      </c>
      <c r="BC144" s="79">
        <v>40</v>
      </c>
      <c r="BE144" s="144">
        <v>2</v>
      </c>
      <c r="BF144" s="145">
        <v>0.1</v>
      </c>
      <c r="BG144" s="144">
        <v>15</v>
      </c>
      <c r="BH144" s="144">
        <v>5</v>
      </c>
      <c r="BI144" s="140">
        <v>30</v>
      </c>
      <c r="BJ144" s="144">
        <v>110</v>
      </c>
      <c r="BK144" s="145" t="s">
        <v>263</v>
      </c>
      <c r="BL144" s="84"/>
      <c r="BM144" s="132" t="s">
        <v>30</v>
      </c>
      <c r="BN144" s="84">
        <v>6</v>
      </c>
      <c r="BO144" s="84">
        <v>0</v>
      </c>
      <c r="BP144" s="84" t="s">
        <v>49</v>
      </c>
    </row>
    <row r="145" spans="1:68" ht="39">
      <c r="A145" s="25">
        <v>4</v>
      </c>
      <c r="B145" s="25" t="s">
        <v>1</v>
      </c>
      <c r="C145" s="25">
        <v>44</v>
      </c>
      <c r="D145" s="25" t="s">
        <v>47</v>
      </c>
      <c r="E145" s="25">
        <v>3</v>
      </c>
      <c r="F145" s="25">
        <v>7</v>
      </c>
      <c r="G145" s="25">
        <v>10</v>
      </c>
      <c r="H145" s="24"/>
      <c r="I145" s="24"/>
      <c r="J145" s="79"/>
      <c r="K145" s="79"/>
      <c r="L145" s="79"/>
      <c r="M145" s="79"/>
      <c r="N145">
        <f>J145-'data for JMP'!J145</f>
        <v>0</v>
      </c>
      <c r="O145">
        <f t="shared" si="22"/>
        <v>0</v>
      </c>
      <c r="P145">
        <f t="shared" si="23"/>
        <v>0</v>
      </c>
      <c r="Q145">
        <f t="shared" si="24"/>
        <v>0</v>
      </c>
      <c r="R145" s="24"/>
      <c r="S145" s="51"/>
      <c r="T145" s="79"/>
      <c r="V145" s="79"/>
      <c r="W145" s="79"/>
      <c r="X145" s="5"/>
      <c r="Z145" s="79"/>
      <c r="AA145" s="79"/>
      <c r="AB145" s="5"/>
      <c r="AD145" s="79"/>
      <c r="AE145" s="79"/>
      <c r="AF145" s="5"/>
      <c r="AH145" s="30" t="s">
        <v>17</v>
      </c>
      <c r="AI145" s="88">
        <v>1</v>
      </c>
      <c r="AJ145" s="52" t="s">
        <v>14</v>
      </c>
      <c r="AK145" s="24" t="s">
        <v>14</v>
      </c>
      <c r="AL145" s="24">
        <v>0</v>
      </c>
      <c r="AM145" s="24" t="s">
        <v>14</v>
      </c>
      <c r="AN145" s="24">
        <v>0</v>
      </c>
      <c r="AO145" s="24" t="s">
        <v>14</v>
      </c>
      <c r="AP145" s="77" t="s">
        <v>512</v>
      </c>
      <c r="AQ145">
        <v>0</v>
      </c>
      <c r="AR145" s="77" t="s">
        <v>512</v>
      </c>
      <c r="AS145">
        <v>0</v>
      </c>
      <c r="AT145" s="77" t="s">
        <v>512</v>
      </c>
      <c r="AU145">
        <v>0</v>
      </c>
      <c r="AV145" s="77" t="s">
        <v>512</v>
      </c>
      <c r="AW145">
        <v>0</v>
      </c>
      <c r="AX145" s="79">
        <v>0</v>
      </c>
      <c r="AY145" s="79">
        <v>0</v>
      </c>
      <c r="AZ145" s="24">
        <v>0</v>
      </c>
      <c r="BA145" s="24">
        <v>0</v>
      </c>
      <c r="BB145" s="24">
        <v>0</v>
      </c>
      <c r="BC145" s="24">
        <v>0</v>
      </c>
      <c r="BE145" s="144">
        <v>0</v>
      </c>
      <c r="BF145" s="145">
        <v>0.1</v>
      </c>
      <c r="BG145" s="144">
        <v>0</v>
      </c>
      <c r="BH145" s="144">
        <v>17</v>
      </c>
      <c r="BI145" s="140"/>
      <c r="BJ145" s="144">
        <v>3</v>
      </c>
      <c r="BK145" s="145" t="s">
        <v>262</v>
      </c>
      <c r="BL145" s="84"/>
      <c r="BM145" s="132" t="s">
        <v>30</v>
      </c>
      <c r="BN145" s="84">
        <v>7</v>
      </c>
      <c r="BO145" s="84">
        <v>1</v>
      </c>
      <c r="BP145" s="84" t="s">
        <v>40</v>
      </c>
    </row>
    <row r="146" spans="1:68" ht="26.25">
      <c r="A146" s="25">
        <v>4</v>
      </c>
      <c r="B146" s="25" t="s">
        <v>1</v>
      </c>
      <c r="C146" s="25">
        <v>45</v>
      </c>
      <c r="D146" s="25" t="s">
        <v>47</v>
      </c>
      <c r="E146" s="25">
        <v>3</v>
      </c>
      <c r="F146" s="25">
        <v>7.5</v>
      </c>
      <c r="G146" s="25">
        <v>10.5</v>
      </c>
      <c r="H146" s="24">
        <v>7</v>
      </c>
      <c r="I146" s="24">
        <v>25</v>
      </c>
      <c r="J146" s="79">
        <v>28</v>
      </c>
      <c r="K146" s="79">
        <v>29</v>
      </c>
      <c r="L146" s="79">
        <v>31</v>
      </c>
      <c r="M146" s="79">
        <v>35</v>
      </c>
      <c r="N146">
        <f>J146-'data for JMP'!J146</f>
        <v>3</v>
      </c>
      <c r="O146">
        <f t="shared" si="22"/>
        <v>1</v>
      </c>
      <c r="P146">
        <f t="shared" si="23"/>
        <v>2</v>
      </c>
      <c r="Q146">
        <f t="shared" si="24"/>
        <v>4</v>
      </c>
      <c r="R146" s="24">
        <v>10.5</v>
      </c>
      <c r="S146" s="51">
        <f t="shared" si="25"/>
        <v>2163.65625</v>
      </c>
      <c r="T146" s="79">
        <v>5</v>
      </c>
      <c r="U146">
        <f>3.14*(T146/2)^2*J146</f>
        <v>549.5</v>
      </c>
      <c r="V146" s="79">
        <v>15</v>
      </c>
      <c r="W146" s="79">
        <v>9</v>
      </c>
      <c r="X146" s="5">
        <f t="shared" ref="X146:X151" si="26" xml:space="preserve"> AVERAGE(V146:W146)</f>
        <v>12</v>
      </c>
      <c r="Y146">
        <f t="shared" ref="Y146:Y151" si="27">3.14*((V146+W146)/2)^2*K146</f>
        <v>13112.640000000001</v>
      </c>
      <c r="Z146" s="79">
        <v>19</v>
      </c>
      <c r="AA146" s="79">
        <v>10</v>
      </c>
      <c r="AB146" s="5">
        <f xml:space="preserve"> AVERAGE(Z146:AA146)</f>
        <v>14.5</v>
      </c>
      <c r="AC146">
        <f>3.14*((Z146+AA146)/2)^2*L146</f>
        <v>20465.735000000001</v>
      </c>
      <c r="AD146" s="79">
        <v>15</v>
      </c>
      <c r="AE146" s="79">
        <v>10</v>
      </c>
      <c r="AF146" s="5">
        <f xml:space="preserve"> AVERAGE(AD146:AE146)</f>
        <v>12.5</v>
      </c>
      <c r="AG146">
        <f>3.14*((AD146+AE146)/2)^2*M146</f>
        <v>17171.875</v>
      </c>
      <c r="AH146" s="30" t="s">
        <v>17</v>
      </c>
      <c r="AI146" s="88">
        <v>1</v>
      </c>
      <c r="AJ146" s="52" t="s">
        <v>15</v>
      </c>
      <c r="AK146" s="24" t="s">
        <v>17</v>
      </c>
      <c r="AL146" s="24">
        <v>1</v>
      </c>
      <c r="AM146" s="24" t="s">
        <v>15</v>
      </c>
      <c r="AN146" s="24">
        <v>1</v>
      </c>
      <c r="AO146" s="24" t="s">
        <v>13</v>
      </c>
      <c r="AP146" s="80" t="s">
        <v>490</v>
      </c>
      <c r="AQ146">
        <v>1</v>
      </c>
      <c r="AR146" s="77" t="s">
        <v>488</v>
      </c>
      <c r="AS146">
        <v>1</v>
      </c>
      <c r="AT146" s="77" t="s">
        <v>18</v>
      </c>
      <c r="AU146">
        <v>1</v>
      </c>
      <c r="AV146" s="77" t="s">
        <v>15</v>
      </c>
      <c r="AW146">
        <v>1</v>
      </c>
      <c r="AX146" s="79">
        <v>5</v>
      </c>
      <c r="AY146" s="24">
        <v>0</v>
      </c>
      <c r="AZ146" s="79">
        <v>5</v>
      </c>
      <c r="BA146" s="79">
        <v>0</v>
      </c>
      <c r="BB146" s="79">
        <v>2</v>
      </c>
      <c r="BC146" s="79">
        <v>0</v>
      </c>
      <c r="BE146" s="144">
        <v>1</v>
      </c>
      <c r="BF146" s="145">
        <v>0.1</v>
      </c>
      <c r="BG146" s="144">
        <v>15</v>
      </c>
      <c r="BH146" s="145">
        <v>0.1</v>
      </c>
      <c r="BI146" s="140">
        <v>0</v>
      </c>
      <c r="BJ146" s="144">
        <v>20</v>
      </c>
      <c r="BK146" s="145" t="s">
        <v>261</v>
      </c>
      <c r="BL146" s="146" t="s">
        <v>260</v>
      </c>
      <c r="BM146" s="132" t="s">
        <v>30</v>
      </c>
      <c r="BN146" s="84">
        <v>7.5</v>
      </c>
      <c r="BO146" s="84">
        <v>0</v>
      </c>
      <c r="BP146" s="84" t="s">
        <v>259</v>
      </c>
    </row>
    <row r="147" spans="1:68" ht="39">
      <c r="A147" s="25">
        <v>4</v>
      </c>
      <c r="B147" s="25" t="s">
        <v>1</v>
      </c>
      <c r="C147" s="25">
        <v>46</v>
      </c>
      <c r="D147" s="25" t="s">
        <v>66</v>
      </c>
      <c r="E147" s="25">
        <v>3</v>
      </c>
      <c r="F147" s="25">
        <v>7.5</v>
      </c>
      <c r="G147" s="25">
        <v>13</v>
      </c>
      <c r="H147" s="24">
        <v>15.5</v>
      </c>
      <c r="I147" s="24">
        <v>18</v>
      </c>
      <c r="J147" s="79">
        <v>20</v>
      </c>
      <c r="K147" s="79">
        <v>19</v>
      </c>
      <c r="L147" s="79">
        <v>17</v>
      </c>
      <c r="M147" s="79">
        <v>21</v>
      </c>
      <c r="N147">
        <f>J147-'data for JMP'!J147</f>
        <v>2</v>
      </c>
      <c r="O147">
        <f t="shared" si="22"/>
        <v>-1</v>
      </c>
      <c r="P147">
        <f t="shared" si="23"/>
        <v>-2</v>
      </c>
      <c r="Q147">
        <f t="shared" si="24"/>
        <v>4</v>
      </c>
      <c r="R147" s="24">
        <v>6</v>
      </c>
      <c r="S147" s="51">
        <f t="shared" si="25"/>
        <v>508.68</v>
      </c>
      <c r="T147" s="79">
        <v>5</v>
      </c>
      <c r="U147">
        <f>3.14*(T147/2)^2*J147</f>
        <v>392.5</v>
      </c>
      <c r="V147" s="79">
        <v>7</v>
      </c>
      <c r="W147" s="79">
        <v>6</v>
      </c>
      <c r="X147" s="5">
        <f t="shared" si="26"/>
        <v>6.5</v>
      </c>
      <c r="Y147">
        <f t="shared" si="27"/>
        <v>2520.6349999999998</v>
      </c>
      <c r="Z147" s="79">
        <v>5</v>
      </c>
      <c r="AA147" s="79">
        <v>5</v>
      </c>
      <c r="AB147" s="5">
        <f xml:space="preserve"> AVERAGE(Z147:AA147)</f>
        <v>5</v>
      </c>
      <c r="AC147">
        <f>3.14*((Z147+AA147)/2)^2*L147</f>
        <v>1334.5</v>
      </c>
      <c r="AD147" s="79">
        <v>6.5</v>
      </c>
      <c r="AE147" s="79">
        <v>6.5</v>
      </c>
      <c r="AF147" s="5">
        <f xml:space="preserve"> AVERAGE(AD147:AE147)</f>
        <v>6.5</v>
      </c>
      <c r="AG147">
        <f>3.14*((AD147+AE147)/2)^2*M147</f>
        <v>2785.9649999999997</v>
      </c>
      <c r="AH147" s="30" t="s">
        <v>15</v>
      </c>
      <c r="AI147" s="88">
        <v>1</v>
      </c>
      <c r="AJ147" s="52" t="s">
        <v>15</v>
      </c>
      <c r="AK147" s="24" t="s">
        <v>17</v>
      </c>
      <c r="AL147" s="24">
        <v>1</v>
      </c>
      <c r="AM147" s="24" t="s">
        <v>17</v>
      </c>
      <c r="AN147" s="24">
        <v>1</v>
      </c>
      <c r="AO147" s="24" t="s">
        <v>17</v>
      </c>
      <c r="AP147" s="80" t="s">
        <v>490</v>
      </c>
      <c r="AQ147">
        <v>1</v>
      </c>
      <c r="AR147" s="77" t="s">
        <v>490</v>
      </c>
      <c r="AS147">
        <v>1</v>
      </c>
      <c r="AT147" s="77" t="s">
        <v>497</v>
      </c>
      <c r="AU147">
        <v>1</v>
      </c>
      <c r="AV147" s="77" t="s">
        <v>17</v>
      </c>
      <c r="AW147">
        <v>1</v>
      </c>
      <c r="AX147" s="79">
        <v>0</v>
      </c>
      <c r="AY147" s="24">
        <v>0</v>
      </c>
      <c r="AZ147" s="79">
        <v>3</v>
      </c>
      <c r="BA147" s="79">
        <v>3</v>
      </c>
      <c r="BB147" s="79">
        <v>20</v>
      </c>
      <c r="BC147" s="79">
        <v>5</v>
      </c>
      <c r="BE147" s="144">
        <v>5</v>
      </c>
      <c r="BF147" s="144">
        <v>0</v>
      </c>
      <c r="BG147" s="144">
        <v>15</v>
      </c>
      <c r="BH147" s="144">
        <v>0</v>
      </c>
      <c r="BI147" s="140">
        <v>0</v>
      </c>
      <c r="BJ147" s="144">
        <v>24</v>
      </c>
      <c r="BK147" s="145" t="s">
        <v>175</v>
      </c>
      <c r="BL147" s="84"/>
      <c r="BM147" s="132" t="s">
        <v>30</v>
      </c>
      <c r="BN147" s="84">
        <v>7.5</v>
      </c>
      <c r="BO147" s="84">
        <v>4</v>
      </c>
      <c r="BP147" s="84" t="s">
        <v>49</v>
      </c>
    </row>
    <row r="148" spans="1:68" ht="26.25">
      <c r="A148" s="25">
        <v>4</v>
      </c>
      <c r="B148" s="25" t="s">
        <v>1</v>
      </c>
      <c r="C148" s="25">
        <v>47</v>
      </c>
      <c r="D148" s="25" t="s">
        <v>66</v>
      </c>
      <c r="E148" s="25">
        <v>3</v>
      </c>
      <c r="F148" s="25">
        <v>5</v>
      </c>
      <c r="G148" s="25">
        <v>10</v>
      </c>
      <c r="H148" s="24">
        <v>14</v>
      </c>
      <c r="I148" s="24">
        <v>9</v>
      </c>
      <c r="J148" s="79">
        <v>11</v>
      </c>
      <c r="K148" s="79">
        <v>15</v>
      </c>
      <c r="L148" s="79">
        <v>18</v>
      </c>
      <c r="M148" s="79">
        <v>26</v>
      </c>
      <c r="N148">
        <f>J148-'data for JMP'!J148</f>
        <v>2</v>
      </c>
      <c r="O148">
        <f t="shared" si="22"/>
        <v>4</v>
      </c>
      <c r="P148">
        <f t="shared" si="23"/>
        <v>3</v>
      </c>
      <c r="Q148">
        <f t="shared" si="24"/>
        <v>8</v>
      </c>
      <c r="R148" s="24">
        <v>5</v>
      </c>
      <c r="S148" s="51">
        <f t="shared" si="25"/>
        <v>176.625</v>
      </c>
      <c r="T148" s="79">
        <v>5</v>
      </c>
      <c r="U148">
        <f>3.14*(T148/2)^2*J148</f>
        <v>215.875</v>
      </c>
      <c r="V148" s="79">
        <v>5</v>
      </c>
      <c r="W148" s="79">
        <v>3</v>
      </c>
      <c r="X148" s="5">
        <f t="shared" si="26"/>
        <v>4</v>
      </c>
      <c r="Y148">
        <f t="shared" si="27"/>
        <v>753.6</v>
      </c>
      <c r="Z148" s="79">
        <v>7</v>
      </c>
      <c r="AA148" s="79">
        <v>5</v>
      </c>
      <c r="AB148" s="5">
        <f xml:space="preserve"> AVERAGE(Z148:AA148)</f>
        <v>6</v>
      </c>
      <c r="AC148">
        <f>3.14*((Z148+AA148)/2)^2*L148</f>
        <v>2034.72</v>
      </c>
      <c r="AD148" s="79">
        <v>8</v>
      </c>
      <c r="AE148" s="79">
        <v>6</v>
      </c>
      <c r="AF148" s="5">
        <f xml:space="preserve"> AVERAGE(AD148:AE148)</f>
        <v>7</v>
      </c>
      <c r="AG148">
        <f>3.14*((AD148+AE148)/2)^2*M148</f>
        <v>4000.3600000000006</v>
      </c>
      <c r="AH148" s="30" t="s">
        <v>13</v>
      </c>
      <c r="AI148" s="88">
        <v>1</v>
      </c>
      <c r="AJ148" s="52" t="s">
        <v>15</v>
      </c>
      <c r="AK148" s="24" t="s">
        <v>17</v>
      </c>
      <c r="AL148" s="24">
        <v>1</v>
      </c>
      <c r="AM148" s="24" t="s">
        <v>17</v>
      </c>
      <c r="AN148" s="24">
        <v>1</v>
      </c>
      <c r="AO148" s="24" t="s">
        <v>17</v>
      </c>
      <c r="AP148" s="80" t="s">
        <v>489</v>
      </c>
      <c r="AQ148">
        <v>1</v>
      </c>
      <c r="AR148" s="77" t="s">
        <v>488</v>
      </c>
      <c r="AS148">
        <v>1</v>
      </c>
      <c r="AT148" s="77" t="s">
        <v>15</v>
      </c>
      <c r="AU148">
        <v>1</v>
      </c>
      <c r="AV148" s="77" t="s">
        <v>13</v>
      </c>
      <c r="AW148">
        <v>1</v>
      </c>
      <c r="AX148" s="79">
        <v>10</v>
      </c>
      <c r="AY148" s="24">
        <v>1</v>
      </c>
      <c r="AZ148" s="79">
        <v>1</v>
      </c>
      <c r="BA148" s="79">
        <v>15</v>
      </c>
      <c r="BB148" s="79">
        <v>5</v>
      </c>
      <c r="BC148" s="79">
        <v>5</v>
      </c>
      <c r="BE148" s="144">
        <v>17</v>
      </c>
      <c r="BF148" s="144">
        <v>0</v>
      </c>
      <c r="BG148" s="144">
        <v>40</v>
      </c>
      <c r="BH148" s="144">
        <v>0</v>
      </c>
      <c r="BI148" s="140">
        <v>1</v>
      </c>
      <c r="BJ148" s="144">
        <v>150</v>
      </c>
      <c r="BK148" s="145" t="s">
        <v>143</v>
      </c>
      <c r="BL148" s="84"/>
      <c r="BM148" s="132" t="s">
        <v>30</v>
      </c>
      <c r="BN148" s="84">
        <v>5</v>
      </c>
      <c r="BO148" s="84">
        <v>0</v>
      </c>
      <c r="BP148" s="84" t="s">
        <v>49</v>
      </c>
    </row>
    <row r="149" spans="1:68" ht="26.25">
      <c r="A149" s="25">
        <v>4</v>
      </c>
      <c r="B149" s="25" t="s">
        <v>1</v>
      </c>
      <c r="C149" s="25">
        <v>48</v>
      </c>
      <c r="D149" s="25" t="s">
        <v>47</v>
      </c>
      <c r="E149" s="25">
        <v>3</v>
      </c>
      <c r="F149" s="25">
        <v>4</v>
      </c>
      <c r="G149" s="25">
        <v>10</v>
      </c>
      <c r="H149" s="24">
        <v>19</v>
      </c>
      <c r="I149" s="24">
        <v>17</v>
      </c>
      <c r="J149" s="79">
        <v>18</v>
      </c>
      <c r="K149" s="79">
        <v>14</v>
      </c>
      <c r="L149" s="78">
        <v>8</v>
      </c>
      <c r="M149" s="78"/>
      <c r="N149">
        <f>J149-'data for JMP'!J149</f>
        <v>1</v>
      </c>
      <c r="O149">
        <f t="shared" si="22"/>
        <v>-4</v>
      </c>
      <c r="P149">
        <f t="shared" si="23"/>
        <v>-6</v>
      </c>
      <c r="Q149">
        <f t="shared" si="24"/>
        <v>-8</v>
      </c>
      <c r="R149" s="24">
        <v>2</v>
      </c>
      <c r="S149" s="51">
        <f t="shared" si="25"/>
        <v>53.38</v>
      </c>
      <c r="T149" s="79">
        <v>1</v>
      </c>
      <c r="U149">
        <f>3.14*(T149/2)^2*J149</f>
        <v>14.13</v>
      </c>
      <c r="V149" s="79">
        <v>1</v>
      </c>
      <c r="W149" s="79">
        <v>1</v>
      </c>
      <c r="X149" s="5">
        <f t="shared" si="26"/>
        <v>1</v>
      </c>
      <c r="Y149">
        <f t="shared" si="27"/>
        <v>43.96</v>
      </c>
      <c r="Z149" s="78">
        <v>2</v>
      </c>
      <c r="AA149" s="78">
        <v>2</v>
      </c>
      <c r="AB149" s="5">
        <f xml:space="preserve"> AVERAGE(Z149:AA149)</f>
        <v>2</v>
      </c>
      <c r="AC149">
        <f>3.14*((Z149+AA149)/2)^2*L149</f>
        <v>100.48</v>
      </c>
      <c r="AD149" s="78"/>
      <c r="AE149" s="78"/>
      <c r="AF149" s="5"/>
      <c r="AH149" s="30" t="s">
        <v>15</v>
      </c>
      <c r="AI149" s="88">
        <v>1</v>
      </c>
      <c r="AJ149" s="52" t="s">
        <v>15</v>
      </c>
      <c r="AK149" s="24" t="s">
        <v>17</v>
      </c>
      <c r="AL149" s="24">
        <v>1</v>
      </c>
      <c r="AM149" s="24" t="s">
        <v>18</v>
      </c>
      <c r="AN149" s="24">
        <v>1</v>
      </c>
      <c r="AO149" s="24" t="s">
        <v>15</v>
      </c>
      <c r="AP149" s="80" t="s">
        <v>487</v>
      </c>
      <c r="AQ149">
        <v>0</v>
      </c>
      <c r="AR149" s="77" t="s">
        <v>490</v>
      </c>
      <c r="AS149">
        <v>1</v>
      </c>
      <c r="AT149" s="77" t="s">
        <v>14</v>
      </c>
      <c r="AU149">
        <v>0</v>
      </c>
      <c r="AV149" s="77" t="s">
        <v>512</v>
      </c>
      <c r="AW149">
        <v>0</v>
      </c>
      <c r="AX149" s="79">
        <v>0</v>
      </c>
      <c r="AY149" s="24">
        <v>5</v>
      </c>
      <c r="AZ149" s="79">
        <v>3</v>
      </c>
      <c r="BA149" s="79">
        <v>10</v>
      </c>
      <c r="BB149" s="78">
        <v>5</v>
      </c>
      <c r="BC149" s="24">
        <v>0</v>
      </c>
      <c r="BE149" s="144">
        <v>5</v>
      </c>
      <c r="BF149" s="144">
        <v>0</v>
      </c>
      <c r="BG149" s="144">
        <v>15</v>
      </c>
      <c r="BH149" s="144">
        <v>0</v>
      </c>
      <c r="BI149" s="140">
        <v>5</v>
      </c>
      <c r="BJ149" s="144">
        <v>30</v>
      </c>
      <c r="BK149" s="145" t="s">
        <v>258</v>
      </c>
      <c r="BL149" s="84"/>
      <c r="BM149" s="132" t="s">
        <v>30</v>
      </c>
      <c r="BN149" s="84">
        <v>4</v>
      </c>
      <c r="BO149" s="84">
        <v>0</v>
      </c>
      <c r="BP149" s="84" t="s">
        <v>40</v>
      </c>
    </row>
    <row r="150" spans="1:68" ht="26.25">
      <c r="A150" s="25">
        <v>4</v>
      </c>
      <c r="B150" s="25" t="s">
        <v>1</v>
      </c>
      <c r="C150" s="25">
        <v>49</v>
      </c>
      <c r="D150" s="25" t="s">
        <v>66</v>
      </c>
      <c r="E150" s="25">
        <v>2</v>
      </c>
      <c r="F150" s="25">
        <v>7</v>
      </c>
      <c r="G150" s="25">
        <v>12</v>
      </c>
      <c r="H150" s="24">
        <v>20</v>
      </c>
      <c r="I150" s="24">
        <v>25.5</v>
      </c>
      <c r="J150" s="79">
        <v>32</v>
      </c>
      <c r="K150" s="79">
        <v>39</v>
      </c>
      <c r="L150" s="79">
        <v>45</v>
      </c>
      <c r="M150" s="79">
        <v>51</v>
      </c>
      <c r="N150">
        <f>J150-'data for JMP'!J150</f>
        <v>6.5</v>
      </c>
      <c r="O150">
        <f t="shared" si="22"/>
        <v>7</v>
      </c>
      <c r="P150">
        <f t="shared" si="23"/>
        <v>6</v>
      </c>
      <c r="Q150">
        <f t="shared" si="24"/>
        <v>6</v>
      </c>
      <c r="R150" s="24">
        <v>7</v>
      </c>
      <c r="S150" s="51">
        <f t="shared" si="25"/>
        <v>980.85750000000007</v>
      </c>
      <c r="T150" s="79">
        <v>8</v>
      </c>
      <c r="U150">
        <f>3.14*(T150/2)^2*J150</f>
        <v>1607.68</v>
      </c>
      <c r="V150" s="79">
        <v>14</v>
      </c>
      <c r="W150" s="79">
        <v>12</v>
      </c>
      <c r="X150" s="5">
        <f t="shared" si="26"/>
        <v>13</v>
      </c>
      <c r="Y150">
        <f t="shared" si="27"/>
        <v>20695.739999999998</v>
      </c>
      <c r="Z150" s="79">
        <v>13</v>
      </c>
      <c r="AA150" s="79">
        <v>8</v>
      </c>
      <c r="AB150" s="5">
        <f xml:space="preserve"> AVERAGE(Z150:AA150)</f>
        <v>10.5</v>
      </c>
      <c r="AC150">
        <f>3.14*((Z150+AA150)/2)^2*L150</f>
        <v>15578.325000000001</v>
      </c>
      <c r="AD150" s="79">
        <v>16</v>
      </c>
      <c r="AE150" s="79">
        <v>13</v>
      </c>
      <c r="AF150" s="5">
        <f xml:space="preserve"> AVERAGE(AD150:AE150)</f>
        <v>14.5</v>
      </c>
      <c r="AG150">
        <f>3.14*((AD150+AE150)/2)^2*M150</f>
        <v>33669.435000000005</v>
      </c>
      <c r="AH150" s="30" t="s">
        <v>17</v>
      </c>
      <c r="AI150" s="88">
        <v>1</v>
      </c>
      <c r="AJ150" s="52" t="s">
        <v>15</v>
      </c>
      <c r="AK150" s="24" t="s">
        <v>15</v>
      </c>
      <c r="AL150" s="24">
        <v>1</v>
      </c>
      <c r="AM150" s="24" t="s">
        <v>15</v>
      </c>
      <c r="AN150" s="24">
        <v>1</v>
      </c>
      <c r="AO150" s="24" t="s">
        <v>15</v>
      </c>
      <c r="AP150" s="80" t="s">
        <v>488</v>
      </c>
      <c r="AQ150">
        <v>1</v>
      </c>
      <c r="AR150" s="77" t="s">
        <v>488</v>
      </c>
      <c r="AS150">
        <v>1</v>
      </c>
      <c r="AT150" s="77" t="s">
        <v>13</v>
      </c>
      <c r="AU150">
        <v>1</v>
      </c>
      <c r="AV150" s="77" t="s">
        <v>13</v>
      </c>
      <c r="AW150">
        <v>1</v>
      </c>
      <c r="AX150" s="79">
        <v>0</v>
      </c>
      <c r="AY150" s="24">
        <v>5</v>
      </c>
      <c r="AZ150" s="79">
        <v>6</v>
      </c>
      <c r="BA150" s="79">
        <v>0</v>
      </c>
      <c r="BB150" s="79">
        <v>10</v>
      </c>
      <c r="BC150" s="79">
        <v>15</v>
      </c>
      <c r="BE150" s="144">
        <v>5</v>
      </c>
      <c r="BF150" s="144">
        <v>0</v>
      </c>
      <c r="BG150" s="144">
        <v>27</v>
      </c>
      <c r="BH150" s="144">
        <v>0</v>
      </c>
      <c r="BI150" s="140">
        <v>5</v>
      </c>
      <c r="BJ150" s="144">
        <v>40</v>
      </c>
      <c r="BK150" s="145" t="s">
        <v>258</v>
      </c>
      <c r="BL150" s="84"/>
      <c r="BM150" s="132" t="s">
        <v>30</v>
      </c>
      <c r="BN150" s="84">
        <v>7</v>
      </c>
      <c r="BO150" s="84">
        <v>3</v>
      </c>
      <c r="BP150" s="84" t="s">
        <v>49</v>
      </c>
    </row>
    <row r="151" spans="1:68" ht="26.25">
      <c r="A151" s="25">
        <v>4</v>
      </c>
      <c r="B151" s="25" t="s">
        <v>1</v>
      </c>
      <c r="C151" s="25">
        <v>50</v>
      </c>
      <c r="D151" s="25" t="s">
        <v>47</v>
      </c>
      <c r="E151" s="25">
        <v>4</v>
      </c>
      <c r="F151" s="25">
        <v>8</v>
      </c>
      <c r="G151" s="25">
        <v>10</v>
      </c>
      <c r="H151" s="24"/>
      <c r="I151" s="57"/>
      <c r="J151" s="79"/>
      <c r="K151" s="79">
        <v>13</v>
      </c>
      <c r="L151" s="79"/>
      <c r="M151" s="79"/>
      <c r="N151">
        <f>J151-'data for JMP'!J151</f>
        <v>0</v>
      </c>
      <c r="O151">
        <f t="shared" si="22"/>
        <v>13</v>
      </c>
      <c r="P151">
        <f t="shared" si="23"/>
        <v>-13</v>
      </c>
      <c r="Q151">
        <f t="shared" si="24"/>
        <v>0</v>
      </c>
      <c r="R151" s="24"/>
      <c r="S151" s="51"/>
      <c r="T151" s="79"/>
      <c r="V151" s="79">
        <v>1</v>
      </c>
      <c r="W151" s="79">
        <v>1</v>
      </c>
      <c r="X151" s="5">
        <f t="shared" si="26"/>
        <v>1</v>
      </c>
      <c r="Y151">
        <f t="shared" si="27"/>
        <v>40.82</v>
      </c>
      <c r="Z151" s="79"/>
      <c r="AA151" s="79"/>
      <c r="AB151" s="5"/>
      <c r="AD151" s="79"/>
      <c r="AE151" s="79"/>
      <c r="AF151" s="5"/>
      <c r="AH151" s="30" t="s">
        <v>17</v>
      </c>
      <c r="AI151" s="88">
        <v>1</v>
      </c>
      <c r="AJ151" s="52" t="s">
        <v>14</v>
      </c>
      <c r="AK151" s="24" t="s">
        <v>14</v>
      </c>
      <c r="AL151" s="24">
        <v>0</v>
      </c>
      <c r="AM151" s="24" t="s">
        <v>14</v>
      </c>
      <c r="AN151" s="24">
        <v>0</v>
      </c>
      <c r="AO151" s="24" t="s">
        <v>14</v>
      </c>
      <c r="AP151" s="77" t="s">
        <v>512</v>
      </c>
      <c r="AQ151">
        <v>0</v>
      </c>
      <c r="AR151" s="77" t="s">
        <v>490</v>
      </c>
      <c r="AS151">
        <v>1</v>
      </c>
      <c r="AT151" s="77" t="s">
        <v>512</v>
      </c>
      <c r="AU151">
        <v>0</v>
      </c>
      <c r="AV151" s="77" t="s">
        <v>512</v>
      </c>
      <c r="AW151">
        <v>0</v>
      </c>
      <c r="AX151" s="79">
        <v>0</v>
      </c>
      <c r="AY151" s="79">
        <v>0</v>
      </c>
      <c r="AZ151" s="24">
        <v>0</v>
      </c>
      <c r="BA151" s="79">
        <v>5</v>
      </c>
      <c r="BB151" s="24">
        <v>0</v>
      </c>
      <c r="BC151" s="24">
        <v>0</v>
      </c>
      <c r="BE151" s="144">
        <v>2</v>
      </c>
      <c r="BF151" s="144">
        <v>0</v>
      </c>
      <c r="BG151" s="144">
        <v>5</v>
      </c>
      <c r="BH151" s="144">
        <v>0</v>
      </c>
      <c r="BI151" s="140"/>
      <c r="BJ151" s="144">
        <v>45</v>
      </c>
      <c r="BK151" s="145" t="s">
        <v>198</v>
      </c>
      <c r="BL151" s="84"/>
      <c r="BM151" s="132" t="s">
        <v>30</v>
      </c>
      <c r="BN151" s="84">
        <v>8</v>
      </c>
      <c r="BO151" s="84">
        <v>0</v>
      </c>
      <c r="BP151" s="84" t="s">
        <v>40</v>
      </c>
    </row>
    <row r="152" spans="1:68" ht="26.25">
      <c r="A152" s="25">
        <v>4</v>
      </c>
      <c r="B152" s="25" t="s">
        <v>1</v>
      </c>
      <c r="C152" s="25">
        <v>51</v>
      </c>
      <c r="D152" s="25" t="s">
        <v>47</v>
      </c>
      <c r="E152" s="25">
        <v>2</v>
      </c>
      <c r="F152" s="25">
        <v>10.5</v>
      </c>
      <c r="G152" s="30">
        <v>0</v>
      </c>
      <c r="H152" s="50"/>
      <c r="I152" s="57"/>
      <c r="J152" s="78"/>
      <c r="K152" s="78"/>
      <c r="L152" s="79"/>
      <c r="M152" s="79"/>
      <c r="N152">
        <f>J152-'data for JMP'!J152</f>
        <v>0</v>
      </c>
      <c r="O152">
        <f t="shared" si="22"/>
        <v>0</v>
      </c>
      <c r="P152">
        <f t="shared" si="23"/>
        <v>0</v>
      </c>
      <c r="Q152">
        <f t="shared" si="24"/>
        <v>0</v>
      </c>
      <c r="R152" s="24"/>
      <c r="S152" s="51"/>
      <c r="T152" s="78"/>
      <c r="V152" s="78"/>
      <c r="W152" s="78"/>
      <c r="X152" s="5"/>
      <c r="Z152" s="79"/>
      <c r="AA152" s="79"/>
      <c r="AB152" s="5"/>
      <c r="AD152" s="79"/>
      <c r="AE152" s="79"/>
      <c r="AF152" s="5"/>
      <c r="AH152" s="30" t="s">
        <v>14</v>
      </c>
      <c r="AI152" s="25">
        <v>0</v>
      </c>
      <c r="AJ152" s="30" t="s">
        <v>14</v>
      </c>
      <c r="AK152" s="50" t="s">
        <v>14</v>
      </c>
      <c r="AL152" s="50">
        <v>0</v>
      </c>
      <c r="AM152" s="24" t="s">
        <v>14</v>
      </c>
      <c r="AN152" s="24">
        <v>0</v>
      </c>
      <c r="AO152" s="24" t="s">
        <v>14</v>
      </c>
      <c r="AP152" s="77" t="s">
        <v>512</v>
      </c>
      <c r="AQ152">
        <v>0</v>
      </c>
      <c r="AR152" s="77" t="s">
        <v>512</v>
      </c>
      <c r="AS152">
        <v>0</v>
      </c>
      <c r="AT152" s="77" t="s">
        <v>512</v>
      </c>
      <c r="AU152">
        <v>0</v>
      </c>
      <c r="AV152" s="77" t="s">
        <v>512</v>
      </c>
      <c r="AW152">
        <v>0</v>
      </c>
      <c r="AX152" s="79">
        <v>0</v>
      </c>
      <c r="AY152" s="79">
        <v>0</v>
      </c>
      <c r="AZ152" s="24">
        <v>0</v>
      </c>
      <c r="BA152" s="24">
        <v>0</v>
      </c>
      <c r="BB152" s="24">
        <v>0</v>
      </c>
      <c r="BC152" s="24">
        <v>0</v>
      </c>
      <c r="BE152" s="144">
        <v>1</v>
      </c>
      <c r="BF152" s="144">
        <v>1</v>
      </c>
      <c r="BG152" s="144">
        <v>1</v>
      </c>
      <c r="BH152" s="144">
        <v>15</v>
      </c>
      <c r="BI152" s="140"/>
      <c r="BJ152" s="144">
        <v>10</v>
      </c>
      <c r="BK152" s="145" t="s">
        <v>257</v>
      </c>
      <c r="BL152" s="84"/>
      <c r="BM152" s="132" t="s">
        <v>30</v>
      </c>
      <c r="BN152" s="84">
        <v>10.5</v>
      </c>
      <c r="BO152" s="84">
        <v>9</v>
      </c>
      <c r="BP152" s="84">
        <v>0</v>
      </c>
    </row>
    <row r="153" spans="1:68" ht="51.75">
      <c r="A153" s="25">
        <v>4</v>
      </c>
      <c r="B153" s="25" t="s">
        <v>1</v>
      </c>
      <c r="C153" s="25">
        <v>52</v>
      </c>
      <c r="D153" s="25" t="s">
        <v>47</v>
      </c>
      <c r="E153" s="25">
        <v>1</v>
      </c>
      <c r="F153" s="25">
        <v>7</v>
      </c>
      <c r="G153" s="30">
        <v>0</v>
      </c>
      <c r="H153" s="24"/>
      <c r="I153" s="57"/>
      <c r="J153" s="79"/>
      <c r="K153" s="79"/>
      <c r="L153" s="79"/>
      <c r="M153" s="79"/>
      <c r="N153">
        <f>J153-'data for JMP'!J153</f>
        <v>0</v>
      </c>
      <c r="O153">
        <f t="shared" si="22"/>
        <v>0</v>
      </c>
      <c r="P153">
        <f t="shared" si="23"/>
        <v>0</v>
      </c>
      <c r="Q153">
        <f t="shared" si="24"/>
        <v>0</v>
      </c>
      <c r="R153" s="24"/>
      <c r="S153" s="51"/>
      <c r="T153" s="79"/>
      <c r="V153" s="79"/>
      <c r="W153" s="79"/>
      <c r="X153" s="5"/>
      <c r="Z153" s="79"/>
      <c r="AA153" s="79"/>
      <c r="AB153" s="5"/>
      <c r="AD153" s="79"/>
      <c r="AE153" s="79"/>
      <c r="AF153" s="5"/>
      <c r="AH153" s="30" t="s">
        <v>14</v>
      </c>
      <c r="AI153" s="25">
        <v>0</v>
      </c>
      <c r="AJ153" s="30" t="s">
        <v>14</v>
      </c>
      <c r="AK153" s="24" t="s">
        <v>14</v>
      </c>
      <c r="AL153" s="24">
        <v>0</v>
      </c>
      <c r="AM153" s="50" t="s">
        <v>14</v>
      </c>
      <c r="AN153" s="50">
        <v>0</v>
      </c>
      <c r="AO153" s="24" t="s">
        <v>14</v>
      </c>
      <c r="AP153" s="77" t="s">
        <v>512</v>
      </c>
      <c r="AQ153">
        <v>0</v>
      </c>
      <c r="AR153" s="77" t="s">
        <v>512</v>
      </c>
      <c r="AS153">
        <v>0</v>
      </c>
      <c r="AT153" s="77" t="s">
        <v>512</v>
      </c>
      <c r="AU153">
        <v>0</v>
      </c>
      <c r="AV153" s="77" t="s">
        <v>512</v>
      </c>
      <c r="AW153">
        <v>0</v>
      </c>
      <c r="AX153" s="79">
        <v>0</v>
      </c>
      <c r="AY153" s="79">
        <v>0</v>
      </c>
      <c r="AZ153" s="24">
        <v>0</v>
      </c>
      <c r="BA153" s="24">
        <v>0</v>
      </c>
      <c r="BB153" s="24">
        <v>0</v>
      </c>
      <c r="BC153" s="24">
        <v>0</v>
      </c>
      <c r="BE153" s="144">
        <v>15</v>
      </c>
      <c r="BF153" s="158">
        <v>2</v>
      </c>
      <c r="BG153" s="158">
        <v>25</v>
      </c>
      <c r="BH153" s="158">
        <v>2</v>
      </c>
      <c r="BI153" s="140"/>
      <c r="BJ153" s="158">
        <v>40</v>
      </c>
      <c r="BK153" s="145" t="s">
        <v>256</v>
      </c>
      <c r="BL153" s="77"/>
      <c r="BM153" s="132" t="s">
        <v>30</v>
      </c>
      <c r="BN153" s="84">
        <v>7</v>
      </c>
      <c r="BO153" s="84">
        <v>8</v>
      </c>
      <c r="BP153" s="84">
        <v>0</v>
      </c>
    </row>
    <row r="154" spans="1:68" ht="39">
      <c r="A154" s="25">
        <v>4</v>
      </c>
      <c r="B154" s="25" t="s">
        <v>1</v>
      </c>
      <c r="C154" s="25">
        <v>53</v>
      </c>
      <c r="D154" s="25" t="s">
        <v>47</v>
      </c>
      <c r="E154" s="25">
        <v>2</v>
      </c>
      <c r="F154" s="25">
        <v>6</v>
      </c>
      <c r="G154" s="25">
        <v>14.5</v>
      </c>
      <c r="H154" s="24">
        <v>23.5</v>
      </c>
      <c r="I154" s="24">
        <v>27.5</v>
      </c>
      <c r="J154" s="79">
        <v>31</v>
      </c>
      <c r="K154" s="79">
        <v>38</v>
      </c>
      <c r="L154" s="79">
        <v>50</v>
      </c>
      <c r="M154" s="79">
        <v>37</v>
      </c>
      <c r="N154">
        <f>J154-'data for JMP'!J154</f>
        <v>3.5</v>
      </c>
      <c r="O154">
        <f t="shared" si="22"/>
        <v>7</v>
      </c>
      <c r="P154">
        <f t="shared" si="23"/>
        <v>12</v>
      </c>
      <c r="Q154" s="11">
        <f t="shared" si="24"/>
        <v>-13</v>
      </c>
      <c r="R154" s="24">
        <v>10</v>
      </c>
      <c r="S154" s="51">
        <f t="shared" si="25"/>
        <v>2158.75</v>
      </c>
      <c r="T154" s="79">
        <v>4</v>
      </c>
      <c r="U154">
        <f>3.14*(T154/2)^2*J154</f>
        <v>389.36</v>
      </c>
      <c r="V154" s="79">
        <v>12</v>
      </c>
      <c r="W154" s="79">
        <v>10</v>
      </c>
      <c r="X154" s="5">
        <f xml:space="preserve"> AVERAGE(V154:W154)</f>
        <v>11</v>
      </c>
      <c r="Y154">
        <f>3.14*((V154+W154)/2)^2*K154</f>
        <v>14437.72</v>
      </c>
      <c r="Z154" s="79">
        <v>10</v>
      </c>
      <c r="AA154" s="79">
        <v>10</v>
      </c>
      <c r="AB154" s="5">
        <f xml:space="preserve"> AVERAGE(Z154:AA154)</f>
        <v>10</v>
      </c>
      <c r="AC154">
        <f>3.14*((Z154+AA154)/2)^2*L154</f>
        <v>15700</v>
      </c>
      <c r="AD154" s="79">
        <v>23</v>
      </c>
      <c r="AE154" s="79">
        <v>13</v>
      </c>
      <c r="AF154" s="5">
        <f xml:space="preserve"> AVERAGE(AD154:AE154)</f>
        <v>18</v>
      </c>
      <c r="AG154">
        <f>3.14*((AD154+AE154)/2)^2*M154</f>
        <v>37642.32</v>
      </c>
      <c r="AH154" s="30" t="s">
        <v>17</v>
      </c>
      <c r="AI154" s="88">
        <v>1</v>
      </c>
      <c r="AJ154" s="52" t="s">
        <v>15</v>
      </c>
      <c r="AK154" s="24" t="s">
        <v>15</v>
      </c>
      <c r="AL154" s="24">
        <v>1</v>
      </c>
      <c r="AM154" s="24" t="s">
        <v>17</v>
      </c>
      <c r="AN154" s="24">
        <v>1</v>
      </c>
      <c r="AO154" s="24" t="s">
        <v>17</v>
      </c>
      <c r="AP154" s="80" t="s">
        <v>488</v>
      </c>
      <c r="AQ154">
        <v>1</v>
      </c>
      <c r="AR154" s="77" t="s">
        <v>489</v>
      </c>
      <c r="AS154">
        <v>1</v>
      </c>
      <c r="AT154" s="77" t="s">
        <v>497</v>
      </c>
      <c r="AU154">
        <v>1</v>
      </c>
      <c r="AV154" s="77" t="s">
        <v>15</v>
      </c>
      <c r="AW154">
        <v>1</v>
      </c>
      <c r="AX154" s="79">
        <v>15</v>
      </c>
      <c r="AY154" s="24">
        <v>12</v>
      </c>
      <c r="AZ154" s="79">
        <v>30</v>
      </c>
      <c r="BA154" s="79">
        <v>1</v>
      </c>
      <c r="BB154" s="79">
        <v>40</v>
      </c>
      <c r="BC154" s="79">
        <v>3</v>
      </c>
      <c r="BE154" s="145">
        <v>0.1</v>
      </c>
      <c r="BF154" s="145">
        <v>0.1</v>
      </c>
      <c r="BG154" s="144">
        <v>22</v>
      </c>
      <c r="BH154" s="144">
        <v>3</v>
      </c>
      <c r="BI154" s="140">
        <v>12</v>
      </c>
      <c r="BJ154" s="144">
        <v>26</v>
      </c>
      <c r="BK154" s="157" t="s">
        <v>255</v>
      </c>
      <c r="BL154" s="84"/>
      <c r="BM154" s="132" t="s">
        <v>30</v>
      </c>
      <c r="BN154" s="84">
        <v>6</v>
      </c>
      <c r="BO154" s="84">
        <v>3</v>
      </c>
      <c r="BP154" s="84">
        <v>0</v>
      </c>
    </row>
    <row r="155" spans="1:68" ht="39">
      <c r="A155" s="25">
        <v>4</v>
      </c>
      <c r="B155" s="25" t="s">
        <v>1</v>
      </c>
      <c r="C155" s="25">
        <v>54</v>
      </c>
      <c r="D155" s="25" t="s">
        <v>47</v>
      </c>
      <c r="E155" s="25">
        <v>1</v>
      </c>
      <c r="F155" s="25">
        <v>8</v>
      </c>
      <c r="G155" s="25">
        <v>11</v>
      </c>
      <c r="H155" s="57"/>
      <c r="I155" s="24"/>
      <c r="J155" s="79"/>
      <c r="K155" s="79"/>
      <c r="L155" s="79"/>
      <c r="M155" s="79"/>
      <c r="N155">
        <f>J155-'data for JMP'!J155</f>
        <v>0</v>
      </c>
      <c r="O155">
        <f t="shared" si="22"/>
        <v>0</v>
      </c>
      <c r="P155">
        <f t="shared" si="23"/>
        <v>0</v>
      </c>
      <c r="Q155">
        <f t="shared" si="24"/>
        <v>0</v>
      </c>
      <c r="R155" s="57"/>
      <c r="S155" s="51"/>
      <c r="T155" s="79"/>
      <c r="V155" s="79"/>
      <c r="W155" s="79"/>
      <c r="X155" s="5"/>
      <c r="Z155" s="79"/>
      <c r="AA155" s="79"/>
      <c r="AB155" s="5"/>
      <c r="AD155" s="79"/>
      <c r="AE155" s="79"/>
      <c r="AF155" s="5"/>
      <c r="AH155" s="30" t="s">
        <v>17</v>
      </c>
      <c r="AI155" s="88">
        <v>1</v>
      </c>
      <c r="AJ155" s="52" t="s">
        <v>14</v>
      </c>
      <c r="AK155" s="24" t="s">
        <v>14</v>
      </c>
      <c r="AL155" s="24">
        <v>0</v>
      </c>
      <c r="AM155" s="24" t="s">
        <v>14</v>
      </c>
      <c r="AN155" s="24">
        <v>0</v>
      </c>
      <c r="AO155" s="24" t="s">
        <v>14</v>
      </c>
      <c r="AP155" s="77" t="s">
        <v>512</v>
      </c>
      <c r="AQ155">
        <v>0</v>
      </c>
      <c r="AR155" s="77" t="s">
        <v>512</v>
      </c>
      <c r="AS155">
        <v>0</v>
      </c>
      <c r="AT155" s="77" t="s">
        <v>512</v>
      </c>
      <c r="AU155">
        <v>0</v>
      </c>
      <c r="AV155" s="77" t="s">
        <v>512</v>
      </c>
      <c r="AW155">
        <v>0</v>
      </c>
      <c r="AX155" s="79">
        <v>0</v>
      </c>
      <c r="AY155" s="79">
        <v>0</v>
      </c>
      <c r="AZ155" s="24">
        <v>0</v>
      </c>
      <c r="BA155" s="24">
        <v>0</v>
      </c>
      <c r="BB155" s="24">
        <v>0</v>
      </c>
      <c r="BC155" s="24">
        <v>0</v>
      </c>
      <c r="BE155" s="144">
        <v>0</v>
      </c>
      <c r="BF155" s="145">
        <v>3</v>
      </c>
      <c r="BG155" s="144">
        <v>2</v>
      </c>
      <c r="BH155" s="144">
        <v>4</v>
      </c>
      <c r="BI155" s="140"/>
      <c r="BJ155" s="144">
        <v>10</v>
      </c>
      <c r="BK155" s="145" t="s">
        <v>254</v>
      </c>
      <c r="BL155" s="84"/>
      <c r="BM155" s="132" t="s">
        <v>30</v>
      </c>
      <c r="BN155" s="84">
        <v>8</v>
      </c>
      <c r="BO155" s="84">
        <v>4</v>
      </c>
      <c r="BP155" s="84">
        <v>0</v>
      </c>
    </row>
    <row r="156" spans="1:68" ht="51.75">
      <c r="A156" s="25">
        <v>4</v>
      </c>
      <c r="B156" s="25" t="s">
        <v>1</v>
      </c>
      <c r="C156" s="25">
        <v>55</v>
      </c>
      <c r="D156" s="25" t="s">
        <v>47</v>
      </c>
      <c r="E156" s="25">
        <v>1</v>
      </c>
      <c r="F156" s="25">
        <v>10</v>
      </c>
      <c r="G156" s="25">
        <v>20.5</v>
      </c>
      <c r="H156" s="24">
        <v>27</v>
      </c>
      <c r="I156" s="24">
        <v>30</v>
      </c>
      <c r="J156" s="79">
        <v>29</v>
      </c>
      <c r="K156" s="79">
        <v>29</v>
      </c>
      <c r="L156" s="79">
        <v>39</v>
      </c>
      <c r="M156" s="79">
        <v>57</v>
      </c>
      <c r="N156">
        <f>J156-'data for JMP'!J156</f>
        <v>-1</v>
      </c>
      <c r="O156">
        <f t="shared" si="22"/>
        <v>0</v>
      </c>
      <c r="P156">
        <f t="shared" si="23"/>
        <v>10</v>
      </c>
      <c r="Q156">
        <f t="shared" si="24"/>
        <v>18</v>
      </c>
      <c r="R156" s="24">
        <v>11</v>
      </c>
      <c r="S156" s="51">
        <f t="shared" si="25"/>
        <v>2849.55</v>
      </c>
      <c r="T156" s="79">
        <v>6</v>
      </c>
      <c r="U156">
        <f t="shared" ref="U156:U161" si="28">3.14*(T156/2)^2*J156</f>
        <v>819.54000000000008</v>
      </c>
      <c r="V156" s="79">
        <v>10</v>
      </c>
      <c r="W156" s="79">
        <v>9</v>
      </c>
      <c r="X156" s="5">
        <f t="shared" ref="X156:X161" si="29" xml:space="preserve"> AVERAGE(V156:W156)</f>
        <v>9.5</v>
      </c>
      <c r="Y156">
        <f t="shared" ref="Y156:Y161" si="30">3.14*((V156+W156)/2)^2*K156</f>
        <v>8218.1649999999991</v>
      </c>
      <c r="Z156" s="79">
        <v>14</v>
      </c>
      <c r="AA156" s="79">
        <v>12</v>
      </c>
      <c r="AB156" s="5">
        <f t="shared" ref="AB156:AB161" si="31" xml:space="preserve"> AVERAGE(Z156:AA156)</f>
        <v>13</v>
      </c>
      <c r="AC156">
        <f t="shared" ref="AC156:AC161" si="32">3.14*((Z156+AA156)/2)^2*L156</f>
        <v>20695.739999999998</v>
      </c>
      <c r="AD156" s="79">
        <v>19</v>
      </c>
      <c r="AE156" s="79">
        <v>9</v>
      </c>
      <c r="AF156" s="5">
        <f t="shared" ref="AF156:AF161" si="33" xml:space="preserve"> AVERAGE(AD156:AE156)</f>
        <v>14</v>
      </c>
      <c r="AG156">
        <f t="shared" ref="AG156:AG161" si="34">3.14*((AD156+AE156)/2)^2*M156</f>
        <v>35080.080000000002</v>
      </c>
      <c r="AH156" s="30" t="s">
        <v>15</v>
      </c>
      <c r="AI156" s="88">
        <v>1</v>
      </c>
      <c r="AJ156" s="52" t="s">
        <v>13</v>
      </c>
      <c r="AK156" s="24" t="s">
        <v>13</v>
      </c>
      <c r="AL156" s="24">
        <v>1</v>
      </c>
      <c r="AM156" s="24" t="s">
        <v>17</v>
      </c>
      <c r="AN156" s="24">
        <v>1</v>
      </c>
      <c r="AO156" s="24" t="s">
        <v>18</v>
      </c>
      <c r="AP156" s="80" t="s">
        <v>490</v>
      </c>
      <c r="AQ156">
        <v>1</v>
      </c>
      <c r="AR156" s="77" t="s">
        <v>489</v>
      </c>
      <c r="AS156">
        <v>1</v>
      </c>
      <c r="AT156" s="77" t="s">
        <v>497</v>
      </c>
      <c r="AU156">
        <v>1</v>
      </c>
      <c r="AV156" s="77" t="s">
        <v>15</v>
      </c>
      <c r="AW156">
        <v>1</v>
      </c>
      <c r="AX156" s="79">
        <v>30</v>
      </c>
      <c r="AY156" s="24">
        <v>20</v>
      </c>
      <c r="AZ156" s="79">
        <v>10</v>
      </c>
      <c r="BA156" s="79">
        <v>20</v>
      </c>
      <c r="BB156" s="79">
        <v>20</v>
      </c>
      <c r="BC156" s="79">
        <v>40</v>
      </c>
      <c r="BE156" s="144">
        <v>8</v>
      </c>
      <c r="BF156" s="144">
        <v>10</v>
      </c>
      <c r="BG156" s="144">
        <v>15</v>
      </c>
      <c r="BH156" s="144">
        <v>15</v>
      </c>
      <c r="BI156" s="140">
        <v>20</v>
      </c>
      <c r="BJ156" s="144">
        <v>50</v>
      </c>
      <c r="BK156" s="145" t="s">
        <v>253</v>
      </c>
      <c r="BL156" s="84"/>
      <c r="BM156" s="132" t="s">
        <v>30</v>
      </c>
      <c r="BN156" s="84">
        <v>10</v>
      </c>
      <c r="BO156" s="84">
        <v>9</v>
      </c>
      <c r="BP156" s="84">
        <v>0</v>
      </c>
    </row>
    <row r="157" spans="1:68" ht="51.75">
      <c r="A157" s="25">
        <v>4</v>
      </c>
      <c r="B157" s="25" t="s">
        <v>1</v>
      </c>
      <c r="C157" s="25">
        <v>56</v>
      </c>
      <c r="D157" s="25" t="s">
        <v>47</v>
      </c>
      <c r="E157" s="25">
        <v>1</v>
      </c>
      <c r="F157" s="25">
        <v>11</v>
      </c>
      <c r="G157" s="25">
        <v>17</v>
      </c>
      <c r="H157" s="24">
        <v>27.5</v>
      </c>
      <c r="I157" s="24">
        <v>31</v>
      </c>
      <c r="J157" s="79">
        <v>34</v>
      </c>
      <c r="K157" s="79">
        <v>37</v>
      </c>
      <c r="L157" s="79">
        <v>39</v>
      </c>
      <c r="M157" s="79">
        <v>65.5</v>
      </c>
      <c r="N157">
        <f>J157-'data for JMP'!J157</f>
        <v>3</v>
      </c>
      <c r="O157">
        <f t="shared" si="22"/>
        <v>3</v>
      </c>
      <c r="P157">
        <f t="shared" si="23"/>
        <v>2</v>
      </c>
      <c r="Q157">
        <f t="shared" si="24"/>
        <v>26.5</v>
      </c>
      <c r="R157" s="24">
        <v>9</v>
      </c>
      <c r="S157" s="51">
        <f t="shared" si="25"/>
        <v>1971.135</v>
      </c>
      <c r="T157" s="79">
        <v>5</v>
      </c>
      <c r="U157">
        <f t="shared" si="28"/>
        <v>667.25</v>
      </c>
      <c r="V157" s="79">
        <v>14</v>
      </c>
      <c r="W157" s="79">
        <v>12</v>
      </c>
      <c r="X157" s="5">
        <f t="shared" si="29"/>
        <v>13</v>
      </c>
      <c r="Y157">
        <f t="shared" si="30"/>
        <v>19634.419999999998</v>
      </c>
      <c r="Z157" s="79">
        <v>14</v>
      </c>
      <c r="AA157" s="79">
        <v>12</v>
      </c>
      <c r="AB157" s="5">
        <f t="shared" si="31"/>
        <v>13</v>
      </c>
      <c r="AC157">
        <f t="shared" si="32"/>
        <v>20695.739999999998</v>
      </c>
      <c r="AD157" s="79">
        <v>27</v>
      </c>
      <c r="AE157" s="79">
        <v>21</v>
      </c>
      <c r="AF157" s="5">
        <f t="shared" si="33"/>
        <v>24</v>
      </c>
      <c r="AG157">
        <f t="shared" si="34"/>
        <v>118465.92000000001</v>
      </c>
      <c r="AH157" s="30" t="s">
        <v>17</v>
      </c>
      <c r="AI157" s="88">
        <v>1</v>
      </c>
      <c r="AJ157" s="52" t="s">
        <v>15</v>
      </c>
      <c r="AK157" s="24" t="s">
        <v>13</v>
      </c>
      <c r="AL157" s="24">
        <v>1</v>
      </c>
      <c r="AM157" s="24" t="s">
        <v>17</v>
      </c>
      <c r="AN157" s="24">
        <v>1</v>
      </c>
      <c r="AO157" s="24" t="s">
        <v>17</v>
      </c>
      <c r="AP157" s="80" t="s">
        <v>488</v>
      </c>
      <c r="AQ157">
        <v>1</v>
      </c>
      <c r="AR157" s="77" t="s">
        <v>488</v>
      </c>
      <c r="AS157">
        <v>1</v>
      </c>
      <c r="AT157" s="77" t="s">
        <v>497</v>
      </c>
      <c r="AU157">
        <v>1</v>
      </c>
      <c r="AV157" s="77" t="s">
        <v>13</v>
      </c>
      <c r="AW157">
        <v>1</v>
      </c>
      <c r="AX157" s="79">
        <v>30</v>
      </c>
      <c r="AY157" s="24">
        <v>7</v>
      </c>
      <c r="AZ157" s="79">
        <v>20</v>
      </c>
      <c r="BA157" s="79">
        <v>3</v>
      </c>
      <c r="BB157" s="79">
        <v>20</v>
      </c>
      <c r="BC157" s="79">
        <v>4</v>
      </c>
      <c r="BE157" s="144">
        <v>30</v>
      </c>
      <c r="BF157" s="144">
        <v>4</v>
      </c>
      <c r="BG157" s="144">
        <v>50</v>
      </c>
      <c r="BH157" s="144">
        <v>35</v>
      </c>
      <c r="BI157" s="140">
        <v>7</v>
      </c>
      <c r="BJ157" s="144">
        <v>40</v>
      </c>
      <c r="BK157" s="145" t="s">
        <v>252</v>
      </c>
      <c r="BL157" s="84"/>
      <c r="BM157" s="132" t="s">
        <v>30</v>
      </c>
      <c r="BN157" s="84">
        <v>11</v>
      </c>
      <c r="BO157" s="84">
        <v>5</v>
      </c>
      <c r="BP157" s="84">
        <v>0</v>
      </c>
    </row>
    <row r="158" spans="1:68" ht="51.75">
      <c r="A158" s="25">
        <v>4</v>
      </c>
      <c r="B158" s="25" t="s">
        <v>1</v>
      </c>
      <c r="C158" s="25">
        <v>57</v>
      </c>
      <c r="D158" s="25" t="s">
        <v>47</v>
      </c>
      <c r="E158" s="25">
        <v>1</v>
      </c>
      <c r="F158" s="25">
        <v>9</v>
      </c>
      <c r="G158" s="25">
        <v>25</v>
      </c>
      <c r="H158" s="24">
        <v>48</v>
      </c>
      <c r="I158" s="24">
        <v>56</v>
      </c>
      <c r="J158" s="79">
        <v>58</v>
      </c>
      <c r="K158" s="79">
        <v>59</v>
      </c>
      <c r="L158" s="79">
        <v>54</v>
      </c>
      <c r="M158" s="79">
        <v>72</v>
      </c>
      <c r="N158">
        <f>J158-'data for JMP'!J158</f>
        <v>2</v>
      </c>
      <c r="O158">
        <f t="shared" si="22"/>
        <v>1</v>
      </c>
      <c r="P158" s="11">
        <f t="shared" si="23"/>
        <v>-5</v>
      </c>
      <c r="Q158">
        <f t="shared" si="24"/>
        <v>18</v>
      </c>
      <c r="R158" s="24">
        <v>13</v>
      </c>
      <c r="S158" s="51">
        <f t="shared" si="25"/>
        <v>7429.24</v>
      </c>
      <c r="T158" s="79">
        <v>14</v>
      </c>
      <c r="U158">
        <f t="shared" si="28"/>
        <v>8923.880000000001</v>
      </c>
      <c r="V158" s="79">
        <v>19</v>
      </c>
      <c r="W158" s="79">
        <v>13</v>
      </c>
      <c r="X158" s="5">
        <f t="shared" si="29"/>
        <v>16</v>
      </c>
      <c r="Y158">
        <f t="shared" si="30"/>
        <v>47426.560000000005</v>
      </c>
      <c r="Z158" s="79">
        <v>16</v>
      </c>
      <c r="AA158" s="79">
        <v>15</v>
      </c>
      <c r="AB158" s="5">
        <f t="shared" si="31"/>
        <v>15.5</v>
      </c>
      <c r="AC158">
        <f t="shared" si="32"/>
        <v>40736.79</v>
      </c>
      <c r="AD158" s="79">
        <v>22</v>
      </c>
      <c r="AE158" s="79">
        <v>19</v>
      </c>
      <c r="AF158" s="5">
        <f t="shared" si="33"/>
        <v>20.5</v>
      </c>
      <c r="AG158">
        <f t="shared" si="34"/>
        <v>95010.12</v>
      </c>
      <c r="AH158" s="30" t="s">
        <v>15</v>
      </c>
      <c r="AI158" s="88">
        <v>1</v>
      </c>
      <c r="AJ158" s="52" t="s">
        <v>13</v>
      </c>
      <c r="AK158" s="24" t="s">
        <v>13</v>
      </c>
      <c r="AL158" s="24">
        <v>1</v>
      </c>
      <c r="AM158" s="24" t="s">
        <v>17</v>
      </c>
      <c r="AN158" s="24">
        <v>1</v>
      </c>
      <c r="AO158" s="24" t="s">
        <v>17</v>
      </c>
      <c r="AP158" s="80" t="s">
        <v>488</v>
      </c>
      <c r="AQ158">
        <v>1</v>
      </c>
      <c r="AR158" s="77" t="s">
        <v>489</v>
      </c>
      <c r="AS158">
        <v>1</v>
      </c>
      <c r="AT158" s="77" t="s">
        <v>497</v>
      </c>
      <c r="AU158">
        <v>1</v>
      </c>
      <c r="AV158" s="77" t="s">
        <v>15</v>
      </c>
      <c r="AW158">
        <v>1</v>
      </c>
      <c r="AX158" s="79">
        <v>40</v>
      </c>
      <c r="AY158" s="24">
        <v>8</v>
      </c>
      <c r="AZ158" s="79">
        <v>8</v>
      </c>
      <c r="BA158" s="79">
        <v>15</v>
      </c>
      <c r="BB158" s="79">
        <v>65</v>
      </c>
      <c r="BC158" s="79">
        <v>25</v>
      </c>
      <c r="BE158" s="144">
        <v>0</v>
      </c>
      <c r="BF158" s="144">
        <v>20</v>
      </c>
      <c r="BG158" s="144">
        <v>3</v>
      </c>
      <c r="BH158" s="144">
        <v>35</v>
      </c>
      <c r="BI158" s="140">
        <v>8</v>
      </c>
      <c r="BJ158" s="144">
        <v>40</v>
      </c>
      <c r="BK158" s="145" t="s">
        <v>251</v>
      </c>
      <c r="BL158" s="84"/>
      <c r="BM158" s="132" t="s">
        <v>30</v>
      </c>
      <c r="BN158" s="84">
        <v>9</v>
      </c>
      <c r="BO158" s="84">
        <v>8</v>
      </c>
      <c r="BP158" s="84">
        <v>0</v>
      </c>
    </row>
    <row r="159" spans="1:68" ht="51.75">
      <c r="A159" s="25">
        <v>4</v>
      </c>
      <c r="B159" s="25" t="s">
        <v>1</v>
      </c>
      <c r="C159" s="25">
        <v>58</v>
      </c>
      <c r="D159" s="25" t="s">
        <v>47</v>
      </c>
      <c r="E159" s="25">
        <v>1</v>
      </c>
      <c r="F159" s="25">
        <v>8</v>
      </c>
      <c r="G159" s="25">
        <v>11.5</v>
      </c>
      <c r="H159" s="24">
        <v>20</v>
      </c>
      <c r="I159" s="24">
        <v>22</v>
      </c>
      <c r="J159" s="79">
        <v>26</v>
      </c>
      <c r="K159" s="79">
        <v>36</v>
      </c>
      <c r="L159" s="79">
        <v>52</v>
      </c>
      <c r="M159" s="79">
        <v>69.5</v>
      </c>
      <c r="N159">
        <f>J159-'data for JMP'!J159</f>
        <v>4</v>
      </c>
      <c r="O159">
        <f t="shared" si="22"/>
        <v>10</v>
      </c>
      <c r="P159">
        <f t="shared" si="23"/>
        <v>16</v>
      </c>
      <c r="Q159">
        <f t="shared" si="24"/>
        <v>17.5</v>
      </c>
      <c r="R159" s="24">
        <v>4.5</v>
      </c>
      <c r="S159" s="51">
        <f t="shared" si="25"/>
        <v>349.71750000000003</v>
      </c>
      <c r="T159" s="79">
        <v>7</v>
      </c>
      <c r="U159">
        <f t="shared" si="28"/>
        <v>1000.0900000000001</v>
      </c>
      <c r="V159" s="79">
        <v>9</v>
      </c>
      <c r="W159" s="79">
        <v>8</v>
      </c>
      <c r="X159" s="5">
        <f t="shared" si="29"/>
        <v>8.5</v>
      </c>
      <c r="Y159">
        <f t="shared" si="30"/>
        <v>8167.14</v>
      </c>
      <c r="Z159" s="79">
        <v>13</v>
      </c>
      <c r="AA159" s="79">
        <v>11</v>
      </c>
      <c r="AB159" s="5">
        <f t="shared" si="31"/>
        <v>12</v>
      </c>
      <c r="AC159">
        <f t="shared" si="32"/>
        <v>23512.32</v>
      </c>
      <c r="AD159" s="79">
        <v>15</v>
      </c>
      <c r="AE159" s="79">
        <v>13</v>
      </c>
      <c r="AF159" s="5">
        <f t="shared" si="33"/>
        <v>14</v>
      </c>
      <c r="AG159">
        <f t="shared" si="34"/>
        <v>42773.08</v>
      </c>
      <c r="AH159" s="30" t="s">
        <v>17</v>
      </c>
      <c r="AI159" s="88">
        <v>1</v>
      </c>
      <c r="AJ159" s="52" t="s">
        <v>15</v>
      </c>
      <c r="AK159" s="24" t="s">
        <v>13</v>
      </c>
      <c r="AL159" s="24">
        <v>1</v>
      </c>
      <c r="AM159" s="24" t="s">
        <v>17</v>
      </c>
      <c r="AN159" s="24">
        <v>1</v>
      </c>
      <c r="AO159" s="24" t="s">
        <v>18</v>
      </c>
      <c r="AP159" s="80" t="s">
        <v>488</v>
      </c>
      <c r="AQ159">
        <v>1</v>
      </c>
      <c r="AR159" s="77" t="s">
        <v>488</v>
      </c>
      <c r="AS159">
        <v>1</v>
      </c>
      <c r="AT159" s="77" t="s">
        <v>497</v>
      </c>
      <c r="AU159">
        <v>1</v>
      </c>
      <c r="AV159" s="77" t="s">
        <v>15</v>
      </c>
      <c r="AW159">
        <v>1</v>
      </c>
      <c r="AX159" s="79">
        <v>35</v>
      </c>
      <c r="AY159" s="24">
        <v>20</v>
      </c>
      <c r="AZ159" s="79">
        <v>25</v>
      </c>
      <c r="BA159" s="79">
        <v>12</v>
      </c>
      <c r="BB159" s="79">
        <v>30</v>
      </c>
      <c r="BC159" s="79">
        <v>30</v>
      </c>
      <c r="BE159" s="144">
        <v>15</v>
      </c>
      <c r="BF159" s="144">
        <v>5</v>
      </c>
      <c r="BG159" s="144">
        <v>20</v>
      </c>
      <c r="BH159" s="144">
        <v>20</v>
      </c>
      <c r="BI159" s="140">
        <v>20</v>
      </c>
      <c r="BJ159" s="144">
        <v>50</v>
      </c>
      <c r="BK159" s="145" t="s">
        <v>250</v>
      </c>
      <c r="BL159" s="84"/>
      <c r="BM159" s="132" t="s">
        <v>30</v>
      </c>
      <c r="BN159" s="84">
        <v>8</v>
      </c>
      <c r="BO159" s="84">
        <v>5</v>
      </c>
      <c r="BP159" s="84">
        <v>0</v>
      </c>
    </row>
    <row r="160" spans="1:68" ht="51.75">
      <c r="A160" s="25">
        <v>4</v>
      </c>
      <c r="B160" s="25" t="s">
        <v>1</v>
      </c>
      <c r="C160" s="25">
        <v>59</v>
      </c>
      <c r="D160" s="25" t="s">
        <v>47</v>
      </c>
      <c r="E160" s="25">
        <v>2</v>
      </c>
      <c r="F160" s="25">
        <v>8.5</v>
      </c>
      <c r="G160" s="25">
        <v>11.5</v>
      </c>
      <c r="H160" s="24">
        <v>13.5</v>
      </c>
      <c r="I160" s="24">
        <v>13</v>
      </c>
      <c r="J160" s="79">
        <v>14</v>
      </c>
      <c r="K160" s="79">
        <v>17</v>
      </c>
      <c r="L160" s="79">
        <v>22</v>
      </c>
      <c r="M160" s="79">
        <v>30.5</v>
      </c>
      <c r="N160">
        <f>J160-'data for JMP'!J160</f>
        <v>1</v>
      </c>
      <c r="O160">
        <f t="shared" si="22"/>
        <v>3</v>
      </c>
      <c r="P160">
        <f t="shared" si="23"/>
        <v>5</v>
      </c>
      <c r="Q160">
        <f t="shared" si="24"/>
        <v>8.5</v>
      </c>
      <c r="R160" s="24">
        <v>50</v>
      </c>
      <c r="S160" s="51">
        <f t="shared" si="25"/>
        <v>25512.5</v>
      </c>
      <c r="T160" s="79">
        <v>6</v>
      </c>
      <c r="U160">
        <f t="shared" si="28"/>
        <v>395.64000000000004</v>
      </c>
      <c r="V160" s="79">
        <v>6</v>
      </c>
      <c r="W160" s="79">
        <v>5</v>
      </c>
      <c r="X160" s="5">
        <f t="shared" si="29"/>
        <v>5.5</v>
      </c>
      <c r="Y160">
        <f t="shared" si="30"/>
        <v>1614.7449999999999</v>
      </c>
      <c r="Z160" s="79">
        <v>6</v>
      </c>
      <c r="AA160" s="79">
        <v>5</v>
      </c>
      <c r="AB160" s="5">
        <f t="shared" si="31"/>
        <v>5.5</v>
      </c>
      <c r="AC160">
        <f t="shared" si="32"/>
        <v>2089.67</v>
      </c>
      <c r="AD160" s="79">
        <v>10</v>
      </c>
      <c r="AE160" s="79">
        <v>5</v>
      </c>
      <c r="AF160" s="5">
        <f t="shared" si="33"/>
        <v>7.5</v>
      </c>
      <c r="AG160">
        <f t="shared" si="34"/>
        <v>5387.0625</v>
      </c>
      <c r="AH160" s="30" t="s">
        <v>17</v>
      </c>
      <c r="AI160" s="88">
        <v>1</v>
      </c>
      <c r="AJ160" s="52" t="s">
        <v>17</v>
      </c>
      <c r="AK160" s="24" t="s">
        <v>15</v>
      </c>
      <c r="AL160" s="24">
        <v>1</v>
      </c>
      <c r="AM160" s="24" t="s">
        <v>17</v>
      </c>
      <c r="AN160" s="24">
        <v>1</v>
      </c>
      <c r="AO160" s="24" t="s">
        <v>18</v>
      </c>
      <c r="AP160" s="80" t="s">
        <v>489</v>
      </c>
      <c r="AQ160">
        <v>1</v>
      </c>
      <c r="AR160" s="77" t="s">
        <v>489</v>
      </c>
      <c r="AS160">
        <v>1</v>
      </c>
      <c r="AT160" s="77" t="s">
        <v>497</v>
      </c>
      <c r="AU160">
        <v>1</v>
      </c>
      <c r="AV160" s="77" t="s">
        <v>15</v>
      </c>
      <c r="AW160">
        <v>1</v>
      </c>
      <c r="AX160" s="79">
        <v>10</v>
      </c>
      <c r="AY160" s="24">
        <v>5</v>
      </c>
      <c r="AZ160" s="79">
        <v>2</v>
      </c>
      <c r="BA160" s="79">
        <v>5</v>
      </c>
      <c r="BB160" s="79">
        <v>20</v>
      </c>
      <c r="BC160" s="79">
        <v>6</v>
      </c>
      <c r="BE160" s="144">
        <v>5</v>
      </c>
      <c r="BF160" s="144">
        <v>1</v>
      </c>
      <c r="BG160" s="144">
        <v>10</v>
      </c>
      <c r="BH160" s="144">
        <v>5</v>
      </c>
      <c r="BI160" s="140">
        <v>5</v>
      </c>
      <c r="BJ160" s="144">
        <v>50</v>
      </c>
      <c r="BK160" s="147" t="s">
        <v>249</v>
      </c>
      <c r="BL160" s="84"/>
      <c r="BM160" s="132" t="s">
        <v>30</v>
      </c>
      <c r="BN160" s="84">
        <v>8.5</v>
      </c>
      <c r="BO160" s="84">
        <v>4</v>
      </c>
      <c r="BP160" s="84">
        <v>0</v>
      </c>
    </row>
    <row r="161" spans="1:68" ht="39">
      <c r="A161" s="25">
        <v>4</v>
      </c>
      <c r="B161" s="25" t="s">
        <v>1</v>
      </c>
      <c r="C161" s="25">
        <v>60</v>
      </c>
      <c r="D161" s="25" t="s">
        <v>47</v>
      </c>
      <c r="E161" s="25">
        <v>3</v>
      </c>
      <c r="F161" s="25">
        <v>10</v>
      </c>
      <c r="G161" s="25">
        <v>12</v>
      </c>
      <c r="H161" s="24">
        <v>13</v>
      </c>
      <c r="I161" s="24">
        <v>12</v>
      </c>
      <c r="J161" s="79">
        <v>10</v>
      </c>
      <c r="K161" s="79">
        <v>12</v>
      </c>
      <c r="L161" s="79">
        <v>13</v>
      </c>
      <c r="M161" s="79">
        <v>13</v>
      </c>
      <c r="N161">
        <f>J161-'data for JMP'!J161</f>
        <v>-2</v>
      </c>
      <c r="O161">
        <f t="shared" si="22"/>
        <v>2</v>
      </c>
      <c r="P161">
        <f t="shared" si="23"/>
        <v>1</v>
      </c>
      <c r="Q161">
        <f t="shared" si="24"/>
        <v>0</v>
      </c>
      <c r="R161" s="24">
        <v>3</v>
      </c>
      <c r="S161" s="51">
        <f t="shared" si="25"/>
        <v>84.78</v>
      </c>
      <c r="T161" s="79">
        <v>4</v>
      </c>
      <c r="U161">
        <f t="shared" si="28"/>
        <v>125.60000000000001</v>
      </c>
      <c r="V161" s="79">
        <v>4</v>
      </c>
      <c r="W161" s="79">
        <v>4</v>
      </c>
      <c r="X161" s="5">
        <f t="shared" si="29"/>
        <v>4</v>
      </c>
      <c r="Y161">
        <f t="shared" si="30"/>
        <v>602.88</v>
      </c>
      <c r="Z161" s="79">
        <v>5</v>
      </c>
      <c r="AA161" s="79">
        <v>4</v>
      </c>
      <c r="AB161" s="5">
        <f t="shared" si="31"/>
        <v>4.5</v>
      </c>
      <c r="AC161">
        <f t="shared" si="32"/>
        <v>826.60500000000002</v>
      </c>
      <c r="AD161" s="79">
        <v>4</v>
      </c>
      <c r="AE161" s="79">
        <v>3</v>
      </c>
      <c r="AF161" s="5">
        <f t="shared" si="33"/>
        <v>3.5</v>
      </c>
      <c r="AG161">
        <f t="shared" si="34"/>
        <v>500.04500000000007</v>
      </c>
      <c r="AH161" s="30" t="s">
        <v>17</v>
      </c>
      <c r="AI161" s="88">
        <v>1</v>
      </c>
      <c r="AJ161" s="52" t="s">
        <v>18</v>
      </c>
      <c r="AK161" s="24" t="s">
        <v>17</v>
      </c>
      <c r="AL161" s="24">
        <v>1</v>
      </c>
      <c r="AM161" s="24" t="s">
        <v>18</v>
      </c>
      <c r="AN161" s="24">
        <v>1</v>
      </c>
      <c r="AO161" s="24" t="s">
        <v>18</v>
      </c>
      <c r="AP161" s="80" t="s">
        <v>490</v>
      </c>
      <c r="AQ161">
        <v>1</v>
      </c>
      <c r="AR161" s="77" t="s">
        <v>490</v>
      </c>
      <c r="AS161">
        <v>1</v>
      </c>
      <c r="AT161" s="77" t="s">
        <v>18</v>
      </c>
      <c r="AU161">
        <v>1</v>
      </c>
      <c r="AV161" s="77" t="s">
        <v>18</v>
      </c>
      <c r="AW161">
        <v>1</v>
      </c>
      <c r="AX161" s="79">
        <v>10</v>
      </c>
      <c r="AY161" s="24">
        <v>1</v>
      </c>
      <c r="AZ161" s="79">
        <v>1</v>
      </c>
      <c r="BA161" s="79">
        <v>18</v>
      </c>
      <c r="BB161" s="79">
        <v>25</v>
      </c>
      <c r="BC161" s="79">
        <v>9</v>
      </c>
      <c r="BE161" s="144">
        <v>0</v>
      </c>
      <c r="BF161" s="144">
        <v>1</v>
      </c>
      <c r="BG161" s="144">
        <v>1</v>
      </c>
      <c r="BH161" s="144">
        <v>1</v>
      </c>
      <c r="BI161" s="140">
        <v>1</v>
      </c>
      <c r="BJ161" s="144">
        <v>5</v>
      </c>
      <c r="BK161" s="145" t="s">
        <v>248</v>
      </c>
      <c r="BL161" s="84"/>
      <c r="BM161" s="132" t="s">
        <v>30</v>
      </c>
      <c r="BN161" s="84">
        <v>10</v>
      </c>
      <c r="BO161" s="84">
        <v>5</v>
      </c>
      <c r="BP161" s="84">
        <v>0</v>
      </c>
    </row>
    <row r="162" spans="1:68">
      <c r="A162" s="25">
        <v>4</v>
      </c>
      <c r="B162" s="25" t="s">
        <v>1</v>
      </c>
      <c r="C162" s="25">
        <v>61</v>
      </c>
      <c r="D162" s="25" t="s">
        <v>47</v>
      </c>
      <c r="E162" s="25">
        <v>2</v>
      </c>
      <c r="F162" s="25">
        <v>7</v>
      </c>
      <c r="G162" s="25">
        <v>9.5</v>
      </c>
      <c r="H162" s="24">
        <v>9</v>
      </c>
      <c r="I162" s="24">
        <v>7.5</v>
      </c>
      <c r="J162" s="79"/>
      <c r="K162" s="79">
        <v>7.5</v>
      </c>
      <c r="L162" s="79"/>
      <c r="M162" s="79"/>
      <c r="N162">
        <f>J162-'data for JMP'!J162</f>
        <v>-7.5</v>
      </c>
      <c r="O162">
        <f t="shared" si="22"/>
        <v>7.5</v>
      </c>
      <c r="P162">
        <f t="shared" si="23"/>
        <v>-7.5</v>
      </c>
      <c r="Q162">
        <f t="shared" si="24"/>
        <v>0</v>
      </c>
      <c r="R162" s="24">
        <v>2.5</v>
      </c>
      <c r="S162" s="51">
        <f t="shared" si="25"/>
        <v>36.796875</v>
      </c>
      <c r="T162" s="79"/>
      <c r="V162" s="79"/>
      <c r="W162" s="79"/>
      <c r="X162" s="5"/>
      <c r="Z162" s="79"/>
      <c r="AA162" s="79"/>
      <c r="AB162" s="5"/>
      <c r="AD162" s="79"/>
      <c r="AE162" s="79"/>
      <c r="AF162" s="5"/>
      <c r="AH162" s="30" t="s">
        <v>17</v>
      </c>
      <c r="AI162" s="88">
        <v>1</v>
      </c>
      <c r="AJ162" s="52" t="s">
        <v>18</v>
      </c>
      <c r="AK162" s="24" t="s">
        <v>18</v>
      </c>
      <c r="AL162" s="24">
        <v>1</v>
      </c>
      <c r="AM162" s="24" t="s">
        <v>14</v>
      </c>
      <c r="AN162" s="24">
        <v>0</v>
      </c>
      <c r="AO162" s="24" t="s">
        <v>14</v>
      </c>
      <c r="AP162" s="77" t="s">
        <v>512</v>
      </c>
      <c r="AQ162">
        <v>0</v>
      </c>
      <c r="AR162" s="77" t="s">
        <v>490</v>
      </c>
      <c r="AS162">
        <v>1</v>
      </c>
      <c r="AT162" s="77" t="s">
        <v>512</v>
      </c>
      <c r="AU162">
        <v>0</v>
      </c>
      <c r="AV162" s="80" t="s">
        <v>498</v>
      </c>
      <c r="AW162">
        <v>0</v>
      </c>
      <c r="AX162" s="79">
        <v>5</v>
      </c>
      <c r="AY162" s="24">
        <v>1</v>
      </c>
      <c r="AZ162" s="24">
        <v>0</v>
      </c>
      <c r="BA162" s="79">
        <v>15</v>
      </c>
      <c r="BB162" s="24">
        <v>0</v>
      </c>
      <c r="BC162" s="24">
        <v>0</v>
      </c>
      <c r="BE162" s="144">
        <v>1</v>
      </c>
      <c r="BF162" s="144">
        <v>0</v>
      </c>
      <c r="BG162" s="144">
        <v>5</v>
      </c>
      <c r="BH162" s="144">
        <v>0</v>
      </c>
      <c r="BI162" s="140">
        <v>1</v>
      </c>
      <c r="BJ162" s="144">
        <v>60</v>
      </c>
      <c r="BK162" s="145" t="s">
        <v>247</v>
      </c>
      <c r="BL162" s="84"/>
      <c r="BM162" s="132" t="s">
        <v>30</v>
      </c>
      <c r="BN162" s="84">
        <v>7</v>
      </c>
      <c r="BO162" s="84">
        <v>4</v>
      </c>
      <c r="BP162" s="84">
        <v>0</v>
      </c>
    </row>
    <row r="163" spans="1:68" ht="51.75">
      <c r="A163" s="25">
        <v>4</v>
      </c>
      <c r="B163" s="25" t="s">
        <v>1</v>
      </c>
      <c r="C163" s="25">
        <v>62</v>
      </c>
      <c r="D163" s="25" t="s">
        <v>47</v>
      </c>
      <c r="E163" s="25">
        <v>3</v>
      </c>
      <c r="F163" s="25">
        <v>7</v>
      </c>
      <c r="G163" s="25">
        <v>11</v>
      </c>
      <c r="H163" s="24">
        <v>14</v>
      </c>
      <c r="I163" s="24">
        <v>14</v>
      </c>
      <c r="J163" s="79">
        <v>20</v>
      </c>
      <c r="K163" s="79">
        <v>20</v>
      </c>
      <c r="L163" s="79">
        <v>25</v>
      </c>
      <c r="M163" s="79">
        <v>42.5</v>
      </c>
      <c r="N163">
        <f>J163-'data for JMP'!J163</f>
        <v>6</v>
      </c>
      <c r="O163">
        <f t="shared" si="22"/>
        <v>0</v>
      </c>
      <c r="P163">
        <f t="shared" si="23"/>
        <v>5</v>
      </c>
      <c r="Q163">
        <f t="shared" si="24"/>
        <v>17.5</v>
      </c>
      <c r="R163" s="24">
        <v>5.5</v>
      </c>
      <c r="S163" s="51">
        <f t="shared" si="25"/>
        <v>332.44749999999999</v>
      </c>
      <c r="T163" s="79">
        <v>6</v>
      </c>
      <c r="U163">
        <f>3.14*(T163/2)^2*J163</f>
        <v>565.20000000000005</v>
      </c>
      <c r="V163" s="79">
        <v>7</v>
      </c>
      <c r="W163" s="79">
        <v>8</v>
      </c>
      <c r="X163" s="5">
        <f xml:space="preserve"> AVERAGE(V163:W163)</f>
        <v>7.5</v>
      </c>
      <c r="Y163">
        <f>3.14*((V163+W163)/2)^2*K163</f>
        <v>3532.5</v>
      </c>
      <c r="Z163" s="79">
        <v>8</v>
      </c>
      <c r="AA163" s="79">
        <v>6</v>
      </c>
      <c r="AB163" s="5">
        <f xml:space="preserve"> AVERAGE(Z163:AA163)</f>
        <v>7</v>
      </c>
      <c r="AC163">
        <f>3.14*((Z163+AA163)/2)^2*L163</f>
        <v>3846.5000000000005</v>
      </c>
      <c r="AD163" s="79">
        <v>12</v>
      </c>
      <c r="AE163" s="79">
        <v>11</v>
      </c>
      <c r="AF163" s="5">
        <f xml:space="preserve"> AVERAGE(AD163:AE163)</f>
        <v>11.5</v>
      </c>
      <c r="AG163">
        <f>3.14*((AD163+AE163)/2)^2*M163</f>
        <v>17648.762500000001</v>
      </c>
      <c r="AH163" s="30" t="s">
        <v>17</v>
      </c>
      <c r="AI163" s="88">
        <v>1</v>
      </c>
      <c r="AJ163" s="52" t="s">
        <v>15</v>
      </c>
      <c r="AK163" s="24" t="s">
        <v>15</v>
      </c>
      <c r="AL163" s="24">
        <v>1</v>
      </c>
      <c r="AM163" s="24" t="s">
        <v>17</v>
      </c>
      <c r="AN163" s="24">
        <v>1</v>
      </c>
      <c r="AO163" s="24" t="s">
        <v>14</v>
      </c>
      <c r="AP163" s="80" t="s">
        <v>489</v>
      </c>
      <c r="AQ163">
        <v>1</v>
      </c>
      <c r="AR163" s="77" t="s">
        <v>488</v>
      </c>
      <c r="AS163">
        <v>1</v>
      </c>
      <c r="AT163" s="77" t="s">
        <v>497</v>
      </c>
      <c r="AU163">
        <v>1</v>
      </c>
      <c r="AV163" s="77" t="s">
        <v>13</v>
      </c>
      <c r="AW163">
        <v>1</v>
      </c>
      <c r="AX163" s="79">
        <v>5</v>
      </c>
      <c r="AY163" s="24">
        <v>0</v>
      </c>
      <c r="AZ163" s="79">
        <v>0</v>
      </c>
      <c r="BA163" s="79">
        <v>0</v>
      </c>
      <c r="BB163" s="79">
        <v>0</v>
      </c>
      <c r="BC163" s="79">
        <v>0</v>
      </c>
      <c r="BE163" s="144">
        <v>2</v>
      </c>
      <c r="BF163" s="144">
        <v>2</v>
      </c>
      <c r="BG163" s="144">
        <v>8</v>
      </c>
      <c r="BH163" s="145">
        <v>0.1</v>
      </c>
      <c r="BI163" s="140">
        <v>0</v>
      </c>
      <c r="BJ163" s="144">
        <v>25</v>
      </c>
      <c r="BK163" s="145" t="s">
        <v>246</v>
      </c>
      <c r="BL163" s="84"/>
      <c r="BM163" s="132" t="s">
        <v>30</v>
      </c>
      <c r="BN163" s="84">
        <v>7</v>
      </c>
      <c r="BO163" s="84">
        <v>7</v>
      </c>
      <c r="BP163" s="84">
        <v>0</v>
      </c>
    </row>
    <row r="164" spans="1:68" ht="39">
      <c r="A164" s="25">
        <v>4</v>
      </c>
      <c r="B164" s="25" t="s">
        <v>1</v>
      </c>
      <c r="C164" s="25">
        <v>63</v>
      </c>
      <c r="D164" s="25" t="s">
        <v>47</v>
      </c>
      <c r="E164" s="25">
        <v>2</v>
      </c>
      <c r="F164" s="25">
        <v>7</v>
      </c>
      <c r="G164" s="25">
        <v>11</v>
      </c>
      <c r="H164" s="24">
        <v>13</v>
      </c>
      <c r="I164" s="24">
        <v>13</v>
      </c>
      <c r="J164" s="79">
        <v>15</v>
      </c>
      <c r="K164" s="79">
        <v>17</v>
      </c>
      <c r="L164" s="79">
        <v>16</v>
      </c>
      <c r="M164" s="79">
        <v>15</v>
      </c>
      <c r="N164">
        <f>J164-'data for JMP'!J164</f>
        <v>2</v>
      </c>
      <c r="O164">
        <f t="shared" si="22"/>
        <v>2</v>
      </c>
      <c r="P164">
        <f t="shared" si="23"/>
        <v>-1</v>
      </c>
      <c r="Q164">
        <f t="shared" si="24"/>
        <v>-1</v>
      </c>
      <c r="R164" s="24">
        <v>3</v>
      </c>
      <c r="S164" s="51">
        <f t="shared" si="25"/>
        <v>91.844999999999999</v>
      </c>
      <c r="T164" s="79">
        <v>4</v>
      </c>
      <c r="U164">
        <f>3.14*(T164/2)^2*J164</f>
        <v>188.4</v>
      </c>
      <c r="V164" s="79">
        <v>6</v>
      </c>
      <c r="W164" s="79">
        <v>4</v>
      </c>
      <c r="X164" s="5">
        <f xml:space="preserve"> AVERAGE(V164:W164)</f>
        <v>5</v>
      </c>
      <c r="Y164">
        <f>3.14*((V164+W164)/2)^2*K164</f>
        <v>1334.5</v>
      </c>
      <c r="Z164" s="79">
        <v>7</v>
      </c>
      <c r="AA164" s="79">
        <v>4</v>
      </c>
      <c r="AB164" s="5">
        <f xml:space="preserve"> AVERAGE(Z164:AA164)</f>
        <v>5.5</v>
      </c>
      <c r="AC164">
        <f>3.14*((Z164+AA164)/2)^2*L164</f>
        <v>1519.76</v>
      </c>
      <c r="AD164" s="79">
        <v>8</v>
      </c>
      <c r="AE164" s="79">
        <v>6</v>
      </c>
      <c r="AF164" s="5">
        <f xml:space="preserve"> AVERAGE(AD164:AE164)</f>
        <v>7</v>
      </c>
      <c r="AG164">
        <f>3.14*((AD164+AE164)/2)^2*M164</f>
        <v>2307.9</v>
      </c>
      <c r="AH164" s="30" t="s">
        <v>15</v>
      </c>
      <c r="AI164" s="88">
        <v>1</v>
      </c>
      <c r="AJ164" s="52" t="s">
        <v>15</v>
      </c>
      <c r="AK164" s="24" t="s">
        <v>17</v>
      </c>
      <c r="AL164" s="24">
        <v>1</v>
      </c>
      <c r="AM164" s="24" t="s">
        <v>17</v>
      </c>
      <c r="AN164" s="24">
        <v>1</v>
      </c>
      <c r="AO164" s="24" t="s">
        <v>17</v>
      </c>
      <c r="AP164" s="80" t="s">
        <v>490</v>
      </c>
      <c r="AQ164">
        <v>1</v>
      </c>
      <c r="AR164" s="77" t="s">
        <v>490</v>
      </c>
      <c r="AS164">
        <v>1</v>
      </c>
      <c r="AT164" s="77" t="s">
        <v>497</v>
      </c>
      <c r="AU164">
        <v>1</v>
      </c>
      <c r="AV164" s="77" t="s">
        <v>18</v>
      </c>
      <c r="AW164">
        <v>1</v>
      </c>
      <c r="AX164" s="79">
        <v>30</v>
      </c>
      <c r="AY164" s="24">
        <v>5</v>
      </c>
      <c r="AZ164" s="79">
        <v>10</v>
      </c>
      <c r="BA164" s="79">
        <v>25</v>
      </c>
      <c r="BB164" s="79">
        <v>30</v>
      </c>
      <c r="BC164" s="79">
        <v>40</v>
      </c>
      <c r="BE164" s="144">
        <v>30</v>
      </c>
      <c r="BF164" s="144">
        <v>0</v>
      </c>
      <c r="BG164" s="144">
        <v>50</v>
      </c>
      <c r="BH164" s="144">
        <v>0</v>
      </c>
      <c r="BI164" s="140">
        <v>5</v>
      </c>
      <c r="BJ164" s="144">
        <v>45</v>
      </c>
      <c r="BK164" s="145" t="s">
        <v>175</v>
      </c>
      <c r="BL164" s="84"/>
      <c r="BM164" s="132" t="s">
        <v>30</v>
      </c>
      <c r="BN164" s="84">
        <v>7</v>
      </c>
      <c r="BO164" s="84">
        <v>3</v>
      </c>
      <c r="BP164" s="84">
        <v>0</v>
      </c>
    </row>
    <row r="165" spans="1:68">
      <c r="A165" s="25">
        <v>4</v>
      </c>
      <c r="B165" s="25" t="s">
        <v>1</v>
      </c>
      <c r="C165" s="25">
        <v>64</v>
      </c>
      <c r="D165" s="25" t="s">
        <v>47</v>
      </c>
      <c r="E165" s="25">
        <v>2</v>
      </c>
      <c r="F165" s="25">
        <v>4</v>
      </c>
      <c r="G165" s="25">
        <v>6.5</v>
      </c>
      <c r="H165" s="24">
        <v>11.5</v>
      </c>
      <c r="I165" s="24">
        <v>11.5</v>
      </c>
      <c r="J165" s="79">
        <v>12</v>
      </c>
      <c r="K165" s="79">
        <v>11</v>
      </c>
      <c r="L165" s="79">
        <v>10</v>
      </c>
      <c r="M165" s="79"/>
      <c r="N165">
        <f>J165-'data for JMP'!J165</f>
        <v>0.5</v>
      </c>
      <c r="O165">
        <f t="shared" si="22"/>
        <v>-1</v>
      </c>
      <c r="P165">
        <f t="shared" si="23"/>
        <v>-1</v>
      </c>
      <c r="Q165">
        <f t="shared" si="24"/>
        <v>-10</v>
      </c>
      <c r="R165" s="24">
        <v>6</v>
      </c>
      <c r="S165" s="51">
        <f t="shared" si="25"/>
        <v>324.99</v>
      </c>
      <c r="T165" s="79">
        <v>6</v>
      </c>
      <c r="U165">
        <f>3.14*(T165/2)^2*J165</f>
        <v>339.12</v>
      </c>
      <c r="V165" s="79"/>
      <c r="W165" s="79"/>
      <c r="X165" s="5"/>
      <c r="Z165" s="79">
        <v>1</v>
      </c>
      <c r="AA165" s="79">
        <v>1</v>
      </c>
      <c r="AB165" s="5">
        <f xml:space="preserve"> AVERAGE(Z165:AA165)</f>
        <v>1</v>
      </c>
      <c r="AD165" s="79"/>
      <c r="AE165" s="79"/>
      <c r="AF165" s="5"/>
      <c r="AH165" s="30" t="s">
        <v>17</v>
      </c>
      <c r="AI165" s="88">
        <v>1</v>
      </c>
      <c r="AJ165" s="52" t="s">
        <v>15</v>
      </c>
      <c r="AK165" s="24" t="s">
        <v>17</v>
      </c>
      <c r="AL165" s="24">
        <v>1</v>
      </c>
      <c r="AM165" s="24" t="s">
        <v>17</v>
      </c>
      <c r="AN165" s="24">
        <v>1</v>
      </c>
      <c r="AO165" s="24" t="s">
        <v>17</v>
      </c>
      <c r="AP165" s="80" t="s">
        <v>487</v>
      </c>
      <c r="AQ165">
        <v>0</v>
      </c>
      <c r="AR165" s="77" t="s">
        <v>490</v>
      </c>
      <c r="AS165">
        <v>1</v>
      </c>
      <c r="AT165" s="77" t="s">
        <v>18</v>
      </c>
      <c r="AU165">
        <v>1</v>
      </c>
      <c r="AV165" s="77" t="s">
        <v>512</v>
      </c>
      <c r="AW165">
        <v>0</v>
      </c>
      <c r="AX165" s="79">
        <v>5</v>
      </c>
      <c r="AY165" s="24">
        <v>0</v>
      </c>
      <c r="AZ165" s="79">
        <v>1</v>
      </c>
      <c r="BA165" s="79">
        <v>5</v>
      </c>
      <c r="BB165" s="79">
        <v>45</v>
      </c>
      <c r="BC165" s="24">
        <v>0</v>
      </c>
      <c r="BE165" s="144">
        <v>0</v>
      </c>
      <c r="BF165" s="144">
        <v>2</v>
      </c>
      <c r="BG165" s="144">
        <v>3</v>
      </c>
      <c r="BH165" s="144">
        <v>10</v>
      </c>
      <c r="BI165" s="140">
        <v>0</v>
      </c>
      <c r="BJ165" s="144">
        <v>40</v>
      </c>
      <c r="BK165" s="145" t="s">
        <v>245</v>
      </c>
      <c r="BL165" s="84"/>
      <c r="BM165" s="132" t="s">
        <v>30</v>
      </c>
      <c r="BN165" s="84">
        <v>4</v>
      </c>
      <c r="BO165" s="84">
        <v>4</v>
      </c>
      <c r="BP165" s="84" t="s">
        <v>49</v>
      </c>
    </row>
    <row r="166" spans="1:68" ht="39">
      <c r="A166" s="25">
        <v>4</v>
      </c>
      <c r="B166" s="25" t="s">
        <v>1</v>
      </c>
      <c r="C166" s="25">
        <v>65</v>
      </c>
      <c r="D166" s="25" t="s">
        <v>47</v>
      </c>
      <c r="E166" s="25">
        <v>2</v>
      </c>
      <c r="F166" s="25">
        <v>5</v>
      </c>
      <c r="G166" s="25">
        <v>7.5</v>
      </c>
      <c r="H166" s="24">
        <v>11.5</v>
      </c>
      <c r="I166" s="24">
        <v>14.5</v>
      </c>
      <c r="J166" s="79">
        <v>18</v>
      </c>
      <c r="K166" s="79">
        <v>20</v>
      </c>
      <c r="L166" s="79">
        <v>18</v>
      </c>
      <c r="M166" s="79"/>
      <c r="N166">
        <f>J166-'data for JMP'!J166</f>
        <v>3.5</v>
      </c>
      <c r="O166">
        <f t="shared" si="22"/>
        <v>2</v>
      </c>
      <c r="P166">
        <f t="shared" si="23"/>
        <v>-2</v>
      </c>
      <c r="Q166">
        <f t="shared" si="24"/>
        <v>-18</v>
      </c>
      <c r="R166" s="24">
        <v>3.5</v>
      </c>
      <c r="S166" s="51">
        <f t="shared" si="25"/>
        <v>139.43562500000002</v>
      </c>
      <c r="T166" s="79">
        <v>4</v>
      </c>
      <c r="U166">
        <f>3.14*(T166/2)^2*J166</f>
        <v>226.08</v>
      </c>
      <c r="V166" s="79">
        <v>6</v>
      </c>
      <c r="W166" s="79">
        <v>5</v>
      </c>
      <c r="X166" s="5">
        <f xml:space="preserve"> AVERAGE(V166:W166)</f>
        <v>5.5</v>
      </c>
      <c r="Y166">
        <f>3.14*((V166+W166)/2)^2*K166</f>
        <v>1899.7</v>
      </c>
      <c r="Z166" s="79">
        <v>7</v>
      </c>
      <c r="AA166" s="79">
        <v>5</v>
      </c>
      <c r="AB166" s="5">
        <f xml:space="preserve"> AVERAGE(Z166:AA166)</f>
        <v>6</v>
      </c>
      <c r="AC166">
        <f>3.14*((Z166+AA166)/2)^2*L166</f>
        <v>2034.72</v>
      </c>
      <c r="AD166" s="79"/>
      <c r="AE166" s="79"/>
      <c r="AF166" s="5"/>
      <c r="AH166" s="30" t="s">
        <v>15</v>
      </c>
      <c r="AI166" s="88">
        <v>1</v>
      </c>
      <c r="AJ166" s="52" t="s">
        <v>15</v>
      </c>
      <c r="AK166" s="24" t="s">
        <v>15</v>
      </c>
      <c r="AL166" s="24">
        <v>1</v>
      </c>
      <c r="AM166" s="24" t="s">
        <v>17</v>
      </c>
      <c r="AN166" s="24">
        <v>1</v>
      </c>
      <c r="AO166" s="24" t="s">
        <v>17</v>
      </c>
      <c r="AP166" s="80" t="s">
        <v>489</v>
      </c>
      <c r="AQ166">
        <v>1</v>
      </c>
      <c r="AR166" s="77" t="s">
        <v>489</v>
      </c>
      <c r="AS166">
        <v>1</v>
      </c>
      <c r="AT166" s="77" t="s">
        <v>497</v>
      </c>
      <c r="AU166">
        <v>1</v>
      </c>
      <c r="AV166" s="77" t="s">
        <v>512</v>
      </c>
      <c r="AW166">
        <v>0</v>
      </c>
      <c r="AX166" s="79">
        <v>30</v>
      </c>
      <c r="AY166" s="24">
        <v>1</v>
      </c>
      <c r="AZ166" s="79">
        <v>2</v>
      </c>
      <c r="BA166" s="79">
        <v>12</v>
      </c>
      <c r="BB166" s="79">
        <v>60</v>
      </c>
      <c r="BC166" s="24">
        <v>0</v>
      </c>
      <c r="BE166" s="144">
        <v>20</v>
      </c>
      <c r="BF166" s="144">
        <v>0</v>
      </c>
      <c r="BG166" s="144">
        <v>30</v>
      </c>
      <c r="BH166" s="144">
        <v>2</v>
      </c>
      <c r="BI166" s="140">
        <v>1</v>
      </c>
      <c r="BJ166" s="144">
        <v>45</v>
      </c>
      <c r="BK166" s="145" t="s">
        <v>244</v>
      </c>
      <c r="BL166" s="84"/>
      <c r="BM166" s="132" t="s">
        <v>30</v>
      </c>
      <c r="BN166" s="84">
        <v>5</v>
      </c>
      <c r="BO166" s="84">
        <v>0</v>
      </c>
      <c r="BP166" s="84" t="s">
        <v>49</v>
      </c>
    </row>
    <row r="167" spans="1:68" ht="51.75">
      <c r="A167" s="25">
        <v>4</v>
      </c>
      <c r="B167" s="25" t="s">
        <v>1</v>
      </c>
      <c r="C167" s="25">
        <v>66</v>
      </c>
      <c r="D167" s="25" t="s">
        <v>47</v>
      </c>
      <c r="E167" s="25">
        <v>2</v>
      </c>
      <c r="F167" s="25">
        <v>10</v>
      </c>
      <c r="G167" s="30">
        <v>0</v>
      </c>
      <c r="H167" s="24"/>
      <c r="I167" s="24"/>
      <c r="J167" s="79"/>
      <c r="K167" s="79"/>
      <c r="L167" s="79"/>
      <c r="M167" s="79"/>
      <c r="N167">
        <f>J167-'data for JMP'!J167</f>
        <v>0</v>
      </c>
      <c r="O167">
        <f t="shared" si="22"/>
        <v>0</v>
      </c>
      <c r="P167">
        <f t="shared" si="23"/>
        <v>0</v>
      </c>
      <c r="Q167">
        <f t="shared" si="24"/>
        <v>0</v>
      </c>
      <c r="R167" s="24"/>
      <c r="S167" s="51"/>
      <c r="T167" s="79"/>
      <c r="V167" s="79"/>
      <c r="W167" s="79"/>
      <c r="X167" s="5"/>
      <c r="Z167" s="79"/>
      <c r="AA167" s="79"/>
      <c r="AB167" s="5"/>
      <c r="AD167" s="79"/>
      <c r="AE167" s="79"/>
      <c r="AF167" s="5"/>
      <c r="AH167" s="30" t="s">
        <v>14</v>
      </c>
      <c r="AI167" s="25">
        <v>0</v>
      </c>
      <c r="AJ167" s="30" t="s">
        <v>14</v>
      </c>
      <c r="AK167" s="24" t="s">
        <v>14</v>
      </c>
      <c r="AL167" s="24">
        <v>0</v>
      </c>
      <c r="AM167" s="24" t="s">
        <v>14</v>
      </c>
      <c r="AN167" s="24">
        <v>0</v>
      </c>
      <c r="AO167" s="24" t="s">
        <v>14</v>
      </c>
      <c r="AP167" s="77" t="s">
        <v>512</v>
      </c>
      <c r="AQ167">
        <v>0</v>
      </c>
      <c r="AR167" s="77" t="s">
        <v>512</v>
      </c>
      <c r="AS167">
        <v>0</v>
      </c>
      <c r="AT167" s="77" t="s">
        <v>512</v>
      </c>
      <c r="AU167">
        <v>0</v>
      </c>
      <c r="AV167" s="77" t="s">
        <v>512</v>
      </c>
      <c r="AW167">
        <v>0</v>
      </c>
      <c r="AX167" s="79">
        <v>0</v>
      </c>
      <c r="AY167" s="79">
        <v>0</v>
      </c>
      <c r="AZ167" s="24">
        <v>0</v>
      </c>
      <c r="BA167" s="24">
        <v>0</v>
      </c>
      <c r="BB167" s="24">
        <v>0</v>
      </c>
      <c r="BC167" s="24">
        <v>0</v>
      </c>
      <c r="BE167" s="144">
        <v>5</v>
      </c>
      <c r="BF167" s="144">
        <v>1</v>
      </c>
      <c r="BG167" s="144">
        <v>3</v>
      </c>
      <c r="BH167" s="144">
        <v>10</v>
      </c>
      <c r="BI167" s="140"/>
      <c r="BJ167" s="144">
        <v>40</v>
      </c>
      <c r="BK167" s="145" t="s">
        <v>243</v>
      </c>
      <c r="BL167" s="84"/>
      <c r="BM167" s="132" t="s">
        <v>30</v>
      </c>
      <c r="BN167" s="84">
        <v>10</v>
      </c>
      <c r="BO167" s="84">
        <v>8</v>
      </c>
      <c r="BP167" s="84">
        <v>0</v>
      </c>
    </row>
    <row r="168" spans="1:68" ht="26.25">
      <c r="A168" s="25">
        <v>4</v>
      </c>
      <c r="B168" s="25" t="s">
        <v>1</v>
      </c>
      <c r="C168" s="25">
        <v>67</v>
      </c>
      <c r="D168" s="25" t="s">
        <v>47</v>
      </c>
      <c r="E168" s="25">
        <v>1</v>
      </c>
      <c r="F168" s="25">
        <v>6.5</v>
      </c>
      <c r="G168" s="25">
        <v>9</v>
      </c>
      <c r="H168" s="24"/>
      <c r="I168" s="24"/>
      <c r="J168" s="79"/>
      <c r="K168" s="79"/>
      <c r="L168" s="79"/>
      <c r="M168" s="79"/>
      <c r="N168">
        <f>J168-'data for JMP'!J168</f>
        <v>0</v>
      </c>
      <c r="O168">
        <f t="shared" si="22"/>
        <v>0</v>
      </c>
      <c r="P168">
        <f t="shared" si="23"/>
        <v>0</v>
      </c>
      <c r="Q168">
        <f t="shared" si="24"/>
        <v>0</v>
      </c>
      <c r="R168" s="24"/>
      <c r="S168" s="51"/>
      <c r="T168" s="79"/>
      <c r="V168" s="79"/>
      <c r="W168" s="79"/>
      <c r="X168" s="5"/>
      <c r="Z168" s="79"/>
      <c r="AA168" s="79"/>
      <c r="AB168" s="5"/>
      <c r="AD168" s="79"/>
      <c r="AE168" s="79"/>
      <c r="AF168" s="5"/>
      <c r="AH168" s="30" t="s">
        <v>17</v>
      </c>
      <c r="AI168" s="88">
        <v>1</v>
      </c>
      <c r="AJ168" s="52" t="s">
        <v>14</v>
      </c>
      <c r="AK168" s="24" t="s">
        <v>14</v>
      </c>
      <c r="AL168" s="24">
        <v>0</v>
      </c>
      <c r="AM168" s="24" t="s">
        <v>14</v>
      </c>
      <c r="AN168" s="24">
        <v>0</v>
      </c>
      <c r="AO168" s="24" t="s">
        <v>14</v>
      </c>
      <c r="AP168" s="77" t="s">
        <v>512</v>
      </c>
      <c r="AQ168">
        <v>0</v>
      </c>
      <c r="AR168" s="77" t="s">
        <v>512</v>
      </c>
      <c r="AS168">
        <v>0</v>
      </c>
      <c r="AT168" s="77" t="s">
        <v>512</v>
      </c>
      <c r="AU168">
        <v>0</v>
      </c>
      <c r="AV168" s="77" t="s">
        <v>512</v>
      </c>
      <c r="AW168">
        <v>0</v>
      </c>
      <c r="AX168" s="79">
        <v>0</v>
      </c>
      <c r="AY168" s="79">
        <v>0</v>
      </c>
      <c r="AZ168" s="24">
        <v>0</v>
      </c>
      <c r="BA168" s="24">
        <v>0</v>
      </c>
      <c r="BB168" s="24">
        <v>0</v>
      </c>
      <c r="BC168" s="24">
        <v>0</v>
      </c>
      <c r="BE168" s="144">
        <v>0</v>
      </c>
      <c r="BF168" s="144">
        <v>8</v>
      </c>
      <c r="BG168" s="144">
        <v>0</v>
      </c>
      <c r="BH168" s="144">
        <v>25</v>
      </c>
      <c r="BI168" s="140"/>
      <c r="BJ168" s="144">
        <v>15</v>
      </c>
      <c r="BK168" s="145" t="s">
        <v>242</v>
      </c>
      <c r="BL168" s="84"/>
      <c r="BM168" s="132" t="s">
        <v>30</v>
      </c>
      <c r="BN168" s="84">
        <v>6.5</v>
      </c>
      <c r="BO168" s="84">
        <v>3</v>
      </c>
      <c r="BP168" s="84" t="s">
        <v>49</v>
      </c>
    </row>
    <row r="169" spans="1:68" ht="26.25">
      <c r="A169" s="25">
        <v>4</v>
      </c>
      <c r="B169" s="25" t="s">
        <v>1</v>
      </c>
      <c r="C169" s="25">
        <v>68</v>
      </c>
      <c r="D169" s="25" t="s">
        <v>47</v>
      </c>
      <c r="E169" s="25">
        <v>2</v>
      </c>
      <c r="F169" s="25">
        <v>4</v>
      </c>
      <c r="G169" s="25">
        <v>8</v>
      </c>
      <c r="H169" s="24">
        <v>11.5</v>
      </c>
      <c r="I169" s="24"/>
      <c r="J169" s="79"/>
      <c r="K169" s="79">
        <v>0</v>
      </c>
      <c r="L169" s="79"/>
      <c r="M169" s="79"/>
      <c r="N169">
        <f>J169-'data for JMP'!J169</f>
        <v>0</v>
      </c>
      <c r="O169">
        <f t="shared" si="22"/>
        <v>0</v>
      </c>
      <c r="P169">
        <f t="shared" si="23"/>
        <v>0</v>
      </c>
      <c r="Q169">
        <f t="shared" si="24"/>
        <v>0</v>
      </c>
      <c r="R169" s="24"/>
      <c r="S169" s="51"/>
      <c r="T169" s="79"/>
      <c r="V169" s="79"/>
      <c r="W169" s="79"/>
      <c r="X169" s="5"/>
      <c r="Z169" s="79"/>
      <c r="AA169" s="79"/>
      <c r="AB169" s="5"/>
      <c r="AD169" s="79"/>
      <c r="AE169" s="79"/>
      <c r="AF169" s="5"/>
      <c r="AH169" s="30" t="s">
        <v>17</v>
      </c>
      <c r="AI169" s="88">
        <v>1</v>
      </c>
      <c r="AJ169" s="52" t="s">
        <v>15</v>
      </c>
      <c r="AK169" s="24" t="s">
        <v>18</v>
      </c>
      <c r="AL169" s="24">
        <v>1</v>
      </c>
      <c r="AM169" s="24" t="s">
        <v>14</v>
      </c>
      <c r="AN169" s="24">
        <v>0</v>
      </c>
      <c r="AO169" s="24" t="s">
        <v>14</v>
      </c>
      <c r="AP169" s="77" t="s">
        <v>512</v>
      </c>
      <c r="AQ169">
        <v>0</v>
      </c>
      <c r="AR169" s="77" t="s">
        <v>16</v>
      </c>
      <c r="AS169">
        <v>0</v>
      </c>
      <c r="AT169" s="77" t="s">
        <v>512</v>
      </c>
      <c r="AU169">
        <v>0</v>
      </c>
      <c r="AV169" s="77" t="s">
        <v>512</v>
      </c>
      <c r="AW169">
        <v>0</v>
      </c>
      <c r="AX169" s="79">
        <v>0</v>
      </c>
      <c r="AY169" s="79">
        <v>0</v>
      </c>
      <c r="AZ169" s="24">
        <v>0</v>
      </c>
      <c r="BA169" s="79">
        <v>0</v>
      </c>
      <c r="BB169" s="24">
        <v>0</v>
      </c>
      <c r="BC169" s="24">
        <v>0</v>
      </c>
      <c r="BE169" s="144">
        <v>0</v>
      </c>
      <c r="BF169" s="144">
        <v>1</v>
      </c>
      <c r="BG169" s="144">
        <v>0</v>
      </c>
      <c r="BH169" s="144">
        <v>5</v>
      </c>
      <c r="BI169" s="140"/>
      <c r="BJ169" s="144">
        <v>10</v>
      </c>
      <c r="BK169" s="145" t="s">
        <v>241</v>
      </c>
      <c r="BL169" s="146" t="s">
        <v>96</v>
      </c>
      <c r="BM169" s="132" t="s">
        <v>30</v>
      </c>
      <c r="BN169" s="84">
        <v>4</v>
      </c>
      <c r="BO169" s="84">
        <v>0</v>
      </c>
      <c r="BP169" s="84">
        <v>0</v>
      </c>
    </row>
    <row r="170" spans="1:68" ht="39">
      <c r="A170" s="25">
        <v>4</v>
      </c>
      <c r="B170" s="25" t="s">
        <v>1</v>
      </c>
      <c r="C170" s="25">
        <v>69</v>
      </c>
      <c r="D170" s="25" t="s">
        <v>47</v>
      </c>
      <c r="E170" s="25">
        <v>2</v>
      </c>
      <c r="F170" s="25">
        <v>6</v>
      </c>
      <c r="G170" s="25">
        <v>14.5</v>
      </c>
      <c r="H170" s="24">
        <v>27</v>
      </c>
      <c r="I170" s="24">
        <v>23</v>
      </c>
      <c r="J170" s="79">
        <v>32</v>
      </c>
      <c r="K170" s="79">
        <v>59</v>
      </c>
      <c r="L170" s="79">
        <v>61</v>
      </c>
      <c r="M170" s="79">
        <v>81</v>
      </c>
      <c r="N170">
        <f>J170-'data for JMP'!J170</f>
        <v>9</v>
      </c>
      <c r="O170">
        <f t="shared" si="22"/>
        <v>27</v>
      </c>
      <c r="P170">
        <f t="shared" si="23"/>
        <v>2</v>
      </c>
      <c r="Q170">
        <f t="shared" si="24"/>
        <v>20</v>
      </c>
      <c r="R170" s="24">
        <v>10</v>
      </c>
      <c r="S170" s="51">
        <f t="shared" si="25"/>
        <v>1805.5</v>
      </c>
      <c r="T170" s="79">
        <v>12</v>
      </c>
      <c r="U170">
        <f>3.14*(T170/2)^2*J170</f>
        <v>3617.28</v>
      </c>
      <c r="V170" s="79">
        <v>22</v>
      </c>
      <c r="W170" s="79">
        <v>16</v>
      </c>
      <c r="X170" s="5">
        <f xml:space="preserve"> AVERAGE(V170:W170)</f>
        <v>19</v>
      </c>
      <c r="Y170">
        <f>3.14*((V170+W170)/2)^2*K170</f>
        <v>66878.86</v>
      </c>
      <c r="Z170" s="79">
        <v>31</v>
      </c>
      <c r="AA170" s="79">
        <v>19</v>
      </c>
      <c r="AB170" s="5">
        <f xml:space="preserve"> AVERAGE(Z170:AA170)</f>
        <v>25</v>
      </c>
      <c r="AC170">
        <f>3.14*((Z170+AA170)/2)^2*L170</f>
        <v>119712.5</v>
      </c>
      <c r="AD170" s="79">
        <v>31</v>
      </c>
      <c r="AE170" s="79">
        <v>25</v>
      </c>
      <c r="AF170" s="5">
        <f xml:space="preserve"> AVERAGE(AD170:AE170)</f>
        <v>28</v>
      </c>
      <c r="AG170">
        <f>3.14*((AD170+AE170)/2)^2*M170</f>
        <v>199402.56000000003</v>
      </c>
      <c r="AH170" s="30" t="s">
        <v>15</v>
      </c>
      <c r="AI170" s="88">
        <v>1</v>
      </c>
      <c r="AJ170" s="52" t="s">
        <v>13</v>
      </c>
      <c r="AK170" s="24" t="s">
        <v>15</v>
      </c>
      <c r="AL170" s="24">
        <v>1</v>
      </c>
      <c r="AM170" s="24" t="s">
        <v>15</v>
      </c>
      <c r="AN170" s="24">
        <v>1</v>
      </c>
      <c r="AO170" s="24" t="s">
        <v>15</v>
      </c>
      <c r="AP170" s="80" t="s">
        <v>489</v>
      </c>
      <c r="AQ170">
        <v>1</v>
      </c>
      <c r="AR170" s="77" t="s">
        <v>488</v>
      </c>
      <c r="AS170">
        <v>1</v>
      </c>
      <c r="AT170" s="77" t="s">
        <v>13</v>
      </c>
      <c r="AU170">
        <v>1</v>
      </c>
      <c r="AV170" s="77" t="s">
        <v>13</v>
      </c>
      <c r="AW170">
        <v>1</v>
      </c>
      <c r="AX170" s="79">
        <v>30</v>
      </c>
      <c r="AY170" s="24">
        <v>8</v>
      </c>
      <c r="AZ170" s="79">
        <v>15</v>
      </c>
      <c r="BA170" s="79">
        <v>30</v>
      </c>
      <c r="BB170" s="79">
        <v>25</v>
      </c>
      <c r="BC170" s="79">
        <v>5</v>
      </c>
      <c r="BE170" s="144">
        <v>10</v>
      </c>
      <c r="BF170" s="144">
        <v>5</v>
      </c>
      <c r="BG170" s="144">
        <v>35</v>
      </c>
      <c r="BH170" s="144">
        <v>5</v>
      </c>
      <c r="BI170" s="140">
        <v>8</v>
      </c>
      <c r="BJ170" s="144">
        <v>40</v>
      </c>
      <c r="BK170" s="145" t="s">
        <v>240</v>
      </c>
      <c r="BL170" s="146" t="s">
        <v>96</v>
      </c>
      <c r="BM170" s="132" t="s">
        <v>29</v>
      </c>
      <c r="BN170" s="84">
        <v>6</v>
      </c>
      <c r="BO170" s="84">
        <v>2</v>
      </c>
      <c r="BP170" s="84">
        <v>0</v>
      </c>
    </row>
    <row r="171" spans="1:68" ht="39">
      <c r="A171" s="25">
        <v>4</v>
      </c>
      <c r="B171" s="25" t="s">
        <v>1</v>
      </c>
      <c r="C171" s="25">
        <v>70</v>
      </c>
      <c r="D171" s="25" t="s">
        <v>47</v>
      </c>
      <c r="E171" s="25">
        <v>1</v>
      </c>
      <c r="F171" s="25">
        <v>7.5</v>
      </c>
      <c r="G171" s="25">
        <v>11.5</v>
      </c>
      <c r="H171" s="24">
        <v>17</v>
      </c>
      <c r="I171" s="24">
        <v>11</v>
      </c>
      <c r="J171" s="79"/>
      <c r="K171" s="79">
        <v>12</v>
      </c>
      <c r="L171" s="79"/>
      <c r="M171" s="79"/>
      <c r="N171">
        <f>J171-'data for JMP'!J171</f>
        <v>-11</v>
      </c>
      <c r="O171">
        <f t="shared" si="22"/>
        <v>12</v>
      </c>
      <c r="P171">
        <f t="shared" si="23"/>
        <v>-12</v>
      </c>
      <c r="Q171">
        <f t="shared" si="24"/>
        <v>0</v>
      </c>
      <c r="R171" s="24">
        <v>4</v>
      </c>
      <c r="S171" s="51">
        <f t="shared" si="25"/>
        <v>138.16</v>
      </c>
      <c r="T171" s="79"/>
      <c r="V171" s="79"/>
      <c r="W171" s="79"/>
      <c r="X171" s="5"/>
      <c r="Z171" s="79"/>
      <c r="AA171" s="79"/>
      <c r="AB171" s="5"/>
      <c r="AD171" s="79"/>
      <c r="AE171" s="79"/>
      <c r="AF171" s="5"/>
      <c r="AH171" s="30" t="s">
        <v>15</v>
      </c>
      <c r="AI171" s="88">
        <v>1</v>
      </c>
      <c r="AJ171" s="52" t="s">
        <v>15</v>
      </c>
      <c r="AK171" s="24" t="s">
        <v>15</v>
      </c>
      <c r="AL171" s="24">
        <v>1</v>
      </c>
      <c r="AM171" s="24" t="s">
        <v>14</v>
      </c>
      <c r="AN171" s="24">
        <v>0</v>
      </c>
      <c r="AO171" s="24" t="s">
        <v>14</v>
      </c>
      <c r="AP171" s="77" t="s">
        <v>512</v>
      </c>
      <c r="AQ171">
        <v>0</v>
      </c>
      <c r="AR171" s="77" t="s">
        <v>490</v>
      </c>
      <c r="AS171">
        <v>1</v>
      </c>
      <c r="AT171" s="77" t="s">
        <v>512</v>
      </c>
      <c r="AU171">
        <v>0</v>
      </c>
      <c r="AV171" s="80" t="s">
        <v>498</v>
      </c>
      <c r="AW171">
        <v>0</v>
      </c>
      <c r="AX171" s="79">
        <v>20</v>
      </c>
      <c r="AY171" s="24">
        <v>30</v>
      </c>
      <c r="AZ171" s="24">
        <v>0</v>
      </c>
      <c r="BA171" s="79">
        <v>2</v>
      </c>
      <c r="BB171" s="24">
        <v>0</v>
      </c>
      <c r="BC171" s="24">
        <v>0</v>
      </c>
      <c r="BE171" s="144">
        <v>3</v>
      </c>
      <c r="BF171" s="144">
        <v>1</v>
      </c>
      <c r="BG171" s="144">
        <v>35</v>
      </c>
      <c r="BH171" s="144">
        <v>5</v>
      </c>
      <c r="BI171" s="140">
        <v>30</v>
      </c>
      <c r="BJ171" s="144">
        <v>30</v>
      </c>
      <c r="BK171" s="145" t="s">
        <v>239</v>
      </c>
      <c r="BL171" s="84"/>
      <c r="BM171" s="132" t="s">
        <v>30</v>
      </c>
      <c r="BN171" s="84">
        <v>7.5</v>
      </c>
      <c r="BO171" s="84">
        <v>4</v>
      </c>
      <c r="BP171" s="84" t="s">
        <v>49</v>
      </c>
    </row>
    <row r="172" spans="1:68" ht="51.75">
      <c r="A172" s="25">
        <v>4</v>
      </c>
      <c r="B172" s="25" t="s">
        <v>1</v>
      </c>
      <c r="C172" s="25">
        <v>71</v>
      </c>
      <c r="D172" s="25" t="s">
        <v>47</v>
      </c>
      <c r="E172" s="25">
        <v>2</v>
      </c>
      <c r="F172" s="25">
        <v>6</v>
      </c>
      <c r="G172" s="25">
        <v>10.5</v>
      </c>
      <c r="H172" s="24">
        <v>26</v>
      </c>
      <c r="I172" s="24">
        <v>33</v>
      </c>
      <c r="J172" s="79">
        <v>48</v>
      </c>
      <c r="K172" s="79">
        <v>70</v>
      </c>
      <c r="L172" s="79">
        <v>83</v>
      </c>
      <c r="M172" s="79">
        <v>107</v>
      </c>
      <c r="N172">
        <f>J172-'data for JMP'!J172</f>
        <v>15</v>
      </c>
      <c r="O172">
        <f t="shared" si="22"/>
        <v>22</v>
      </c>
      <c r="P172">
        <f t="shared" si="23"/>
        <v>13</v>
      </c>
      <c r="Q172">
        <f t="shared" si="24"/>
        <v>24</v>
      </c>
      <c r="R172" s="24">
        <v>7</v>
      </c>
      <c r="S172" s="51">
        <f t="shared" si="25"/>
        <v>1269.345</v>
      </c>
      <c r="T172" s="79">
        <v>7</v>
      </c>
      <c r="U172">
        <f>3.14*(T172/2)^2*J172</f>
        <v>1846.3200000000002</v>
      </c>
      <c r="V172" s="79">
        <v>16</v>
      </c>
      <c r="W172" s="79">
        <v>16</v>
      </c>
      <c r="X172" s="5">
        <f xml:space="preserve"> AVERAGE(V172:W172)</f>
        <v>16</v>
      </c>
      <c r="Y172">
        <f>3.14*((V172+W172)/2)^2*K172</f>
        <v>56268.800000000003</v>
      </c>
      <c r="Z172" s="79">
        <v>28</v>
      </c>
      <c r="AA172" s="79">
        <v>24</v>
      </c>
      <c r="AB172" s="5">
        <f xml:space="preserve"> AVERAGE(Z172:AA172)</f>
        <v>26</v>
      </c>
      <c r="AC172">
        <f>3.14*((Z172+AA172)/2)^2*L172</f>
        <v>176179.12</v>
      </c>
      <c r="AD172" s="79">
        <v>39</v>
      </c>
      <c r="AE172" s="79">
        <v>27</v>
      </c>
      <c r="AF172" s="5">
        <f xml:space="preserve"> AVERAGE(AD172:AE172)</f>
        <v>33</v>
      </c>
      <c r="AG172">
        <f>3.14*((AD172+AE172)/2)^2*M172</f>
        <v>365882.22000000003</v>
      </c>
      <c r="AH172" s="30" t="s">
        <v>15</v>
      </c>
      <c r="AI172" s="88">
        <v>1</v>
      </c>
      <c r="AJ172" s="52" t="s">
        <v>15</v>
      </c>
      <c r="AK172" s="24" t="s">
        <v>13</v>
      </c>
      <c r="AL172" s="24">
        <v>1</v>
      </c>
      <c r="AM172" s="24" t="s">
        <v>17</v>
      </c>
      <c r="AN172" s="24">
        <v>1</v>
      </c>
      <c r="AO172" s="24" t="s">
        <v>18</v>
      </c>
      <c r="AP172" s="80" t="s">
        <v>488</v>
      </c>
      <c r="AQ172">
        <v>1</v>
      </c>
      <c r="AR172" s="77" t="s">
        <v>488</v>
      </c>
      <c r="AS172">
        <v>1</v>
      </c>
      <c r="AT172" s="77" t="s">
        <v>497</v>
      </c>
      <c r="AU172">
        <v>1</v>
      </c>
      <c r="AV172" s="77" t="s">
        <v>13</v>
      </c>
      <c r="AW172">
        <v>1</v>
      </c>
      <c r="AX172" s="79">
        <v>5</v>
      </c>
      <c r="AY172" s="24">
        <v>10</v>
      </c>
      <c r="AZ172" s="79">
        <v>2</v>
      </c>
      <c r="BA172" s="79">
        <v>3</v>
      </c>
      <c r="BB172" s="79">
        <v>15</v>
      </c>
      <c r="BC172" s="79">
        <v>1</v>
      </c>
      <c r="BE172" s="144">
        <v>1</v>
      </c>
      <c r="BF172" s="144">
        <v>20</v>
      </c>
      <c r="BG172" s="144">
        <v>1</v>
      </c>
      <c r="BH172" s="144">
        <v>50</v>
      </c>
      <c r="BI172" s="140">
        <v>10</v>
      </c>
      <c r="BJ172" s="144">
        <v>18</v>
      </c>
      <c r="BK172" s="145" t="s">
        <v>238</v>
      </c>
      <c r="BL172" s="146" t="s">
        <v>76</v>
      </c>
      <c r="BM172" s="132" t="s">
        <v>30</v>
      </c>
      <c r="BN172" s="84">
        <v>6</v>
      </c>
      <c r="BO172" s="84">
        <v>3</v>
      </c>
      <c r="BP172" s="84">
        <v>0</v>
      </c>
    </row>
    <row r="173" spans="1:68" ht="51.75">
      <c r="A173" s="25">
        <v>4</v>
      </c>
      <c r="B173" s="25" t="s">
        <v>1</v>
      </c>
      <c r="C173" s="25">
        <v>72</v>
      </c>
      <c r="D173" s="25" t="s">
        <v>47</v>
      </c>
      <c r="E173" s="25">
        <v>2</v>
      </c>
      <c r="F173" s="25">
        <v>5.5</v>
      </c>
      <c r="G173" s="25">
        <v>11.5</v>
      </c>
      <c r="H173" s="24">
        <v>18</v>
      </c>
      <c r="I173" s="24">
        <v>20.5</v>
      </c>
      <c r="J173" s="79">
        <v>22</v>
      </c>
      <c r="K173" s="79">
        <v>25</v>
      </c>
      <c r="L173" s="79">
        <v>31</v>
      </c>
      <c r="M173" s="79">
        <v>55</v>
      </c>
      <c r="N173">
        <f>J173-'data for JMP'!J173</f>
        <v>1.5</v>
      </c>
      <c r="O173">
        <f t="shared" si="22"/>
        <v>3</v>
      </c>
      <c r="P173">
        <f t="shared" si="23"/>
        <v>6</v>
      </c>
      <c r="Q173">
        <f t="shared" si="24"/>
        <v>24</v>
      </c>
      <c r="R173" s="24">
        <v>7</v>
      </c>
      <c r="S173" s="51">
        <f t="shared" si="25"/>
        <v>788.53250000000003</v>
      </c>
      <c r="T173" s="79">
        <v>5</v>
      </c>
      <c r="U173">
        <f>3.14*(T173/2)^2*J173</f>
        <v>431.75</v>
      </c>
      <c r="V173" s="79">
        <v>10</v>
      </c>
      <c r="W173" s="79">
        <v>10</v>
      </c>
      <c r="X173" s="5">
        <f xml:space="preserve"> AVERAGE(V173:W173)</f>
        <v>10</v>
      </c>
      <c r="Y173">
        <f>3.14*((V173+W173)/2)^2*K173</f>
        <v>7850</v>
      </c>
      <c r="Z173" s="79">
        <v>12</v>
      </c>
      <c r="AA173" s="79">
        <v>9</v>
      </c>
      <c r="AB173" s="5">
        <f xml:space="preserve"> AVERAGE(Z173:AA173)</f>
        <v>10.5</v>
      </c>
      <c r="AC173">
        <f>3.14*((Z173+AA173)/2)^2*L173</f>
        <v>10731.735000000001</v>
      </c>
      <c r="AD173" s="79">
        <v>18</v>
      </c>
      <c r="AE173" s="79">
        <v>14</v>
      </c>
      <c r="AF173" s="5">
        <f xml:space="preserve"> AVERAGE(AD173:AE173)</f>
        <v>16</v>
      </c>
      <c r="AG173">
        <f>3.14*((AD173+AE173)/2)^2*M173</f>
        <v>44211.200000000004</v>
      </c>
      <c r="AH173" s="30" t="s">
        <v>15</v>
      </c>
      <c r="AI173" s="88">
        <v>1</v>
      </c>
      <c r="AJ173" s="52" t="s">
        <v>15</v>
      </c>
      <c r="AK173" s="24" t="s">
        <v>13</v>
      </c>
      <c r="AL173" s="24">
        <v>1</v>
      </c>
      <c r="AM173" s="24" t="s">
        <v>17</v>
      </c>
      <c r="AN173" s="24">
        <v>1</v>
      </c>
      <c r="AO173" s="24" t="s">
        <v>18</v>
      </c>
      <c r="AP173" s="80" t="s">
        <v>489</v>
      </c>
      <c r="AQ173">
        <v>1</v>
      </c>
      <c r="AR173" s="77" t="s">
        <v>488</v>
      </c>
      <c r="AS173">
        <v>1</v>
      </c>
      <c r="AT173" s="77" t="s">
        <v>15</v>
      </c>
      <c r="AU173">
        <v>1</v>
      </c>
      <c r="AV173" s="77" t="s">
        <v>13</v>
      </c>
      <c r="AW173">
        <v>1</v>
      </c>
      <c r="AX173" s="79">
        <v>10</v>
      </c>
      <c r="AY173" s="24">
        <v>12</v>
      </c>
      <c r="AZ173" s="79">
        <v>3</v>
      </c>
      <c r="BA173" s="79">
        <v>7</v>
      </c>
      <c r="BB173" s="79">
        <v>30</v>
      </c>
      <c r="BC173" s="79">
        <v>17</v>
      </c>
      <c r="BE173" s="144">
        <v>5</v>
      </c>
      <c r="BF173" s="144">
        <v>5</v>
      </c>
      <c r="BG173" s="144">
        <v>15</v>
      </c>
      <c r="BH173" s="144">
        <v>20</v>
      </c>
      <c r="BI173" s="140">
        <v>12</v>
      </c>
      <c r="BJ173" s="144">
        <v>37</v>
      </c>
      <c r="BK173" s="145" t="s">
        <v>237</v>
      </c>
      <c r="BL173" s="84"/>
      <c r="BM173" s="132" t="s">
        <v>30</v>
      </c>
      <c r="BN173" s="84">
        <v>5.5</v>
      </c>
      <c r="BO173" s="84">
        <v>2</v>
      </c>
      <c r="BP173" s="84">
        <v>0</v>
      </c>
    </row>
    <row r="174" spans="1:68" ht="51.75">
      <c r="A174" s="25">
        <v>4</v>
      </c>
      <c r="B174" s="25" t="s">
        <v>1</v>
      </c>
      <c r="C174" s="25">
        <v>73</v>
      </c>
      <c r="D174" s="25" t="s">
        <v>47</v>
      </c>
      <c r="E174" s="25">
        <v>2</v>
      </c>
      <c r="F174" s="25">
        <v>9</v>
      </c>
      <c r="G174" s="30">
        <v>0</v>
      </c>
      <c r="H174" s="24"/>
      <c r="I174" s="24"/>
      <c r="J174" s="79"/>
      <c r="K174" s="79"/>
      <c r="L174" s="79"/>
      <c r="M174" s="79"/>
      <c r="N174">
        <f>J174-'data for JMP'!J174</f>
        <v>0</v>
      </c>
      <c r="O174">
        <f t="shared" si="22"/>
        <v>0</v>
      </c>
      <c r="P174">
        <f t="shared" si="23"/>
        <v>0</v>
      </c>
      <c r="Q174">
        <f t="shared" si="24"/>
        <v>0</v>
      </c>
      <c r="R174" s="24"/>
      <c r="S174" s="51"/>
      <c r="T174" s="79"/>
      <c r="V174" s="79"/>
      <c r="W174" s="79"/>
      <c r="X174" s="5"/>
      <c r="Z174" s="79"/>
      <c r="AA174" s="79"/>
      <c r="AB174" s="5"/>
      <c r="AD174" s="79"/>
      <c r="AE174" s="79"/>
      <c r="AF174" s="5"/>
      <c r="AH174" s="30" t="s">
        <v>14</v>
      </c>
      <c r="AI174" s="25">
        <v>0</v>
      </c>
      <c r="AJ174" s="30" t="s">
        <v>14</v>
      </c>
      <c r="AK174" s="24" t="s">
        <v>14</v>
      </c>
      <c r="AL174" s="24">
        <v>0</v>
      </c>
      <c r="AM174" s="24" t="s">
        <v>14</v>
      </c>
      <c r="AN174" s="24">
        <v>0</v>
      </c>
      <c r="AO174" s="24" t="s">
        <v>14</v>
      </c>
      <c r="AP174" s="77" t="s">
        <v>512</v>
      </c>
      <c r="AQ174">
        <v>0</v>
      </c>
      <c r="AR174" s="77" t="s">
        <v>512</v>
      </c>
      <c r="AS174">
        <v>0</v>
      </c>
      <c r="AT174" s="77" t="s">
        <v>512</v>
      </c>
      <c r="AU174">
        <v>0</v>
      </c>
      <c r="AV174" s="77" t="s">
        <v>512</v>
      </c>
      <c r="AW174">
        <v>0</v>
      </c>
      <c r="AX174" s="79">
        <v>0</v>
      </c>
      <c r="AY174" s="79">
        <v>0</v>
      </c>
      <c r="AZ174" s="24">
        <v>0</v>
      </c>
      <c r="BA174" s="24">
        <v>0</v>
      </c>
      <c r="BB174" s="24">
        <v>0</v>
      </c>
      <c r="BC174" s="24">
        <v>0</v>
      </c>
      <c r="BE174" s="144">
        <v>5</v>
      </c>
      <c r="BF174" s="144">
        <v>10</v>
      </c>
      <c r="BG174" s="144">
        <v>20</v>
      </c>
      <c r="BH174" s="144">
        <v>10</v>
      </c>
      <c r="BI174" s="140"/>
      <c r="BJ174" s="144">
        <v>40</v>
      </c>
      <c r="BK174" s="145" t="s">
        <v>236</v>
      </c>
      <c r="BL174" s="84"/>
      <c r="BM174" s="132" t="s">
        <v>30</v>
      </c>
      <c r="BN174" s="84">
        <v>9</v>
      </c>
      <c r="BO174" s="84">
        <v>6</v>
      </c>
      <c r="BP174" s="84">
        <v>0</v>
      </c>
    </row>
    <row r="175" spans="1:68" ht="39">
      <c r="A175" s="25">
        <v>4</v>
      </c>
      <c r="B175" s="25" t="s">
        <v>1</v>
      </c>
      <c r="C175" s="25">
        <v>74</v>
      </c>
      <c r="D175" s="25" t="s">
        <v>47</v>
      </c>
      <c r="E175" s="25">
        <v>2</v>
      </c>
      <c r="F175" s="25">
        <v>10</v>
      </c>
      <c r="G175" s="25">
        <v>14.5</v>
      </c>
      <c r="H175" s="24">
        <v>18</v>
      </c>
      <c r="I175" s="24">
        <v>19</v>
      </c>
      <c r="J175" s="79">
        <v>26</v>
      </c>
      <c r="K175" s="79">
        <v>43</v>
      </c>
      <c r="L175" s="79">
        <v>64</v>
      </c>
      <c r="M175" s="79">
        <v>97.5</v>
      </c>
      <c r="N175">
        <f>J175-'data for JMP'!J175</f>
        <v>7</v>
      </c>
      <c r="O175">
        <f t="shared" si="22"/>
        <v>17</v>
      </c>
      <c r="P175">
        <f t="shared" si="23"/>
        <v>21</v>
      </c>
      <c r="Q175">
        <f t="shared" si="24"/>
        <v>33.5</v>
      </c>
      <c r="R175" s="24">
        <v>6</v>
      </c>
      <c r="S175" s="51">
        <f t="shared" si="25"/>
        <v>536.94000000000005</v>
      </c>
      <c r="T175" s="79">
        <v>9</v>
      </c>
      <c r="U175">
        <f>3.14*(T175/2)^2*J175</f>
        <v>1653.21</v>
      </c>
      <c r="V175" s="79">
        <v>11</v>
      </c>
      <c r="W175" s="79">
        <v>10</v>
      </c>
      <c r="X175" s="5">
        <f xml:space="preserve"> AVERAGE(V175:W175)</f>
        <v>10.5</v>
      </c>
      <c r="Y175">
        <f>3.14*((V175+W175)/2)^2*K175</f>
        <v>14885.955</v>
      </c>
      <c r="Z175" s="79">
        <v>19</v>
      </c>
      <c r="AA175" s="79">
        <v>15</v>
      </c>
      <c r="AB175" s="5">
        <f xml:space="preserve"> AVERAGE(Z175:AA175)</f>
        <v>17</v>
      </c>
      <c r="AC175">
        <f>3.14*((Z175+AA175)/2)^2*L175</f>
        <v>58077.440000000002</v>
      </c>
      <c r="AD175" s="79">
        <v>28</v>
      </c>
      <c r="AE175" s="79">
        <v>24</v>
      </c>
      <c r="AF175" s="5">
        <f xml:space="preserve"> AVERAGE(AD175:AE175)</f>
        <v>26</v>
      </c>
      <c r="AG175">
        <f>3.14*((AD175+AE175)/2)^2*M175</f>
        <v>206957.4</v>
      </c>
      <c r="AH175" s="30" t="s">
        <v>17</v>
      </c>
      <c r="AI175" s="88">
        <v>1</v>
      </c>
      <c r="AJ175" s="52" t="s">
        <v>15</v>
      </c>
      <c r="AK175" s="24" t="s">
        <v>15</v>
      </c>
      <c r="AL175" s="24">
        <v>1</v>
      </c>
      <c r="AM175" s="24" t="s">
        <v>17</v>
      </c>
      <c r="AN175" s="24">
        <v>1</v>
      </c>
      <c r="AO175" s="24" t="s">
        <v>18</v>
      </c>
      <c r="AP175" s="80" t="s">
        <v>488</v>
      </c>
      <c r="AQ175">
        <v>1</v>
      </c>
      <c r="AR175" s="77" t="s">
        <v>488</v>
      </c>
      <c r="AS175">
        <v>1</v>
      </c>
      <c r="AT175" s="77" t="s">
        <v>15</v>
      </c>
      <c r="AU175">
        <v>1</v>
      </c>
      <c r="AV175" s="77" t="s">
        <v>13</v>
      </c>
      <c r="AW175">
        <v>1</v>
      </c>
      <c r="AX175" s="79">
        <v>5</v>
      </c>
      <c r="AY175" s="24">
        <v>0</v>
      </c>
      <c r="AZ175" s="79">
        <v>1</v>
      </c>
      <c r="BA175" s="79">
        <v>2</v>
      </c>
      <c r="BB175" s="79">
        <v>2</v>
      </c>
      <c r="BC175" s="79">
        <v>1</v>
      </c>
      <c r="BE175" s="144">
        <v>1</v>
      </c>
      <c r="BF175" s="144">
        <v>10</v>
      </c>
      <c r="BG175" s="144">
        <v>1</v>
      </c>
      <c r="BH175" s="144">
        <v>35</v>
      </c>
      <c r="BI175" s="140">
        <v>0</v>
      </c>
      <c r="BJ175" s="144">
        <v>20</v>
      </c>
      <c r="BK175" s="145" t="s">
        <v>235</v>
      </c>
      <c r="BL175" s="84"/>
      <c r="BM175" s="132" t="s">
        <v>30</v>
      </c>
      <c r="BN175" s="84">
        <v>10</v>
      </c>
      <c r="BO175" s="84">
        <v>10</v>
      </c>
      <c r="BP175" s="84">
        <v>0</v>
      </c>
    </row>
    <row r="176" spans="1:68" ht="51.75">
      <c r="A176" s="25">
        <v>4</v>
      </c>
      <c r="B176" s="25" t="s">
        <v>1</v>
      </c>
      <c r="C176" s="25">
        <v>75</v>
      </c>
      <c r="D176" s="25" t="s">
        <v>47</v>
      </c>
      <c r="E176" s="25">
        <v>2</v>
      </c>
      <c r="F176" s="25">
        <v>7</v>
      </c>
      <c r="G176" s="25">
        <v>11.5</v>
      </c>
      <c r="H176" s="24">
        <v>14</v>
      </c>
      <c r="I176" s="24">
        <v>14</v>
      </c>
      <c r="J176" s="79">
        <v>17</v>
      </c>
      <c r="K176" s="79">
        <v>14</v>
      </c>
      <c r="L176" s="79">
        <v>14</v>
      </c>
      <c r="M176" s="79">
        <v>13</v>
      </c>
      <c r="N176">
        <f>J176-'data for JMP'!J176</f>
        <v>3</v>
      </c>
      <c r="O176">
        <f t="shared" si="22"/>
        <v>-3</v>
      </c>
      <c r="P176">
        <f t="shared" si="23"/>
        <v>0</v>
      </c>
      <c r="Q176">
        <f t="shared" si="24"/>
        <v>-1</v>
      </c>
      <c r="R176" s="24">
        <v>6.5</v>
      </c>
      <c r="S176" s="51">
        <f t="shared" si="25"/>
        <v>464.32749999999999</v>
      </c>
      <c r="T176" s="79">
        <v>7</v>
      </c>
      <c r="U176">
        <f>3.14*(T176/2)^2*J176</f>
        <v>653.90500000000009</v>
      </c>
      <c r="V176" s="79">
        <v>8</v>
      </c>
      <c r="W176" s="79">
        <v>6</v>
      </c>
      <c r="X176" s="5">
        <f xml:space="preserve"> AVERAGE(V176:W176)</f>
        <v>7</v>
      </c>
      <c r="Y176">
        <f>3.14*((V176+W176)/2)^2*K176</f>
        <v>2154.04</v>
      </c>
      <c r="Z176" s="79">
        <v>3</v>
      </c>
      <c r="AA176" s="79">
        <v>2</v>
      </c>
      <c r="AB176" s="5">
        <f xml:space="preserve"> AVERAGE(Z176:AA176)</f>
        <v>2.5</v>
      </c>
      <c r="AC176">
        <f>3.14*((Z176+AA176)/2)^2*L176</f>
        <v>274.75</v>
      </c>
      <c r="AD176" s="79">
        <v>4</v>
      </c>
      <c r="AE176" s="79">
        <v>3</v>
      </c>
      <c r="AF176" s="5">
        <f xml:space="preserve"> AVERAGE(AD176:AE176)</f>
        <v>3.5</v>
      </c>
      <c r="AG176">
        <f>3.14*((AD176+AE176)/2)^2*M176</f>
        <v>500.04500000000007</v>
      </c>
      <c r="AH176" s="30" t="s">
        <v>17</v>
      </c>
      <c r="AI176" s="88">
        <v>1</v>
      </c>
      <c r="AJ176" s="52" t="s">
        <v>15</v>
      </c>
      <c r="AK176" s="24" t="s">
        <v>15</v>
      </c>
      <c r="AL176" s="24">
        <v>1</v>
      </c>
      <c r="AM176" s="24" t="s">
        <v>17</v>
      </c>
      <c r="AN176" s="24">
        <v>1</v>
      </c>
      <c r="AO176" s="24" t="s">
        <v>18</v>
      </c>
      <c r="AP176" s="80" t="s">
        <v>490</v>
      </c>
      <c r="AQ176">
        <v>1</v>
      </c>
      <c r="AR176" s="77" t="s">
        <v>490</v>
      </c>
      <c r="AS176">
        <v>1</v>
      </c>
      <c r="AT176" s="77" t="s">
        <v>18</v>
      </c>
      <c r="AU176">
        <v>1</v>
      </c>
      <c r="AV176" s="77" t="s">
        <v>14</v>
      </c>
      <c r="AW176">
        <v>0</v>
      </c>
      <c r="AX176" s="79">
        <v>5</v>
      </c>
      <c r="AY176" s="24">
        <v>0</v>
      </c>
      <c r="AZ176" s="79">
        <v>0</v>
      </c>
      <c r="BA176" s="79">
        <v>1</v>
      </c>
      <c r="BB176" s="79">
        <v>5</v>
      </c>
      <c r="BC176" s="79">
        <v>1</v>
      </c>
      <c r="BE176" s="144">
        <v>2</v>
      </c>
      <c r="BF176" s="144">
        <v>8</v>
      </c>
      <c r="BG176" s="144">
        <v>3</v>
      </c>
      <c r="BH176" s="144">
        <v>25</v>
      </c>
      <c r="BI176" s="140">
        <v>0</v>
      </c>
      <c r="BJ176" s="144">
        <v>30</v>
      </c>
      <c r="BK176" s="145" t="s">
        <v>234</v>
      </c>
      <c r="BL176" s="84"/>
      <c r="BM176" s="132" t="s">
        <v>30</v>
      </c>
      <c r="BN176" s="84">
        <v>7</v>
      </c>
      <c r="BO176" s="84">
        <v>6</v>
      </c>
      <c r="BP176" s="84">
        <v>0</v>
      </c>
    </row>
    <row r="177" spans="1:68" ht="26.25">
      <c r="A177" s="25">
        <v>4</v>
      </c>
      <c r="B177" s="25" t="s">
        <v>1</v>
      </c>
      <c r="C177" s="25">
        <v>76</v>
      </c>
      <c r="D177" s="25" t="s">
        <v>47</v>
      </c>
      <c r="E177" s="25">
        <v>2</v>
      </c>
      <c r="F177" s="25">
        <v>8.5</v>
      </c>
      <c r="G177" s="25">
        <v>12</v>
      </c>
      <c r="H177" s="24">
        <v>18</v>
      </c>
      <c r="I177" s="24">
        <v>19</v>
      </c>
      <c r="J177" s="79">
        <v>23</v>
      </c>
      <c r="K177" s="79">
        <v>29</v>
      </c>
      <c r="L177" s="79">
        <v>37</v>
      </c>
      <c r="M177" s="79">
        <v>46</v>
      </c>
      <c r="N177">
        <f>J177-'data for JMP'!J177</f>
        <v>4</v>
      </c>
      <c r="O177">
        <f t="shared" si="22"/>
        <v>6</v>
      </c>
      <c r="P177">
        <f t="shared" si="23"/>
        <v>8</v>
      </c>
      <c r="Q177">
        <f t="shared" si="24"/>
        <v>9</v>
      </c>
      <c r="R177" s="57">
        <v>5</v>
      </c>
      <c r="S177" s="51">
        <f t="shared" si="25"/>
        <v>372.875</v>
      </c>
      <c r="T177" s="79">
        <v>4</v>
      </c>
      <c r="U177">
        <f>3.14*(T177/2)^2*J177</f>
        <v>288.88</v>
      </c>
      <c r="V177" s="79">
        <v>9</v>
      </c>
      <c r="W177" s="79">
        <v>8</v>
      </c>
      <c r="X177" s="5">
        <f xml:space="preserve"> AVERAGE(V177:W177)</f>
        <v>8.5</v>
      </c>
      <c r="Y177">
        <f>3.14*((V177+W177)/2)^2*K177</f>
        <v>6579.085</v>
      </c>
      <c r="Z177" s="79">
        <v>11</v>
      </c>
      <c r="AA177" s="79">
        <v>8</v>
      </c>
      <c r="AB177" s="5">
        <f xml:space="preserve"> AVERAGE(Z177:AA177)</f>
        <v>9.5</v>
      </c>
      <c r="AC177">
        <f>3.14*((Z177+AA177)/2)^2*L177</f>
        <v>10485.244999999999</v>
      </c>
      <c r="AD177" s="79">
        <v>11</v>
      </c>
      <c r="AE177" s="79">
        <v>10</v>
      </c>
      <c r="AF177" s="5">
        <f xml:space="preserve"> AVERAGE(AD177:AE177)</f>
        <v>10.5</v>
      </c>
      <c r="AG177">
        <f>3.14*((AD177+AE177)/2)^2*M177</f>
        <v>15924.51</v>
      </c>
      <c r="AH177" s="30" t="s">
        <v>17</v>
      </c>
      <c r="AI177" s="88">
        <v>1</v>
      </c>
      <c r="AJ177" s="52" t="s">
        <v>15</v>
      </c>
      <c r="AK177" s="24" t="s">
        <v>15</v>
      </c>
      <c r="AL177" s="24">
        <v>1</v>
      </c>
      <c r="AM177" s="24" t="s">
        <v>15</v>
      </c>
      <c r="AN177" s="24">
        <v>1</v>
      </c>
      <c r="AO177" s="24" t="s">
        <v>13</v>
      </c>
      <c r="AP177" s="80" t="s">
        <v>490</v>
      </c>
      <c r="AQ177">
        <v>1</v>
      </c>
      <c r="AR177" s="77" t="s">
        <v>488</v>
      </c>
      <c r="AS177">
        <v>1</v>
      </c>
      <c r="AT177" s="77" t="s">
        <v>15</v>
      </c>
      <c r="AU177">
        <v>1</v>
      </c>
      <c r="AV177" s="77" t="s">
        <v>15</v>
      </c>
      <c r="AW177">
        <v>1</v>
      </c>
      <c r="AX177" s="79">
        <v>5</v>
      </c>
      <c r="AY177" s="24">
        <v>0</v>
      </c>
      <c r="AZ177" s="79">
        <v>5</v>
      </c>
      <c r="BA177" s="79">
        <v>0</v>
      </c>
      <c r="BB177" s="79">
        <v>1</v>
      </c>
      <c r="BC177" s="79">
        <v>1</v>
      </c>
      <c r="BE177" s="144">
        <v>0</v>
      </c>
      <c r="BF177" s="144">
        <v>25</v>
      </c>
      <c r="BG177" s="144">
        <v>0</v>
      </c>
      <c r="BH177" s="144">
        <v>90</v>
      </c>
      <c r="BI177" s="140">
        <v>0</v>
      </c>
      <c r="BJ177" s="144">
        <v>20</v>
      </c>
      <c r="BK177" s="145" t="s">
        <v>221</v>
      </c>
      <c r="BL177" s="84"/>
      <c r="BM177" s="132" t="s">
        <v>30</v>
      </c>
      <c r="BN177" s="84">
        <v>8.5</v>
      </c>
      <c r="BO177" s="84">
        <v>8</v>
      </c>
      <c r="BP177" s="84">
        <v>0</v>
      </c>
    </row>
    <row r="178" spans="1:68" ht="39">
      <c r="A178" s="25">
        <v>4</v>
      </c>
      <c r="B178" s="25" t="s">
        <v>1</v>
      </c>
      <c r="C178" s="25">
        <v>77</v>
      </c>
      <c r="D178" s="25" t="s">
        <v>47</v>
      </c>
      <c r="E178" s="25">
        <v>2</v>
      </c>
      <c r="F178" s="25">
        <v>7</v>
      </c>
      <c r="G178" s="25">
        <v>6</v>
      </c>
      <c r="H178" s="24">
        <v>6.5</v>
      </c>
      <c r="I178" s="24">
        <v>5</v>
      </c>
      <c r="J178" s="79"/>
      <c r="K178" s="79">
        <v>4</v>
      </c>
      <c r="L178" s="79"/>
      <c r="M178" s="79"/>
      <c r="N178">
        <f>J178-'data for JMP'!J178</f>
        <v>-5</v>
      </c>
      <c r="O178">
        <f t="shared" si="22"/>
        <v>4</v>
      </c>
      <c r="P178">
        <f t="shared" si="23"/>
        <v>-4</v>
      </c>
      <c r="Q178">
        <f t="shared" si="24"/>
        <v>0</v>
      </c>
      <c r="R178" s="24">
        <v>2.5</v>
      </c>
      <c r="S178" s="51">
        <f t="shared" si="25"/>
        <v>24.53125</v>
      </c>
      <c r="T178" s="79"/>
      <c r="V178" s="79"/>
      <c r="W178" s="79"/>
      <c r="X178" s="5"/>
      <c r="Z178" s="79"/>
      <c r="AA178" s="79"/>
      <c r="AB178" s="5"/>
      <c r="AD178" s="79"/>
      <c r="AE178" s="79"/>
      <c r="AF178" s="5"/>
      <c r="AH178" s="30" t="s">
        <v>17</v>
      </c>
      <c r="AI178" s="88">
        <v>1</v>
      </c>
      <c r="AJ178" s="52" t="s">
        <v>17</v>
      </c>
      <c r="AK178" s="24" t="s">
        <v>15</v>
      </c>
      <c r="AL178" s="24">
        <v>1</v>
      </c>
      <c r="AM178" s="24" t="s">
        <v>14</v>
      </c>
      <c r="AN178" s="24">
        <v>0</v>
      </c>
      <c r="AO178" s="24" t="s">
        <v>14</v>
      </c>
      <c r="AP178" s="77" t="s">
        <v>512</v>
      </c>
      <c r="AQ178">
        <v>0</v>
      </c>
      <c r="AR178" s="77" t="s">
        <v>490</v>
      </c>
      <c r="AS178">
        <v>1</v>
      </c>
      <c r="AT178" s="77" t="s">
        <v>512</v>
      </c>
      <c r="AU178">
        <v>0</v>
      </c>
      <c r="AV178" s="80" t="s">
        <v>498</v>
      </c>
      <c r="AW178">
        <v>0</v>
      </c>
      <c r="AX178" s="79">
        <v>10</v>
      </c>
      <c r="AY178" s="24">
        <v>0</v>
      </c>
      <c r="AZ178" s="24">
        <v>0</v>
      </c>
      <c r="BA178" s="79">
        <v>15</v>
      </c>
      <c r="BB178" s="24">
        <v>0</v>
      </c>
      <c r="BC178" s="24">
        <v>0</v>
      </c>
      <c r="BE178" s="144">
        <v>1</v>
      </c>
      <c r="BF178" s="144">
        <v>10</v>
      </c>
      <c r="BG178" s="144">
        <v>5</v>
      </c>
      <c r="BH178" s="144">
        <v>75</v>
      </c>
      <c r="BI178" s="140">
        <v>0</v>
      </c>
      <c r="BJ178" s="144">
        <v>30</v>
      </c>
      <c r="BK178" s="145" t="s">
        <v>233</v>
      </c>
      <c r="BL178" s="146" t="s">
        <v>232</v>
      </c>
      <c r="BM178" s="132" t="s">
        <v>30</v>
      </c>
      <c r="BN178" s="84">
        <v>7</v>
      </c>
      <c r="BO178" s="84">
        <v>2</v>
      </c>
      <c r="BP178" s="84" t="s">
        <v>52</v>
      </c>
    </row>
    <row r="179" spans="1:68" ht="51.75">
      <c r="A179" s="25">
        <v>4</v>
      </c>
      <c r="B179" s="25" t="s">
        <v>1</v>
      </c>
      <c r="C179" s="25">
        <v>78</v>
      </c>
      <c r="D179" s="25" t="s">
        <v>47</v>
      </c>
      <c r="E179" s="25">
        <v>2</v>
      </c>
      <c r="F179" s="25">
        <v>4.5</v>
      </c>
      <c r="G179" s="25">
        <v>7.5</v>
      </c>
      <c r="H179" s="24">
        <v>12</v>
      </c>
      <c r="I179" s="24">
        <v>11</v>
      </c>
      <c r="J179" s="79"/>
      <c r="K179" s="79">
        <v>11</v>
      </c>
      <c r="L179" s="79"/>
      <c r="M179" s="79"/>
      <c r="N179">
        <f>J179-'data for JMP'!J179</f>
        <v>-11</v>
      </c>
      <c r="O179">
        <f t="shared" si="22"/>
        <v>11</v>
      </c>
      <c r="P179">
        <f t="shared" si="23"/>
        <v>-11</v>
      </c>
      <c r="Q179">
        <f t="shared" si="24"/>
        <v>0</v>
      </c>
      <c r="R179" s="24">
        <v>2.5</v>
      </c>
      <c r="S179" s="51">
        <f t="shared" si="25"/>
        <v>53.96875</v>
      </c>
      <c r="T179" s="79"/>
      <c r="V179" s="79"/>
      <c r="W179" s="79"/>
      <c r="X179" s="5"/>
      <c r="Z179" s="79"/>
      <c r="AA179" s="79"/>
      <c r="AB179" s="5"/>
      <c r="AD179" s="79"/>
      <c r="AE179" s="79"/>
      <c r="AF179" s="5"/>
      <c r="AH179" s="30" t="s">
        <v>15</v>
      </c>
      <c r="AI179" s="88">
        <v>1</v>
      </c>
      <c r="AJ179" s="52" t="s">
        <v>15</v>
      </c>
      <c r="AK179" s="24" t="s">
        <v>15</v>
      </c>
      <c r="AL179" s="24">
        <v>1</v>
      </c>
      <c r="AM179" s="24" t="s">
        <v>14</v>
      </c>
      <c r="AN179" s="24">
        <v>0</v>
      </c>
      <c r="AO179" s="24" t="s">
        <v>14</v>
      </c>
      <c r="AP179" s="77" t="s">
        <v>512</v>
      </c>
      <c r="AQ179">
        <v>0</v>
      </c>
      <c r="AR179" s="77" t="s">
        <v>490</v>
      </c>
      <c r="AS179">
        <v>1</v>
      </c>
      <c r="AT179" s="77" t="s">
        <v>512</v>
      </c>
      <c r="AU179">
        <v>0</v>
      </c>
      <c r="AV179" s="77" t="s">
        <v>512</v>
      </c>
      <c r="AW179">
        <v>0</v>
      </c>
      <c r="AX179" s="79">
        <v>10</v>
      </c>
      <c r="AY179" s="24">
        <v>4</v>
      </c>
      <c r="AZ179" s="24">
        <v>0</v>
      </c>
      <c r="BA179" s="79">
        <v>2</v>
      </c>
      <c r="BB179" s="24">
        <v>0</v>
      </c>
      <c r="BC179" s="24">
        <v>0</v>
      </c>
      <c r="BE179" s="144">
        <v>8</v>
      </c>
      <c r="BF179" s="144">
        <v>3</v>
      </c>
      <c r="BG179" s="144">
        <v>45</v>
      </c>
      <c r="BH179" s="144">
        <v>5</v>
      </c>
      <c r="BI179" s="140">
        <v>4</v>
      </c>
      <c r="BJ179" s="144">
        <v>35</v>
      </c>
      <c r="BK179" s="145" t="s">
        <v>231</v>
      </c>
      <c r="BL179" s="84"/>
      <c r="BM179" s="132" t="s">
        <v>30</v>
      </c>
      <c r="BN179" s="84">
        <v>4.5</v>
      </c>
      <c r="BO179" s="84">
        <v>0</v>
      </c>
      <c r="BP179" s="84">
        <v>0</v>
      </c>
    </row>
    <row r="180" spans="1:68" ht="51.75">
      <c r="A180" s="25">
        <v>4</v>
      </c>
      <c r="B180" s="25" t="s">
        <v>1</v>
      </c>
      <c r="C180" s="25">
        <v>79</v>
      </c>
      <c r="D180" s="25" t="s">
        <v>47</v>
      </c>
      <c r="E180" s="25">
        <v>2</v>
      </c>
      <c r="F180" s="25">
        <v>3</v>
      </c>
      <c r="G180" s="30">
        <v>0</v>
      </c>
      <c r="H180" s="24"/>
      <c r="I180" s="24"/>
      <c r="J180" s="79"/>
      <c r="K180" s="79"/>
      <c r="L180" s="79"/>
      <c r="M180" s="79"/>
      <c r="N180">
        <f>J180-'data for JMP'!J180</f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 s="57"/>
      <c r="S180" s="51"/>
      <c r="T180" s="79"/>
      <c r="V180" s="79"/>
      <c r="W180" s="79"/>
      <c r="X180" s="5"/>
      <c r="Z180" s="79"/>
      <c r="AA180" s="79"/>
      <c r="AB180" s="5"/>
      <c r="AD180" s="79"/>
      <c r="AE180" s="79"/>
      <c r="AF180" s="5"/>
      <c r="AH180" s="30" t="s">
        <v>16</v>
      </c>
      <c r="AI180" s="25">
        <v>0</v>
      </c>
      <c r="AJ180" s="30" t="s">
        <v>16</v>
      </c>
      <c r="AK180" s="24" t="s">
        <v>14</v>
      </c>
      <c r="AL180" s="24">
        <v>0</v>
      </c>
      <c r="AM180" s="24" t="s">
        <v>14</v>
      </c>
      <c r="AN180" s="24">
        <v>0</v>
      </c>
      <c r="AO180" s="24" t="s">
        <v>14</v>
      </c>
      <c r="AP180" s="77" t="s">
        <v>512</v>
      </c>
      <c r="AQ180">
        <v>0</v>
      </c>
      <c r="AR180" s="77" t="s">
        <v>512</v>
      </c>
      <c r="AS180">
        <v>0</v>
      </c>
      <c r="AT180" s="77" t="s">
        <v>512</v>
      </c>
      <c r="AU180">
        <v>0</v>
      </c>
      <c r="AV180" s="77" t="s">
        <v>512</v>
      </c>
      <c r="AW180">
        <v>0</v>
      </c>
      <c r="AX180" s="79">
        <v>0</v>
      </c>
      <c r="AY180" s="79">
        <v>0</v>
      </c>
      <c r="AZ180" s="24">
        <v>0</v>
      </c>
      <c r="BA180" s="24">
        <v>0</v>
      </c>
      <c r="BB180" s="24">
        <v>0</v>
      </c>
      <c r="BC180" s="24">
        <v>0</v>
      </c>
      <c r="BE180" s="144">
        <v>20</v>
      </c>
      <c r="BF180" s="144">
        <v>2</v>
      </c>
      <c r="BG180" s="144">
        <v>35</v>
      </c>
      <c r="BH180" s="144">
        <v>10</v>
      </c>
      <c r="BI180" s="140"/>
      <c r="BJ180" s="144">
        <v>60</v>
      </c>
      <c r="BK180" s="147" t="s">
        <v>230</v>
      </c>
      <c r="BL180" s="84"/>
      <c r="BM180" s="132" t="s">
        <v>30</v>
      </c>
      <c r="BN180" s="84">
        <v>3</v>
      </c>
      <c r="BO180" s="84">
        <v>0</v>
      </c>
      <c r="BP180" s="84">
        <v>0</v>
      </c>
    </row>
    <row r="181" spans="1:68" ht="26.25">
      <c r="A181" s="25">
        <v>4</v>
      </c>
      <c r="B181" s="25" t="s">
        <v>1</v>
      </c>
      <c r="C181" s="25">
        <v>80</v>
      </c>
      <c r="D181" s="25" t="s">
        <v>47</v>
      </c>
      <c r="E181" s="25">
        <v>1</v>
      </c>
      <c r="F181" s="25">
        <v>6</v>
      </c>
      <c r="G181" s="30">
        <v>0</v>
      </c>
      <c r="H181" s="24"/>
      <c r="I181" s="24"/>
      <c r="J181" s="79"/>
      <c r="K181" s="79"/>
      <c r="L181" s="79"/>
      <c r="M181" s="79"/>
      <c r="N181">
        <f>J181-'data for JMP'!J181</f>
        <v>0</v>
      </c>
      <c r="O181">
        <f t="shared" si="22"/>
        <v>0</v>
      </c>
      <c r="P181">
        <f t="shared" si="23"/>
        <v>0</v>
      </c>
      <c r="Q181">
        <f t="shared" si="24"/>
        <v>0</v>
      </c>
      <c r="R181" s="57"/>
      <c r="S181" s="51"/>
      <c r="T181" s="79"/>
      <c r="V181" s="79"/>
      <c r="W181" s="79"/>
      <c r="X181" s="5"/>
      <c r="Z181" s="79"/>
      <c r="AA181" s="79"/>
      <c r="AB181" s="5"/>
      <c r="AD181" s="79"/>
      <c r="AE181" s="79"/>
      <c r="AF181" s="5"/>
      <c r="AH181" s="30" t="s">
        <v>16</v>
      </c>
      <c r="AI181" s="25">
        <v>0</v>
      </c>
      <c r="AJ181" s="30" t="s">
        <v>16</v>
      </c>
      <c r="AK181" s="24" t="s">
        <v>14</v>
      </c>
      <c r="AL181" s="24">
        <v>0</v>
      </c>
      <c r="AM181" s="24" t="s">
        <v>14</v>
      </c>
      <c r="AN181" s="24">
        <v>0</v>
      </c>
      <c r="AO181" s="24" t="s">
        <v>14</v>
      </c>
      <c r="AP181" s="77" t="s">
        <v>512</v>
      </c>
      <c r="AQ181">
        <v>0</v>
      </c>
      <c r="AR181" s="77" t="s">
        <v>512</v>
      </c>
      <c r="AS181">
        <v>0</v>
      </c>
      <c r="AT181" s="77" t="s">
        <v>512</v>
      </c>
      <c r="AU181">
        <v>0</v>
      </c>
      <c r="AV181" s="77" t="s">
        <v>512</v>
      </c>
      <c r="AW181">
        <v>0</v>
      </c>
      <c r="AX181" s="79">
        <v>0</v>
      </c>
      <c r="AY181" s="79">
        <v>0</v>
      </c>
      <c r="AZ181" s="24">
        <v>0</v>
      </c>
      <c r="BA181" s="24">
        <v>0</v>
      </c>
      <c r="BB181" s="24">
        <v>0</v>
      </c>
      <c r="BC181" s="24">
        <v>0</v>
      </c>
      <c r="BE181" s="144">
        <v>25</v>
      </c>
      <c r="BF181" s="144">
        <v>0</v>
      </c>
      <c r="BG181" s="144">
        <v>50</v>
      </c>
      <c r="BH181" s="144">
        <v>0</v>
      </c>
      <c r="BI181" s="140"/>
      <c r="BJ181" s="144">
        <v>50</v>
      </c>
      <c r="BK181" s="145" t="s">
        <v>143</v>
      </c>
      <c r="BL181" s="84"/>
      <c r="BM181" s="132" t="s">
        <v>30</v>
      </c>
      <c r="BN181" s="84">
        <v>6</v>
      </c>
      <c r="BO181" s="84">
        <v>2</v>
      </c>
      <c r="BP181" s="84">
        <v>0</v>
      </c>
    </row>
    <row r="182" spans="1:68" ht="51.75">
      <c r="A182" s="25">
        <v>4</v>
      </c>
      <c r="B182" s="25" t="s">
        <v>1</v>
      </c>
      <c r="C182" s="25">
        <v>81</v>
      </c>
      <c r="D182" s="25" t="s">
        <v>47</v>
      </c>
      <c r="E182" s="25">
        <v>2</v>
      </c>
      <c r="F182" s="25">
        <v>6.5</v>
      </c>
      <c r="G182" s="25">
        <v>11</v>
      </c>
      <c r="H182" s="24">
        <v>15.5</v>
      </c>
      <c r="I182" s="24">
        <v>20</v>
      </c>
      <c r="J182" s="79">
        <v>22</v>
      </c>
      <c r="K182" s="79">
        <v>28</v>
      </c>
      <c r="L182" s="79">
        <v>40</v>
      </c>
      <c r="M182" s="79">
        <v>51.5</v>
      </c>
      <c r="N182">
        <f>J182-'data for JMP'!J182</f>
        <v>2</v>
      </c>
      <c r="O182">
        <f t="shared" si="22"/>
        <v>6</v>
      </c>
      <c r="P182">
        <f t="shared" si="23"/>
        <v>12</v>
      </c>
      <c r="Q182">
        <f t="shared" si="24"/>
        <v>11.5</v>
      </c>
      <c r="R182" s="24">
        <v>6.5</v>
      </c>
      <c r="S182" s="51">
        <f t="shared" si="25"/>
        <v>663.32499999999993</v>
      </c>
      <c r="T182" s="79">
        <v>4</v>
      </c>
      <c r="U182">
        <f>3.14*(T182/2)^2*J182</f>
        <v>276.32</v>
      </c>
      <c r="V182" s="79">
        <v>7</v>
      </c>
      <c r="W182" s="79">
        <v>7</v>
      </c>
      <c r="X182" s="5">
        <f xml:space="preserve"> AVERAGE(V182:W182)</f>
        <v>7</v>
      </c>
      <c r="Y182">
        <f>3.14*((V182+W182)/2)^2*K182</f>
        <v>4308.08</v>
      </c>
      <c r="Z182" s="79">
        <v>9</v>
      </c>
      <c r="AA182" s="79">
        <v>9</v>
      </c>
      <c r="AB182" s="5">
        <f xml:space="preserve"> AVERAGE(Z182:AA182)</f>
        <v>9</v>
      </c>
      <c r="AC182">
        <f>3.14*((Z182+AA182)/2)^2*L182</f>
        <v>10173.6</v>
      </c>
      <c r="AD182" s="79">
        <v>10</v>
      </c>
      <c r="AE182" s="79">
        <v>12</v>
      </c>
      <c r="AF182" s="5">
        <f xml:space="preserve"> AVERAGE(AD182:AE182)</f>
        <v>11</v>
      </c>
      <c r="AG182">
        <f>3.14*((AD182+AE182)/2)^2*M182</f>
        <v>19566.91</v>
      </c>
      <c r="AH182" s="30" t="s">
        <v>15</v>
      </c>
      <c r="AI182" s="88">
        <v>1</v>
      </c>
      <c r="AJ182" s="52" t="s">
        <v>15</v>
      </c>
      <c r="AK182" s="24" t="s">
        <v>15</v>
      </c>
      <c r="AL182" s="24">
        <v>1</v>
      </c>
      <c r="AM182" s="24" t="s">
        <v>15</v>
      </c>
      <c r="AN182" s="24">
        <v>1</v>
      </c>
      <c r="AO182" s="24" t="s">
        <v>15</v>
      </c>
      <c r="AP182" s="80" t="s">
        <v>489</v>
      </c>
      <c r="AQ182">
        <v>1</v>
      </c>
      <c r="AR182" s="77" t="s">
        <v>488</v>
      </c>
      <c r="AS182">
        <v>1</v>
      </c>
      <c r="AT182" s="77" t="s">
        <v>13</v>
      </c>
      <c r="AU182">
        <v>1</v>
      </c>
      <c r="AV182" s="77" t="s">
        <v>15</v>
      </c>
      <c r="AW182">
        <v>1</v>
      </c>
      <c r="AX182" s="79">
        <v>20</v>
      </c>
      <c r="AY182" s="24">
        <v>3</v>
      </c>
      <c r="AZ182" s="79">
        <v>15</v>
      </c>
      <c r="BA182" s="79">
        <v>20</v>
      </c>
      <c r="BB182" s="79">
        <v>15</v>
      </c>
      <c r="BC182" s="79">
        <v>18</v>
      </c>
      <c r="BE182" s="144">
        <v>1</v>
      </c>
      <c r="BF182" s="144">
        <v>10</v>
      </c>
      <c r="BG182" s="144">
        <v>2</v>
      </c>
      <c r="BH182" s="144">
        <v>30</v>
      </c>
      <c r="BI182" s="140">
        <v>3</v>
      </c>
      <c r="BJ182" s="144">
        <v>30</v>
      </c>
      <c r="BK182" s="145" t="s">
        <v>229</v>
      </c>
      <c r="BL182" s="84"/>
      <c r="BM182" s="132" t="s">
        <v>30</v>
      </c>
      <c r="BN182" s="84">
        <v>6.5</v>
      </c>
      <c r="BO182" s="84">
        <v>3</v>
      </c>
      <c r="BP182" s="84">
        <v>0</v>
      </c>
    </row>
    <row r="183" spans="1:68" ht="51.75">
      <c r="A183" s="25">
        <v>4</v>
      </c>
      <c r="B183" s="25" t="s">
        <v>1</v>
      </c>
      <c r="C183" s="25">
        <v>82</v>
      </c>
      <c r="D183" s="25" t="s">
        <v>47</v>
      </c>
      <c r="E183" s="25">
        <v>2</v>
      </c>
      <c r="F183" s="25">
        <v>8</v>
      </c>
      <c r="G183" s="25">
        <v>11</v>
      </c>
      <c r="H183" s="24">
        <v>15.5</v>
      </c>
      <c r="I183" s="24">
        <v>15</v>
      </c>
      <c r="J183" s="79"/>
      <c r="K183" s="79">
        <v>0</v>
      </c>
      <c r="L183" s="79"/>
      <c r="M183" s="79"/>
      <c r="N183">
        <f>J183-'data for JMP'!J183</f>
        <v>-15</v>
      </c>
      <c r="O183">
        <f t="shared" si="22"/>
        <v>0</v>
      </c>
      <c r="P183">
        <f t="shared" si="23"/>
        <v>0</v>
      </c>
      <c r="Q183">
        <f t="shared" si="24"/>
        <v>0</v>
      </c>
      <c r="R183" s="24">
        <v>5.5</v>
      </c>
      <c r="S183" s="51">
        <f t="shared" si="25"/>
        <v>356.19375000000002</v>
      </c>
      <c r="T183" s="79"/>
      <c r="V183" s="79"/>
      <c r="W183" s="79"/>
      <c r="X183" s="5"/>
      <c r="Z183" s="79"/>
      <c r="AA183" s="79"/>
      <c r="AB183" s="5"/>
      <c r="AD183" s="79"/>
      <c r="AE183" s="79"/>
      <c r="AF183" s="5"/>
      <c r="AH183" s="30" t="s">
        <v>17</v>
      </c>
      <c r="AI183" s="88">
        <v>1</v>
      </c>
      <c r="AJ183" s="52" t="s">
        <v>15</v>
      </c>
      <c r="AK183" s="24" t="s">
        <v>15</v>
      </c>
      <c r="AL183" s="24">
        <v>1</v>
      </c>
      <c r="AM183" s="24" t="s">
        <v>14</v>
      </c>
      <c r="AN183" s="24">
        <v>0</v>
      </c>
      <c r="AO183" s="24" t="s">
        <v>14</v>
      </c>
      <c r="AP183" s="80" t="s">
        <v>487</v>
      </c>
      <c r="AQ183">
        <v>0</v>
      </c>
      <c r="AR183" s="77" t="s">
        <v>16</v>
      </c>
      <c r="AS183">
        <v>0</v>
      </c>
      <c r="AT183" s="77" t="s">
        <v>512</v>
      </c>
      <c r="AU183">
        <v>0</v>
      </c>
      <c r="AV183" s="77" t="s">
        <v>512</v>
      </c>
      <c r="AW183">
        <v>0</v>
      </c>
      <c r="AX183" s="79">
        <v>35</v>
      </c>
      <c r="AY183" s="24">
        <v>2</v>
      </c>
      <c r="AZ183" s="24">
        <v>0</v>
      </c>
      <c r="BA183" s="79">
        <v>0</v>
      </c>
      <c r="BB183" s="24">
        <v>0</v>
      </c>
      <c r="BC183" s="24">
        <v>0</v>
      </c>
      <c r="BE183" s="144">
        <v>5</v>
      </c>
      <c r="BF183" s="144">
        <v>10</v>
      </c>
      <c r="BG183" s="144">
        <v>20</v>
      </c>
      <c r="BH183" s="144">
        <v>40</v>
      </c>
      <c r="BI183" s="140">
        <v>2</v>
      </c>
      <c r="BJ183" s="144">
        <v>40</v>
      </c>
      <c r="BK183" s="147" t="s">
        <v>228</v>
      </c>
      <c r="BL183" s="84"/>
      <c r="BM183" s="132" t="s">
        <v>30</v>
      </c>
      <c r="BN183" s="84">
        <v>8</v>
      </c>
      <c r="BO183" s="84">
        <v>5</v>
      </c>
      <c r="BP183" s="84">
        <v>0</v>
      </c>
    </row>
    <row r="184" spans="1:68" ht="51.75">
      <c r="A184" s="25">
        <v>4</v>
      </c>
      <c r="B184" s="25" t="s">
        <v>1</v>
      </c>
      <c r="C184" s="25">
        <v>83</v>
      </c>
      <c r="D184" s="25" t="s">
        <v>47</v>
      </c>
      <c r="E184" s="25">
        <v>1</v>
      </c>
      <c r="F184" s="25">
        <v>10</v>
      </c>
      <c r="G184" s="25">
        <v>18</v>
      </c>
      <c r="H184" s="24">
        <v>23</v>
      </c>
      <c r="I184" s="24">
        <v>25</v>
      </c>
      <c r="J184" s="79">
        <v>29</v>
      </c>
      <c r="K184" s="79">
        <v>40.5</v>
      </c>
      <c r="L184" s="79">
        <v>56</v>
      </c>
      <c r="M184" s="79">
        <v>79</v>
      </c>
      <c r="N184">
        <f>J184-'data for JMP'!J184</f>
        <v>4</v>
      </c>
      <c r="O184">
        <f t="shared" si="22"/>
        <v>11.5</v>
      </c>
      <c r="P184">
        <f t="shared" si="23"/>
        <v>15.5</v>
      </c>
      <c r="Q184">
        <f t="shared" si="24"/>
        <v>23</v>
      </c>
      <c r="R184" s="24">
        <v>11.5</v>
      </c>
      <c r="S184" s="51">
        <f t="shared" si="25"/>
        <v>2595.4062500000005</v>
      </c>
      <c r="T184" s="79">
        <v>8</v>
      </c>
      <c r="U184">
        <f>3.14*(T184/2)^2*J184</f>
        <v>1456.96</v>
      </c>
      <c r="V184" s="79">
        <v>16.5</v>
      </c>
      <c r="W184" s="79">
        <v>11</v>
      </c>
      <c r="X184" s="5">
        <f xml:space="preserve"> AVERAGE(V184:W184)</f>
        <v>13.75</v>
      </c>
      <c r="Y184">
        <f>3.14*((V184+W184)/2)^2*K184</f>
        <v>24043.078125</v>
      </c>
      <c r="Z184" s="79">
        <v>13</v>
      </c>
      <c r="AA184" s="79">
        <v>12</v>
      </c>
      <c r="AB184" s="5">
        <f xml:space="preserve"> AVERAGE(Z184:AA184)</f>
        <v>12.5</v>
      </c>
      <c r="AC184">
        <f>3.14*((Z184+AA184)/2)^2*L184</f>
        <v>27475</v>
      </c>
      <c r="AD184" s="79">
        <v>25</v>
      </c>
      <c r="AE184" s="79">
        <v>20</v>
      </c>
      <c r="AF184" s="5">
        <f xml:space="preserve"> AVERAGE(AD184:AE184)</f>
        <v>22.5</v>
      </c>
      <c r="AG184">
        <f>3.14*((AD184+AE184)/2)^2*M184</f>
        <v>125580.375</v>
      </c>
      <c r="AH184" s="30" t="s">
        <v>15</v>
      </c>
      <c r="AI184" s="88">
        <v>1</v>
      </c>
      <c r="AJ184" s="52" t="s">
        <v>15</v>
      </c>
      <c r="AK184" s="24" t="s">
        <v>13</v>
      </c>
      <c r="AL184" s="24">
        <v>1</v>
      </c>
      <c r="AM184" s="24" t="s">
        <v>15</v>
      </c>
      <c r="AN184" s="24">
        <v>1</v>
      </c>
      <c r="AO184" s="24" t="s">
        <v>15</v>
      </c>
      <c r="AP184" s="80" t="s">
        <v>488</v>
      </c>
      <c r="AQ184">
        <v>1</v>
      </c>
      <c r="AR184" s="77" t="s">
        <v>488</v>
      </c>
      <c r="AS184">
        <v>1</v>
      </c>
      <c r="AT184" s="77" t="s">
        <v>15</v>
      </c>
      <c r="AU184">
        <v>1</v>
      </c>
      <c r="AV184" s="77" t="s">
        <v>15</v>
      </c>
      <c r="AW184">
        <v>1</v>
      </c>
      <c r="AX184" s="79">
        <v>5</v>
      </c>
      <c r="AY184" s="24">
        <v>0</v>
      </c>
      <c r="AZ184" s="79">
        <v>5</v>
      </c>
      <c r="BA184" s="79">
        <v>15</v>
      </c>
      <c r="BB184" s="79">
        <v>10</v>
      </c>
      <c r="BC184" s="79">
        <v>40</v>
      </c>
      <c r="BE184" s="144">
        <v>0</v>
      </c>
      <c r="BF184" s="144">
        <v>10</v>
      </c>
      <c r="BG184" s="144">
        <v>1</v>
      </c>
      <c r="BH184" s="144">
        <v>50</v>
      </c>
      <c r="BI184" s="140">
        <v>0</v>
      </c>
      <c r="BJ184" s="144">
        <v>20</v>
      </c>
      <c r="BK184" s="145" t="s">
        <v>227</v>
      </c>
      <c r="BL184" s="146" t="s">
        <v>76</v>
      </c>
      <c r="BM184" s="132" t="s">
        <v>30</v>
      </c>
      <c r="BN184" s="84">
        <v>10</v>
      </c>
      <c r="BO184" s="84">
        <v>8</v>
      </c>
      <c r="BP184" s="84">
        <v>0</v>
      </c>
    </row>
    <row r="185" spans="1:68" ht="51.75">
      <c r="A185" s="25">
        <v>4</v>
      </c>
      <c r="B185" s="25" t="s">
        <v>1</v>
      </c>
      <c r="C185" s="25">
        <v>84</v>
      </c>
      <c r="D185" s="25" t="s">
        <v>47</v>
      </c>
      <c r="E185" s="25">
        <v>1</v>
      </c>
      <c r="F185" s="25">
        <v>8</v>
      </c>
      <c r="G185" s="25">
        <v>13</v>
      </c>
      <c r="H185" s="24"/>
      <c r="I185" s="24"/>
      <c r="J185" s="79"/>
      <c r="K185" s="79"/>
      <c r="L185" s="79"/>
      <c r="M185" s="79"/>
      <c r="N185">
        <f>J185-'data for JMP'!J185</f>
        <v>0</v>
      </c>
      <c r="O185">
        <f t="shared" si="22"/>
        <v>0</v>
      </c>
      <c r="P185">
        <f t="shared" si="23"/>
        <v>0</v>
      </c>
      <c r="Q185">
        <f t="shared" si="24"/>
        <v>0</v>
      </c>
      <c r="R185" s="57"/>
      <c r="S185" s="51"/>
      <c r="T185" s="79"/>
      <c r="V185" s="79"/>
      <c r="W185" s="79"/>
      <c r="X185" s="5"/>
      <c r="Z185" s="79"/>
      <c r="AA185" s="79"/>
      <c r="AB185" s="5"/>
      <c r="AD185" s="79"/>
      <c r="AE185" s="79"/>
      <c r="AF185" s="5"/>
      <c r="AH185" s="30" t="s">
        <v>15</v>
      </c>
      <c r="AI185" s="88">
        <v>1</v>
      </c>
      <c r="AJ185" s="52" t="s">
        <v>18</v>
      </c>
      <c r="AK185" s="24" t="s">
        <v>14</v>
      </c>
      <c r="AL185" s="24">
        <v>0</v>
      </c>
      <c r="AM185" s="24" t="s">
        <v>14</v>
      </c>
      <c r="AN185" s="24">
        <v>0</v>
      </c>
      <c r="AO185" s="24" t="s">
        <v>14</v>
      </c>
      <c r="AP185" s="77" t="s">
        <v>512</v>
      </c>
      <c r="AQ185">
        <v>0</v>
      </c>
      <c r="AR185" s="77" t="s">
        <v>512</v>
      </c>
      <c r="AS185">
        <v>0</v>
      </c>
      <c r="AT185" s="77" t="s">
        <v>512</v>
      </c>
      <c r="AU185">
        <v>0</v>
      </c>
      <c r="AV185" s="77" t="s">
        <v>512</v>
      </c>
      <c r="AW185">
        <v>0</v>
      </c>
      <c r="AX185" s="79">
        <v>0</v>
      </c>
      <c r="AY185" s="79">
        <v>0</v>
      </c>
      <c r="AZ185" s="24">
        <v>0</v>
      </c>
      <c r="BA185" s="24">
        <v>0</v>
      </c>
      <c r="BB185" s="24">
        <v>0</v>
      </c>
      <c r="BC185" s="24">
        <v>0</v>
      </c>
      <c r="BE185" s="144">
        <v>3</v>
      </c>
      <c r="BF185" s="144">
        <v>3</v>
      </c>
      <c r="BG185" s="144">
        <v>10</v>
      </c>
      <c r="BH185" s="144">
        <v>20</v>
      </c>
      <c r="BI185" s="140"/>
      <c r="BJ185" s="144">
        <v>20</v>
      </c>
      <c r="BK185" s="145" t="s">
        <v>226</v>
      </c>
      <c r="BL185" s="84"/>
      <c r="BM185" s="132" t="s">
        <v>30</v>
      </c>
      <c r="BN185" s="84">
        <v>8</v>
      </c>
      <c r="BO185" s="84">
        <v>5</v>
      </c>
      <c r="BP185" s="84">
        <v>0</v>
      </c>
    </row>
    <row r="186" spans="1:68" ht="39">
      <c r="A186" s="25">
        <v>4</v>
      </c>
      <c r="B186" s="25" t="s">
        <v>1</v>
      </c>
      <c r="C186" s="25">
        <v>85</v>
      </c>
      <c r="D186" s="25" t="s">
        <v>47</v>
      </c>
      <c r="E186" s="25">
        <v>1</v>
      </c>
      <c r="F186" s="25">
        <v>7</v>
      </c>
      <c r="G186" s="25">
        <v>8</v>
      </c>
      <c r="H186" s="24"/>
      <c r="I186" s="24"/>
      <c r="J186" s="79"/>
      <c r="K186" s="79"/>
      <c r="L186" s="79"/>
      <c r="M186" s="79"/>
      <c r="N186">
        <f>J186-'data for JMP'!J186</f>
        <v>0</v>
      </c>
      <c r="O186">
        <f t="shared" si="22"/>
        <v>0</v>
      </c>
      <c r="P186">
        <f t="shared" si="23"/>
        <v>0</v>
      </c>
      <c r="Q186">
        <f t="shared" si="24"/>
        <v>0</v>
      </c>
      <c r="R186" s="24"/>
      <c r="S186" s="51"/>
      <c r="T186" s="79"/>
      <c r="V186" s="79"/>
      <c r="W186" s="79"/>
      <c r="X186" s="5"/>
      <c r="Z186" s="79"/>
      <c r="AA186" s="79"/>
      <c r="AB186" s="5"/>
      <c r="AD186" s="79"/>
      <c r="AE186" s="79"/>
      <c r="AF186" s="5"/>
      <c r="AH186" s="30" t="s">
        <v>17</v>
      </c>
      <c r="AI186" s="88">
        <v>1</v>
      </c>
      <c r="AJ186" s="52" t="s">
        <v>14</v>
      </c>
      <c r="AK186" s="24" t="s">
        <v>14</v>
      </c>
      <c r="AL186" s="24">
        <v>0</v>
      </c>
      <c r="AM186" s="24" t="s">
        <v>14</v>
      </c>
      <c r="AN186" s="24">
        <v>0</v>
      </c>
      <c r="AO186" s="24" t="s">
        <v>14</v>
      </c>
      <c r="AP186" s="77" t="s">
        <v>512</v>
      </c>
      <c r="AQ186">
        <v>0</v>
      </c>
      <c r="AR186" s="77" t="s">
        <v>512</v>
      </c>
      <c r="AS186">
        <v>0</v>
      </c>
      <c r="AT186" s="77" t="s">
        <v>512</v>
      </c>
      <c r="AU186">
        <v>0</v>
      </c>
      <c r="AV186" s="77" t="s">
        <v>512</v>
      </c>
      <c r="AW186">
        <v>0</v>
      </c>
      <c r="AX186" s="79">
        <v>0</v>
      </c>
      <c r="AY186" s="79">
        <v>0</v>
      </c>
      <c r="AZ186" s="24">
        <v>0</v>
      </c>
      <c r="BA186" s="24">
        <v>0</v>
      </c>
      <c r="BB186" s="24">
        <v>0</v>
      </c>
      <c r="BC186" s="24">
        <v>0</v>
      </c>
      <c r="BE186" s="144">
        <v>10</v>
      </c>
      <c r="BF186" s="144">
        <v>10</v>
      </c>
      <c r="BG186" s="144">
        <v>20</v>
      </c>
      <c r="BH186" s="144">
        <v>30</v>
      </c>
      <c r="BI186" s="140"/>
      <c r="BJ186" s="144">
        <v>25</v>
      </c>
      <c r="BK186" s="145" t="s">
        <v>225</v>
      </c>
      <c r="BL186" s="84"/>
      <c r="BM186" s="132" t="s">
        <v>30</v>
      </c>
      <c r="BN186" s="84">
        <v>7</v>
      </c>
      <c r="BO186" s="84">
        <v>2</v>
      </c>
      <c r="BP186" s="84">
        <v>0</v>
      </c>
    </row>
    <row r="187" spans="1:68" ht="39">
      <c r="A187" s="25">
        <v>4</v>
      </c>
      <c r="B187" s="25" t="s">
        <v>1</v>
      </c>
      <c r="C187" s="25">
        <v>86</v>
      </c>
      <c r="D187" s="25" t="s">
        <v>47</v>
      </c>
      <c r="E187" s="25">
        <v>2</v>
      </c>
      <c r="F187" s="25">
        <v>10.5</v>
      </c>
      <c r="G187" s="25">
        <v>14</v>
      </c>
      <c r="H187" s="24">
        <v>21</v>
      </c>
      <c r="I187" s="24">
        <v>21.5</v>
      </c>
      <c r="J187" s="79">
        <v>22</v>
      </c>
      <c r="K187" s="79">
        <v>22.5</v>
      </c>
      <c r="L187" s="79">
        <v>17</v>
      </c>
      <c r="M187" s="79"/>
      <c r="N187">
        <f>J187-'data for JMP'!J187</f>
        <v>0.5</v>
      </c>
      <c r="O187">
        <f t="shared" si="22"/>
        <v>0.5</v>
      </c>
      <c r="P187">
        <f t="shared" si="23"/>
        <v>-5.5</v>
      </c>
      <c r="Q187">
        <f t="shared" si="24"/>
        <v>-17</v>
      </c>
      <c r="R187" s="24">
        <v>5.5</v>
      </c>
      <c r="S187" s="51">
        <f t="shared" si="25"/>
        <v>510.544375</v>
      </c>
      <c r="T187" s="79">
        <v>3</v>
      </c>
      <c r="U187">
        <f>3.14*(T187/2)^2*J187</f>
        <v>155.43</v>
      </c>
      <c r="V187" s="79">
        <v>4</v>
      </c>
      <c r="W187" s="79">
        <v>5</v>
      </c>
      <c r="X187" s="5">
        <f xml:space="preserve"> AVERAGE(V187:W187)</f>
        <v>4.5</v>
      </c>
      <c r="Y187">
        <f>3.14*((V187+W187)/2)^2*K187</f>
        <v>1430.6624999999999</v>
      </c>
      <c r="Z187" s="79">
        <v>4</v>
      </c>
      <c r="AA187" s="79">
        <v>3</v>
      </c>
      <c r="AB187" s="5">
        <f xml:space="preserve"> AVERAGE(Z187:AA187)</f>
        <v>3.5</v>
      </c>
      <c r="AC187">
        <f>3.14*((Z187+AA187)/2)^2*L187</f>
        <v>653.90500000000009</v>
      </c>
      <c r="AD187" s="79"/>
      <c r="AE187" s="79"/>
      <c r="AF187" s="5"/>
      <c r="AH187" s="30" t="s">
        <v>17</v>
      </c>
      <c r="AI187" s="88">
        <v>1</v>
      </c>
      <c r="AJ187" s="52" t="s">
        <v>15</v>
      </c>
      <c r="AK187" s="24" t="s">
        <v>15</v>
      </c>
      <c r="AL187" s="24">
        <v>1</v>
      </c>
      <c r="AM187" s="24" t="s">
        <v>17</v>
      </c>
      <c r="AN187" s="24">
        <v>1</v>
      </c>
      <c r="AO187" s="24" t="s">
        <v>17</v>
      </c>
      <c r="AP187" s="80" t="s">
        <v>490</v>
      </c>
      <c r="AQ187">
        <v>1</v>
      </c>
      <c r="AR187" s="77" t="s">
        <v>490</v>
      </c>
      <c r="AS187">
        <v>1</v>
      </c>
      <c r="AT187" s="77" t="s">
        <v>18</v>
      </c>
      <c r="AU187">
        <v>1</v>
      </c>
      <c r="AV187" s="77" t="s">
        <v>512</v>
      </c>
      <c r="AW187">
        <v>0</v>
      </c>
      <c r="AX187" s="79">
        <v>50</v>
      </c>
      <c r="AY187" s="24">
        <v>50</v>
      </c>
      <c r="AZ187" s="79">
        <v>25</v>
      </c>
      <c r="BA187" s="79">
        <v>1</v>
      </c>
      <c r="BB187" s="79">
        <v>56</v>
      </c>
      <c r="BC187" s="24">
        <v>0</v>
      </c>
      <c r="BE187" s="144">
        <v>0</v>
      </c>
      <c r="BF187" s="144">
        <v>2</v>
      </c>
      <c r="BG187" s="144">
        <v>1</v>
      </c>
      <c r="BH187" s="144">
        <v>50</v>
      </c>
      <c r="BI187" s="140">
        <v>50</v>
      </c>
      <c r="BJ187" s="144">
        <v>20</v>
      </c>
      <c r="BK187" s="145" t="s">
        <v>224</v>
      </c>
      <c r="BL187" s="84"/>
      <c r="BM187" s="132" t="s">
        <v>30</v>
      </c>
      <c r="BN187" s="84">
        <v>10.5</v>
      </c>
      <c r="BO187" s="84">
        <v>5</v>
      </c>
      <c r="BP187" s="84">
        <v>0</v>
      </c>
    </row>
    <row r="188" spans="1:68" ht="39">
      <c r="A188" s="25">
        <v>4</v>
      </c>
      <c r="B188" s="25" t="s">
        <v>1</v>
      </c>
      <c r="C188" s="25">
        <v>87</v>
      </c>
      <c r="D188" s="25" t="s">
        <v>47</v>
      </c>
      <c r="E188" s="25">
        <v>2</v>
      </c>
      <c r="F188" s="25">
        <v>7</v>
      </c>
      <c r="G188" s="25">
        <v>9.5</v>
      </c>
      <c r="H188" s="24">
        <v>19</v>
      </c>
      <c r="I188" s="24">
        <v>21</v>
      </c>
      <c r="J188" s="79">
        <v>26</v>
      </c>
      <c r="K188" s="79">
        <v>36</v>
      </c>
      <c r="L188" s="79">
        <v>45</v>
      </c>
      <c r="M188" s="79">
        <v>68</v>
      </c>
      <c r="N188">
        <f>J188-'data for JMP'!J188</f>
        <v>5</v>
      </c>
      <c r="O188">
        <f t="shared" si="22"/>
        <v>10</v>
      </c>
      <c r="P188">
        <f t="shared" si="23"/>
        <v>9</v>
      </c>
      <c r="Q188">
        <f t="shared" si="24"/>
        <v>23</v>
      </c>
      <c r="R188" s="24">
        <v>6</v>
      </c>
      <c r="S188" s="51">
        <f t="shared" si="25"/>
        <v>593.46</v>
      </c>
      <c r="T188" s="79">
        <v>6</v>
      </c>
      <c r="U188">
        <f>3.14*(T188/2)^2*J188</f>
        <v>734.76</v>
      </c>
      <c r="V188" s="79">
        <v>12</v>
      </c>
      <c r="W188" s="79">
        <v>13</v>
      </c>
      <c r="X188" s="5">
        <f xml:space="preserve"> AVERAGE(V188:W188)</f>
        <v>12.5</v>
      </c>
      <c r="Y188">
        <f>3.14*((V188+W188)/2)^2*K188</f>
        <v>17662.5</v>
      </c>
      <c r="Z188" s="79">
        <v>21</v>
      </c>
      <c r="AA188" s="79">
        <v>18</v>
      </c>
      <c r="AB188" s="5">
        <f xml:space="preserve"> AVERAGE(Z188:AA188)</f>
        <v>19.5</v>
      </c>
      <c r="AC188">
        <f>3.14*((Z188+AA188)/2)^2*L188</f>
        <v>53729.325000000004</v>
      </c>
      <c r="AD188" s="79">
        <v>20</v>
      </c>
      <c r="AE188" s="79">
        <v>16</v>
      </c>
      <c r="AF188" s="5">
        <f xml:space="preserve"> AVERAGE(AD188:AE188)</f>
        <v>18</v>
      </c>
      <c r="AG188">
        <f>3.14*((AD188+AE188)/2)^2*M188</f>
        <v>69180.479999999996</v>
      </c>
      <c r="AH188" s="30" t="s">
        <v>17</v>
      </c>
      <c r="AI188" s="88">
        <v>1</v>
      </c>
      <c r="AJ188" s="52" t="s">
        <v>17</v>
      </c>
      <c r="AK188" s="24" t="s">
        <v>15</v>
      </c>
      <c r="AL188" s="24">
        <v>1</v>
      </c>
      <c r="AM188" s="24" t="s">
        <v>15</v>
      </c>
      <c r="AN188" s="24">
        <v>1</v>
      </c>
      <c r="AO188" s="24" t="s">
        <v>15</v>
      </c>
      <c r="AP188" s="80" t="s">
        <v>490</v>
      </c>
      <c r="AQ188">
        <v>1</v>
      </c>
      <c r="AR188" s="77" t="s">
        <v>489</v>
      </c>
      <c r="AS188">
        <v>1</v>
      </c>
      <c r="AT188" s="77" t="s">
        <v>13</v>
      </c>
      <c r="AU188">
        <v>1</v>
      </c>
      <c r="AV188" s="77" t="s">
        <v>15</v>
      </c>
      <c r="AW188">
        <v>1</v>
      </c>
      <c r="AX188" s="79">
        <v>60</v>
      </c>
      <c r="AY188" s="24">
        <v>25</v>
      </c>
      <c r="AZ188" s="79">
        <v>25</v>
      </c>
      <c r="BA188" s="79">
        <v>0</v>
      </c>
      <c r="BB188" s="79">
        <v>0</v>
      </c>
      <c r="BC188" s="79">
        <v>0</v>
      </c>
      <c r="BE188" s="144">
        <v>10</v>
      </c>
      <c r="BF188" s="144">
        <v>10</v>
      </c>
      <c r="BG188" s="144">
        <v>25</v>
      </c>
      <c r="BH188" s="144">
        <v>75</v>
      </c>
      <c r="BI188" s="140">
        <v>25</v>
      </c>
      <c r="BJ188" s="144">
        <v>30</v>
      </c>
      <c r="BK188" s="145" t="s">
        <v>223</v>
      </c>
      <c r="BL188" s="84"/>
      <c r="BM188" s="132" t="s">
        <v>30</v>
      </c>
      <c r="BN188" s="84">
        <v>7</v>
      </c>
      <c r="BO188" s="84">
        <v>3</v>
      </c>
      <c r="BP188" s="84">
        <v>0</v>
      </c>
    </row>
    <row r="189" spans="1:68" ht="26.25">
      <c r="A189" s="25">
        <v>4</v>
      </c>
      <c r="B189" s="25" t="s">
        <v>1</v>
      </c>
      <c r="C189" s="25">
        <v>88</v>
      </c>
      <c r="D189" s="25" t="s">
        <v>47</v>
      </c>
      <c r="E189" s="25">
        <v>2</v>
      </c>
      <c r="F189" s="25">
        <v>8</v>
      </c>
      <c r="G189" s="25">
        <v>11</v>
      </c>
      <c r="H189" s="24">
        <v>21</v>
      </c>
      <c r="I189" s="24">
        <v>25</v>
      </c>
      <c r="J189" s="79">
        <v>29</v>
      </c>
      <c r="K189" s="79">
        <v>35</v>
      </c>
      <c r="L189" s="79">
        <v>44</v>
      </c>
      <c r="M189" s="79">
        <v>70</v>
      </c>
      <c r="N189">
        <f>J189-'data for JMP'!J189</f>
        <v>4</v>
      </c>
      <c r="O189">
        <f t="shared" si="22"/>
        <v>6</v>
      </c>
      <c r="P189">
        <f t="shared" si="23"/>
        <v>9</v>
      </c>
      <c r="Q189">
        <f t="shared" si="24"/>
        <v>26</v>
      </c>
      <c r="R189" s="24">
        <v>10</v>
      </c>
      <c r="S189" s="51">
        <f t="shared" si="25"/>
        <v>1962.5</v>
      </c>
      <c r="T189" s="79">
        <v>7</v>
      </c>
      <c r="U189">
        <f>3.14*(T189/2)^2*J189</f>
        <v>1115.4850000000001</v>
      </c>
      <c r="V189" s="79">
        <v>12</v>
      </c>
      <c r="W189" s="79">
        <v>12</v>
      </c>
      <c r="X189" s="5">
        <f xml:space="preserve"> AVERAGE(V189:W189)</f>
        <v>12</v>
      </c>
      <c r="Y189">
        <f>3.14*((V189+W189)/2)^2*K189</f>
        <v>15825.6</v>
      </c>
      <c r="Z189" s="79">
        <v>21</v>
      </c>
      <c r="AA189" s="79">
        <v>19</v>
      </c>
      <c r="AB189" s="5">
        <f xml:space="preserve"> AVERAGE(Z189:AA189)</f>
        <v>20</v>
      </c>
      <c r="AC189">
        <f>3.14*((Z189+AA189)/2)^2*L189</f>
        <v>55264</v>
      </c>
      <c r="AD189" s="79">
        <v>29</v>
      </c>
      <c r="AE189" s="79">
        <v>25</v>
      </c>
      <c r="AF189" s="5">
        <f xml:space="preserve"> AVERAGE(AD189:AE189)</f>
        <v>27</v>
      </c>
      <c r="AG189">
        <f>3.14*((AD189+AE189)/2)^2*M189</f>
        <v>160234.19999999998</v>
      </c>
      <c r="AH189" s="30" t="s">
        <v>15</v>
      </c>
      <c r="AI189" s="88">
        <v>1</v>
      </c>
      <c r="AJ189" s="52" t="s">
        <v>15</v>
      </c>
      <c r="AK189" s="24" t="s">
        <v>13</v>
      </c>
      <c r="AL189" s="24">
        <v>1</v>
      </c>
      <c r="AM189" s="24" t="s">
        <v>15</v>
      </c>
      <c r="AN189" s="24">
        <v>1</v>
      </c>
      <c r="AO189" s="24" t="s">
        <v>15</v>
      </c>
      <c r="AP189" s="80" t="s">
        <v>489</v>
      </c>
      <c r="AQ189">
        <v>1</v>
      </c>
      <c r="AR189" s="77" t="s">
        <v>489</v>
      </c>
      <c r="AS189">
        <v>1</v>
      </c>
      <c r="AT189" s="77" t="s">
        <v>15</v>
      </c>
      <c r="AU189">
        <v>1</v>
      </c>
      <c r="AV189" s="77" t="s">
        <v>15</v>
      </c>
      <c r="AW189">
        <v>1</v>
      </c>
      <c r="AX189" s="79">
        <v>20</v>
      </c>
      <c r="AY189" s="24">
        <v>10</v>
      </c>
      <c r="AZ189" s="79">
        <v>20</v>
      </c>
      <c r="BA189" s="79">
        <v>0</v>
      </c>
      <c r="BB189" s="79">
        <v>0</v>
      </c>
      <c r="BC189" s="79">
        <v>0</v>
      </c>
      <c r="BE189" s="144">
        <v>8</v>
      </c>
      <c r="BF189" s="144">
        <v>12</v>
      </c>
      <c r="BG189" s="144">
        <v>10</v>
      </c>
      <c r="BH189" s="144">
        <v>70</v>
      </c>
      <c r="BI189" s="140">
        <v>10</v>
      </c>
      <c r="BJ189" s="144">
        <v>28</v>
      </c>
      <c r="BK189" s="145" t="s">
        <v>219</v>
      </c>
      <c r="BL189" s="84"/>
      <c r="BM189" s="132" t="s">
        <v>30</v>
      </c>
      <c r="BN189" s="84">
        <v>8</v>
      </c>
      <c r="BO189" s="84">
        <v>1</v>
      </c>
      <c r="BP189" s="84">
        <v>0</v>
      </c>
    </row>
    <row r="190" spans="1:68" ht="26.25">
      <c r="A190" s="25">
        <v>4</v>
      </c>
      <c r="B190" s="25" t="s">
        <v>1</v>
      </c>
      <c r="C190" s="25">
        <v>89</v>
      </c>
      <c r="D190" s="25" t="s">
        <v>47</v>
      </c>
      <c r="E190" s="25">
        <v>2</v>
      </c>
      <c r="F190" s="25">
        <v>10</v>
      </c>
      <c r="G190" s="25">
        <v>12.5</v>
      </c>
      <c r="H190" s="24">
        <v>16</v>
      </c>
      <c r="I190" s="24">
        <v>17</v>
      </c>
      <c r="J190" s="79">
        <v>22</v>
      </c>
      <c r="K190" s="79">
        <v>33</v>
      </c>
      <c r="L190" s="79">
        <v>51</v>
      </c>
      <c r="M190" s="79">
        <v>79</v>
      </c>
      <c r="N190">
        <f>J190-'data for JMP'!J190</f>
        <v>5</v>
      </c>
      <c r="O190">
        <f t="shared" si="22"/>
        <v>11</v>
      </c>
      <c r="P190">
        <f t="shared" si="23"/>
        <v>18</v>
      </c>
      <c r="Q190">
        <f t="shared" si="24"/>
        <v>28</v>
      </c>
      <c r="R190" s="24">
        <v>6.5</v>
      </c>
      <c r="S190" s="51">
        <f t="shared" si="25"/>
        <v>563.82624999999996</v>
      </c>
      <c r="T190" s="79">
        <v>4</v>
      </c>
      <c r="U190">
        <f>3.14*(T190/2)^2*J190</f>
        <v>276.32</v>
      </c>
      <c r="V190" s="79">
        <v>12</v>
      </c>
      <c r="W190" s="79">
        <v>7</v>
      </c>
      <c r="X190" s="5">
        <f xml:space="preserve"> AVERAGE(V190:W190)</f>
        <v>9.5</v>
      </c>
      <c r="Y190">
        <f>3.14*((V190+W190)/2)^2*K190</f>
        <v>9351.7049999999999</v>
      </c>
      <c r="Z190" s="79">
        <v>17</v>
      </c>
      <c r="AA190" s="79">
        <v>7</v>
      </c>
      <c r="AB190" s="5">
        <f xml:space="preserve"> AVERAGE(Z190:AA190)</f>
        <v>12</v>
      </c>
      <c r="AC190">
        <f>3.14*((Z190+AA190)/2)^2*L190</f>
        <v>23060.16</v>
      </c>
      <c r="AD190" s="79">
        <v>20</v>
      </c>
      <c r="AE190" s="79">
        <v>12</v>
      </c>
      <c r="AF190" s="5">
        <f xml:space="preserve"> AVERAGE(AD190:AE190)</f>
        <v>16</v>
      </c>
      <c r="AG190">
        <f>3.14*((AD190+AE190)/2)^2*M190</f>
        <v>63503.360000000001</v>
      </c>
      <c r="AH190" s="30" t="s">
        <v>15</v>
      </c>
      <c r="AI190" s="88">
        <v>1</v>
      </c>
      <c r="AJ190" s="52" t="s">
        <v>17</v>
      </c>
      <c r="AK190" s="24" t="s">
        <v>17</v>
      </c>
      <c r="AL190" s="24">
        <v>1</v>
      </c>
      <c r="AM190" s="24" t="s">
        <v>15</v>
      </c>
      <c r="AN190" s="24">
        <v>1</v>
      </c>
      <c r="AO190" s="24" t="s">
        <v>18</v>
      </c>
      <c r="AP190" s="80" t="s">
        <v>490</v>
      </c>
      <c r="AQ190">
        <v>1</v>
      </c>
      <c r="AR190" s="77" t="s">
        <v>489</v>
      </c>
      <c r="AS190">
        <v>1</v>
      </c>
      <c r="AT190" s="77" t="s">
        <v>15</v>
      </c>
      <c r="AU190">
        <v>1</v>
      </c>
      <c r="AV190" s="77" t="s">
        <v>13</v>
      </c>
      <c r="AW190">
        <v>1</v>
      </c>
      <c r="AX190" s="79">
        <v>10</v>
      </c>
      <c r="AY190" s="24">
        <v>8</v>
      </c>
      <c r="AZ190" s="79">
        <v>10</v>
      </c>
      <c r="BA190" s="79">
        <v>10</v>
      </c>
      <c r="BB190" s="79">
        <v>10</v>
      </c>
      <c r="BC190" s="79">
        <v>20</v>
      </c>
      <c r="BE190" s="144">
        <v>1</v>
      </c>
      <c r="BF190" s="144">
        <v>20</v>
      </c>
      <c r="BG190" s="144">
        <v>10</v>
      </c>
      <c r="BH190" s="144">
        <v>75</v>
      </c>
      <c r="BI190" s="140">
        <v>8</v>
      </c>
      <c r="BJ190" s="144">
        <v>28</v>
      </c>
      <c r="BK190" s="145" t="s">
        <v>219</v>
      </c>
      <c r="BL190" s="146" t="s">
        <v>76</v>
      </c>
      <c r="BM190" s="132" t="s">
        <v>30</v>
      </c>
      <c r="BN190" s="84">
        <v>10</v>
      </c>
      <c r="BO190" s="84">
        <v>6</v>
      </c>
      <c r="BP190" s="84" t="s">
        <v>40</v>
      </c>
    </row>
    <row r="191" spans="1:68" ht="39">
      <c r="A191" s="25">
        <v>4</v>
      </c>
      <c r="B191" s="25" t="s">
        <v>1</v>
      </c>
      <c r="C191" s="25">
        <v>90</v>
      </c>
      <c r="D191" s="25" t="s">
        <v>47</v>
      </c>
      <c r="E191" s="25">
        <v>2</v>
      </c>
      <c r="F191" s="25">
        <v>8.5</v>
      </c>
      <c r="G191" s="25">
        <v>17.5</v>
      </c>
      <c r="H191" s="24">
        <v>26.5</v>
      </c>
      <c r="I191" s="24">
        <v>36</v>
      </c>
      <c r="J191" s="79">
        <v>51</v>
      </c>
      <c r="K191" s="79">
        <v>68.5</v>
      </c>
      <c r="L191" s="79">
        <v>89</v>
      </c>
      <c r="M191" s="79">
        <v>113</v>
      </c>
      <c r="N191">
        <f>J191-'data for JMP'!J191</f>
        <v>15</v>
      </c>
      <c r="O191">
        <f t="shared" si="22"/>
        <v>17.5</v>
      </c>
      <c r="P191">
        <f t="shared" si="23"/>
        <v>20.5</v>
      </c>
      <c r="Q191">
        <f t="shared" si="24"/>
        <v>24</v>
      </c>
      <c r="R191" s="24">
        <v>11</v>
      </c>
      <c r="S191" s="51">
        <f t="shared" si="25"/>
        <v>3419.46</v>
      </c>
      <c r="T191" s="79">
        <v>7</v>
      </c>
      <c r="U191">
        <f>3.14*(T191/2)^2*J191</f>
        <v>1961.7150000000001</v>
      </c>
      <c r="V191" s="79">
        <v>22</v>
      </c>
      <c r="W191" s="79">
        <v>20</v>
      </c>
      <c r="X191" s="5">
        <f xml:space="preserve"> AVERAGE(V191:W191)</f>
        <v>21</v>
      </c>
      <c r="Y191">
        <f>3.14*((V191+W191)/2)^2*K191</f>
        <v>94854.69</v>
      </c>
      <c r="Z191" s="79">
        <v>37</v>
      </c>
      <c r="AA191" s="79">
        <v>30</v>
      </c>
      <c r="AB191" s="5">
        <f xml:space="preserve"> AVERAGE(Z191:AA191)</f>
        <v>33.5</v>
      </c>
      <c r="AC191">
        <f>3.14*((Z191+AA191)/2)^2*L191</f>
        <v>313623.98500000004</v>
      </c>
      <c r="AD191" s="79">
        <v>48</v>
      </c>
      <c r="AE191" s="79">
        <v>42</v>
      </c>
      <c r="AF191" s="5">
        <f xml:space="preserve"> AVERAGE(AD191:AE191)</f>
        <v>45</v>
      </c>
      <c r="AG191">
        <f>3.14*((AD191+AE191)/2)^2*M191</f>
        <v>718510.5</v>
      </c>
      <c r="AH191" s="30" t="s">
        <v>15</v>
      </c>
      <c r="AI191" s="88">
        <v>1</v>
      </c>
      <c r="AJ191" s="52" t="s">
        <v>15</v>
      </c>
      <c r="AK191" s="24" t="s">
        <v>13</v>
      </c>
      <c r="AL191" s="24">
        <v>1</v>
      </c>
      <c r="AM191" s="24" t="s">
        <v>15</v>
      </c>
      <c r="AN191" s="24">
        <v>1</v>
      </c>
      <c r="AO191" s="24" t="s">
        <v>18</v>
      </c>
      <c r="AP191" s="80" t="s">
        <v>488</v>
      </c>
      <c r="AQ191">
        <v>1</v>
      </c>
      <c r="AR191" s="77" t="s">
        <v>488</v>
      </c>
      <c r="AS191">
        <v>1</v>
      </c>
      <c r="AT191" s="77" t="s">
        <v>13</v>
      </c>
      <c r="AU191">
        <v>1</v>
      </c>
      <c r="AV191" s="77" t="s">
        <v>13</v>
      </c>
      <c r="AW191">
        <v>1</v>
      </c>
      <c r="AX191" s="79">
        <v>45</v>
      </c>
      <c r="AY191" s="24">
        <v>45</v>
      </c>
      <c r="AZ191" s="79">
        <v>22</v>
      </c>
      <c r="BA191" s="79">
        <v>15</v>
      </c>
      <c r="BB191" s="79">
        <v>25</v>
      </c>
      <c r="BC191" s="79">
        <v>13</v>
      </c>
      <c r="BE191" s="144">
        <v>10</v>
      </c>
      <c r="BF191" s="144">
        <v>10</v>
      </c>
      <c r="BG191" s="144">
        <v>20</v>
      </c>
      <c r="BH191" s="144">
        <v>60</v>
      </c>
      <c r="BI191" s="140">
        <v>45</v>
      </c>
      <c r="BJ191" s="144">
        <v>40</v>
      </c>
      <c r="BK191" s="145" t="s">
        <v>222</v>
      </c>
      <c r="BL191" s="84"/>
      <c r="BM191" s="132" t="s">
        <v>30</v>
      </c>
      <c r="BN191" s="84">
        <v>8.5</v>
      </c>
      <c r="BO191" s="84">
        <v>5</v>
      </c>
      <c r="BP191" s="84"/>
    </row>
    <row r="192" spans="1:68" ht="26.25">
      <c r="A192" s="25">
        <v>4</v>
      </c>
      <c r="B192" s="25" t="s">
        <v>1</v>
      </c>
      <c r="C192" s="25">
        <v>91</v>
      </c>
      <c r="D192" s="25" t="s">
        <v>47</v>
      </c>
      <c r="E192" s="25">
        <v>2</v>
      </c>
      <c r="F192" s="25">
        <v>6</v>
      </c>
      <c r="G192" s="30">
        <v>0</v>
      </c>
      <c r="H192" s="24"/>
      <c r="I192" s="24"/>
      <c r="J192" s="79"/>
      <c r="K192" s="79"/>
      <c r="L192" s="79"/>
      <c r="M192" s="79"/>
      <c r="N192">
        <f>J192-'data for JMP'!J192</f>
        <v>0</v>
      </c>
      <c r="O192">
        <f t="shared" si="22"/>
        <v>0</v>
      </c>
      <c r="P192">
        <f t="shared" si="23"/>
        <v>0</v>
      </c>
      <c r="Q192">
        <f t="shared" si="24"/>
        <v>0</v>
      </c>
      <c r="R192" s="24"/>
      <c r="S192" s="51"/>
      <c r="T192" s="79"/>
      <c r="V192" s="79"/>
      <c r="W192" s="79"/>
      <c r="X192" s="5"/>
      <c r="Z192" s="79"/>
      <c r="AA192" s="79"/>
      <c r="AB192" s="5"/>
      <c r="AD192" s="79"/>
      <c r="AE192" s="79"/>
      <c r="AF192" s="5"/>
      <c r="AH192" s="30" t="s">
        <v>16</v>
      </c>
      <c r="AI192" s="25">
        <v>0</v>
      </c>
      <c r="AJ192" s="30" t="s">
        <v>16</v>
      </c>
      <c r="AK192" s="24" t="s">
        <v>14</v>
      </c>
      <c r="AL192" s="24">
        <v>0</v>
      </c>
      <c r="AM192" s="24" t="s">
        <v>14</v>
      </c>
      <c r="AN192" s="24">
        <v>0</v>
      </c>
      <c r="AO192" s="24" t="s">
        <v>14</v>
      </c>
      <c r="AP192" s="77" t="s">
        <v>512</v>
      </c>
      <c r="AQ192">
        <v>0</v>
      </c>
      <c r="AR192" s="77" t="s">
        <v>512</v>
      </c>
      <c r="AS192">
        <v>0</v>
      </c>
      <c r="AT192" s="77" t="s">
        <v>512</v>
      </c>
      <c r="AU192">
        <v>0</v>
      </c>
      <c r="AV192" s="77" t="s">
        <v>512</v>
      </c>
      <c r="AW192">
        <v>0</v>
      </c>
      <c r="AX192" s="79">
        <v>0</v>
      </c>
      <c r="AY192" s="79">
        <v>0</v>
      </c>
      <c r="AZ192" s="24">
        <v>0</v>
      </c>
      <c r="BA192" s="24">
        <v>0</v>
      </c>
      <c r="BB192" s="24">
        <v>0</v>
      </c>
      <c r="BC192" s="24">
        <v>0</v>
      </c>
      <c r="BE192" s="144">
        <v>0</v>
      </c>
      <c r="BF192" s="144">
        <v>1</v>
      </c>
      <c r="BG192" s="144">
        <v>0</v>
      </c>
      <c r="BH192" s="144">
        <v>30</v>
      </c>
      <c r="BI192" s="132"/>
      <c r="BJ192" s="144">
        <v>20</v>
      </c>
      <c r="BK192" s="145" t="s">
        <v>221</v>
      </c>
      <c r="BL192" s="84"/>
      <c r="BM192" s="132" t="s">
        <v>30</v>
      </c>
      <c r="BN192" s="84">
        <v>6</v>
      </c>
      <c r="BO192" s="84">
        <v>2</v>
      </c>
      <c r="BP192" s="84" t="s">
        <v>40</v>
      </c>
    </row>
    <row r="193" spans="1:68" ht="51.75">
      <c r="A193" s="25">
        <v>4</v>
      </c>
      <c r="B193" s="25" t="s">
        <v>1</v>
      </c>
      <c r="C193" s="25">
        <v>92</v>
      </c>
      <c r="D193" s="25" t="s">
        <v>47</v>
      </c>
      <c r="E193" s="25">
        <v>2</v>
      </c>
      <c r="F193" s="25">
        <v>7</v>
      </c>
      <c r="G193" s="25">
        <v>21</v>
      </c>
      <c r="H193" s="24">
        <v>39.5</v>
      </c>
      <c r="I193" s="24">
        <v>50</v>
      </c>
      <c r="J193" s="79">
        <v>60</v>
      </c>
      <c r="K193" s="79">
        <v>74</v>
      </c>
      <c r="L193" s="79">
        <v>91</v>
      </c>
      <c r="M193" s="79">
        <v>122</v>
      </c>
      <c r="N193">
        <f>J193-'data for JMP'!J193</f>
        <v>10</v>
      </c>
      <c r="O193">
        <f t="shared" si="22"/>
        <v>14</v>
      </c>
      <c r="P193">
        <f t="shared" si="23"/>
        <v>17</v>
      </c>
      <c r="Q193">
        <f t="shared" si="24"/>
        <v>31</v>
      </c>
      <c r="R193" s="24">
        <v>8.5</v>
      </c>
      <c r="S193" s="51">
        <f t="shared" si="25"/>
        <v>2835.8125</v>
      </c>
      <c r="T193" s="79">
        <v>8</v>
      </c>
      <c r="U193">
        <f t="shared" ref="U193:U200" si="35">3.14*(T193/2)^2*J193</f>
        <v>3014.4</v>
      </c>
      <c r="V193" s="79">
        <v>16</v>
      </c>
      <c r="W193" s="79">
        <v>15</v>
      </c>
      <c r="X193" s="5">
        <f t="shared" ref="X193:X200" si="36" xml:space="preserve"> AVERAGE(V193:W193)</f>
        <v>15.5</v>
      </c>
      <c r="Y193">
        <f t="shared" ref="Y193:Y200" si="37">3.14*((V193+W193)/2)^2*K193</f>
        <v>55824.49</v>
      </c>
      <c r="Z193" s="79">
        <v>20</v>
      </c>
      <c r="AA193" s="79">
        <v>14</v>
      </c>
      <c r="AB193" s="5">
        <f t="shared" ref="AB193:AB200" si="38" xml:space="preserve"> AVERAGE(Z193:AA193)</f>
        <v>17</v>
      </c>
      <c r="AC193">
        <f t="shared" ref="AC193:AC200" si="39">3.14*((Z193+AA193)/2)^2*L193</f>
        <v>82578.86</v>
      </c>
      <c r="AD193" s="79">
        <v>33</v>
      </c>
      <c r="AE193" s="79">
        <v>28</v>
      </c>
      <c r="AF193" s="5">
        <f xml:space="preserve"> AVERAGE(AD193:AE193)</f>
        <v>30.5</v>
      </c>
      <c r="AG193">
        <f>3.14*((AD193+AE193)/2)^2*M193</f>
        <v>356360.17000000004</v>
      </c>
      <c r="AH193" s="30" t="s">
        <v>13</v>
      </c>
      <c r="AI193" s="88">
        <v>1</v>
      </c>
      <c r="AJ193" s="52" t="s">
        <v>13</v>
      </c>
      <c r="AK193" s="24" t="s">
        <v>13</v>
      </c>
      <c r="AL193" s="24">
        <v>1</v>
      </c>
      <c r="AM193" s="24" t="s">
        <v>13</v>
      </c>
      <c r="AN193" s="24">
        <v>1</v>
      </c>
      <c r="AO193" s="24" t="s">
        <v>15</v>
      </c>
      <c r="AP193" s="80" t="s">
        <v>491</v>
      </c>
      <c r="AQ193">
        <v>1</v>
      </c>
      <c r="AR193" s="77" t="s">
        <v>491</v>
      </c>
      <c r="AS193">
        <v>1</v>
      </c>
      <c r="AT193" s="77" t="s">
        <v>13</v>
      </c>
      <c r="AU193">
        <v>1</v>
      </c>
      <c r="AV193" s="77" t="s">
        <v>13</v>
      </c>
      <c r="AW193">
        <v>1</v>
      </c>
      <c r="AX193" s="79">
        <v>15</v>
      </c>
      <c r="AY193" s="24">
        <v>0</v>
      </c>
      <c r="AZ193" s="79">
        <v>10</v>
      </c>
      <c r="BA193" s="79">
        <v>40</v>
      </c>
      <c r="BB193" s="79">
        <v>25</v>
      </c>
      <c r="BC193" s="79">
        <v>30</v>
      </c>
      <c r="BE193" s="144">
        <v>0</v>
      </c>
      <c r="BF193" s="144">
        <v>10</v>
      </c>
      <c r="BG193" s="144">
        <v>1</v>
      </c>
      <c r="BH193" s="144">
        <v>50</v>
      </c>
      <c r="BI193" s="140">
        <v>0</v>
      </c>
      <c r="BJ193" s="144">
        <v>25</v>
      </c>
      <c r="BK193" s="145" t="s">
        <v>220</v>
      </c>
      <c r="BL193" s="84"/>
      <c r="BM193" s="132" t="s">
        <v>30</v>
      </c>
      <c r="BN193" s="84">
        <v>7</v>
      </c>
      <c r="BO193" s="84">
        <v>3</v>
      </c>
      <c r="BP193" s="84" t="s">
        <v>52</v>
      </c>
    </row>
    <row r="194" spans="1:68" ht="26.25">
      <c r="A194" s="25">
        <v>4</v>
      </c>
      <c r="B194" s="25" t="s">
        <v>1</v>
      </c>
      <c r="C194" s="25">
        <v>93</v>
      </c>
      <c r="D194" s="25" t="s">
        <v>47</v>
      </c>
      <c r="E194" s="25">
        <v>2</v>
      </c>
      <c r="F194" s="25">
        <v>7</v>
      </c>
      <c r="G194" s="25">
        <v>18</v>
      </c>
      <c r="H194" s="24">
        <v>34</v>
      </c>
      <c r="I194" s="24">
        <v>31</v>
      </c>
      <c r="J194" s="79">
        <v>52</v>
      </c>
      <c r="K194" s="79">
        <v>71.5</v>
      </c>
      <c r="L194" s="79">
        <v>87</v>
      </c>
      <c r="M194" s="79">
        <v>106.5</v>
      </c>
      <c r="N194">
        <f>J194-'data for JMP'!J194</f>
        <v>21</v>
      </c>
      <c r="O194">
        <f t="shared" si="22"/>
        <v>19.5</v>
      </c>
      <c r="P194">
        <f t="shared" si="23"/>
        <v>15.5</v>
      </c>
      <c r="Q194">
        <f t="shared" si="24"/>
        <v>19.5</v>
      </c>
      <c r="R194" s="24">
        <v>10</v>
      </c>
      <c r="S194" s="51">
        <f t="shared" si="25"/>
        <v>2433.5</v>
      </c>
      <c r="T194" s="79">
        <v>8</v>
      </c>
      <c r="U194">
        <f t="shared" si="35"/>
        <v>2612.48</v>
      </c>
      <c r="V194" s="79">
        <v>22</v>
      </c>
      <c r="W194" s="79">
        <v>13</v>
      </c>
      <c r="X194" s="5">
        <f t="shared" si="36"/>
        <v>17.5</v>
      </c>
      <c r="Y194">
        <f t="shared" si="37"/>
        <v>68756.1875</v>
      </c>
      <c r="Z194" s="79">
        <v>33</v>
      </c>
      <c r="AA194" s="79">
        <v>17</v>
      </c>
      <c r="AB194" s="5">
        <f t="shared" si="38"/>
        <v>25</v>
      </c>
      <c r="AC194">
        <f t="shared" si="39"/>
        <v>170737.5</v>
      </c>
      <c r="AD194" s="79">
        <v>49.5</v>
      </c>
      <c r="AE194" s="79">
        <v>41</v>
      </c>
      <c r="AF194" s="5">
        <f xml:space="preserve"> AVERAGE(AD194:AE194)</f>
        <v>45.25</v>
      </c>
      <c r="AG194">
        <f>3.14*((AD194+AE194)/2)^2*M194</f>
        <v>684725.3756250001</v>
      </c>
      <c r="AH194" s="30" t="s">
        <v>13</v>
      </c>
      <c r="AI194" s="88">
        <v>1</v>
      </c>
      <c r="AJ194" s="52" t="s">
        <v>13</v>
      </c>
      <c r="AK194" s="24" t="s">
        <v>13</v>
      </c>
      <c r="AL194" s="24">
        <v>1</v>
      </c>
      <c r="AM194" s="24" t="s">
        <v>15</v>
      </c>
      <c r="AN194" s="24">
        <v>1</v>
      </c>
      <c r="AO194" s="24" t="s">
        <v>17</v>
      </c>
      <c r="AP194" s="80" t="s">
        <v>488</v>
      </c>
      <c r="AQ194">
        <v>1</v>
      </c>
      <c r="AR194" s="77" t="s">
        <v>488</v>
      </c>
      <c r="AS194">
        <v>1</v>
      </c>
      <c r="AT194" s="77" t="s">
        <v>13</v>
      </c>
      <c r="AU194">
        <v>1</v>
      </c>
      <c r="AV194" s="77" t="s">
        <v>13</v>
      </c>
      <c r="AW194">
        <v>1</v>
      </c>
      <c r="AX194" s="79">
        <v>25</v>
      </c>
      <c r="AY194" s="24">
        <v>10</v>
      </c>
      <c r="AZ194" s="79">
        <v>20</v>
      </c>
      <c r="BA194" s="79">
        <v>0</v>
      </c>
      <c r="BB194" s="79">
        <v>0</v>
      </c>
      <c r="BC194" s="79">
        <v>1</v>
      </c>
      <c r="BE194" s="144">
        <v>15</v>
      </c>
      <c r="BF194" s="144">
        <v>4</v>
      </c>
      <c r="BG194" s="144">
        <v>50</v>
      </c>
      <c r="BH194" s="144">
        <v>4</v>
      </c>
      <c r="BI194" s="140">
        <v>10</v>
      </c>
      <c r="BJ194" s="144">
        <v>35</v>
      </c>
      <c r="BK194" s="145" t="s">
        <v>219</v>
      </c>
      <c r="BL194" s="84"/>
      <c r="BM194" s="132" t="s">
        <v>30</v>
      </c>
      <c r="BN194" s="84">
        <v>7</v>
      </c>
      <c r="BO194" s="84">
        <v>9</v>
      </c>
      <c r="BP194" s="84" t="s">
        <v>52</v>
      </c>
    </row>
    <row r="195" spans="1:68" ht="51.75">
      <c r="A195" s="25">
        <v>4</v>
      </c>
      <c r="B195" s="25" t="s">
        <v>1</v>
      </c>
      <c r="C195" s="25">
        <v>94</v>
      </c>
      <c r="D195" s="25" t="s">
        <v>47</v>
      </c>
      <c r="E195" s="25">
        <v>2</v>
      </c>
      <c r="F195" s="25">
        <v>7</v>
      </c>
      <c r="G195" s="25">
        <v>15</v>
      </c>
      <c r="H195" s="24">
        <v>31.5</v>
      </c>
      <c r="I195" s="24">
        <v>44</v>
      </c>
      <c r="J195" s="79">
        <v>53</v>
      </c>
      <c r="K195" s="79">
        <v>76</v>
      </c>
      <c r="L195" s="79">
        <v>94</v>
      </c>
      <c r="M195" s="79">
        <v>144</v>
      </c>
      <c r="N195">
        <f>J195-'data for JMP'!J195</f>
        <v>9</v>
      </c>
      <c r="O195">
        <f t="shared" ref="O195:O258" si="40">K195-J195</f>
        <v>23</v>
      </c>
      <c r="P195">
        <f t="shared" ref="P195:P258" si="41">L195-K195</f>
        <v>18</v>
      </c>
      <c r="Q195">
        <f t="shared" ref="Q195:Q258" si="42">M195-L195</f>
        <v>50</v>
      </c>
      <c r="R195" s="24">
        <v>20</v>
      </c>
      <c r="S195" s="51">
        <f t="shared" ref="S195:S257" si="43">3.14*(R195/2)^2*I195</f>
        <v>13816</v>
      </c>
      <c r="T195" s="79">
        <v>13</v>
      </c>
      <c r="U195">
        <f t="shared" si="35"/>
        <v>7031.2449999999999</v>
      </c>
      <c r="V195" s="79">
        <v>34</v>
      </c>
      <c r="W195" s="79">
        <v>29</v>
      </c>
      <c r="X195" s="5">
        <f t="shared" si="36"/>
        <v>31.5</v>
      </c>
      <c r="Y195">
        <f t="shared" si="37"/>
        <v>236790.54</v>
      </c>
      <c r="Z195" s="79">
        <v>44</v>
      </c>
      <c r="AA195" s="79">
        <v>43</v>
      </c>
      <c r="AB195" s="5">
        <f t="shared" si="38"/>
        <v>43.5</v>
      </c>
      <c r="AC195">
        <f t="shared" si="39"/>
        <v>558516.51</v>
      </c>
      <c r="AD195" s="79">
        <v>61</v>
      </c>
      <c r="AE195" s="79">
        <v>45</v>
      </c>
      <c r="AF195" s="5">
        <f xml:space="preserve"> AVERAGE(AD195:AE195)</f>
        <v>53</v>
      </c>
      <c r="AG195">
        <f>3.14*((AD195+AE195)/2)^2*M195</f>
        <v>1270117.44</v>
      </c>
      <c r="AH195" s="30" t="s">
        <v>15</v>
      </c>
      <c r="AI195" s="88">
        <v>1</v>
      </c>
      <c r="AJ195" s="52" t="s">
        <v>13</v>
      </c>
      <c r="AK195" s="24" t="s">
        <v>13</v>
      </c>
      <c r="AL195" s="24">
        <v>1</v>
      </c>
      <c r="AM195" s="24" t="s">
        <v>13</v>
      </c>
      <c r="AN195" s="24">
        <v>1</v>
      </c>
      <c r="AO195" s="24" t="s">
        <v>15</v>
      </c>
      <c r="AP195" s="80" t="s">
        <v>488</v>
      </c>
      <c r="AQ195">
        <v>1</v>
      </c>
      <c r="AR195" s="77" t="s">
        <v>491</v>
      </c>
      <c r="AS195">
        <v>1</v>
      </c>
      <c r="AT195" s="77" t="s">
        <v>13</v>
      </c>
      <c r="AU195">
        <v>1</v>
      </c>
      <c r="AV195" s="77" t="s">
        <v>13</v>
      </c>
      <c r="AW195">
        <v>1</v>
      </c>
      <c r="AX195" s="79">
        <v>5</v>
      </c>
      <c r="AY195" s="24">
        <v>1</v>
      </c>
      <c r="AZ195" s="79">
        <v>5</v>
      </c>
      <c r="BA195" s="79">
        <v>0</v>
      </c>
      <c r="BB195" s="79">
        <v>0</v>
      </c>
      <c r="BC195" s="79">
        <v>0</v>
      </c>
      <c r="BE195" s="144">
        <v>0</v>
      </c>
      <c r="BF195" s="144">
        <v>5</v>
      </c>
      <c r="BG195" s="144">
        <v>5</v>
      </c>
      <c r="BH195" s="144">
        <v>10</v>
      </c>
      <c r="BI195" s="140">
        <v>1</v>
      </c>
      <c r="BJ195" s="144">
        <v>20</v>
      </c>
      <c r="BK195" s="145" t="s">
        <v>218</v>
      </c>
      <c r="BL195" s="84"/>
      <c r="BM195" s="132" t="s">
        <v>30</v>
      </c>
      <c r="BN195" s="84">
        <v>7</v>
      </c>
      <c r="BO195" s="84">
        <v>6</v>
      </c>
      <c r="BP195" s="84" t="s">
        <v>52</v>
      </c>
    </row>
    <row r="196" spans="1:68" ht="39">
      <c r="A196" s="25">
        <v>4</v>
      </c>
      <c r="B196" s="25" t="s">
        <v>1</v>
      </c>
      <c r="C196" s="25">
        <v>95</v>
      </c>
      <c r="D196" s="25" t="s">
        <v>47</v>
      </c>
      <c r="E196" s="25">
        <v>2</v>
      </c>
      <c r="F196" s="25">
        <v>6</v>
      </c>
      <c r="G196" s="25">
        <v>15</v>
      </c>
      <c r="H196" s="24">
        <v>33</v>
      </c>
      <c r="I196" s="24">
        <v>46</v>
      </c>
      <c r="J196" s="79">
        <v>56</v>
      </c>
      <c r="K196" s="79">
        <v>70</v>
      </c>
      <c r="L196" s="79">
        <v>75</v>
      </c>
      <c r="M196" s="79"/>
      <c r="N196">
        <f>J196-'data for JMP'!J196</f>
        <v>10</v>
      </c>
      <c r="O196">
        <f t="shared" si="40"/>
        <v>14</v>
      </c>
      <c r="P196">
        <f t="shared" si="41"/>
        <v>5</v>
      </c>
      <c r="Q196">
        <f t="shared" si="42"/>
        <v>-75</v>
      </c>
      <c r="R196" s="24">
        <v>18.5</v>
      </c>
      <c r="S196" s="51">
        <f t="shared" si="43"/>
        <v>12358.647499999999</v>
      </c>
      <c r="T196" s="79">
        <v>6</v>
      </c>
      <c r="U196">
        <f t="shared" si="35"/>
        <v>1582.5600000000002</v>
      </c>
      <c r="V196" s="79">
        <v>22</v>
      </c>
      <c r="W196" s="79">
        <v>20</v>
      </c>
      <c r="X196" s="5">
        <f t="shared" si="36"/>
        <v>21</v>
      </c>
      <c r="Y196">
        <f t="shared" si="37"/>
        <v>96931.8</v>
      </c>
      <c r="Z196" s="79">
        <v>26</v>
      </c>
      <c r="AA196" s="79">
        <v>22</v>
      </c>
      <c r="AB196" s="5">
        <f t="shared" si="38"/>
        <v>24</v>
      </c>
      <c r="AC196">
        <f t="shared" si="39"/>
        <v>135648</v>
      </c>
      <c r="AD196" s="79"/>
      <c r="AE196" s="79"/>
      <c r="AF196" s="5"/>
      <c r="AH196" s="30" t="s">
        <v>15</v>
      </c>
      <c r="AI196" s="88">
        <v>1</v>
      </c>
      <c r="AJ196" s="52" t="s">
        <v>13</v>
      </c>
      <c r="AK196" s="24" t="s">
        <v>13</v>
      </c>
      <c r="AL196" s="24">
        <v>1</v>
      </c>
      <c r="AM196" s="24" t="s">
        <v>15</v>
      </c>
      <c r="AN196" s="24">
        <v>1</v>
      </c>
      <c r="AO196" s="24" t="s">
        <v>15</v>
      </c>
      <c r="AP196" s="80" t="s">
        <v>488</v>
      </c>
      <c r="AQ196">
        <v>1</v>
      </c>
      <c r="AR196" s="77" t="s">
        <v>488</v>
      </c>
      <c r="AS196">
        <v>1</v>
      </c>
      <c r="AT196" s="77" t="s">
        <v>13</v>
      </c>
      <c r="AU196">
        <v>1</v>
      </c>
      <c r="AV196" s="77" t="s">
        <v>512</v>
      </c>
      <c r="AW196">
        <v>0</v>
      </c>
      <c r="AX196" s="79">
        <v>5</v>
      </c>
      <c r="AY196" s="24">
        <v>0</v>
      </c>
      <c r="AZ196" s="79">
        <v>2</v>
      </c>
      <c r="BA196" s="79">
        <v>12</v>
      </c>
      <c r="BB196" s="79">
        <v>20</v>
      </c>
      <c r="BC196" s="24">
        <v>0</v>
      </c>
      <c r="BE196" s="144">
        <v>0</v>
      </c>
      <c r="BF196" s="144">
        <v>3</v>
      </c>
      <c r="BG196" s="144">
        <v>0</v>
      </c>
      <c r="BH196" s="144">
        <v>80</v>
      </c>
      <c r="BI196" s="140">
        <v>0</v>
      </c>
      <c r="BJ196" s="144">
        <v>20</v>
      </c>
      <c r="BK196" s="145" t="s">
        <v>217</v>
      </c>
      <c r="BL196" s="84"/>
      <c r="BM196" s="132" t="s">
        <v>30</v>
      </c>
      <c r="BN196" s="84">
        <v>6</v>
      </c>
      <c r="BO196" s="84">
        <v>1</v>
      </c>
      <c r="BP196" s="84" t="s">
        <v>49</v>
      </c>
    </row>
    <row r="197" spans="1:68" ht="39">
      <c r="A197" s="25">
        <v>4</v>
      </c>
      <c r="B197" s="25" t="s">
        <v>1</v>
      </c>
      <c r="C197" s="25">
        <v>96</v>
      </c>
      <c r="D197" s="25" t="s">
        <v>47</v>
      </c>
      <c r="E197" s="25">
        <v>2</v>
      </c>
      <c r="F197" s="25">
        <v>8</v>
      </c>
      <c r="G197" s="25">
        <v>19</v>
      </c>
      <c r="H197" s="24">
        <v>34</v>
      </c>
      <c r="I197" s="24">
        <v>48.5</v>
      </c>
      <c r="J197" s="79">
        <v>60</v>
      </c>
      <c r="K197" s="79">
        <v>64</v>
      </c>
      <c r="L197" s="79">
        <v>71</v>
      </c>
      <c r="M197" s="79">
        <v>101.5</v>
      </c>
      <c r="N197">
        <f>J197-'data for JMP'!J197</f>
        <v>11.5</v>
      </c>
      <c r="O197">
        <f t="shared" si="40"/>
        <v>4</v>
      </c>
      <c r="P197">
        <f t="shared" si="41"/>
        <v>7</v>
      </c>
      <c r="Q197">
        <f t="shared" si="42"/>
        <v>30.5</v>
      </c>
      <c r="R197" s="24">
        <v>10</v>
      </c>
      <c r="S197" s="51">
        <f t="shared" si="43"/>
        <v>3807.25</v>
      </c>
      <c r="T197" s="79">
        <v>8</v>
      </c>
      <c r="U197">
        <f t="shared" si="35"/>
        <v>3014.4</v>
      </c>
      <c r="V197" s="79">
        <v>20</v>
      </c>
      <c r="W197" s="79">
        <v>19</v>
      </c>
      <c r="X197" s="5">
        <f t="shared" si="36"/>
        <v>19.5</v>
      </c>
      <c r="Y197">
        <f t="shared" si="37"/>
        <v>76415.040000000008</v>
      </c>
      <c r="Z197" s="79">
        <v>22</v>
      </c>
      <c r="AA197" s="79">
        <v>21</v>
      </c>
      <c r="AB197" s="5">
        <f t="shared" si="38"/>
        <v>21.5</v>
      </c>
      <c r="AC197">
        <f t="shared" si="39"/>
        <v>103054.01500000001</v>
      </c>
      <c r="AD197" s="79">
        <v>32</v>
      </c>
      <c r="AE197" s="79">
        <v>25</v>
      </c>
      <c r="AF197" s="5">
        <f xml:space="preserve"> AVERAGE(AD197:AE197)</f>
        <v>28.5</v>
      </c>
      <c r="AG197">
        <f>3.14*((AD197+AE197)/2)^2*M197</f>
        <v>258872.19750000001</v>
      </c>
      <c r="AH197" s="30" t="s">
        <v>15</v>
      </c>
      <c r="AI197" s="88">
        <v>1</v>
      </c>
      <c r="AJ197" s="52" t="s">
        <v>13</v>
      </c>
      <c r="AK197" s="24" t="s">
        <v>13</v>
      </c>
      <c r="AL197" s="24">
        <v>1</v>
      </c>
      <c r="AM197" s="24" t="s">
        <v>15</v>
      </c>
      <c r="AN197" s="24">
        <v>1</v>
      </c>
      <c r="AO197" s="24" t="s">
        <v>15</v>
      </c>
      <c r="AP197" s="80" t="s">
        <v>488</v>
      </c>
      <c r="AQ197">
        <v>1</v>
      </c>
      <c r="AR197" s="77" t="s">
        <v>489</v>
      </c>
      <c r="AS197">
        <v>1</v>
      </c>
      <c r="AT197" s="77" t="s">
        <v>13</v>
      </c>
      <c r="AU197">
        <v>1</v>
      </c>
      <c r="AV197" s="77" t="s">
        <v>13</v>
      </c>
      <c r="AW197">
        <v>1</v>
      </c>
      <c r="AX197" s="79">
        <v>0</v>
      </c>
      <c r="AY197" s="24">
        <v>2</v>
      </c>
      <c r="AZ197" s="79">
        <v>0</v>
      </c>
      <c r="BA197" s="79">
        <v>0</v>
      </c>
      <c r="BB197" s="79">
        <v>0</v>
      </c>
      <c r="BC197" s="79">
        <v>4</v>
      </c>
      <c r="BE197" s="144">
        <v>0</v>
      </c>
      <c r="BF197" s="144">
        <v>2</v>
      </c>
      <c r="BG197" s="144">
        <v>0</v>
      </c>
      <c r="BH197" s="144">
        <v>30</v>
      </c>
      <c r="BI197" s="140">
        <v>2</v>
      </c>
      <c r="BJ197" s="144">
        <v>18</v>
      </c>
      <c r="BK197" s="145" t="s">
        <v>216</v>
      </c>
      <c r="BL197" s="84"/>
      <c r="BM197" s="132" t="s">
        <v>30</v>
      </c>
      <c r="BN197" s="84">
        <v>8</v>
      </c>
      <c r="BO197" s="84">
        <v>9</v>
      </c>
      <c r="BP197" s="84" t="s">
        <v>49</v>
      </c>
    </row>
    <row r="198" spans="1:68" ht="51.75">
      <c r="A198" s="25">
        <v>4</v>
      </c>
      <c r="B198" s="25" t="s">
        <v>1</v>
      </c>
      <c r="C198" s="25">
        <v>97</v>
      </c>
      <c r="D198" s="25" t="s">
        <v>47</v>
      </c>
      <c r="E198" s="25">
        <v>1</v>
      </c>
      <c r="F198" s="25">
        <v>6.5</v>
      </c>
      <c r="G198" s="25">
        <v>14.5</v>
      </c>
      <c r="H198" s="24">
        <v>28.5</v>
      </c>
      <c r="I198" s="24">
        <v>33</v>
      </c>
      <c r="J198" s="79">
        <v>40</v>
      </c>
      <c r="K198" s="79">
        <v>65</v>
      </c>
      <c r="L198" s="79">
        <v>92</v>
      </c>
      <c r="M198" s="79">
        <v>116</v>
      </c>
      <c r="N198">
        <f>J198-'data for JMP'!J198</f>
        <v>7</v>
      </c>
      <c r="O198">
        <f t="shared" si="40"/>
        <v>25</v>
      </c>
      <c r="P198">
        <f t="shared" si="41"/>
        <v>27</v>
      </c>
      <c r="Q198">
        <f t="shared" si="42"/>
        <v>24</v>
      </c>
      <c r="R198" s="24">
        <v>13</v>
      </c>
      <c r="S198" s="51">
        <f t="shared" si="43"/>
        <v>4377.9449999999997</v>
      </c>
      <c r="T198" s="79">
        <v>11</v>
      </c>
      <c r="U198">
        <f t="shared" si="35"/>
        <v>3799.4</v>
      </c>
      <c r="V198" s="79">
        <v>21</v>
      </c>
      <c r="W198" s="79">
        <v>15</v>
      </c>
      <c r="X198" s="5">
        <f t="shared" si="36"/>
        <v>18</v>
      </c>
      <c r="Y198">
        <f t="shared" si="37"/>
        <v>66128.399999999994</v>
      </c>
      <c r="Z198" s="79">
        <v>28</v>
      </c>
      <c r="AA198" s="79">
        <v>27</v>
      </c>
      <c r="AB198" s="5">
        <f t="shared" si="38"/>
        <v>27.5</v>
      </c>
      <c r="AC198">
        <f t="shared" si="39"/>
        <v>218465.5</v>
      </c>
      <c r="AD198" s="79">
        <v>36</v>
      </c>
      <c r="AE198" s="79">
        <v>20</v>
      </c>
      <c r="AF198" s="5">
        <f xml:space="preserve"> AVERAGE(AD198:AE198)</f>
        <v>28</v>
      </c>
      <c r="AG198">
        <f>3.14*((AD198+AE198)/2)^2*M198</f>
        <v>285564.16000000003</v>
      </c>
      <c r="AH198" s="30" t="s">
        <v>13</v>
      </c>
      <c r="AI198" s="88">
        <v>1</v>
      </c>
      <c r="AJ198" s="52" t="s">
        <v>13</v>
      </c>
      <c r="AK198" s="24" t="s">
        <v>13</v>
      </c>
      <c r="AL198" s="24">
        <v>1</v>
      </c>
      <c r="AM198" s="24" t="s">
        <v>13</v>
      </c>
      <c r="AN198" s="24">
        <v>1</v>
      </c>
      <c r="AO198" s="24" t="s">
        <v>13</v>
      </c>
      <c r="AP198" s="80" t="s">
        <v>488</v>
      </c>
      <c r="AQ198">
        <v>1</v>
      </c>
      <c r="AR198" s="77" t="s">
        <v>491</v>
      </c>
      <c r="AS198">
        <v>1</v>
      </c>
      <c r="AT198" s="77" t="s">
        <v>13</v>
      </c>
      <c r="AU198">
        <v>1</v>
      </c>
      <c r="AV198" s="77" t="s">
        <v>13</v>
      </c>
      <c r="AW198">
        <v>1</v>
      </c>
      <c r="AX198" s="79">
        <v>25</v>
      </c>
      <c r="AY198" s="24">
        <v>8</v>
      </c>
      <c r="AZ198" s="79">
        <v>30</v>
      </c>
      <c r="BA198" s="79">
        <v>35</v>
      </c>
      <c r="BB198" s="79">
        <v>50</v>
      </c>
      <c r="BC198" s="79">
        <v>40</v>
      </c>
      <c r="BE198" s="144">
        <v>5</v>
      </c>
      <c r="BF198" s="144">
        <v>5</v>
      </c>
      <c r="BG198" s="144">
        <v>10</v>
      </c>
      <c r="BH198" s="144">
        <v>40</v>
      </c>
      <c r="BI198" s="140">
        <v>8</v>
      </c>
      <c r="BJ198" s="144">
        <v>28</v>
      </c>
      <c r="BK198" s="145" t="s">
        <v>215</v>
      </c>
      <c r="BL198" s="84"/>
      <c r="BM198" s="132" t="s">
        <v>30</v>
      </c>
      <c r="BN198" s="84">
        <v>6.5</v>
      </c>
      <c r="BO198" s="84">
        <v>5</v>
      </c>
      <c r="BP198" s="84" t="s">
        <v>49</v>
      </c>
    </row>
    <row r="199" spans="1:68" ht="51.75">
      <c r="A199" s="25">
        <v>4</v>
      </c>
      <c r="B199" s="25" t="s">
        <v>1</v>
      </c>
      <c r="C199" s="25">
        <v>98</v>
      </c>
      <c r="D199" s="25" t="s">
        <v>47</v>
      </c>
      <c r="E199" s="25">
        <v>1</v>
      </c>
      <c r="F199" s="25">
        <v>9.5</v>
      </c>
      <c r="G199" s="25">
        <v>22</v>
      </c>
      <c r="H199" s="24">
        <v>37</v>
      </c>
      <c r="I199" s="24">
        <v>43</v>
      </c>
      <c r="J199" s="79">
        <v>49</v>
      </c>
      <c r="K199" s="79">
        <v>66</v>
      </c>
      <c r="L199" s="79">
        <v>79</v>
      </c>
      <c r="M199" s="79">
        <v>95</v>
      </c>
      <c r="N199">
        <f>J199-'data for JMP'!J199</f>
        <v>6</v>
      </c>
      <c r="O199">
        <f t="shared" si="40"/>
        <v>17</v>
      </c>
      <c r="P199">
        <f t="shared" si="41"/>
        <v>13</v>
      </c>
      <c r="Q199">
        <f t="shared" si="42"/>
        <v>16</v>
      </c>
      <c r="R199" s="24">
        <v>11.5</v>
      </c>
      <c r="S199" s="51">
        <f t="shared" si="43"/>
        <v>4464.0987500000001</v>
      </c>
      <c r="T199" s="79">
        <v>7</v>
      </c>
      <c r="U199">
        <f t="shared" si="35"/>
        <v>1884.7850000000001</v>
      </c>
      <c r="V199" s="79">
        <v>20</v>
      </c>
      <c r="W199" s="79">
        <v>19</v>
      </c>
      <c r="X199" s="5">
        <f t="shared" si="36"/>
        <v>19.5</v>
      </c>
      <c r="Y199">
        <f t="shared" si="37"/>
        <v>78803.010000000009</v>
      </c>
      <c r="Z199" s="79">
        <v>27</v>
      </c>
      <c r="AA199" s="79">
        <v>21</v>
      </c>
      <c r="AB199" s="5">
        <f t="shared" si="38"/>
        <v>24</v>
      </c>
      <c r="AC199">
        <f t="shared" si="39"/>
        <v>142882.56</v>
      </c>
      <c r="AD199" s="79">
        <v>32</v>
      </c>
      <c r="AE199" s="79">
        <v>31</v>
      </c>
      <c r="AF199" s="5">
        <f xml:space="preserve"> AVERAGE(AD199:AE199)</f>
        <v>31.5</v>
      </c>
      <c r="AG199">
        <f>3.14*((AD199+AE199)/2)^2*M199</f>
        <v>295988.17499999999</v>
      </c>
      <c r="AH199" s="30" t="s">
        <v>13</v>
      </c>
      <c r="AI199" s="88">
        <v>1</v>
      </c>
      <c r="AJ199" s="52" t="s">
        <v>13</v>
      </c>
      <c r="AK199" s="24" t="s">
        <v>13</v>
      </c>
      <c r="AL199" s="24">
        <v>1</v>
      </c>
      <c r="AM199" s="24" t="s">
        <v>15</v>
      </c>
      <c r="AN199" s="24">
        <v>1</v>
      </c>
      <c r="AO199" s="24" t="s">
        <v>15</v>
      </c>
      <c r="AP199" s="80" t="s">
        <v>488</v>
      </c>
      <c r="AQ199">
        <v>1</v>
      </c>
      <c r="AR199" s="77" t="s">
        <v>488</v>
      </c>
      <c r="AS199">
        <v>1</v>
      </c>
      <c r="AT199" s="77" t="s">
        <v>13</v>
      </c>
      <c r="AU199">
        <v>1</v>
      </c>
      <c r="AV199" s="77" t="s">
        <v>13</v>
      </c>
      <c r="AW199">
        <v>1</v>
      </c>
      <c r="AX199" s="79">
        <v>10</v>
      </c>
      <c r="AY199" s="24">
        <v>1</v>
      </c>
      <c r="AZ199" s="79">
        <v>15</v>
      </c>
      <c r="BA199" s="79">
        <v>35</v>
      </c>
      <c r="BB199" s="79">
        <v>50</v>
      </c>
      <c r="BC199" s="79">
        <v>20</v>
      </c>
      <c r="BE199" s="144">
        <v>1</v>
      </c>
      <c r="BF199" s="144">
        <v>5</v>
      </c>
      <c r="BG199" s="144">
        <v>1</v>
      </c>
      <c r="BH199" s="144">
        <v>75</v>
      </c>
      <c r="BI199" s="140">
        <v>1</v>
      </c>
      <c r="BJ199" s="144">
        <v>20</v>
      </c>
      <c r="BK199" s="145" t="s">
        <v>214</v>
      </c>
      <c r="BL199" s="146" t="s">
        <v>213</v>
      </c>
      <c r="BM199" s="132" t="s">
        <v>30</v>
      </c>
      <c r="BN199" s="84">
        <v>9.5</v>
      </c>
      <c r="BO199" s="84">
        <v>5</v>
      </c>
      <c r="BP199" s="84">
        <v>0</v>
      </c>
    </row>
    <row r="200" spans="1:68" ht="51.75">
      <c r="A200" s="25">
        <v>4</v>
      </c>
      <c r="B200" s="25" t="s">
        <v>1</v>
      </c>
      <c r="C200" s="25">
        <v>99</v>
      </c>
      <c r="D200" s="25" t="s">
        <v>47</v>
      </c>
      <c r="E200" s="25">
        <v>3</v>
      </c>
      <c r="F200" s="25">
        <v>7.5</v>
      </c>
      <c r="G200" s="25">
        <v>10</v>
      </c>
      <c r="H200" s="24">
        <v>15.5</v>
      </c>
      <c r="I200" s="24">
        <v>17.5</v>
      </c>
      <c r="J200" s="79">
        <v>21</v>
      </c>
      <c r="K200" s="79">
        <v>21.5</v>
      </c>
      <c r="L200" s="79">
        <v>22</v>
      </c>
      <c r="M200" s="79">
        <v>32</v>
      </c>
      <c r="N200">
        <f>J200-'data for JMP'!J200</f>
        <v>3.5</v>
      </c>
      <c r="O200">
        <f t="shared" si="40"/>
        <v>0.5</v>
      </c>
      <c r="P200">
        <f t="shared" si="41"/>
        <v>0.5</v>
      </c>
      <c r="Q200">
        <f t="shared" si="42"/>
        <v>10</v>
      </c>
      <c r="R200" s="24">
        <v>6</v>
      </c>
      <c r="S200" s="51">
        <f t="shared" si="43"/>
        <v>494.55</v>
      </c>
      <c r="T200" s="79">
        <v>3</v>
      </c>
      <c r="U200">
        <f t="shared" si="35"/>
        <v>148.36500000000001</v>
      </c>
      <c r="V200" s="79">
        <v>11</v>
      </c>
      <c r="W200" s="79">
        <v>6.5</v>
      </c>
      <c r="X200" s="5">
        <f t="shared" si="36"/>
        <v>8.75</v>
      </c>
      <c r="Y200">
        <f t="shared" si="37"/>
        <v>5168.734375</v>
      </c>
      <c r="Z200" s="79">
        <v>7</v>
      </c>
      <c r="AA200" s="79">
        <v>6</v>
      </c>
      <c r="AB200" s="5">
        <f t="shared" si="38"/>
        <v>6.5</v>
      </c>
      <c r="AC200">
        <f t="shared" si="39"/>
        <v>2918.6299999999997</v>
      </c>
      <c r="AD200" s="79">
        <v>12</v>
      </c>
      <c r="AE200" s="79">
        <v>8</v>
      </c>
      <c r="AF200" s="5">
        <f xml:space="preserve"> AVERAGE(AD200:AE200)</f>
        <v>10</v>
      </c>
      <c r="AG200">
        <f>3.14*((AD200+AE200)/2)^2*M200</f>
        <v>10048</v>
      </c>
      <c r="AH200" s="30" t="s">
        <v>17</v>
      </c>
      <c r="AI200" s="88">
        <v>1</v>
      </c>
      <c r="AJ200" s="52" t="s">
        <v>17</v>
      </c>
      <c r="AK200" s="24" t="s">
        <v>17</v>
      </c>
      <c r="AL200" s="24">
        <v>1</v>
      </c>
      <c r="AM200" s="24" t="s">
        <v>17</v>
      </c>
      <c r="AN200" s="24">
        <v>1</v>
      </c>
      <c r="AO200" s="24" t="s">
        <v>17</v>
      </c>
      <c r="AP200" s="80" t="s">
        <v>490</v>
      </c>
      <c r="AQ200">
        <v>1</v>
      </c>
      <c r="AR200" s="77" t="s">
        <v>489</v>
      </c>
      <c r="AS200">
        <v>1</v>
      </c>
      <c r="AT200" s="77" t="s">
        <v>18</v>
      </c>
      <c r="AU200">
        <v>1</v>
      </c>
      <c r="AV200" s="84" t="s">
        <v>497</v>
      </c>
      <c r="AW200">
        <v>1</v>
      </c>
      <c r="AX200" s="79">
        <v>5</v>
      </c>
      <c r="AY200" s="24">
        <v>2</v>
      </c>
      <c r="AZ200" s="79">
        <v>5</v>
      </c>
      <c r="BA200" s="79">
        <v>0</v>
      </c>
      <c r="BB200" s="79">
        <v>10</v>
      </c>
      <c r="BC200" s="79">
        <v>5</v>
      </c>
      <c r="BE200" s="144">
        <v>5</v>
      </c>
      <c r="BF200" s="144">
        <v>1</v>
      </c>
      <c r="BG200" s="144">
        <v>15</v>
      </c>
      <c r="BH200" s="144">
        <v>2</v>
      </c>
      <c r="BI200" s="140">
        <v>2</v>
      </c>
      <c r="BJ200" s="144">
        <v>30</v>
      </c>
      <c r="BK200" s="145" t="s">
        <v>212</v>
      </c>
      <c r="BL200" s="84"/>
      <c r="BM200" s="132" t="s">
        <v>30</v>
      </c>
      <c r="BN200" s="84">
        <v>7.5</v>
      </c>
      <c r="BO200" s="84">
        <v>6</v>
      </c>
      <c r="BP200" s="84" t="s">
        <v>40</v>
      </c>
    </row>
    <row r="201" spans="1:68" ht="39">
      <c r="A201" s="25">
        <v>4</v>
      </c>
      <c r="B201" s="25" t="s">
        <v>1</v>
      </c>
      <c r="C201" s="25">
        <v>100</v>
      </c>
      <c r="D201" s="25" t="s">
        <v>47</v>
      </c>
      <c r="E201" s="25">
        <v>1</v>
      </c>
      <c r="F201" s="25">
        <v>3</v>
      </c>
      <c r="G201" s="25">
        <v>4.5</v>
      </c>
      <c r="H201" s="24"/>
      <c r="I201" s="57"/>
      <c r="J201" s="79"/>
      <c r="L201" s="79"/>
      <c r="N201">
        <f>J201-'data for JMP'!J201</f>
        <v>0</v>
      </c>
      <c r="O201">
        <f t="shared" si="40"/>
        <v>0</v>
      </c>
      <c r="P201">
        <f t="shared" si="41"/>
        <v>0</v>
      </c>
      <c r="Q201">
        <f t="shared" si="42"/>
        <v>0</v>
      </c>
      <c r="R201" s="24"/>
      <c r="S201" s="51"/>
      <c r="T201" s="79"/>
      <c r="Z201" s="79"/>
      <c r="AA201" s="79"/>
      <c r="AB201" s="5"/>
      <c r="AH201" s="30" t="s">
        <v>15</v>
      </c>
      <c r="AI201" s="88">
        <v>1</v>
      </c>
      <c r="AJ201" s="52" t="s">
        <v>14</v>
      </c>
      <c r="AK201" s="24" t="s">
        <v>14</v>
      </c>
      <c r="AL201" s="24">
        <v>0</v>
      </c>
      <c r="AM201" s="24" t="s">
        <v>14</v>
      </c>
      <c r="AN201" s="24">
        <v>0</v>
      </c>
      <c r="AO201" s="57" t="s">
        <v>14</v>
      </c>
      <c r="AP201" s="77" t="s">
        <v>512</v>
      </c>
      <c r="AQ201">
        <v>0</v>
      </c>
      <c r="AR201" s="77" t="s">
        <v>512</v>
      </c>
      <c r="AS201">
        <v>0</v>
      </c>
      <c r="AT201" s="77" t="s">
        <v>512</v>
      </c>
      <c r="AU201">
        <v>0</v>
      </c>
      <c r="AV201" s="77" t="s">
        <v>512</v>
      </c>
      <c r="AW201">
        <v>0</v>
      </c>
      <c r="AX201" s="79">
        <v>0</v>
      </c>
      <c r="AY201" s="79">
        <v>0</v>
      </c>
      <c r="AZ201" s="24">
        <v>0</v>
      </c>
      <c r="BA201" s="24">
        <v>0</v>
      </c>
      <c r="BB201" s="24">
        <v>0</v>
      </c>
      <c r="BC201" s="24">
        <v>0</v>
      </c>
      <c r="BE201" s="144">
        <v>1</v>
      </c>
      <c r="BF201" s="144">
        <v>1</v>
      </c>
      <c r="BG201" s="144">
        <v>3</v>
      </c>
      <c r="BH201" s="144">
        <v>2</v>
      </c>
      <c r="BI201" s="140"/>
      <c r="BJ201" s="144">
        <v>30</v>
      </c>
      <c r="BK201" s="145" t="s">
        <v>211</v>
      </c>
      <c r="BL201" s="146" t="s">
        <v>210</v>
      </c>
      <c r="BM201" s="132" t="s">
        <v>30</v>
      </c>
      <c r="BN201" s="84">
        <v>3</v>
      </c>
      <c r="BO201" s="84">
        <v>0</v>
      </c>
      <c r="BP201" s="84">
        <v>0</v>
      </c>
    </row>
    <row r="202" spans="1:68" ht="51.75">
      <c r="A202" s="25">
        <v>4</v>
      </c>
      <c r="B202" s="25" t="s">
        <v>2</v>
      </c>
      <c r="C202" s="25">
        <v>101</v>
      </c>
      <c r="D202" s="25" t="s">
        <v>81</v>
      </c>
      <c r="E202" s="25">
        <v>1</v>
      </c>
      <c r="F202" s="25">
        <v>8</v>
      </c>
      <c r="G202" s="25">
        <v>16</v>
      </c>
      <c r="H202" s="50">
        <v>16.5</v>
      </c>
      <c r="I202" s="24">
        <v>17.5</v>
      </c>
      <c r="J202" s="78"/>
      <c r="K202" s="78">
        <v>14</v>
      </c>
      <c r="L202" s="79"/>
      <c r="N202">
        <f>J202-'data for JMP'!J202</f>
        <v>-17.5</v>
      </c>
      <c r="O202">
        <f t="shared" si="40"/>
        <v>14</v>
      </c>
      <c r="P202">
        <f t="shared" si="41"/>
        <v>-14</v>
      </c>
      <c r="Q202">
        <f t="shared" si="42"/>
        <v>0</v>
      </c>
      <c r="R202" s="24">
        <v>4</v>
      </c>
      <c r="S202" s="51">
        <f t="shared" si="43"/>
        <v>219.8</v>
      </c>
      <c r="T202" s="78"/>
      <c r="V202" s="78"/>
      <c r="W202" s="78"/>
      <c r="X202" s="5"/>
      <c r="Z202" s="79"/>
      <c r="AA202" s="79"/>
      <c r="AB202" s="5"/>
      <c r="AH202" s="30" t="s">
        <v>17</v>
      </c>
      <c r="AI202" s="88">
        <v>1</v>
      </c>
      <c r="AJ202" s="52" t="s">
        <v>17</v>
      </c>
      <c r="AK202" s="50" t="s">
        <v>18</v>
      </c>
      <c r="AL202" s="50">
        <v>1</v>
      </c>
      <c r="AM202" s="24" t="s">
        <v>14</v>
      </c>
      <c r="AN202" s="24">
        <v>0</v>
      </c>
      <c r="AO202" s="24" t="s">
        <v>14</v>
      </c>
      <c r="AP202" s="77" t="s">
        <v>512</v>
      </c>
      <c r="AQ202">
        <v>0</v>
      </c>
      <c r="AR202" s="77" t="s">
        <v>490</v>
      </c>
      <c r="AS202">
        <v>1</v>
      </c>
      <c r="AT202" s="77" t="s">
        <v>512</v>
      </c>
      <c r="AU202">
        <v>0</v>
      </c>
      <c r="AV202" s="77" t="s">
        <v>512</v>
      </c>
      <c r="AW202">
        <v>0</v>
      </c>
      <c r="AX202" s="78">
        <v>10</v>
      </c>
      <c r="AY202" s="24">
        <v>15</v>
      </c>
      <c r="AZ202" s="24">
        <v>0</v>
      </c>
      <c r="BA202" s="78">
        <v>15</v>
      </c>
      <c r="BB202" s="24">
        <v>0</v>
      </c>
      <c r="BC202" s="24">
        <v>0</v>
      </c>
      <c r="BE202" s="144">
        <v>1</v>
      </c>
      <c r="BF202" s="145">
        <v>0.1</v>
      </c>
      <c r="BG202" s="144">
        <v>22</v>
      </c>
      <c r="BH202" s="144">
        <v>18</v>
      </c>
      <c r="BI202" s="140">
        <v>15</v>
      </c>
      <c r="BJ202" s="144">
        <v>50</v>
      </c>
      <c r="BK202" s="145" t="s">
        <v>209</v>
      </c>
      <c r="BL202" s="84"/>
      <c r="BM202" s="132" t="s">
        <v>30</v>
      </c>
      <c r="BN202" s="84">
        <v>8</v>
      </c>
      <c r="BO202" s="84">
        <v>6</v>
      </c>
      <c r="BP202" s="84">
        <v>0</v>
      </c>
    </row>
    <row r="203" spans="1:68" ht="39">
      <c r="A203" s="25">
        <v>4</v>
      </c>
      <c r="B203" s="25" t="s">
        <v>2</v>
      </c>
      <c r="C203" s="25">
        <v>102</v>
      </c>
      <c r="D203" s="25" t="s">
        <v>81</v>
      </c>
      <c r="E203" s="25">
        <v>1</v>
      </c>
      <c r="F203" s="25">
        <v>8.5</v>
      </c>
      <c r="G203" s="25">
        <v>14.5</v>
      </c>
      <c r="H203" s="24">
        <v>15.5</v>
      </c>
      <c r="I203" s="24">
        <v>16</v>
      </c>
      <c r="J203" s="79"/>
      <c r="K203" s="79">
        <v>15</v>
      </c>
      <c r="L203" s="79"/>
      <c r="N203">
        <f>J203-'data for JMP'!J203</f>
        <v>-16</v>
      </c>
      <c r="O203">
        <f t="shared" si="40"/>
        <v>15</v>
      </c>
      <c r="P203">
        <f t="shared" si="41"/>
        <v>-15</v>
      </c>
      <c r="Q203">
        <f t="shared" si="42"/>
        <v>0</v>
      </c>
      <c r="R203" s="24">
        <v>3.5</v>
      </c>
      <c r="S203" s="51">
        <f t="shared" si="43"/>
        <v>153.86000000000001</v>
      </c>
      <c r="T203" s="79"/>
      <c r="V203" s="79">
        <v>4</v>
      </c>
      <c r="W203" s="79">
        <v>3</v>
      </c>
      <c r="X203" s="5">
        <f xml:space="preserve"> AVERAGE(V203:W203)</f>
        <v>3.5</v>
      </c>
      <c r="Y203">
        <f>3.14*((V203+W203)/2)^2*K203</f>
        <v>576.97500000000002</v>
      </c>
      <c r="Z203" s="79"/>
      <c r="AA203" s="79"/>
      <c r="AB203" s="5"/>
      <c r="AH203" s="30" t="s">
        <v>17</v>
      </c>
      <c r="AI203" s="88">
        <v>1</v>
      </c>
      <c r="AJ203" s="52" t="s">
        <v>15</v>
      </c>
      <c r="AK203" s="24" t="s">
        <v>18</v>
      </c>
      <c r="AL203" s="24">
        <v>1</v>
      </c>
      <c r="AM203" s="24" t="s">
        <v>14</v>
      </c>
      <c r="AN203" s="24">
        <v>0</v>
      </c>
      <c r="AO203" s="24" t="s">
        <v>14</v>
      </c>
      <c r="AP203" s="77" t="s">
        <v>512</v>
      </c>
      <c r="AQ203">
        <v>0</v>
      </c>
      <c r="AR203" s="77" t="s">
        <v>490</v>
      </c>
      <c r="AS203">
        <v>1</v>
      </c>
      <c r="AT203" s="77" t="s">
        <v>512</v>
      </c>
      <c r="AU203">
        <v>0</v>
      </c>
      <c r="AV203" s="77" t="s">
        <v>512</v>
      </c>
      <c r="AW203">
        <v>0</v>
      </c>
      <c r="AX203" s="79">
        <v>5</v>
      </c>
      <c r="AY203" s="24">
        <v>0</v>
      </c>
      <c r="AZ203" s="24">
        <v>0</v>
      </c>
      <c r="BA203" s="79">
        <v>0</v>
      </c>
      <c r="BB203" s="24">
        <v>0</v>
      </c>
      <c r="BC203" s="24">
        <v>0</v>
      </c>
      <c r="BE203" s="144">
        <v>0</v>
      </c>
      <c r="BF203" s="158">
        <v>1</v>
      </c>
      <c r="BG203" s="158">
        <v>1</v>
      </c>
      <c r="BH203" s="158">
        <v>20</v>
      </c>
      <c r="BI203" s="140">
        <v>0</v>
      </c>
      <c r="BJ203" s="158">
        <v>30</v>
      </c>
      <c r="BK203" s="145" t="s">
        <v>208</v>
      </c>
      <c r="BL203" s="84"/>
      <c r="BM203" s="132" t="s">
        <v>30</v>
      </c>
      <c r="BN203" s="84">
        <v>8.5</v>
      </c>
      <c r="BO203" s="84">
        <v>8</v>
      </c>
      <c r="BP203" s="84">
        <v>0</v>
      </c>
    </row>
    <row r="204" spans="1:68" ht="51.75">
      <c r="A204" s="25">
        <v>4</v>
      </c>
      <c r="B204" s="25" t="s">
        <v>2</v>
      </c>
      <c r="C204" s="25">
        <v>103</v>
      </c>
      <c r="D204" s="25" t="s">
        <v>81</v>
      </c>
      <c r="E204" s="25">
        <v>1</v>
      </c>
      <c r="F204" s="25">
        <v>7</v>
      </c>
      <c r="G204" s="25">
        <v>16.5</v>
      </c>
      <c r="H204" s="24">
        <v>17.5</v>
      </c>
      <c r="I204" s="24">
        <v>17</v>
      </c>
      <c r="J204" s="79"/>
      <c r="K204" s="79">
        <v>15</v>
      </c>
      <c r="L204" s="79"/>
      <c r="N204">
        <f>J204-'data for JMP'!J204</f>
        <v>-17</v>
      </c>
      <c r="O204">
        <f t="shared" si="40"/>
        <v>15</v>
      </c>
      <c r="P204">
        <f t="shared" si="41"/>
        <v>-15</v>
      </c>
      <c r="Q204">
        <f t="shared" si="42"/>
        <v>0</v>
      </c>
      <c r="R204" s="24">
        <v>5</v>
      </c>
      <c r="S204" s="51">
        <f t="shared" si="43"/>
        <v>333.625</v>
      </c>
      <c r="T204" s="79"/>
      <c r="V204" s="79"/>
      <c r="W204" s="79"/>
      <c r="X204" s="5"/>
      <c r="Z204" s="79"/>
      <c r="AA204" s="79"/>
      <c r="AB204" s="5"/>
      <c r="AH204" s="30" t="s">
        <v>15</v>
      </c>
      <c r="AI204" s="88">
        <v>1</v>
      </c>
      <c r="AJ204" s="52" t="s">
        <v>15</v>
      </c>
      <c r="AK204" s="24" t="s">
        <v>18</v>
      </c>
      <c r="AL204" s="24">
        <v>1</v>
      </c>
      <c r="AM204" s="24" t="s">
        <v>18</v>
      </c>
      <c r="AN204" s="24">
        <v>1</v>
      </c>
      <c r="AO204" s="24" t="s">
        <v>14</v>
      </c>
      <c r="AP204" s="80" t="s">
        <v>487</v>
      </c>
      <c r="AQ204">
        <v>0</v>
      </c>
      <c r="AR204" s="77" t="s">
        <v>490</v>
      </c>
      <c r="AS204">
        <v>1</v>
      </c>
      <c r="AT204" s="77" t="s">
        <v>512</v>
      </c>
      <c r="AU204">
        <v>0</v>
      </c>
      <c r="AV204" s="77" t="s">
        <v>512</v>
      </c>
      <c r="AW204">
        <v>0</v>
      </c>
      <c r="AX204" s="79">
        <v>5</v>
      </c>
      <c r="AY204" s="24">
        <v>5</v>
      </c>
      <c r="AZ204" s="24">
        <v>0</v>
      </c>
      <c r="BA204" s="79">
        <v>0</v>
      </c>
      <c r="BB204" s="24">
        <v>0</v>
      </c>
      <c r="BC204" s="24">
        <v>0</v>
      </c>
      <c r="BE204" s="144">
        <v>4</v>
      </c>
      <c r="BF204" s="144">
        <v>0</v>
      </c>
      <c r="BG204" s="144">
        <v>15</v>
      </c>
      <c r="BH204" s="144">
        <v>3</v>
      </c>
      <c r="BI204" s="140">
        <v>5</v>
      </c>
      <c r="BJ204" s="144">
        <v>30</v>
      </c>
      <c r="BK204" s="157" t="s">
        <v>207</v>
      </c>
      <c r="BL204" s="77"/>
      <c r="BM204" s="132" t="s">
        <v>30</v>
      </c>
      <c r="BN204" s="84">
        <v>7</v>
      </c>
      <c r="BO204" s="84">
        <v>3</v>
      </c>
      <c r="BP204" s="84">
        <v>0</v>
      </c>
    </row>
    <row r="205" spans="1:68" ht="51.75">
      <c r="A205" s="25">
        <v>4</v>
      </c>
      <c r="B205" s="25" t="s">
        <v>2</v>
      </c>
      <c r="C205" s="25">
        <v>104</v>
      </c>
      <c r="D205" s="25" t="s">
        <v>81</v>
      </c>
      <c r="E205" s="25">
        <v>2</v>
      </c>
      <c r="F205" s="25">
        <v>5.5</v>
      </c>
      <c r="G205" s="25">
        <v>14.5</v>
      </c>
      <c r="H205" s="24">
        <v>16</v>
      </c>
      <c r="I205" s="24">
        <v>8</v>
      </c>
      <c r="J205" s="79"/>
      <c r="K205" s="79">
        <v>16</v>
      </c>
      <c r="L205" s="79"/>
      <c r="N205">
        <f>J205-'data for JMP'!J205</f>
        <v>-8</v>
      </c>
      <c r="O205">
        <f t="shared" si="40"/>
        <v>16</v>
      </c>
      <c r="P205">
        <f t="shared" si="41"/>
        <v>-16</v>
      </c>
      <c r="Q205">
        <f t="shared" si="42"/>
        <v>0</v>
      </c>
      <c r="R205" s="24">
        <v>2.5</v>
      </c>
      <c r="S205" s="51">
        <f t="shared" si="43"/>
        <v>39.25</v>
      </c>
      <c r="T205" s="79"/>
      <c r="V205" s="79"/>
      <c r="W205" s="79"/>
      <c r="X205" s="5"/>
      <c r="Z205" s="79"/>
      <c r="AA205" s="79"/>
      <c r="AB205" s="5"/>
      <c r="AH205" s="30" t="s">
        <v>15</v>
      </c>
      <c r="AI205" s="88">
        <v>1</v>
      </c>
      <c r="AJ205" s="52" t="s">
        <v>15</v>
      </c>
      <c r="AK205" s="24" t="s">
        <v>15</v>
      </c>
      <c r="AL205" s="24">
        <v>1</v>
      </c>
      <c r="AM205" s="24" t="s">
        <v>14</v>
      </c>
      <c r="AN205" s="24">
        <v>0</v>
      </c>
      <c r="AO205" s="24" t="s">
        <v>14</v>
      </c>
      <c r="AP205" s="77" t="s">
        <v>512</v>
      </c>
      <c r="AQ205">
        <v>0</v>
      </c>
      <c r="AR205" s="77" t="s">
        <v>490</v>
      </c>
      <c r="AS205">
        <v>1</v>
      </c>
      <c r="AT205" s="77" t="s">
        <v>512</v>
      </c>
      <c r="AU205">
        <v>0</v>
      </c>
      <c r="AV205" s="77" t="s">
        <v>512</v>
      </c>
      <c r="AW205">
        <v>0</v>
      </c>
      <c r="AX205" s="79">
        <v>5</v>
      </c>
      <c r="AY205" s="24">
        <v>0</v>
      </c>
      <c r="AZ205" s="24">
        <v>0</v>
      </c>
      <c r="BA205" s="79">
        <v>0</v>
      </c>
      <c r="BB205" s="24">
        <v>0</v>
      </c>
      <c r="BC205" s="24">
        <v>0</v>
      </c>
      <c r="BE205" s="144">
        <v>8</v>
      </c>
      <c r="BF205" s="144">
        <v>0</v>
      </c>
      <c r="BG205" s="144">
        <v>25</v>
      </c>
      <c r="BH205" s="144">
        <v>0</v>
      </c>
      <c r="BI205" s="140">
        <v>0</v>
      </c>
      <c r="BJ205" s="144">
        <v>33</v>
      </c>
      <c r="BK205" s="145" t="s">
        <v>206</v>
      </c>
      <c r="BL205" s="77"/>
      <c r="BM205" s="132" t="s">
        <v>30</v>
      </c>
      <c r="BN205" s="84">
        <v>5.5</v>
      </c>
      <c r="BO205" s="84">
        <v>5</v>
      </c>
      <c r="BP205" s="84">
        <v>0</v>
      </c>
    </row>
    <row r="206" spans="1:68" ht="51.75">
      <c r="A206" s="25">
        <v>4</v>
      </c>
      <c r="B206" s="25" t="s">
        <v>2</v>
      </c>
      <c r="C206" s="25">
        <v>105</v>
      </c>
      <c r="D206" s="25" t="s">
        <v>81</v>
      </c>
      <c r="E206" s="25">
        <v>1</v>
      </c>
      <c r="F206" s="25">
        <v>6</v>
      </c>
      <c r="G206" s="25">
        <v>12</v>
      </c>
      <c r="H206" s="24">
        <v>11</v>
      </c>
      <c r="I206" s="24">
        <v>17.5</v>
      </c>
      <c r="J206" s="79"/>
      <c r="K206" s="79">
        <v>9</v>
      </c>
      <c r="L206" s="79"/>
      <c r="N206">
        <f>J206-'data for JMP'!J206</f>
        <v>-17.5</v>
      </c>
      <c r="O206">
        <f t="shared" si="40"/>
        <v>9</v>
      </c>
      <c r="P206">
        <f t="shared" si="41"/>
        <v>-9</v>
      </c>
      <c r="Q206">
        <f t="shared" si="42"/>
        <v>0</v>
      </c>
      <c r="R206" s="24">
        <v>2.5</v>
      </c>
      <c r="S206" s="51">
        <f t="shared" si="43"/>
        <v>85.859375</v>
      </c>
      <c r="T206" s="79"/>
      <c r="V206" s="79"/>
      <c r="W206" s="79"/>
      <c r="X206" s="5"/>
      <c r="Z206" s="79"/>
      <c r="AA206" s="79"/>
      <c r="AB206" s="5"/>
      <c r="AH206" s="30" t="s">
        <v>15</v>
      </c>
      <c r="AI206" s="88">
        <v>1</v>
      </c>
      <c r="AJ206" s="52" t="s">
        <v>15</v>
      </c>
      <c r="AK206" s="24" t="s">
        <v>15</v>
      </c>
      <c r="AL206" s="24">
        <v>1</v>
      </c>
      <c r="AM206" s="24" t="s">
        <v>14</v>
      </c>
      <c r="AN206" s="24">
        <v>0</v>
      </c>
      <c r="AO206" s="24" t="s">
        <v>14</v>
      </c>
      <c r="AP206" s="77" t="s">
        <v>512</v>
      </c>
      <c r="AQ206">
        <v>0</v>
      </c>
      <c r="AR206" s="77" t="s">
        <v>490</v>
      </c>
      <c r="AS206">
        <v>1</v>
      </c>
      <c r="AT206" s="77" t="s">
        <v>512</v>
      </c>
      <c r="AU206">
        <v>0</v>
      </c>
      <c r="AV206" s="77" t="s">
        <v>512</v>
      </c>
      <c r="AW206">
        <v>0</v>
      </c>
      <c r="AX206" s="79">
        <v>0</v>
      </c>
      <c r="AY206" s="24">
        <v>0</v>
      </c>
      <c r="AZ206" s="24">
        <v>0</v>
      </c>
      <c r="BA206" s="79">
        <v>0</v>
      </c>
      <c r="BB206" s="24">
        <v>0</v>
      </c>
      <c r="BC206" s="24">
        <v>0</v>
      </c>
      <c r="BE206" s="145">
        <v>0.1</v>
      </c>
      <c r="BF206" s="145">
        <v>0.1</v>
      </c>
      <c r="BG206" s="144">
        <v>1</v>
      </c>
      <c r="BH206" s="144">
        <v>2</v>
      </c>
      <c r="BI206" s="140">
        <v>0</v>
      </c>
      <c r="BJ206" s="144">
        <v>15</v>
      </c>
      <c r="BK206" s="145" t="s">
        <v>205</v>
      </c>
      <c r="BL206" s="77"/>
      <c r="BM206" s="132" t="s">
        <v>30</v>
      </c>
      <c r="BN206" s="84">
        <v>6</v>
      </c>
      <c r="BO206" s="84">
        <v>5</v>
      </c>
      <c r="BP206" s="84">
        <v>0</v>
      </c>
    </row>
    <row r="207" spans="1:68" ht="60">
      <c r="A207" s="25">
        <v>4</v>
      </c>
      <c r="B207" s="25" t="s">
        <v>2</v>
      </c>
      <c r="C207" s="25">
        <v>106</v>
      </c>
      <c r="D207" s="25" t="s">
        <v>81</v>
      </c>
      <c r="E207" s="25">
        <v>1</v>
      </c>
      <c r="F207" s="25">
        <v>6.5</v>
      </c>
      <c r="G207" s="25">
        <v>9.5</v>
      </c>
      <c r="H207" s="24">
        <v>11</v>
      </c>
      <c r="I207" s="24">
        <v>10</v>
      </c>
      <c r="J207" s="79"/>
      <c r="K207" s="79"/>
      <c r="L207" s="79"/>
      <c r="N207">
        <f>J207-'data for JMP'!J207</f>
        <v>-10</v>
      </c>
      <c r="O207">
        <f t="shared" si="40"/>
        <v>0</v>
      </c>
      <c r="P207">
        <f t="shared" si="41"/>
        <v>0</v>
      </c>
      <c r="Q207">
        <f t="shared" si="42"/>
        <v>0</v>
      </c>
      <c r="R207" s="24">
        <v>2</v>
      </c>
      <c r="S207" s="51">
        <f t="shared" si="43"/>
        <v>31.400000000000002</v>
      </c>
      <c r="T207" s="79"/>
      <c r="V207" s="79"/>
      <c r="W207" s="79"/>
      <c r="X207" s="5"/>
      <c r="Z207" s="79"/>
      <c r="AA207" s="79"/>
      <c r="AB207" s="5"/>
      <c r="AH207" s="25" t="s">
        <v>17</v>
      </c>
      <c r="AI207" s="88">
        <v>1</v>
      </c>
      <c r="AJ207" s="52" t="s">
        <v>15</v>
      </c>
      <c r="AK207" s="24" t="s">
        <v>17</v>
      </c>
      <c r="AL207" s="24">
        <v>1</v>
      </c>
      <c r="AM207" s="24" t="s">
        <v>18</v>
      </c>
      <c r="AN207" s="24">
        <v>1</v>
      </c>
      <c r="AO207" s="24" t="s">
        <v>18</v>
      </c>
      <c r="AP207" s="80" t="s">
        <v>487</v>
      </c>
      <c r="AQ207">
        <v>0</v>
      </c>
      <c r="AR207" s="77" t="s">
        <v>512</v>
      </c>
      <c r="AS207">
        <v>0</v>
      </c>
      <c r="AT207" s="77" t="s">
        <v>512</v>
      </c>
      <c r="AU207">
        <v>0</v>
      </c>
      <c r="AV207" s="77" t="s">
        <v>512</v>
      </c>
      <c r="AW207">
        <v>0</v>
      </c>
      <c r="AX207" s="79">
        <v>5</v>
      </c>
      <c r="AY207" s="24">
        <v>0</v>
      </c>
      <c r="AZ207" s="24">
        <v>0</v>
      </c>
      <c r="BA207" s="24">
        <v>0</v>
      </c>
      <c r="BB207" s="24">
        <v>0</v>
      </c>
      <c r="BC207" s="24">
        <v>0</v>
      </c>
      <c r="BE207" s="144">
        <v>4</v>
      </c>
      <c r="BF207" s="144">
        <v>0.1</v>
      </c>
      <c r="BG207" s="144">
        <v>15</v>
      </c>
      <c r="BH207" s="144">
        <v>7</v>
      </c>
      <c r="BI207" s="140">
        <v>0</v>
      </c>
      <c r="BJ207" s="144">
        <v>50</v>
      </c>
      <c r="BK207" s="144" t="s">
        <v>204</v>
      </c>
      <c r="BL207" s="77"/>
      <c r="BM207" s="132" t="s">
        <v>30</v>
      </c>
      <c r="BN207" s="84">
        <v>6.5</v>
      </c>
      <c r="BO207" s="84">
        <v>5</v>
      </c>
      <c r="BP207" s="84">
        <v>0</v>
      </c>
    </row>
    <row r="208" spans="1:68" ht="30">
      <c r="A208" s="25">
        <v>4</v>
      </c>
      <c r="B208" s="25" t="s">
        <v>2</v>
      </c>
      <c r="C208" s="25">
        <v>107</v>
      </c>
      <c r="D208" s="25" t="s">
        <v>81</v>
      </c>
      <c r="E208" s="25">
        <v>1</v>
      </c>
      <c r="F208" s="25">
        <v>8</v>
      </c>
      <c r="G208" s="25">
        <v>15</v>
      </c>
      <c r="H208" s="24">
        <v>14</v>
      </c>
      <c r="I208" s="24">
        <v>12.5</v>
      </c>
      <c r="J208" s="79"/>
      <c r="K208" s="79">
        <v>9</v>
      </c>
      <c r="L208" s="79"/>
      <c r="N208">
        <f>J208-'data for JMP'!J208</f>
        <v>-12.5</v>
      </c>
      <c r="O208">
        <f t="shared" si="40"/>
        <v>9</v>
      </c>
      <c r="P208">
        <f t="shared" si="41"/>
        <v>-9</v>
      </c>
      <c r="Q208">
        <f t="shared" si="42"/>
        <v>0</v>
      </c>
      <c r="R208" s="24">
        <v>4</v>
      </c>
      <c r="S208" s="51">
        <f t="shared" si="43"/>
        <v>157</v>
      </c>
      <c r="T208" s="79"/>
      <c r="V208" s="79">
        <v>1</v>
      </c>
      <c r="W208" s="79">
        <v>1</v>
      </c>
      <c r="X208" s="5">
        <f xml:space="preserve"> AVERAGE(V208:W208)</f>
        <v>1</v>
      </c>
      <c r="Y208">
        <f>3.14*((V208+W208)/2)^2*K208</f>
        <v>28.26</v>
      </c>
      <c r="Z208" s="79"/>
      <c r="AA208" s="79"/>
      <c r="AB208" s="5"/>
      <c r="AH208" s="25" t="s">
        <v>17</v>
      </c>
      <c r="AI208" s="88">
        <v>1</v>
      </c>
      <c r="AJ208" s="52" t="s">
        <v>15</v>
      </c>
      <c r="AK208" s="24" t="s">
        <v>18</v>
      </c>
      <c r="AL208" s="24">
        <v>1</v>
      </c>
      <c r="AM208" s="24" t="s">
        <v>14</v>
      </c>
      <c r="AN208" s="24">
        <v>0</v>
      </c>
      <c r="AO208" s="24" t="s">
        <v>14</v>
      </c>
      <c r="AP208" s="80" t="s">
        <v>487</v>
      </c>
      <c r="AQ208">
        <v>0</v>
      </c>
      <c r="AR208" s="77" t="s">
        <v>490</v>
      </c>
      <c r="AS208">
        <v>1</v>
      </c>
      <c r="AT208" s="77" t="s">
        <v>512</v>
      </c>
      <c r="AU208">
        <v>0</v>
      </c>
      <c r="AV208" s="77" t="s">
        <v>512</v>
      </c>
      <c r="AW208">
        <v>0</v>
      </c>
      <c r="AX208" s="79">
        <v>5</v>
      </c>
      <c r="AY208" s="24">
        <v>2</v>
      </c>
      <c r="AZ208" s="24">
        <v>0</v>
      </c>
      <c r="BA208" s="79">
        <v>0</v>
      </c>
      <c r="BB208" s="24">
        <v>0</v>
      </c>
      <c r="BC208" s="24">
        <v>0</v>
      </c>
      <c r="BE208" s="144">
        <v>15</v>
      </c>
      <c r="BF208" s="158">
        <v>0.1</v>
      </c>
      <c r="BG208" s="158">
        <v>23</v>
      </c>
      <c r="BH208" s="158">
        <v>0.1</v>
      </c>
      <c r="BI208" s="140">
        <v>2</v>
      </c>
      <c r="BJ208" s="158">
        <v>25</v>
      </c>
      <c r="BK208" s="158" t="s">
        <v>203</v>
      </c>
      <c r="BL208" s="77"/>
      <c r="BM208" s="132" t="s">
        <v>30</v>
      </c>
      <c r="BN208" s="84">
        <v>8</v>
      </c>
      <c r="BO208" s="84">
        <v>10</v>
      </c>
      <c r="BP208" s="84">
        <v>0</v>
      </c>
    </row>
    <row r="209" spans="1:68" ht="30">
      <c r="A209" s="25">
        <v>4</v>
      </c>
      <c r="B209" s="25" t="s">
        <v>2</v>
      </c>
      <c r="C209" s="25">
        <v>108</v>
      </c>
      <c r="D209" s="25" t="s">
        <v>81</v>
      </c>
      <c r="E209" s="25">
        <v>1</v>
      </c>
      <c r="F209" s="25">
        <v>9</v>
      </c>
      <c r="G209" s="25">
        <v>17</v>
      </c>
      <c r="H209" s="24">
        <v>17</v>
      </c>
      <c r="I209" s="24">
        <v>17.5</v>
      </c>
      <c r="J209" s="79"/>
      <c r="K209" s="79">
        <v>11</v>
      </c>
      <c r="L209" s="79"/>
      <c r="N209">
        <f>J209-'data for JMP'!J209</f>
        <v>-17.5</v>
      </c>
      <c r="O209">
        <f t="shared" si="40"/>
        <v>11</v>
      </c>
      <c r="P209">
        <f t="shared" si="41"/>
        <v>-11</v>
      </c>
      <c r="Q209">
        <f t="shared" si="42"/>
        <v>0</v>
      </c>
      <c r="R209" s="24">
        <v>4.5</v>
      </c>
      <c r="S209" s="51">
        <f t="shared" si="43"/>
        <v>278.18437499999999</v>
      </c>
      <c r="T209" s="79"/>
      <c r="V209" s="79">
        <v>1</v>
      </c>
      <c r="W209" s="79">
        <v>1</v>
      </c>
      <c r="X209" s="5">
        <f xml:space="preserve"> AVERAGE(V209:W209)</f>
        <v>1</v>
      </c>
      <c r="Y209">
        <f>3.14*((V209+W209)/2)^2*K209</f>
        <v>34.54</v>
      </c>
      <c r="Z209" s="79"/>
      <c r="AA209" s="79"/>
      <c r="AB209" s="5"/>
      <c r="AH209" s="25" t="s">
        <v>17</v>
      </c>
      <c r="AI209" s="88">
        <v>1</v>
      </c>
      <c r="AJ209" s="52" t="s">
        <v>15</v>
      </c>
      <c r="AK209" s="24" t="s">
        <v>17</v>
      </c>
      <c r="AL209" s="24">
        <v>1</v>
      </c>
      <c r="AM209" s="24" t="s">
        <v>18</v>
      </c>
      <c r="AN209" s="24">
        <v>1</v>
      </c>
      <c r="AO209" s="24" t="s">
        <v>18</v>
      </c>
      <c r="AP209" s="80" t="s">
        <v>487</v>
      </c>
      <c r="AQ209">
        <v>0</v>
      </c>
      <c r="AR209" s="77" t="s">
        <v>490</v>
      </c>
      <c r="AS209">
        <v>1</v>
      </c>
      <c r="AT209" s="77" t="s">
        <v>512</v>
      </c>
      <c r="AU209">
        <v>0</v>
      </c>
      <c r="AV209" s="77" t="s">
        <v>512</v>
      </c>
      <c r="AW209">
        <v>0</v>
      </c>
      <c r="AX209" s="79">
        <v>5</v>
      </c>
      <c r="AY209" s="24">
        <v>5</v>
      </c>
      <c r="AZ209" s="24">
        <v>0</v>
      </c>
      <c r="BA209" s="79">
        <v>0</v>
      </c>
      <c r="BB209" s="24">
        <v>0</v>
      </c>
      <c r="BC209" s="24">
        <v>0</v>
      </c>
      <c r="BE209" s="144">
        <v>1</v>
      </c>
      <c r="BF209" s="158">
        <v>0</v>
      </c>
      <c r="BG209" s="158">
        <v>8</v>
      </c>
      <c r="BH209" s="158">
        <v>0</v>
      </c>
      <c r="BI209" s="140">
        <v>5</v>
      </c>
      <c r="BJ209" s="158">
        <v>30</v>
      </c>
      <c r="BK209" s="158" t="s">
        <v>198</v>
      </c>
      <c r="BL209" s="77"/>
      <c r="BM209" s="132" t="s">
        <v>30</v>
      </c>
      <c r="BN209" s="84">
        <v>9</v>
      </c>
      <c r="BO209" s="84">
        <v>10</v>
      </c>
      <c r="BP209" s="84">
        <v>0</v>
      </c>
    </row>
    <row r="210" spans="1:68" ht="60">
      <c r="A210" s="25">
        <v>4</v>
      </c>
      <c r="B210" s="25" t="s">
        <v>2</v>
      </c>
      <c r="C210" s="25">
        <v>109</v>
      </c>
      <c r="D210" s="25" t="s">
        <v>81</v>
      </c>
      <c r="E210" s="25">
        <v>2</v>
      </c>
      <c r="F210" s="25">
        <v>10</v>
      </c>
      <c r="G210" s="25">
        <v>16.5</v>
      </c>
      <c r="H210" s="24">
        <v>17.5</v>
      </c>
      <c r="I210" s="24">
        <v>16</v>
      </c>
      <c r="J210" s="79"/>
      <c r="K210" s="79">
        <v>17</v>
      </c>
      <c r="L210" s="79"/>
      <c r="N210">
        <f>J210-'data for JMP'!J210</f>
        <v>-16</v>
      </c>
      <c r="O210">
        <f t="shared" si="40"/>
        <v>17</v>
      </c>
      <c r="P210">
        <f t="shared" si="41"/>
        <v>-17</v>
      </c>
      <c r="Q210">
        <f t="shared" si="42"/>
        <v>0</v>
      </c>
      <c r="R210" s="24">
        <v>4.5</v>
      </c>
      <c r="S210" s="51">
        <f t="shared" si="43"/>
        <v>254.34</v>
      </c>
      <c r="T210" s="79"/>
      <c r="V210" s="79">
        <v>5</v>
      </c>
      <c r="W210" s="79">
        <v>4</v>
      </c>
      <c r="X210" s="5">
        <f xml:space="preserve"> AVERAGE(V210:W210)</f>
        <v>4.5</v>
      </c>
      <c r="Y210">
        <f>3.14*((V210+W210)/2)^2*K210</f>
        <v>1080.9449999999999</v>
      </c>
      <c r="Z210" s="79"/>
      <c r="AA210" s="79"/>
      <c r="AB210" s="5"/>
      <c r="AH210" s="25" t="s">
        <v>15</v>
      </c>
      <c r="AI210" s="88">
        <v>1</v>
      </c>
      <c r="AJ210" s="52" t="s">
        <v>15</v>
      </c>
      <c r="AK210" s="24" t="s">
        <v>17</v>
      </c>
      <c r="AL210" s="24">
        <v>1</v>
      </c>
      <c r="AM210" s="24" t="s">
        <v>14</v>
      </c>
      <c r="AN210" s="24">
        <v>0</v>
      </c>
      <c r="AO210" s="24" t="s">
        <v>14</v>
      </c>
      <c r="AP210" s="80" t="s">
        <v>487</v>
      </c>
      <c r="AQ210">
        <v>0</v>
      </c>
      <c r="AR210" s="77" t="s">
        <v>490</v>
      </c>
      <c r="AS210">
        <v>1</v>
      </c>
      <c r="AT210" s="77" t="s">
        <v>512</v>
      </c>
      <c r="AU210">
        <v>0</v>
      </c>
      <c r="AV210" s="77" t="s">
        <v>512</v>
      </c>
      <c r="AW210">
        <v>0</v>
      </c>
      <c r="AX210" s="79">
        <v>10</v>
      </c>
      <c r="AY210" s="24">
        <v>15</v>
      </c>
      <c r="AZ210" s="24">
        <v>0</v>
      </c>
      <c r="BA210" s="79">
        <v>35</v>
      </c>
      <c r="BB210" s="24">
        <v>0</v>
      </c>
      <c r="BC210" s="24">
        <v>0</v>
      </c>
      <c r="BE210" s="144">
        <v>9</v>
      </c>
      <c r="BF210" s="158">
        <v>1</v>
      </c>
      <c r="BG210" s="158">
        <v>28</v>
      </c>
      <c r="BH210" s="158">
        <v>35</v>
      </c>
      <c r="BI210" s="140">
        <v>15</v>
      </c>
      <c r="BJ210" s="158">
        <v>35</v>
      </c>
      <c r="BK210" s="158" t="s">
        <v>202</v>
      </c>
      <c r="BL210" s="77"/>
      <c r="BM210" s="132" t="s">
        <v>30</v>
      </c>
      <c r="BN210" s="84">
        <v>10</v>
      </c>
      <c r="BO210" s="84">
        <v>9</v>
      </c>
      <c r="BP210" s="84">
        <v>0</v>
      </c>
    </row>
    <row r="211" spans="1:68" ht="45">
      <c r="A211" s="25">
        <v>4</v>
      </c>
      <c r="B211" s="25" t="s">
        <v>2</v>
      </c>
      <c r="C211" s="25">
        <v>110</v>
      </c>
      <c r="D211" s="25" t="s">
        <v>81</v>
      </c>
      <c r="E211" s="25">
        <v>1</v>
      </c>
      <c r="F211" s="25">
        <v>11</v>
      </c>
      <c r="G211" s="25">
        <v>15</v>
      </c>
      <c r="H211" s="24">
        <v>16</v>
      </c>
      <c r="I211" s="24">
        <v>16</v>
      </c>
      <c r="J211" s="79"/>
      <c r="K211" s="79"/>
      <c r="L211" s="79"/>
      <c r="N211">
        <f>J211-'data for JMP'!J211</f>
        <v>-16</v>
      </c>
      <c r="O211">
        <f t="shared" si="40"/>
        <v>0</v>
      </c>
      <c r="P211">
        <f t="shared" si="41"/>
        <v>0</v>
      </c>
      <c r="Q211">
        <f t="shared" si="42"/>
        <v>0</v>
      </c>
      <c r="R211" s="24">
        <v>4</v>
      </c>
      <c r="S211" s="51">
        <f t="shared" si="43"/>
        <v>200.96</v>
      </c>
      <c r="T211" s="79"/>
      <c r="V211" s="79"/>
      <c r="W211" s="79"/>
      <c r="X211" s="5"/>
      <c r="Z211" s="79"/>
      <c r="AA211" s="79"/>
      <c r="AB211" s="5"/>
      <c r="AH211" s="25" t="s">
        <v>17</v>
      </c>
      <c r="AI211" s="88">
        <v>1</v>
      </c>
      <c r="AJ211" s="52" t="s">
        <v>17</v>
      </c>
      <c r="AK211" s="24" t="s">
        <v>18</v>
      </c>
      <c r="AL211" s="24">
        <v>1</v>
      </c>
      <c r="AM211" s="24" t="s">
        <v>14</v>
      </c>
      <c r="AN211" s="24">
        <v>0</v>
      </c>
      <c r="AO211" s="24" t="s">
        <v>14</v>
      </c>
      <c r="AP211" s="80" t="s">
        <v>487</v>
      </c>
      <c r="AQ211">
        <v>0</v>
      </c>
      <c r="AR211" s="77" t="s">
        <v>512</v>
      </c>
      <c r="AS211">
        <v>0</v>
      </c>
      <c r="AT211" s="77" t="s">
        <v>512</v>
      </c>
      <c r="AU211">
        <v>0</v>
      </c>
      <c r="AV211" s="77" t="s">
        <v>512</v>
      </c>
      <c r="AW211">
        <v>0</v>
      </c>
      <c r="AX211" s="79">
        <v>5</v>
      </c>
      <c r="AY211" s="24">
        <v>8</v>
      </c>
      <c r="AZ211" s="24">
        <v>0</v>
      </c>
      <c r="BA211" s="24">
        <v>0</v>
      </c>
      <c r="BB211" s="24">
        <v>0</v>
      </c>
      <c r="BC211" s="24">
        <v>0</v>
      </c>
      <c r="BE211" s="144">
        <v>3</v>
      </c>
      <c r="BF211" s="158">
        <v>0.1</v>
      </c>
      <c r="BG211" s="158">
        <v>13</v>
      </c>
      <c r="BH211" s="158">
        <v>22</v>
      </c>
      <c r="BI211" s="140">
        <v>8</v>
      </c>
      <c r="BJ211" s="158">
        <v>40</v>
      </c>
      <c r="BK211" s="158" t="s">
        <v>201</v>
      </c>
      <c r="BL211" s="77"/>
      <c r="BM211" s="132" t="s">
        <v>30</v>
      </c>
      <c r="BN211" s="84">
        <v>11</v>
      </c>
      <c r="BO211" s="84">
        <v>11</v>
      </c>
      <c r="BP211" s="84">
        <v>0</v>
      </c>
    </row>
    <row r="212" spans="1:68" ht="30">
      <c r="A212" s="25">
        <v>4</v>
      </c>
      <c r="B212" s="25" t="s">
        <v>2</v>
      </c>
      <c r="C212" s="25">
        <v>111</v>
      </c>
      <c r="D212" s="25" t="s">
        <v>81</v>
      </c>
      <c r="E212" s="25">
        <v>1</v>
      </c>
      <c r="F212" s="25">
        <v>7.5</v>
      </c>
      <c r="G212" s="25">
        <v>11</v>
      </c>
      <c r="H212" s="24">
        <v>13</v>
      </c>
      <c r="I212" s="24">
        <v>13</v>
      </c>
      <c r="J212" s="79"/>
      <c r="K212" s="79">
        <v>0</v>
      </c>
      <c r="L212" s="79"/>
      <c r="N212">
        <f>J212-'data for JMP'!J212</f>
        <v>-13</v>
      </c>
      <c r="O212">
        <f t="shared" si="40"/>
        <v>0</v>
      </c>
      <c r="P212">
        <f t="shared" si="41"/>
        <v>0</v>
      </c>
      <c r="Q212">
        <f t="shared" si="42"/>
        <v>0</v>
      </c>
      <c r="R212" s="24">
        <v>2.5</v>
      </c>
      <c r="S212" s="51">
        <f t="shared" si="43"/>
        <v>63.78125</v>
      </c>
      <c r="T212" s="79"/>
      <c r="V212" s="79"/>
      <c r="W212" s="79"/>
      <c r="X212" s="5"/>
      <c r="Z212" s="79"/>
      <c r="AA212" s="79"/>
      <c r="AB212" s="5"/>
      <c r="AH212" s="25" t="s">
        <v>17</v>
      </c>
      <c r="AI212" s="88">
        <v>1</v>
      </c>
      <c r="AJ212" s="52" t="s">
        <v>15</v>
      </c>
      <c r="AK212" s="24" t="s">
        <v>18</v>
      </c>
      <c r="AL212" s="24">
        <v>1</v>
      </c>
      <c r="AM212" s="24" t="s">
        <v>14</v>
      </c>
      <c r="AN212" s="24">
        <v>0</v>
      </c>
      <c r="AO212" s="24" t="s">
        <v>14</v>
      </c>
      <c r="AP212" s="80" t="s">
        <v>487</v>
      </c>
      <c r="AQ212">
        <v>0</v>
      </c>
      <c r="AR212" s="77" t="s">
        <v>16</v>
      </c>
      <c r="AS212">
        <v>0</v>
      </c>
      <c r="AT212" s="77" t="s">
        <v>512</v>
      </c>
      <c r="AU212">
        <v>0</v>
      </c>
      <c r="AV212" s="77" t="s">
        <v>512</v>
      </c>
      <c r="AW212">
        <v>0</v>
      </c>
      <c r="AX212" s="79">
        <v>5</v>
      </c>
      <c r="AY212" s="24">
        <v>10</v>
      </c>
      <c r="AZ212" s="24">
        <v>0</v>
      </c>
      <c r="BA212" s="79">
        <v>0</v>
      </c>
      <c r="BB212" s="24">
        <v>0</v>
      </c>
      <c r="BC212" s="24">
        <v>0</v>
      </c>
      <c r="BE212" s="144">
        <v>0.1</v>
      </c>
      <c r="BF212" s="158">
        <v>0</v>
      </c>
      <c r="BG212" s="158">
        <v>2</v>
      </c>
      <c r="BH212" s="158">
        <v>0</v>
      </c>
      <c r="BI212" s="140">
        <v>10</v>
      </c>
      <c r="BJ212" s="158">
        <v>30</v>
      </c>
      <c r="BK212" s="158" t="s">
        <v>198</v>
      </c>
      <c r="BL212" s="77"/>
      <c r="BM212" s="132" t="s">
        <v>30</v>
      </c>
      <c r="BN212" s="84">
        <v>7.5</v>
      </c>
      <c r="BO212" s="84">
        <v>5</v>
      </c>
      <c r="BP212" s="84">
        <v>0</v>
      </c>
    </row>
    <row r="213" spans="1:68" ht="45">
      <c r="A213" s="25">
        <v>4</v>
      </c>
      <c r="B213" s="25" t="s">
        <v>2</v>
      </c>
      <c r="C213" s="25">
        <v>112</v>
      </c>
      <c r="D213" s="25" t="s">
        <v>81</v>
      </c>
      <c r="E213" s="25">
        <v>1</v>
      </c>
      <c r="F213" s="25">
        <v>5</v>
      </c>
      <c r="G213" s="25">
        <v>0</v>
      </c>
      <c r="H213" s="24"/>
      <c r="I213" s="24"/>
      <c r="J213" s="79"/>
      <c r="K213" s="79"/>
      <c r="L213" s="79"/>
      <c r="N213">
        <f>J213-'data for JMP'!J213</f>
        <v>0</v>
      </c>
      <c r="O213">
        <f t="shared" si="40"/>
        <v>0</v>
      </c>
      <c r="P213">
        <f t="shared" si="41"/>
        <v>0</v>
      </c>
      <c r="Q213">
        <f t="shared" si="42"/>
        <v>0</v>
      </c>
      <c r="R213" s="24"/>
      <c r="S213" s="51"/>
      <c r="T213" s="79"/>
      <c r="V213" s="79"/>
      <c r="W213" s="79"/>
      <c r="X213" s="5"/>
      <c r="Z213" s="79"/>
      <c r="AA213" s="79"/>
      <c r="AB213" s="5"/>
      <c r="AH213" s="25" t="s">
        <v>16</v>
      </c>
      <c r="AI213" s="25">
        <v>0</v>
      </c>
      <c r="AJ213" s="25" t="s">
        <v>16</v>
      </c>
      <c r="AK213" s="24" t="s">
        <v>14</v>
      </c>
      <c r="AL213" s="24">
        <v>0</v>
      </c>
      <c r="AM213" s="24" t="s">
        <v>14</v>
      </c>
      <c r="AN213" s="24">
        <v>0</v>
      </c>
      <c r="AO213" s="24" t="s">
        <v>14</v>
      </c>
      <c r="AP213" s="77" t="s">
        <v>512</v>
      </c>
      <c r="AQ213">
        <v>0</v>
      </c>
      <c r="AR213" s="77" t="s">
        <v>512</v>
      </c>
      <c r="AS213">
        <v>0</v>
      </c>
      <c r="AT213" s="77" t="s">
        <v>512</v>
      </c>
      <c r="AU213">
        <v>0</v>
      </c>
      <c r="AV213" s="77" t="s">
        <v>512</v>
      </c>
      <c r="AW213">
        <v>0</v>
      </c>
      <c r="AX213" s="79">
        <v>0</v>
      </c>
      <c r="AY213" s="79">
        <v>0</v>
      </c>
      <c r="AZ213" s="24">
        <v>0</v>
      </c>
      <c r="BA213" s="24">
        <v>0</v>
      </c>
      <c r="BB213" s="24">
        <v>0</v>
      </c>
      <c r="BC213" s="24">
        <v>0</v>
      </c>
      <c r="BE213" s="144">
        <v>5</v>
      </c>
      <c r="BF213" s="158">
        <v>1</v>
      </c>
      <c r="BG213" s="158">
        <v>20</v>
      </c>
      <c r="BH213" s="158">
        <v>35</v>
      </c>
      <c r="BI213" s="140"/>
      <c r="BJ213" s="158">
        <v>40</v>
      </c>
      <c r="BK213" s="158" t="s">
        <v>200</v>
      </c>
      <c r="BL213" s="77" t="s">
        <v>199</v>
      </c>
      <c r="BM213" s="132" t="s">
        <v>30</v>
      </c>
      <c r="BN213" s="84">
        <v>5</v>
      </c>
      <c r="BO213" s="84">
        <v>4</v>
      </c>
      <c r="BP213" s="84">
        <v>0</v>
      </c>
    </row>
    <row r="214" spans="1:68" ht="30">
      <c r="A214" s="25">
        <v>4</v>
      </c>
      <c r="B214" s="25" t="s">
        <v>2</v>
      </c>
      <c r="C214" s="25">
        <v>113</v>
      </c>
      <c r="D214" s="25" t="s">
        <v>81</v>
      </c>
      <c r="E214" s="25">
        <v>1</v>
      </c>
      <c r="F214" s="25">
        <v>6.5</v>
      </c>
      <c r="G214" s="25">
        <v>10.5</v>
      </c>
      <c r="H214" s="24"/>
      <c r="I214" s="24"/>
      <c r="J214" s="79"/>
      <c r="K214" s="79"/>
      <c r="L214" s="79"/>
      <c r="N214">
        <f>J214-'data for JMP'!J214</f>
        <v>0</v>
      </c>
      <c r="O214">
        <f t="shared" si="40"/>
        <v>0</v>
      </c>
      <c r="P214">
        <f t="shared" si="41"/>
        <v>0</v>
      </c>
      <c r="Q214">
        <f t="shared" si="42"/>
        <v>0</v>
      </c>
      <c r="R214" s="24"/>
      <c r="S214" s="51"/>
      <c r="T214" s="79"/>
      <c r="V214" s="79"/>
      <c r="W214" s="79"/>
      <c r="X214" s="5"/>
      <c r="Z214" s="79"/>
      <c r="AA214" s="79"/>
      <c r="AB214" s="5"/>
      <c r="AH214" s="25" t="s">
        <v>18</v>
      </c>
      <c r="AI214" s="88">
        <v>1</v>
      </c>
      <c r="AJ214" s="52" t="s">
        <v>14</v>
      </c>
      <c r="AK214" s="24" t="s">
        <v>14</v>
      </c>
      <c r="AL214" s="24">
        <v>0</v>
      </c>
      <c r="AM214" s="24" t="s">
        <v>14</v>
      </c>
      <c r="AN214" s="24">
        <v>0</v>
      </c>
      <c r="AO214" s="24" t="s">
        <v>14</v>
      </c>
      <c r="AP214" s="77" t="s">
        <v>512</v>
      </c>
      <c r="AQ214">
        <v>0</v>
      </c>
      <c r="AR214" s="77" t="s">
        <v>512</v>
      </c>
      <c r="AS214">
        <v>0</v>
      </c>
      <c r="AT214" s="77" t="s">
        <v>512</v>
      </c>
      <c r="AU214">
        <v>0</v>
      </c>
      <c r="AV214" s="77" t="s">
        <v>512</v>
      </c>
      <c r="AW214">
        <v>0</v>
      </c>
      <c r="AX214" s="79">
        <v>0</v>
      </c>
      <c r="AY214" s="79">
        <v>0</v>
      </c>
      <c r="AZ214" s="24">
        <v>0</v>
      </c>
      <c r="BA214" s="24">
        <v>0</v>
      </c>
      <c r="BB214" s="24">
        <v>0</v>
      </c>
      <c r="BC214" s="24">
        <v>0</v>
      </c>
      <c r="BE214" s="144">
        <v>1</v>
      </c>
      <c r="BF214" s="158">
        <v>0</v>
      </c>
      <c r="BG214" s="158">
        <v>4</v>
      </c>
      <c r="BH214" s="158">
        <v>0</v>
      </c>
      <c r="BI214" s="140"/>
      <c r="BJ214" s="158">
        <v>15</v>
      </c>
      <c r="BK214" s="158" t="s">
        <v>198</v>
      </c>
      <c r="BL214" s="77"/>
      <c r="BM214" s="132" t="s">
        <v>30</v>
      </c>
      <c r="BN214" s="84">
        <v>6.5</v>
      </c>
      <c r="BO214" s="84">
        <v>5</v>
      </c>
      <c r="BP214" s="84">
        <v>0</v>
      </c>
    </row>
    <row r="215" spans="1:68" ht="45">
      <c r="A215" s="25">
        <v>4</v>
      </c>
      <c r="B215" s="25" t="s">
        <v>2</v>
      </c>
      <c r="C215" s="25">
        <v>114</v>
      </c>
      <c r="D215" s="25" t="s">
        <v>81</v>
      </c>
      <c r="E215" s="25">
        <v>2</v>
      </c>
      <c r="F215" s="25">
        <v>8.5</v>
      </c>
      <c r="G215" s="25">
        <v>18</v>
      </c>
      <c r="H215" s="24">
        <v>22</v>
      </c>
      <c r="I215" s="24">
        <v>24.5</v>
      </c>
      <c r="J215" s="79">
        <v>25</v>
      </c>
      <c r="K215" s="79">
        <v>32</v>
      </c>
      <c r="L215" s="79">
        <v>35</v>
      </c>
      <c r="M215" s="79">
        <v>54</v>
      </c>
      <c r="N215">
        <f>J215-'data for JMP'!J215</f>
        <v>0.5</v>
      </c>
      <c r="O215">
        <f t="shared" si="40"/>
        <v>7</v>
      </c>
      <c r="P215">
        <f t="shared" si="41"/>
        <v>3</v>
      </c>
      <c r="Q215">
        <f t="shared" si="42"/>
        <v>19</v>
      </c>
      <c r="R215" s="24">
        <v>6.5</v>
      </c>
      <c r="S215" s="51">
        <f t="shared" si="43"/>
        <v>812.573125</v>
      </c>
      <c r="T215" s="79">
        <v>7.5</v>
      </c>
      <c r="U215">
        <f>3.14*(T215/2)^2*J215</f>
        <v>1103.90625</v>
      </c>
      <c r="V215" s="79">
        <v>9.5</v>
      </c>
      <c r="W215" s="79">
        <v>7</v>
      </c>
      <c r="X215" s="5">
        <f xml:space="preserve"> AVERAGE(V215:W215)</f>
        <v>8.25</v>
      </c>
      <c r="Y215">
        <f>3.14*((V215+W215)/2)^2*K215</f>
        <v>6838.92</v>
      </c>
      <c r="Z215" s="79">
        <v>12</v>
      </c>
      <c r="AA215" s="79">
        <v>10</v>
      </c>
      <c r="AB215" s="5">
        <f xml:space="preserve"> AVERAGE(Z215:AA215)</f>
        <v>11</v>
      </c>
      <c r="AC215">
        <f>3.14*((Z215+AA215)/2)^2*L215</f>
        <v>13297.9</v>
      </c>
      <c r="AD215" s="79">
        <v>19</v>
      </c>
      <c r="AE215" s="79">
        <v>16</v>
      </c>
      <c r="AF215" s="5">
        <f xml:space="preserve"> AVERAGE(AD215:AE215)</f>
        <v>17.5</v>
      </c>
      <c r="AG215">
        <f>3.14*((AD215+AE215)/2)^2*M215</f>
        <v>51927.75</v>
      </c>
      <c r="AH215" s="25" t="s">
        <v>17</v>
      </c>
      <c r="AI215" s="88">
        <v>1</v>
      </c>
      <c r="AJ215" s="52" t="s">
        <v>15</v>
      </c>
      <c r="AK215" s="24" t="s">
        <v>17</v>
      </c>
      <c r="AL215" s="24">
        <v>1</v>
      </c>
      <c r="AM215" s="24" t="s">
        <v>18</v>
      </c>
      <c r="AN215" s="24">
        <v>1</v>
      </c>
      <c r="AO215" s="24" t="s">
        <v>18</v>
      </c>
      <c r="AP215" s="80" t="s">
        <v>490</v>
      </c>
      <c r="AQ215">
        <v>1</v>
      </c>
      <c r="AR215" s="77" t="s">
        <v>489</v>
      </c>
      <c r="AS215">
        <v>1</v>
      </c>
      <c r="AT215" s="77" t="s">
        <v>15</v>
      </c>
      <c r="AU215">
        <v>1</v>
      </c>
      <c r="AV215" s="84" t="s">
        <v>15</v>
      </c>
      <c r="AW215">
        <v>1</v>
      </c>
      <c r="AX215" s="79">
        <v>5</v>
      </c>
      <c r="AY215" s="24">
        <v>0</v>
      </c>
      <c r="AZ215" s="79">
        <v>0</v>
      </c>
      <c r="BA215" s="79">
        <v>2</v>
      </c>
      <c r="BB215" s="79">
        <v>5</v>
      </c>
      <c r="BC215" s="79">
        <v>5</v>
      </c>
      <c r="BE215" s="144">
        <v>1</v>
      </c>
      <c r="BF215" s="158">
        <v>0.1</v>
      </c>
      <c r="BG215" s="158">
        <v>15</v>
      </c>
      <c r="BH215" s="158">
        <v>1</v>
      </c>
      <c r="BI215" s="140">
        <v>0</v>
      </c>
      <c r="BJ215" s="158">
        <v>18</v>
      </c>
      <c r="BK215" s="158" t="s">
        <v>197</v>
      </c>
      <c r="BL215" s="77"/>
      <c r="BM215" s="132" t="s">
        <v>30</v>
      </c>
      <c r="BN215" s="84">
        <v>8.5</v>
      </c>
      <c r="BO215" s="84">
        <v>13</v>
      </c>
      <c r="BP215" s="84">
        <v>0</v>
      </c>
    </row>
    <row r="216" spans="1:68" ht="45">
      <c r="A216" s="25">
        <v>4</v>
      </c>
      <c r="B216" s="25" t="s">
        <v>2</v>
      </c>
      <c r="C216" s="25">
        <v>115</v>
      </c>
      <c r="D216" s="25" t="s">
        <v>81</v>
      </c>
      <c r="E216" s="25">
        <v>1</v>
      </c>
      <c r="F216" s="25">
        <v>7.5</v>
      </c>
      <c r="G216" s="25">
        <v>12</v>
      </c>
      <c r="H216" s="24">
        <v>13.5</v>
      </c>
      <c r="I216" s="24">
        <v>14.5</v>
      </c>
      <c r="J216" s="79">
        <v>14.5</v>
      </c>
      <c r="K216" s="79">
        <v>15.5</v>
      </c>
      <c r="L216" s="79">
        <v>16</v>
      </c>
      <c r="M216" s="79">
        <v>20</v>
      </c>
      <c r="N216">
        <f>J216-'data for JMP'!J216</f>
        <v>0</v>
      </c>
      <c r="O216">
        <f t="shared" si="40"/>
        <v>1</v>
      </c>
      <c r="P216">
        <f t="shared" si="41"/>
        <v>0.5</v>
      </c>
      <c r="Q216">
        <f t="shared" si="42"/>
        <v>4</v>
      </c>
      <c r="R216" s="24">
        <v>3</v>
      </c>
      <c r="S216" s="51">
        <f t="shared" si="43"/>
        <v>102.44250000000001</v>
      </c>
      <c r="T216" s="79">
        <v>5.5</v>
      </c>
      <c r="U216">
        <f>3.14*(T216/2)^2*J216</f>
        <v>344.32062500000001</v>
      </c>
      <c r="V216" s="79">
        <v>4.5</v>
      </c>
      <c r="W216" s="79">
        <v>4</v>
      </c>
      <c r="X216" s="5">
        <f xml:space="preserve"> AVERAGE(V216:W216)</f>
        <v>4.25</v>
      </c>
      <c r="Y216">
        <f>3.14*((V216+W216)/2)^2*K216</f>
        <v>879.10187500000006</v>
      </c>
      <c r="Z216" s="79">
        <v>5</v>
      </c>
      <c r="AA216" s="79">
        <v>4</v>
      </c>
      <c r="AB216" s="5">
        <f xml:space="preserve"> AVERAGE(Z216:AA216)</f>
        <v>4.5</v>
      </c>
      <c r="AC216">
        <f>3.14*((Z216+AA216)/2)^2*L216</f>
        <v>1017.36</v>
      </c>
      <c r="AD216" s="79">
        <v>8</v>
      </c>
      <c r="AE216" s="79">
        <v>5.5</v>
      </c>
      <c r="AF216" s="5">
        <f xml:space="preserve"> AVERAGE(AD216:AE216)</f>
        <v>6.75</v>
      </c>
      <c r="AG216">
        <f>3.14*((AD216+AE216)/2)^2*M216</f>
        <v>2861.3249999999998</v>
      </c>
      <c r="AH216" s="25" t="s">
        <v>18</v>
      </c>
      <c r="AI216" s="88">
        <v>1</v>
      </c>
      <c r="AJ216" s="52" t="s">
        <v>15</v>
      </c>
      <c r="AK216" s="24" t="s">
        <v>18</v>
      </c>
      <c r="AL216" s="24">
        <v>1</v>
      </c>
      <c r="AM216" s="24" t="s">
        <v>18</v>
      </c>
      <c r="AN216" s="24">
        <v>1</v>
      </c>
      <c r="AO216" s="24" t="s">
        <v>18</v>
      </c>
      <c r="AP216" s="80" t="s">
        <v>490</v>
      </c>
      <c r="AQ216">
        <v>1</v>
      </c>
      <c r="AR216" s="77" t="s">
        <v>490</v>
      </c>
      <c r="AS216">
        <v>1</v>
      </c>
      <c r="AT216" s="77" t="s">
        <v>18</v>
      </c>
      <c r="AU216">
        <v>1</v>
      </c>
      <c r="AV216" s="84" t="s">
        <v>15</v>
      </c>
      <c r="AW216">
        <v>1</v>
      </c>
      <c r="AX216" s="79">
        <v>5</v>
      </c>
      <c r="AY216" s="24">
        <v>10</v>
      </c>
      <c r="AZ216" s="79">
        <v>2</v>
      </c>
      <c r="BA216" s="79">
        <v>2</v>
      </c>
      <c r="BB216" s="79">
        <v>2</v>
      </c>
      <c r="BC216" s="79">
        <v>10</v>
      </c>
      <c r="BE216" s="144">
        <v>4</v>
      </c>
      <c r="BF216" s="158">
        <v>1</v>
      </c>
      <c r="BG216" s="158">
        <v>13</v>
      </c>
      <c r="BH216" s="158">
        <v>18</v>
      </c>
      <c r="BI216" s="140">
        <v>10</v>
      </c>
      <c r="BJ216" s="158">
        <v>40</v>
      </c>
      <c r="BK216" s="158" t="s">
        <v>196</v>
      </c>
      <c r="BL216" s="77"/>
      <c r="BM216" s="132" t="s">
        <v>30</v>
      </c>
      <c r="BN216" s="84">
        <v>7.5</v>
      </c>
      <c r="BO216" s="84">
        <v>7</v>
      </c>
      <c r="BP216" s="84">
        <v>0</v>
      </c>
    </row>
    <row r="217" spans="1:68">
      <c r="A217" s="25">
        <v>4</v>
      </c>
      <c r="B217" s="25" t="s">
        <v>2</v>
      </c>
      <c r="C217" s="25">
        <v>116</v>
      </c>
      <c r="D217" s="25" t="s">
        <v>81</v>
      </c>
      <c r="E217" s="25">
        <v>2</v>
      </c>
      <c r="F217" s="25">
        <v>9</v>
      </c>
      <c r="G217" s="25">
        <v>16</v>
      </c>
      <c r="H217" s="24">
        <v>19.5</v>
      </c>
      <c r="I217" s="24">
        <v>5.5</v>
      </c>
      <c r="J217" s="79">
        <v>20</v>
      </c>
      <c r="K217" s="79">
        <v>20.5</v>
      </c>
      <c r="L217" s="79">
        <v>25</v>
      </c>
      <c r="M217" s="79">
        <v>29.5</v>
      </c>
      <c r="N217">
        <f>J217-'data for JMP'!J217</f>
        <v>14.5</v>
      </c>
      <c r="O217">
        <f t="shared" si="40"/>
        <v>0.5</v>
      </c>
      <c r="P217">
        <f t="shared" si="41"/>
        <v>4.5</v>
      </c>
      <c r="Q217">
        <f t="shared" si="42"/>
        <v>4.5</v>
      </c>
      <c r="R217" s="24">
        <v>6.5</v>
      </c>
      <c r="S217" s="51">
        <f t="shared" si="43"/>
        <v>182.41437499999998</v>
      </c>
      <c r="T217" s="79">
        <v>6.5</v>
      </c>
      <c r="U217">
        <f>3.14*(T217/2)^2*J217</f>
        <v>663.32499999999993</v>
      </c>
      <c r="V217" s="79">
        <v>8</v>
      </c>
      <c r="W217" s="79">
        <v>6</v>
      </c>
      <c r="X217" s="5">
        <f xml:space="preserve"> AVERAGE(V217:W217)</f>
        <v>7</v>
      </c>
      <c r="Y217">
        <f>3.14*((V217+W217)/2)^2*K217</f>
        <v>3154.13</v>
      </c>
      <c r="Z217" s="79">
        <v>8</v>
      </c>
      <c r="AA217" s="79">
        <v>7</v>
      </c>
      <c r="AB217" s="5">
        <f xml:space="preserve"> AVERAGE(Z217:AA217)</f>
        <v>7.5</v>
      </c>
      <c r="AC217">
        <f>3.14*((Z217+AA217)/2)^2*L217</f>
        <v>4415.625</v>
      </c>
      <c r="AD217" s="79">
        <v>13.5</v>
      </c>
      <c r="AE217" s="79">
        <v>11</v>
      </c>
      <c r="AF217" s="5">
        <f xml:space="preserve"> AVERAGE(AD217:AE217)</f>
        <v>12.25</v>
      </c>
      <c r="AG217">
        <f>3.14*((AD217+AE217)/2)^2*M217</f>
        <v>13900.289375</v>
      </c>
      <c r="AH217" s="25" t="s">
        <v>17</v>
      </c>
      <c r="AI217" s="88">
        <v>1</v>
      </c>
      <c r="AJ217" s="52" t="s">
        <v>17</v>
      </c>
      <c r="AK217" s="24" t="s">
        <v>18</v>
      </c>
      <c r="AL217" s="24">
        <v>1</v>
      </c>
      <c r="AM217" s="24" t="s">
        <v>18</v>
      </c>
      <c r="AN217" s="24">
        <v>1</v>
      </c>
      <c r="AO217" s="24" t="s">
        <v>18</v>
      </c>
      <c r="AP217" s="80" t="s">
        <v>490</v>
      </c>
      <c r="AQ217">
        <v>1</v>
      </c>
      <c r="AR217" s="77" t="s">
        <v>490</v>
      </c>
      <c r="AS217">
        <v>1</v>
      </c>
      <c r="AT217" s="77" t="s">
        <v>18</v>
      </c>
      <c r="AU217">
        <v>1</v>
      </c>
      <c r="AV217" s="84" t="s">
        <v>497</v>
      </c>
      <c r="AW217">
        <v>1</v>
      </c>
      <c r="AX217" s="79">
        <v>0</v>
      </c>
      <c r="AY217" s="24">
        <v>5</v>
      </c>
      <c r="AZ217" s="79">
        <v>3</v>
      </c>
      <c r="BA217" s="79">
        <v>4</v>
      </c>
      <c r="BB217" s="79">
        <v>5</v>
      </c>
      <c r="BC217" s="79">
        <v>10</v>
      </c>
      <c r="BE217" s="144">
        <v>0</v>
      </c>
      <c r="BF217" s="158">
        <v>0</v>
      </c>
      <c r="BG217" s="158">
        <v>0.1</v>
      </c>
      <c r="BH217" s="158">
        <v>0</v>
      </c>
      <c r="BI217" s="140">
        <v>5</v>
      </c>
      <c r="BJ217" s="158">
        <v>5</v>
      </c>
      <c r="BK217" s="158" t="s">
        <v>195</v>
      </c>
      <c r="BL217" s="77"/>
      <c r="BM217" s="132" t="s">
        <v>30</v>
      </c>
      <c r="BN217" s="84">
        <v>9</v>
      </c>
      <c r="BO217" s="84">
        <v>8</v>
      </c>
      <c r="BP217" s="84">
        <v>0</v>
      </c>
    </row>
    <row r="218" spans="1:68" ht="60">
      <c r="A218" s="49">
        <v>5</v>
      </c>
      <c r="B218" s="49" t="s">
        <v>0</v>
      </c>
      <c r="C218" s="49">
        <v>1</v>
      </c>
      <c r="D218" s="25" t="s">
        <v>66</v>
      </c>
      <c r="E218" s="25">
        <v>3</v>
      </c>
      <c r="F218" s="49">
        <v>7</v>
      </c>
      <c r="G218" s="24">
        <v>16</v>
      </c>
      <c r="H218" s="50">
        <v>20.5</v>
      </c>
      <c r="I218" s="50">
        <v>15</v>
      </c>
      <c r="J218" s="78">
        <v>16.5</v>
      </c>
      <c r="K218" s="78">
        <v>20</v>
      </c>
      <c r="L218" s="79">
        <v>28</v>
      </c>
      <c r="M218" s="78">
        <v>7</v>
      </c>
      <c r="N218">
        <f>J218-'data for JMP'!J218</f>
        <v>1.5</v>
      </c>
      <c r="O218">
        <f t="shared" si="40"/>
        <v>3.5</v>
      </c>
      <c r="P218">
        <f t="shared" si="41"/>
        <v>8</v>
      </c>
      <c r="Q218">
        <f t="shared" si="42"/>
        <v>-21</v>
      </c>
      <c r="R218" s="50">
        <v>8.5</v>
      </c>
      <c r="S218" s="51">
        <f t="shared" si="43"/>
        <v>850.74375000000009</v>
      </c>
      <c r="T218" s="78">
        <v>8</v>
      </c>
      <c r="U218">
        <f>3.14*(T218/2)^2*J218</f>
        <v>828.96</v>
      </c>
      <c r="V218" s="78">
        <v>9</v>
      </c>
      <c r="W218" s="78">
        <v>11</v>
      </c>
      <c r="X218" s="5">
        <f xml:space="preserve"> AVERAGE(V218:W218)</f>
        <v>10</v>
      </c>
      <c r="Y218">
        <f>3.14*((V218+W218)/2)^2*K218</f>
        <v>6280</v>
      </c>
      <c r="Z218" s="79">
        <v>12</v>
      </c>
      <c r="AA218" s="79">
        <v>13</v>
      </c>
      <c r="AB218" s="5">
        <f xml:space="preserve"> AVERAGE(Z218:AA218)</f>
        <v>12.5</v>
      </c>
      <c r="AC218">
        <f>3.14*((Z218+AA218)/2)^2*L218</f>
        <v>13737.5</v>
      </c>
      <c r="AD218" s="78"/>
      <c r="AE218" s="78"/>
      <c r="AF218" s="5"/>
      <c r="AH218" s="25" t="s">
        <v>15</v>
      </c>
      <c r="AI218" s="88">
        <v>1</v>
      </c>
      <c r="AJ218" s="52" t="s">
        <v>15</v>
      </c>
      <c r="AK218" s="24" t="s">
        <v>13</v>
      </c>
      <c r="AL218" s="50">
        <v>1</v>
      </c>
      <c r="AM218" s="24" t="s">
        <v>17</v>
      </c>
      <c r="AN218" s="24">
        <v>1</v>
      </c>
      <c r="AO218" s="24" t="s">
        <v>18</v>
      </c>
      <c r="AP218" s="80" t="s">
        <v>490</v>
      </c>
      <c r="AQ218">
        <v>1</v>
      </c>
      <c r="AR218" s="77" t="s">
        <v>489</v>
      </c>
      <c r="AS218">
        <v>1</v>
      </c>
      <c r="AT218" s="77" t="s">
        <v>497</v>
      </c>
      <c r="AU218">
        <v>1</v>
      </c>
      <c r="AV218" s="77" t="s">
        <v>14</v>
      </c>
      <c r="AW218">
        <v>0</v>
      </c>
      <c r="AX218" s="78">
        <v>20</v>
      </c>
      <c r="AY218" s="50">
        <v>10</v>
      </c>
      <c r="AZ218" s="78">
        <v>22</v>
      </c>
      <c r="BA218" s="78">
        <v>35</v>
      </c>
      <c r="BB218" s="79">
        <v>25</v>
      </c>
      <c r="BC218" s="24">
        <v>0</v>
      </c>
      <c r="BE218" s="144">
        <v>3</v>
      </c>
      <c r="BF218" s="158">
        <v>1</v>
      </c>
      <c r="BG218" s="158">
        <v>35</v>
      </c>
      <c r="BH218" s="158">
        <v>35</v>
      </c>
      <c r="BI218" s="135">
        <v>10</v>
      </c>
      <c r="BJ218" s="158">
        <v>70</v>
      </c>
      <c r="BK218" s="161" t="s">
        <v>194</v>
      </c>
      <c r="BL218" s="77"/>
      <c r="BM218" s="132" t="s">
        <v>29</v>
      </c>
      <c r="BN218" s="84">
        <v>7</v>
      </c>
      <c r="BO218" s="84">
        <v>5</v>
      </c>
      <c r="BP218" s="84">
        <v>0</v>
      </c>
    </row>
    <row r="219" spans="1:68" ht="30">
      <c r="A219" s="72">
        <v>5</v>
      </c>
      <c r="B219" s="49" t="s">
        <v>0</v>
      </c>
      <c r="C219" s="49">
        <v>2</v>
      </c>
      <c r="D219" s="49" t="s">
        <v>66</v>
      </c>
      <c r="E219" s="49">
        <v>3</v>
      </c>
      <c r="F219" s="25">
        <v>7</v>
      </c>
      <c r="G219" s="25">
        <v>12.5</v>
      </c>
      <c r="H219" s="24"/>
      <c r="I219" s="24"/>
      <c r="J219" s="79"/>
      <c r="K219" s="79"/>
      <c r="M219" s="78"/>
      <c r="N219">
        <f>J219-'data for JMP'!J219</f>
        <v>0</v>
      </c>
      <c r="O219">
        <f t="shared" si="40"/>
        <v>0</v>
      </c>
      <c r="P219">
        <f t="shared" si="41"/>
        <v>0</v>
      </c>
      <c r="Q219">
        <f t="shared" si="42"/>
        <v>0</v>
      </c>
      <c r="R219" s="24"/>
      <c r="S219" s="51"/>
      <c r="T219" s="79"/>
      <c r="V219" s="79"/>
      <c r="W219" s="79"/>
      <c r="X219" s="5"/>
      <c r="AD219" s="78"/>
      <c r="AE219" s="78"/>
      <c r="AF219" s="5"/>
      <c r="AH219" s="49" t="s">
        <v>17</v>
      </c>
      <c r="AI219" s="88">
        <v>1</v>
      </c>
      <c r="AJ219" s="52" t="s">
        <v>16</v>
      </c>
      <c r="AK219" s="24" t="s">
        <v>512</v>
      </c>
      <c r="AL219" s="24">
        <v>0</v>
      </c>
      <c r="AM219" s="24" t="s">
        <v>14</v>
      </c>
      <c r="AN219" s="24">
        <v>0</v>
      </c>
      <c r="AO219" s="24" t="s">
        <v>14</v>
      </c>
      <c r="AP219" s="77" t="s">
        <v>512</v>
      </c>
      <c r="AQ219">
        <v>0</v>
      </c>
      <c r="AR219" s="77" t="s">
        <v>512</v>
      </c>
      <c r="AS219">
        <v>0</v>
      </c>
      <c r="AT219" s="77" t="s">
        <v>512</v>
      </c>
      <c r="AU219">
        <v>0</v>
      </c>
      <c r="AV219" s="77" t="s">
        <v>512</v>
      </c>
      <c r="AW219">
        <v>0</v>
      </c>
      <c r="AX219" s="79">
        <v>0</v>
      </c>
      <c r="AY219" s="79">
        <v>0</v>
      </c>
      <c r="AZ219" s="24">
        <v>0</v>
      </c>
      <c r="BA219" s="24">
        <v>0</v>
      </c>
      <c r="BB219" s="24">
        <v>0</v>
      </c>
      <c r="BC219" s="24">
        <v>0</v>
      </c>
      <c r="BE219" s="158">
        <v>0</v>
      </c>
      <c r="BF219" s="158">
        <v>7</v>
      </c>
      <c r="BG219" s="158">
        <v>0</v>
      </c>
      <c r="BH219" s="158">
        <v>17</v>
      </c>
      <c r="BI219" s="140"/>
      <c r="BJ219" s="158">
        <v>8</v>
      </c>
      <c r="BK219" s="158" t="s">
        <v>190</v>
      </c>
      <c r="BL219" s="84"/>
      <c r="BM219" s="132" t="s">
        <v>30</v>
      </c>
      <c r="BN219" s="77">
        <v>7</v>
      </c>
      <c r="BO219" s="77">
        <v>8</v>
      </c>
      <c r="BP219" s="77" t="s">
        <v>40</v>
      </c>
    </row>
    <row r="220" spans="1:68" ht="45">
      <c r="A220" s="72">
        <v>5</v>
      </c>
      <c r="B220" s="49" t="s">
        <v>0</v>
      </c>
      <c r="C220" s="49">
        <v>3</v>
      </c>
      <c r="D220" s="25" t="s">
        <v>66</v>
      </c>
      <c r="E220" s="25">
        <v>3</v>
      </c>
      <c r="F220" s="25">
        <v>7.5</v>
      </c>
      <c r="G220" s="49">
        <v>14</v>
      </c>
      <c r="H220" s="24">
        <v>23.5</v>
      </c>
      <c r="I220" s="24">
        <v>20</v>
      </c>
      <c r="J220" s="79">
        <v>19</v>
      </c>
      <c r="K220" s="79">
        <v>22</v>
      </c>
      <c r="M220" s="79"/>
      <c r="N220">
        <f>J220-'data for JMP'!J220</f>
        <v>-1</v>
      </c>
      <c r="O220">
        <f t="shared" si="40"/>
        <v>3</v>
      </c>
      <c r="P220">
        <f t="shared" si="41"/>
        <v>-22</v>
      </c>
      <c r="Q220">
        <f t="shared" si="42"/>
        <v>0</v>
      </c>
      <c r="R220" s="24">
        <v>7</v>
      </c>
      <c r="S220" s="51">
        <f t="shared" si="43"/>
        <v>769.30000000000007</v>
      </c>
      <c r="T220" s="79">
        <v>7</v>
      </c>
      <c r="U220">
        <f>3.14*(T220/2)^2*J220</f>
        <v>730.83500000000004</v>
      </c>
      <c r="V220" s="79">
        <v>4.5</v>
      </c>
      <c r="W220" s="79">
        <v>5</v>
      </c>
      <c r="X220" s="5">
        <f xml:space="preserve"> AVERAGE(V220:W220)</f>
        <v>4.75</v>
      </c>
      <c r="Y220">
        <f>3.14*((V220+W220)/2)^2*K220</f>
        <v>1558.6174999999998</v>
      </c>
      <c r="AD220" s="79"/>
      <c r="AE220" s="79"/>
      <c r="AF220" s="5"/>
      <c r="AH220" s="25" t="s">
        <v>15</v>
      </c>
      <c r="AI220" s="88">
        <v>1</v>
      </c>
      <c r="AJ220" s="52" t="s">
        <v>15</v>
      </c>
      <c r="AK220" s="24" t="s">
        <v>13</v>
      </c>
      <c r="AL220" s="24">
        <v>1</v>
      </c>
      <c r="AM220" s="24" t="s">
        <v>18</v>
      </c>
      <c r="AN220" s="24">
        <v>1</v>
      </c>
      <c r="AO220" s="24" t="s">
        <v>17</v>
      </c>
      <c r="AP220" s="80" t="s">
        <v>487</v>
      </c>
      <c r="AQ220">
        <v>0</v>
      </c>
      <c r="AR220" s="77" t="s">
        <v>490</v>
      </c>
      <c r="AS220">
        <v>1</v>
      </c>
      <c r="AT220" s="77" t="s">
        <v>512</v>
      </c>
      <c r="AU220">
        <v>0</v>
      </c>
      <c r="AV220" s="80" t="s">
        <v>498</v>
      </c>
      <c r="AW220">
        <v>0</v>
      </c>
      <c r="AX220" s="79">
        <v>15</v>
      </c>
      <c r="AY220" s="24">
        <v>5</v>
      </c>
      <c r="AZ220" s="79">
        <v>1</v>
      </c>
      <c r="BA220" s="79">
        <v>3</v>
      </c>
      <c r="BB220" s="24">
        <v>0</v>
      </c>
      <c r="BC220" s="24">
        <v>0</v>
      </c>
      <c r="BE220" s="144">
        <v>4</v>
      </c>
      <c r="BF220" s="144">
        <v>2</v>
      </c>
      <c r="BG220" s="144">
        <v>17</v>
      </c>
      <c r="BH220" s="158">
        <v>123</v>
      </c>
      <c r="BI220" s="140">
        <v>5</v>
      </c>
      <c r="BJ220" s="144">
        <v>28</v>
      </c>
      <c r="BK220" s="158" t="s">
        <v>114</v>
      </c>
      <c r="BL220" s="84"/>
      <c r="BM220" s="132" t="s">
        <v>29</v>
      </c>
      <c r="BN220" s="84">
        <v>7.5</v>
      </c>
      <c r="BO220" s="84">
        <v>6</v>
      </c>
      <c r="BP220" s="84">
        <v>0</v>
      </c>
    </row>
    <row r="221" spans="1:68" ht="60">
      <c r="A221" s="72">
        <v>5</v>
      </c>
      <c r="B221" s="49" t="s">
        <v>0</v>
      </c>
      <c r="C221" s="49">
        <v>4</v>
      </c>
      <c r="D221" s="25" t="s">
        <v>66</v>
      </c>
      <c r="E221" s="25">
        <v>2</v>
      </c>
      <c r="F221" s="25">
        <v>6</v>
      </c>
      <c r="G221" s="25">
        <v>3.5</v>
      </c>
      <c r="H221" s="24">
        <v>18</v>
      </c>
      <c r="I221" s="24">
        <v>4</v>
      </c>
      <c r="J221" s="79">
        <v>7</v>
      </c>
      <c r="K221" s="79">
        <v>17.5</v>
      </c>
      <c r="L221" s="79">
        <v>32</v>
      </c>
      <c r="M221" s="79">
        <v>44</v>
      </c>
      <c r="N221">
        <f>J221-'data for JMP'!J221</f>
        <v>3</v>
      </c>
      <c r="O221">
        <f t="shared" si="40"/>
        <v>10.5</v>
      </c>
      <c r="P221">
        <f t="shared" si="41"/>
        <v>14.5</v>
      </c>
      <c r="Q221">
        <f t="shared" si="42"/>
        <v>12</v>
      </c>
      <c r="R221" s="24">
        <v>2.5</v>
      </c>
      <c r="S221" s="51">
        <f t="shared" si="43"/>
        <v>19.625</v>
      </c>
      <c r="T221" s="79">
        <v>4.5</v>
      </c>
      <c r="U221">
        <f>3.14*(T221/2)^2*J221</f>
        <v>111.27375000000001</v>
      </c>
      <c r="V221" s="79">
        <v>11.5</v>
      </c>
      <c r="W221" s="79">
        <v>5.5</v>
      </c>
      <c r="X221" s="5">
        <f xml:space="preserve"> AVERAGE(V221:W221)</f>
        <v>8.5</v>
      </c>
      <c r="Y221">
        <f>3.14*((V221+W221)/2)^2*K221</f>
        <v>3970.1375000000003</v>
      </c>
      <c r="Z221" s="79">
        <v>12.5</v>
      </c>
      <c r="AA221" s="79">
        <v>15</v>
      </c>
      <c r="AB221" s="5">
        <f xml:space="preserve"> AVERAGE(Z221:AA221)</f>
        <v>13.75</v>
      </c>
      <c r="AC221">
        <f>3.14*((Z221+AA221)/2)^2*L221</f>
        <v>18997</v>
      </c>
      <c r="AD221" s="79">
        <v>20</v>
      </c>
      <c r="AE221" s="79">
        <v>16</v>
      </c>
      <c r="AF221" s="5">
        <f xml:space="preserve"> AVERAGE(AD221:AE221)</f>
        <v>18</v>
      </c>
      <c r="AG221">
        <f>3.14*((AD221+AE221)/2)^2*M221</f>
        <v>44763.840000000004</v>
      </c>
      <c r="AH221" s="25" t="s">
        <v>13</v>
      </c>
      <c r="AI221" s="88">
        <v>1</v>
      </c>
      <c r="AJ221" s="52" t="s">
        <v>15</v>
      </c>
      <c r="AK221" s="24" t="s">
        <v>13</v>
      </c>
      <c r="AL221" s="24">
        <v>1</v>
      </c>
      <c r="AM221" s="24" t="s">
        <v>18</v>
      </c>
      <c r="AN221" s="24">
        <v>1</v>
      </c>
      <c r="AO221" s="24" t="s">
        <v>18</v>
      </c>
      <c r="AP221" s="80" t="s">
        <v>488</v>
      </c>
      <c r="AQ221">
        <v>1</v>
      </c>
      <c r="AR221" s="77" t="s">
        <v>488</v>
      </c>
      <c r="AS221">
        <v>1</v>
      </c>
      <c r="AT221" s="77" t="s">
        <v>497</v>
      </c>
      <c r="AU221">
        <v>1</v>
      </c>
      <c r="AV221" s="77" t="s">
        <v>488</v>
      </c>
      <c r="AW221">
        <v>1</v>
      </c>
      <c r="AX221" s="79">
        <v>0</v>
      </c>
      <c r="AY221" s="24">
        <v>5</v>
      </c>
      <c r="AZ221" s="79">
        <v>10</v>
      </c>
      <c r="BA221" s="79">
        <v>5</v>
      </c>
      <c r="BB221" s="79">
        <v>5</v>
      </c>
      <c r="BC221" s="79">
        <v>0</v>
      </c>
      <c r="BE221" s="144">
        <v>12</v>
      </c>
      <c r="BF221" s="144">
        <v>1</v>
      </c>
      <c r="BG221" s="144">
        <v>37</v>
      </c>
      <c r="BH221" s="158">
        <v>1</v>
      </c>
      <c r="BI221" s="140">
        <v>5</v>
      </c>
      <c r="BJ221" s="144">
        <v>55</v>
      </c>
      <c r="BK221" s="144" t="s">
        <v>193</v>
      </c>
      <c r="BL221" s="84"/>
      <c r="BM221" s="132" t="s">
        <v>29</v>
      </c>
      <c r="BN221" s="84">
        <v>6</v>
      </c>
      <c r="BO221" s="84">
        <v>7</v>
      </c>
      <c r="BP221" s="84" t="s">
        <v>52</v>
      </c>
    </row>
    <row r="222" spans="1:68" ht="30">
      <c r="A222" s="72">
        <v>5</v>
      </c>
      <c r="B222" s="49" t="s">
        <v>0</v>
      </c>
      <c r="C222" s="49">
        <v>5</v>
      </c>
      <c r="D222" s="25" t="s">
        <v>64</v>
      </c>
      <c r="E222" s="25">
        <v>3</v>
      </c>
      <c r="F222" s="25">
        <v>6.5</v>
      </c>
      <c r="G222" s="25">
        <v>13.5</v>
      </c>
      <c r="H222" s="24">
        <v>29</v>
      </c>
      <c r="I222" s="24">
        <v>8</v>
      </c>
      <c r="J222" s="79">
        <v>14.5</v>
      </c>
      <c r="K222" s="79">
        <v>22</v>
      </c>
      <c r="L222" s="79">
        <v>31</v>
      </c>
      <c r="M222" s="79">
        <v>48</v>
      </c>
      <c r="N222">
        <f>J222-'data for JMP'!J222</f>
        <v>6.5</v>
      </c>
      <c r="O222">
        <f t="shared" si="40"/>
        <v>7.5</v>
      </c>
      <c r="P222">
        <f t="shared" si="41"/>
        <v>9</v>
      </c>
      <c r="Q222">
        <f t="shared" si="42"/>
        <v>17</v>
      </c>
      <c r="R222" s="24">
        <v>6.5</v>
      </c>
      <c r="S222" s="51">
        <f t="shared" si="43"/>
        <v>265.33</v>
      </c>
      <c r="T222" s="79">
        <v>8</v>
      </c>
      <c r="U222">
        <f>3.14*(T222/2)^2*J222</f>
        <v>728.48</v>
      </c>
      <c r="V222" s="79">
        <v>15.5</v>
      </c>
      <c r="W222" s="79">
        <v>9</v>
      </c>
      <c r="X222" s="5">
        <f xml:space="preserve"> AVERAGE(V222:W222)</f>
        <v>12.25</v>
      </c>
      <c r="Y222">
        <f>3.14*((V222+W222)/2)^2*K222</f>
        <v>10366.317500000001</v>
      </c>
      <c r="Z222" s="79">
        <v>21.5</v>
      </c>
      <c r="AA222" s="79">
        <v>10</v>
      </c>
      <c r="AB222" s="5">
        <f xml:space="preserve"> AVERAGE(Z222:AA222)</f>
        <v>15.75</v>
      </c>
      <c r="AC222">
        <f>3.14*((Z222+AA222)/2)^2*L222</f>
        <v>24146.403750000001</v>
      </c>
      <c r="AD222" s="79">
        <v>27</v>
      </c>
      <c r="AE222" s="79">
        <v>26</v>
      </c>
      <c r="AF222" s="5">
        <f xml:space="preserve"> AVERAGE(AD222:AE222)</f>
        <v>26.5</v>
      </c>
      <c r="AG222">
        <f>3.14*((AD222+AE222)/2)^2*M222</f>
        <v>105843.12</v>
      </c>
      <c r="AH222" s="25" t="s">
        <v>15</v>
      </c>
      <c r="AI222" s="88">
        <v>1</v>
      </c>
      <c r="AJ222" s="52" t="s">
        <v>15</v>
      </c>
      <c r="AK222" s="24" t="s">
        <v>13</v>
      </c>
      <c r="AL222" s="24">
        <v>1</v>
      </c>
      <c r="AM222" s="24" t="s">
        <v>18</v>
      </c>
      <c r="AN222" s="24">
        <v>1</v>
      </c>
      <c r="AO222" s="24" t="s">
        <v>18</v>
      </c>
      <c r="AP222" s="80" t="s">
        <v>488</v>
      </c>
      <c r="AQ222">
        <v>1</v>
      </c>
      <c r="AR222" s="77" t="s">
        <v>488</v>
      </c>
      <c r="AS222">
        <v>1</v>
      </c>
      <c r="AT222" s="77" t="s">
        <v>15</v>
      </c>
      <c r="AU222">
        <v>1</v>
      </c>
      <c r="AV222" s="77" t="s">
        <v>488</v>
      </c>
      <c r="AW222">
        <v>1</v>
      </c>
      <c r="AX222" s="79">
        <v>0</v>
      </c>
      <c r="AY222" s="24">
        <v>0</v>
      </c>
      <c r="AZ222" s="79">
        <v>1</v>
      </c>
      <c r="BA222" s="79">
        <v>1</v>
      </c>
      <c r="BB222" s="79">
        <v>2</v>
      </c>
      <c r="BC222" s="79">
        <v>15</v>
      </c>
      <c r="BE222" s="144">
        <v>10</v>
      </c>
      <c r="BF222" s="144">
        <v>0.1</v>
      </c>
      <c r="BG222" s="144">
        <v>30</v>
      </c>
      <c r="BH222" s="158">
        <v>1</v>
      </c>
      <c r="BI222" s="140">
        <v>0</v>
      </c>
      <c r="BJ222" s="144">
        <v>55</v>
      </c>
      <c r="BK222" s="144" t="s">
        <v>161</v>
      </c>
      <c r="BL222" s="84"/>
      <c r="BM222" s="132" t="s">
        <v>29</v>
      </c>
      <c r="BN222" s="84">
        <v>6.5</v>
      </c>
      <c r="BO222" s="84">
        <v>5</v>
      </c>
      <c r="BP222" s="84" t="s">
        <v>49</v>
      </c>
    </row>
    <row r="223" spans="1:68" ht="60">
      <c r="A223" s="72">
        <v>5</v>
      </c>
      <c r="B223" s="49" t="s">
        <v>0</v>
      </c>
      <c r="C223" s="49">
        <v>6</v>
      </c>
      <c r="D223" s="25" t="s">
        <v>66</v>
      </c>
      <c r="E223" s="25">
        <v>2</v>
      </c>
      <c r="F223" s="25">
        <v>7</v>
      </c>
      <c r="G223" s="25">
        <v>11</v>
      </c>
      <c r="H223" s="24">
        <v>16</v>
      </c>
      <c r="I223" s="24">
        <v>5</v>
      </c>
      <c r="J223" s="79">
        <v>10</v>
      </c>
      <c r="K223" s="79">
        <v>30</v>
      </c>
      <c r="L223" s="79">
        <v>43.5</v>
      </c>
      <c r="M223" s="79">
        <v>64</v>
      </c>
      <c r="N223">
        <f>J223-'data for JMP'!J223</f>
        <v>5</v>
      </c>
      <c r="O223">
        <f t="shared" si="40"/>
        <v>20</v>
      </c>
      <c r="P223">
        <f t="shared" si="41"/>
        <v>13.5</v>
      </c>
      <c r="Q223">
        <f t="shared" si="42"/>
        <v>20.5</v>
      </c>
      <c r="R223" s="24">
        <v>4.5</v>
      </c>
      <c r="S223" s="51">
        <f t="shared" si="43"/>
        <v>79.481250000000003</v>
      </c>
      <c r="T223" s="79">
        <v>6</v>
      </c>
      <c r="U223">
        <f>3.14*(T223/2)^2*J223</f>
        <v>282.60000000000002</v>
      </c>
      <c r="V223" s="79">
        <v>19</v>
      </c>
      <c r="W223" s="79">
        <v>9</v>
      </c>
      <c r="X223" s="5">
        <f xml:space="preserve"> AVERAGE(V223:W223)</f>
        <v>14</v>
      </c>
      <c r="Y223">
        <f>3.14*((V223+W223)/2)^2*K223</f>
        <v>18463.2</v>
      </c>
      <c r="Z223" s="79">
        <v>17.5</v>
      </c>
      <c r="AA223" s="79">
        <v>19</v>
      </c>
      <c r="AB223" s="5">
        <f xml:space="preserve"> AVERAGE(Z223:AA223)</f>
        <v>18.25</v>
      </c>
      <c r="AC223">
        <f>3.14*((Z223+AA223)/2)^2*L223</f>
        <v>45493.006875000006</v>
      </c>
      <c r="AD223" s="79">
        <v>24</v>
      </c>
      <c r="AE223" s="79">
        <v>21</v>
      </c>
      <c r="AF223" s="5">
        <f xml:space="preserve"> AVERAGE(AD223:AE223)</f>
        <v>22.5</v>
      </c>
      <c r="AG223">
        <f>3.14*((AD223+AE223)/2)^2*M223</f>
        <v>101736</v>
      </c>
      <c r="AH223" s="25" t="s">
        <v>17</v>
      </c>
      <c r="AI223" s="88">
        <v>1</v>
      </c>
      <c r="AJ223" s="52" t="s">
        <v>17</v>
      </c>
      <c r="AK223" s="24" t="s">
        <v>13</v>
      </c>
      <c r="AL223" s="24">
        <v>1</v>
      </c>
      <c r="AM223" s="24" t="s">
        <v>18</v>
      </c>
      <c r="AN223" s="24">
        <v>1</v>
      </c>
      <c r="AO223" s="24" t="s">
        <v>18</v>
      </c>
      <c r="AP223" s="80" t="s">
        <v>488</v>
      </c>
      <c r="AQ223">
        <v>1</v>
      </c>
      <c r="AR223" s="77" t="s">
        <v>491</v>
      </c>
      <c r="AS223">
        <v>1</v>
      </c>
      <c r="AT223" s="77" t="s">
        <v>15</v>
      </c>
      <c r="AU223">
        <v>1</v>
      </c>
      <c r="AV223" s="77" t="s">
        <v>488</v>
      </c>
      <c r="AW223">
        <v>1</v>
      </c>
      <c r="AX223" s="79">
        <v>20</v>
      </c>
      <c r="AY223" s="24">
        <v>20</v>
      </c>
      <c r="AZ223" s="79">
        <v>25</v>
      </c>
      <c r="BA223" s="79">
        <v>20</v>
      </c>
      <c r="BB223" s="79">
        <v>75</v>
      </c>
      <c r="BC223" s="79">
        <v>50</v>
      </c>
      <c r="BE223" s="144">
        <v>4</v>
      </c>
      <c r="BF223" s="144">
        <v>0</v>
      </c>
      <c r="BG223" s="144">
        <v>30</v>
      </c>
      <c r="BH223" s="158">
        <v>3</v>
      </c>
      <c r="BI223" s="140">
        <v>20</v>
      </c>
      <c r="BJ223" s="144">
        <v>60</v>
      </c>
      <c r="BK223" s="144" t="s">
        <v>192</v>
      </c>
      <c r="BL223" s="84"/>
      <c r="BM223" s="132" t="s">
        <v>30</v>
      </c>
      <c r="BN223" s="84">
        <v>7</v>
      </c>
      <c r="BO223" s="84">
        <v>3</v>
      </c>
      <c r="BP223" s="84" t="s">
        <v>40</v>
      </c>
    </row>
    <row r="224" spans="1:68" ht="45">
      <c r="A224" s="72">
        <v>5</v>
      </c>
      <c r="B224" s="49" t="s">
        <v>0</v>
      </c>
      <c r="C224" s="49">
        <v>7</v>
      </c>
      <c r="D224" s="25" t="s">
        <v>66</v>
      </c>
      <c r="E224" s="25">
        <v>3</v>
      </c>
      <c r="F224" s="25">
        <v>6.5</v>
      </c>
      <c r="G224" s="25">
        <v>16</v>
      </c>
      <c r="H224" s="24">
        <v>25.5</v>
      </c>
      <c r="I224" s="24">
        <v>6</v>
      </c>
      <c r="J224" s="79">
        <v>6</v>
      </c>
      <c r="K224" s="79"/>
      <c r="N224">
        <f>J224-'data for JMP'!J224</f>
        <v>0</v>
      </c>
      <c r="O224">
        <f t="shared" si="40"/>
        <v>-6</v>
      </c>
      <c r="P224">
        <f t="shared" si="41"/>
        <v>0</v>
      </c>
      <c r="Q224">
        <f t="shared" si="42"/>
        <v>0</v>
      </c>
      <c r="R224" s="24">
        <v>2</v>
      </c>
      <c r="S224" s="51">
        <f t="shared" si="43"/>
        <v>18.84</v>
      </c>
      <c r="T224" s="79">
        <v>1</v>
      </c>
      <c r="U224">
        <f>3.14*(T224/2)^2*J224</f>
        <v>4.71</v>
      </c>
      <c r="V224" s="79"/>
      <c r="W224" s="79"/>
      <c r="X224" s="5"/>
      <c r="AH224" s="25" t="s">
        <v>15</v>
      </c>
      <c r="AI224" s="88">
        <v>1</v>
      </c>
      <c r="AJ224" s="52" t="s">
        <v>13</v>
      </c>
      <c r="AK224" s="24" t="s">
        <v>13</v>
      </c>
      <c r="AL224" s="24">
        <v>1</v>
      </c>
      <c r="AM224" s="24" t="s">
        <v>18</v>
      </c>
      <c r="AN224" s="24">
        <v>1</v>
      </c>
      <c r="AO224" s="24" t="s">
        <v>17</v>
      </c>
      <c r="AP224" s="80" t="s">
        <v>487</v>
      </c>
      <c r="AQ224">
        <v>0</v>
      </c>
      <c r="AR224" s="77" t="s">
        <v>512</v>
      </c>
      <c r="AS224">
        <v>0</v>
      </c>
      <c r="AT224" s="77" t="s">
        <v>512</v>
      </c>
      <c r="AU224">
        <v>0</v>
      </c>
      <c r="AV224" s="77" t="s">
        <v>512</v>
      </c>
      <c r="AW224">
        <v>0</v>
      </c>
      <c r="AX224" s="79">
        <v>3</v>
      </c>
      <c r="AY224" s="24">
        <v>2</v>
      </c>
      <c r="AZ224" s="79">
        <v>10</v>
      </c>
      <c r="BA224" s="24">
        <v>0</v>
      </c>
      <c r="BB224" s="24">
        <v>0</v>
      </c>
      <c r="BC224" s="24">
        <v>0</v>
      </c>
      <c r="BE224" s="144">
        <v>3</v>
      </c>
      <c r="BF224" s="144">
        <v>0</v>
      </c>
      <c r="BG224" s="144">
        <v>15</v>
      </c>
      <c r="BH224" s="158">
        <v>0</v>
      </c>
      <c r="BI224" s="140">
        <v>2</v>
      </c>
      <c r="BJ224" s="144">
        <v>100</v>
      </c>
      <c r="BK224" s="144" t="s">
        <v>191</v>
      </c>
      <c r="BL224" s="84"/>
      <c r="BM224" s="132" t="s">
        <v>29</v>
      </c>
      <c r="BN224" s="84">
        <v>6.5</v>
      </c>
      <c r="BO224" s="84">
        <v>3</v>
      </c>
      <c r="BP224" s="84" t="s">
        <v>40</v>
      </c>
    </row>
    <row r="225" spans="1:68" ht="30">
      <c r="A225" s="72">
        <v>5</v>
      </c>
      <c r="B225" s="72" t="s">
        <v>0</v>
      </c>
      <c r="C225" s="49">
        <v>8</v>
      </c>
      <c r="D225" s="25" t="s">
        <v>42</v>
      </c>
      <c r="E225" s="25">
        <v>3</v>
      </c>
      <c r="F225" s="25">
        <v>5</v>
      </c>
      <c r="G225" s="25">
        <v>19</v>
      </c>
      <c r="H225" s="24"/>
      <c r="I225" s="24"/>
      <c r="J225" s="79"/>
      <c r="K225" s="79"/>
      <c r="N225">
        <f>J225-'data for JMP'!J225</f>
        <v>0</v>
      </c>
      <c r="O225">
        <f t="shared" si="40"/>
        <v>0</v>
      </c>
      <c r="P225">
        <f t="shared" si="41"/>
        <v>0</v>
      </c>
      <c r="Q225">
        <f t="shared" si="42"/>
        <v>0</v>
      </c>
      <c r="R225" s="24"/>
      <c r="S225" s="51"/>
      <c r="T225" s="79"/>
      <c r="V225" s="79"/>
      <c r="W225" s="79"/>
      <c r="X225" s="5"/>
      <c r="AH225" s="25" t="s">
        <v>13</v>
      </c>
      <c r="AI225" s="88">
        <v>1</v>
      </c>
      <c r="AJ225" s="52" t="s">
        <v>16</v>
      </c>
      <c r="AK225" s="24" t="s">
        <v>512</v>
      </c>
      <c r="AL225" s="24">
        <v>0</v>
      </c>
      <c r="AM225" s="24" t="s">
        <v>14</v>
      </c>
      <c r="AN225" s="24">
        <v>0</v>
      </c>
      <c r="AO225" s="24" t="s">
        <v>14</v>
      </c>
      <c r="AP225" s="77" t="s">
        <v>512</v>
      </c>
      <c r="AQ225">
        <v>0</v>
      </c>
      <c r="AR225" s="77" t="s">
        <v>512</v>
      </c>
      <c r="AS225">
        <v>0</v>
      </c>
      <c r="AT225" s="77" t="s">
        <v>512</v>
      </c>
      <c r="AU225">
        <v>0</v>
      </c>
      <c r="AV225" s="77" t="s">
        <v>512</v>
      </c>
      <c r="AW225">
        <v>0</v>
      </c>
      <c r="AX225" s="79">
        <v>0</v>
      </c>
      <c r="AY225" s="79">
        <v>0</v>
      </c>
      <c r="AZ225" s="24">
        <v>0</v>
      </c>
      <c r="BA225" s="24">
        <v>0</v>
      </c>
      <c r="BB225" s="24">
        <v>0</v>
      </c>
      <c r="BC225" s="24">
        <v>0</v>
      </c>
      <c r="BE225" s="144">
        <v>10</v>
      </c>
      <c r="BF225" s="144">
        <v>1</v>
      </c>
      <c r="BG225" s="144">
        <v>40</v>
      </c>
      <c r="BH225" s="158">
        <v>0</v>
      </c>
      <c r="BI225" s="140"/>
      <c r="BJ225" s="144">
        <v>60</v>
      </c>
      <c r="BK225" s="144" t="s">
        <v>72</v>
      </c>
      <c r="BL225" s="84"/>
      <c r="BM225" s="132" t="s">
        <v>30</v>
      </c>
      <c r="BN225" s="84">
        <v>5</v>
      </c>
      <c r="BO225" s="84">
        <v>2</v>
      </c>
      <c r="BP225" s="84">
        <v>0</v>
      </c>
    </row>
    <row r="226" spans="1:68" ht="30">
      <c r="A226" s="72">
        <v>5</v>
      </c>
      <c r="B226" s="49" t="s">
        <v>0</v>
      </c>
      <c r="C226" s="49">
        <v>9</v>
      </c>
      <c r="D226" s="25" t="s">
        <v>42</v>
      </c>
      <c r="E226" s="25">
        <v>3</v>
      </c>
      <c r="F226" s="25">
        <v>5</v>
      </c>
      <c r="G226" s="25">
        <v>0</v>
      </c>
      <c r="H226" s="24"/>
      <c r="I226" s="24"/>
      <c r="J226" s="79"/>
      <c r="K226" s="79"/>
      <c r="N226">
        <f>J226-'data for JMP'!J226</f>
        <v>0</v>
      </c>
      <c r="O226">
        <f t="shared" si="40"/>
        <v>0</v>
      </c>
      <c r="P226">
        <f t="shared" si="41"/>
        <v>0</v>
      </c>
      <c r="Q226">
        <f t="shared" si="42"/>
        <v>0</v>
      </c>
      <c r="R226" s="24"/>
      <c r="S226" s="51"/>
      <c r="T226" s="79"/>
      <c r="V226" s="79"/>
      <c r="W226" s="79"/>
      <c r="X226" s="5"/>
      <c r="AH226" s="25" t="s">
        <v>16</v>
      </c>
      <c r="AI226" s="25">
        <v>0</v>
      </c>
      <c r="AJ226" s="25" t="s">
        <v>16</v>
      </c>
      <c r="AK226" s="24" t="s">
        <v>512</v>
      </c>
      <c r="AL226" s="24">
        <v>0</v>
      </c>
      <c r="AM226" s="24" t="s">
        <v>14</v>
      </c>
      <c r="AN226" s="24">
        <v>0</v>
      </c>
      <c r="AO226" s="24" t="s">
        <v>14</v>
      </c>
      <c r="AP226" s="77" t="s">
        <v>512</v>
      </c>
      <c r="AQ226">
        <v>0</v>
      </c>
      <c r="AR226" s="77" t="s">
        <v>512</v>
      </c>
      <c r="AS226">
        <v>0</v>
      </c>
      <c r="AT226" s="77" t="s">
        <v>512</v>
      </c>
      <c r="AU226">
        <v>0</v>
      </c>
      <c r="AV226" s="77" t="s">
        <v>512</v>
      </c>
      <c r="AW226">
        <v>0</v>
      </c>
      <c r="AX226" s="79">
        <v>0</v>
      </c>
      <c r="AY226" s="79">
        <v>0</v>
      </c>
      <c r="AZ226" s="24">
        <v>0</v>
      </c>
      <c r="BA226" s="24">
        <v>0</v>
      </c>
      <c r="BB226" s="24">
        <v>0</v>
      </c>
      <c r="BC226" s="24">
        <v>0</v>
      </c>
      <c r="BE226" s="144">
        <v>0</v>
      </c>
      <c r="BF226" s="144">
        <v>2</v>
      </c>
      <c r="BG226" s="144">
        <v>0</v>
      </c>
      <c r="BH226" s="158">
        <v>2</v>
      </c>
      <c r="BI226" s="140"/>
      <c r="BJ226" s="144">
        <v>5</v>
      </c>
      <c r="BK226" s="144" t="s">
        <v>190</v>
      </c>
      <c r="BL226" s="84"/>
      <c r="BM226" s="132" t="s">
        <v>30</v>
      </c>
      <c r="BN226" s="84">
        <v>5</v>
      </c>
      <c r="BO226" s="84">
        <v>2</v>
      </c>
      <c r="BP226" s="84">
        <v>0</v>
      </c>
    </row>
    <row r="227" spans="1:68" ht="45">
      <c r="A227" s="72">
        <v>5</v>
      </c>
      <c r="B227" s="49" t="s">
        <v>0</v>
      </c>
      <c r="C227" s="49">
        <v>10</v>
      </c>
      <c r="D227" s="25" t="s">
        <v>42</v>
      </c>
      <c r="E227" s="25">
        <v>3</v>
      </c>
      <c r="F227" s="25">
        <v>5.5</v>
      </c>
      <c r="G227" s="25">
        <v>13</v>
      </c>
      <c r="H227" s="24">
        <v>17.5</v>
      </c>
      <c r="I227" s="24">
        <v>13</v>
      </c>
      <c r="J227" s="79"/>
      <c r="K227" s="79"/>
      <c r="N227">
        <f>J227-'data for JMP'!J227</f>
        <v>-13</v>
      </c>
      <c r="O227">
        <f t="shared" si="40"/>
        <v>0</v>
      </c>
      <c r="P227">
        <f t="shared" si="41"/>
        <v>0</v>
      </c>
      <c r="Q227">
        <f t="shared" si="42"/>
        <v>0</v>
      </c>
      <c r="R227" s="24">
        <v>3</v>
      </c>
      <c r="S227" s="51">
        <f t="shared" si="43"/>
        <v>91.844999999999999</v>
      </c>
      <c r="T227" s="79"/>
      <c r="V227" s="79"/>
      <c r="W227" s="79"/>
      <c r="X227" s="5"/>
      <c r="AH227" s="25" t="s">
        <v>15</v>
      </c>
      <c r="AI227" s="88">
        <v>1</v>
      </c>
      <c r="AJ227" s="52" t="s">
        <v>15</v>
      </c>
      <c r="AK227" s="24" t="s">
        <v>15</v>
      </c>
      <c r="AL227" s="24">
        <v>1</v>
      </c>
      <c r="AM227" s="24" t="s">
        <v>14</v>
      </c>
      <c r="AN227" s="24">
        <v>0</v>
      </c>
      <c r="AO227" s="24" t="s">
        <v>14</v>
      </c>
      <c r="AP227" s="80" t="s">
        <v>487</v>
      </c>
      <c r="AQ227">
        <v>0</v>
      </c>
      <c r="AR227" s="77" t="s">
        <v>512</v>
      </c>
      <c r="AS227">
        <v>0</v>
      </c>
      <c r="AT227" s="77" t="s">
        <v>512</v>
      </c>
      <c r="AU227">
        <v>0</v>
      </c>
      <c r="AV227" s="77" t="s">
        <v>512</v>
      </c>
      <c r="AW227">
        <v>0</v>
      </c>
      <c r="AX227" s="79">
        <v>20</v>
      </c>
      <c r="AY227" s="24">
        <v>2</v>
      </c>
      <c r="AZ227" s="24">
        <v>0</v>
      </c>
      <c r="BA227" s="24">
        <v>0</v>
      </c>
      <c r="BB227" s="24">
        <v>0</v>
      </c>
      <c r="BC227" s="24">
        <v>0</v>
      </c>
      <c r="BE227" s="144">
        <v>20</v>
      </c>
      <c r="BF227" s="144">
        <v>2</v>
      </c>
      <c r="BG227" s="144">
        <v>55</v>
      </c>
      <c r="BH227" s="158">
        <v>0</v>
      </c>
      <c r="BI227" s="140">
        <v>2</v>
      </c>
      <c r="BJ227" s="144">
        <v>70</v>
      </c>
      <c r="BK227" s="144" t="s">
        <v>70</v>
      </c>
      <c r="BL227" s="84"/>
      <c r="BM227" s="132" t="s">
        <v>30</v>
      </c>
      <c r="BN227" s="84">
        <v>5.5</v>
      </c>
      <c r="BO227" s="84">
        <v>2</v>
      </c>
      <c r="BP227" s="84" t="s">
        <v>40</v>
      </c>
    </row>
    <row r="228" spans="1:68" ht="45">
      <c r="A228" s="72">
        <v>5</v>
      </c>
      <c r="B228" s="49" t="s">
        <v>0</v>
      </c>
      <c r="C228" s="49">
        <v>11</v>
      </c>
      <c r="D228" s="25" t="s">
        <v>42</v>
      </c>
      <c r="E228" s="25">
        <v>3</v>
      </c>
      <c r="F228" s="25">
        <v>4.5</v>
      </c>
      <c r="G228" s="25">
        <v>8</v>
      </c>
      <c r="H228" s="24">
        <v>9</v>
      </c>
      <c r="I228" s="24">
        <v>4</v>
      </c>
      <c r="J228" s="79"/>
      <c r="K228" s="79"/>
      <c r="N228">
        <f>J228-'data for JMP'!J228</f>
        <v>-4</v>
      </c>
      <c r="O228">
        <f t="shared" si="40"/>
        <v>0</v>
      </c>
      <c r="P228">
        <f t="shared" si="41"/>
        <v>0</v>
      </c>
      <c r="Q228">
        <f t="shared" si="42"/>
        <v>0</v>
      </c>
      <c r="R228" s="24">
        <v>2</v>
      </c>
      <c r="S228" s="51">
        <f t="shared" si="43"/>
        <v>12.56</v>
      </c>
      <c r="T228" s="79"/>
      <c r="V228" s="79"/>
      <c r="W228" s="79"/>
      <c r="X228" s="5"/>
      <c r="AH228" s="25" t="s">
        <v>15</v>
      </c>
      <c r="AI228" s="88">
        <v>1</v>
      </c>
      <c r="AJ228" s="52" t="s">
        <v>17</v>
      </c>
      <c r="AK228" s="24" t="s">
        <v>15</v>
      </c>
      <c r="AL228" s="24">
        <v>1</v>
      </c>
      <c r="AM228" s="24" t="s">
        <v>14</v>
      </c>
      <c r="AN228" s="24">
        <v>0</v>
      </c>
      <c r="AO228" s="24" t="s">
        <v>14</v>
      </c>
      <c r="AP228" s="80" t="s">
        <v>487</v>
      </c>
      <c r="AQ228">
        <v>0</v>
      </c>
      <c r="AR228" s="77" t="s">
        <v>512</v>
      </c>
      <c r="AS228">
        <v>0</v>
      </c>
      <c r="AT228" s="77" t="s">
        <v>512</v>
      </c>
      <c r="AU228">
        <v>0</v>
      </c>
      <c r="AV228" s="77" t="s">
        <v>512</v>
      </c>
      <c r="AW228">
        <v>0</v>
      </c>
      <c r="AX228" s="79">
        <v>5</v>
      </c>
      <c r="AY228" s="24">
        <v>2</v>
      </c>
      <c r="AZ228" s="24">
        <v>0</v>
      </c>
      <c r="BA228" s="24">
        <v>0</v>
      </c>
      <c r="BB228" s="24">
        <v>0</v>
      </c>
      <c r="BC228" s="24">
        <v>0</v>
      </c>
      <c r="BE228" s="144">
        <v>15</v>
      </c>
      <c r="BF228" s="144">
        <v>1</v>
      </c>
      <c r="BG228" s="144">
        <v>47</v>
      </c>
      <c r="BH228" s="158">
        <v>0</v>
      </c>
      <c r="BI228" s="140">
        <v>2</v>
      </c>
      <c r="BJ228" s="144">
        <v>80</v>
      </c>
      <c r="BK228" s="144" t="s">
        <v>70</v>
      </c>
      <c r="BL228" s="84"/>
      <c r="BM228" s="132" t="s">
        <v>29</v>
      </c>
      <c r="BN228" s="84">
        <v>4.5</v>
      </c>
      <c r="BO228" s="84">
        <v>0</v>
      </c>
      <c r="BP228" s="84" t="s">
        <v>40</v>
      </c>
    </row>
    <row r="229" spans="1:68" ht="45">
      <c r="A229" s="72">
        <v>5</v>
      </c>
      <c r="B229" s="49" t="s">
        <v>0</v>
      </c>
      <c r="C229" s="49">
        <v>12</v>
      </c>
      <c r="D229" s="25" t="s">
        <v>42</v>
      </c>
      <c r="E229" s="25">
        <v>2</v>
      </c>
      <c r="F229" s="25">
        <v>5</v>
      </c>
      <c r="G229" s="25">
        <v>12.5</v>
      </c>
      <c r="H229" s="24">
        <v>20.5</v>
      </c>
      <c r="I229" s="24">
        <v>1</v>
      </c>
      <c r="J229" s="79"/>
      <c r="K229" s="79"/>
      <c r="N229">
        <f>J229-'data for JMP'!J229</f>
        <v>-1</v>
      </c>
      <c r="O229">
        <f t="shared" si="40"/>
        <v>0</v>
      </c>
      <c r="P229">
        <f t="shared" si="41"/>
        <v>0</v>
      </c>
      <c r="Q229">
        <f t="shared" si="42"/>
        <v>0</v>
      </c>
      <c r="R229" s="24"/>
      <c r="S229" s="51"/>
      <c r="T229" s="79"/>
      <c r="V229" s="79"/>
      <c r="W229" s="79"/>
      <c r="X229" s="5"/>
      <c r="AH229" s="25" t="s">
        <v>15</v>
      </c>
      <c r="AI229" s="88">
        <v>1</v>
      </c>
      <c r="AJ229" s="52" t="s">
        <v>15</v>
      </c>
      <c r="AK229" s="24" t="s">
        <v>13</v>
      </c>
      <c r="AL229" s="24">
        <v>1</v>
      </c>
      <c r="AM229" s="24" t="s">
        <v>14</v>
      </c>
      <c r="AN229" s="24">
        <v>0</v>
      </c>
      <c r="AO229" s="24" t="s">
        <v>14</v>
      </c>
      <c r="AP229" s="77" t="s">
        <v>512</v>
      </c>
      <c r="AQ229">
        <v>0</v>
      </c>
      <c r="AR229" s="77" t="s">
        <v>512</v>
      </c>
      <c r="AS229">
        <v>0</v>
      </c>
      <c r="AT229" s="77" t="s">
        <v>512</v>
      </c>
      <c r="AU229">
        <v>0</v>
      </c>
      <c r="AV229" s="77" t="s">
        <v>512</v>
      </c>
      <c r="AW229">
        <v>0</v>
      </c>
      <c r="AX229" s="79">
        <v>5</v>
      </c>
      <c r="AY229" s="24">
        <v>5</v>
      </c>
      <c r="AZ229" s="24">
        <v>0</v>
      </c>
      <c r="BA229" s="24">
        <v>0</v>
      </c>
      <c r="BB229" s="24">
        <v>0</v>
      </c>
      <c r="BC229" s="24">
        <v>0</v>
      </c>
      <c r="BE229" s="144">
        <v>30</v>
      </c>
      <c r="BF229" s="144">
        <v>0</v>
      </c>
      <c r="BG229" s="144">
        <v>65</v>
      </c>
      <c r="BH229" s="158">
        <v>0</v>
      </c>
      <c r="BI229" s="140">
        <v>5</v>
      </c>
      <c r="BJ229" s="144">
        <v>70</v>
      </c>
      <c r="BK229" s="144" t="s">
        <v>189</v>
      </c>
      <c r="BL229" s="84"/>
      <c r="BM229" s="132" t="s">
        <v>31</v>
      </c>
      <c r="BN229" s="84">
        <v>5</v>
      </c>
      <c r="BO229" s="84">
        <v>0</v>
      </c>
      <c r="BP229" s="84">
        <v>0</v>
      </c>
    </row>
    <row r="230" spans="1:68" ht="30">
      <c r="A230" s="72">
        <v>5</v>
      </c>
      <c r="B230" s="49" t="s">
        <v>0</v>
      </c>
      <c r="C230" s="49">
        <v>13</v>
      </c>
      <c r="D230" s="25" t="s">
        <v>42</v>
      </c>
      <c r="E230" s="25">
        <v>2</v>
      </c>
      <c r="F230" s="25">
        <v>4</v>
      </c>
      <c r="G230" s="25">
        <v>10</v>
      </c>
      <c r="H230" s="24">
        <v>14</v>
      </c>
      <c r="I230" s="24">
        <v>3</v>
      </c>
      <c r="J230" s="79"/>
      <c r="K230" s="79"/>
      <c r="N230">
        <f>J230-'data for JMP'!J230</f>
        <v>-3</v>
      </c>
      <c r="O230">
        <f t="shared" si="40"/>
        <v>0</v>
      </c>
      <c r="P230">
        <f t="shared" si="41"/>
        <v>0</v>
      </c>
      <c r="Q230">
        <f t="shared" si="42"/>
        <v>0</v>
      </c>
      <c r="R230" s="24">
        <v>2.5</v>
      </c>
      <c r="S230" s="51">
        <f t="shared" si="43"/>
        <v>14.71875</v>
      </c>
      <c r="T230" s="79"/>
      <c r="V230" s="79"/>
      <c r="W230" s="79"/>
      <c r="X230" s="5"/>
      <c r="AH230" s="25" t="s">
        <v>15</v>
      </c>
      <c r="AI230" s="88">
        <v>1</v>
      </c>
      <c r="AJ230" s="52" t="s">
        <v>15</v>
      </c>
      <c r="AK230" s="24" t="s">
        <v>13</v>
      </c>
      <c r="AL230" s="24">
        <v>1</v>
      </c>
      <c r="AM230" s="24" t="s">
        <v>14</v>
      </c>
      <c r="AN230" s="24">
        <v>0</v>
      </c>
      <c r="AO230" s="24" t="s">
        <v>14</v>
      </c>
      <c r="AP230" s="80" t="s">
        <v>487</v>
      </c>
      <c r="AQ230">
        <v>0</v>
      </c>
      <c r="AR230" s="77" t="s">
        <v>512</v>
      </c>
      <c r="AS230">
        <v>0</v>
      </c>
      <c r="AT230" s="77" t="s">
        <v>512</v>
      </c>
      <c r="AU230">
        <v>0</v>
      </c>
      <c r="AV230" s="77" t="s">
        <v>512</v>
      </c>
      <c r="AW230">
        <v>0</v>
      </c>
      <c r="AX230" s="79">
        <v>0</v>
      </c>
      <c r="AY230" s="24">
        <v>0</v>
      </c>
      <c r="AZ230" s="24">
        <v>0</v>
      </c>
      <c r="BA230" s="24">
        <v>0</v>
      </c>
      <c r="BB230" s="24">
        <v>0</v>
      </c>
      <c r="BC230" s="24">
        <v>0</v>
      </c>
      <c r="BE230" s="144">
        <v>1</v>
      </c>
      <c r="BF230" s="144">
        <v>0</v>
      </c>
      <c r="BG230" s="144">
        <v>20</v>
      </c>
      <c r="BH230" s="158">
        <v>1</v>
      </c>
      <c r="BI230" s="140">
        <v>0</v>
      </c>
      <c r="BJ230" s="144">
        <v>30</v>
      </c>
      <c r="BK230" s="144" t="s">
        <v>161</v>
      </c>
      <c r="BL230" s="84"/>
      <c r="BM230" s="132" t="s">
        <v>29</v>
      </c>
      <c r="BN230" s="84">
        <v>4</v>
      </c>
      <c r="BO230" s="84">
        <v>2</v>
      </c>
      <c r="BP230" s="84" t="s">
        <v>40</v>
      </c>
    </row>
    <row r="231" spans="1:68" ht="45">
      <c r="A231" s="72">
        <v>5</v>
      </c>
      <c r="B231" s="49" t="s">
        <v>0</v>
      </c>
      <c r="C231" s="49">
        <v>14</v>
      </c>
      <c r="D231" s="25" t="s">
        <v>42</v>
      </c>
      <c r="E231" s="25">
        <v>3</v>
      </c>
      <c r="F231" s="25">
        <v>5</v>
      </c>
      <c r="G231" s="25">
        <v>12.5</v>
      </c>
      <c r="H231" s="24">
        <v>14.5</v>
      </c>
      <c r="I231" s="24">
        <v>8</v>
      </c>
      <c r="J231" s="79"/>
      <c r="K231" s="79"/>
      <c r="N231">
        <f>J231-'data for JMP'!J231</f>
        <v>-8</v>
      </c>
      <c r="O231">
        <f t="shared" si="40"/>
        <v>0</v>
      </c>
      <c r="P231">
        <f t="shared" si="41"/>
        <v>0</v>
      </c>
      <c r="Q231">
        <f t="shared" si="42"/>
        <v>0</v>
      </c>
      <c r="R231" s="24">
        <v>2</v>
      </c>
      <c r="S231" s="51">
        <f t="shared" si="43"/>
        <v>25.12</v>
      </c>
      <c r="T231" s="79"/>
      <c r="V231" s="79"/>
      <c r="W231" s="79"/>
      <c r="X231" s="5"/>
      <c r="AH231" s="25" t="s">
        <v>15</v>
      </c>
      <c r="AI231" s="88">
        <v>1</v>
      </c>
      <c r="AJ231" s="52" t="s">
        <v>15</v>
      </c>
      <c r="AK231" s="24" t="s">
        <v>15</v>
      </c>
      <c r="AL231" s="24">
        <v>1</v>
      </c>
      <c r="AM231" s="24" t="s">
        <v>14</v>
      </c>
      <c r="AN231" s="24">
        <v>0</v>
      </c>
      <c r="AO231" s="24" t="s">
        <v>14</v>
      </c>
      <c r="AP231" s="80" t="s">
        <v>487</v>
      </c>
      <c r="AQ231">
        <v>0</v>
      </c>
      <c r="AR231" s="77" t="s">
        <v>512</v>
      </c>
      <c r="AS231">
        <v>0</v>
      </c>
      <c r="AT231" s="77" t="s">
        <v>512</v>
      </c>
      <c r="AU231">
        <v>0</v>
      </c>
      <c r="AV231" s="77" t="s">
        <v>512</v>
      </c>
      <c r="AW231">
        <v>0</v>
      </c>
      <c r="AX231" s="79">
        <v>2</v>
      </c>
      <c r="AY231" s="24">
        <v>0</v>
      </c>
      <c r="AZ231" s="24">
        <v>0</v>
      </c>
      <c r="BA231" s="24">
        <v>0</v>
      </c>
      <c r="BB231" s="24">
        <v>0</v>
      </c>
      <c r="BC231" s="24">
        <v>0</v>
      </c>
      <c r="BE231" s="144">
        <v>10</v>
      </c>
      <c r="BF231" s="144">
        <v>0</v>
      </c>
      <c r="BG231" s="144">
        <v>33</v>
      </c>
      <c r="BH231" s="158">
        <v>0</v>
      </c>
      <c r="BI231" s="140">
        <v>0</v>
      </c>
      <c r="BJ231" s="144">
        <v>50</v>
      </c>
      <c r="BK231" s="144" t="s">
        <v>188</v>
      </c>
      <c r="BL231" s="84"/>
      <c r="BM231" s="132" t="s">
        <v>29</v>
      </c>
      <c r="BN231" s="84">
        <v>5</v>
      </c>
      <c r="BO231" s="84">
        <v>2</v>
      </c>
      <c r="BP231" s="84" t="s">
        <v>40</v>
      </c>
    </row>
    <row r="232" spans="1:68" ht="45">
      <c r="A232" s="72">
        <v>5</v>
      </c>
      <c r="B232" s="49" t="s">
        <v>0</v>
      </c>
      <c r="C232" s="49">
        <v>15</v>
      </c>
      <c r="D232" s="25" t="s">
        <v>42</v>
      </c>
      <c r="E232" s="25">
        <v>3</v>
      </c>
      <c r="F232" s="25">
        <v>4</v>
      </c>
      <c r="G232" s="25">
        <v>6</v>
      </c>
      <c r="H232" s="24">
        <v>9</v>
      </c>
      <c r="I232" s="24">
        <v>1</v>
      </c>
      <c r="J232" s="79"/>
      <c r="K232" s="79"/>
      <c r="N232">
        <f>J232-'data for JMP'!J232</f>
        <v>-1</v>
      </c>
      <c r="O232">
        <f t="shared" si="40"/>
        <v>0</v>
      </c>
      <c r="P232">
        <f t="shared" si="41"/>
        <v>0</v>
      </c>
      <c r="Q232">
        <f t="shared" si="42"/>
        <v>0</v>
      </c>
      <c r="R232" s="24">
        <v>1.5</v>
      </c>
      <c r="S232" s="51">
        <f t="shared" si="43"/>
        <v>1.7662500000000001</v>
      </c>
      <c r="T232" s="79"/>
      <c r="V232" s="79"/>
      <c r="W232" s="79"/>
      <c r="X232" s="5"/>
      <c r="AH232" s="25" t="s">
        <v>17</v>
      </c>
      <c r="AI232" s="88">
        <v>1</v>
      </c>
      <c r="AJ232" s="52" t="s">
        <v>15</v>
      </c>
      <c r="AK232" s="24" t="s">
        <v>13</v>
      </c>
      <c r="AL232" s="24">
        <v>1</v>
      </c>
      <c r="AM232" s="24" t="s">
        <v>14</v>
      </c>
      <c r="AN232" s="24">
        <v>0</v>
      </c>
      <c r="AO232" s="24" t="s">
        <v>14</v>
      </c>
      <c r="AP232" s="80" t="s">
        <v>487</v>
      </c>
      <c r="AQ232">
        <v>0</v>
      </c>
      <c r="AR232" s="77" t="s">
        <v>512</v>
      </c>
      <c r="AS232">
        <v>0</v>
      </c>
      <c r="AT232" s="77" t="s">
        <v>512</v>
      </c>
      <c r="AU232">
        <v>0</v>
      </c>
      <c r="AV232" s="77" t="s">
        <v>512</v>
      </c>
      <c r="AW232">
        <v>0</v>
      </c>
      <c r="AX232" s="79">
        <v>1</v>
      </c>
      <c r="AY232" s="24">
        <v>2</v>
      </c>
      <c r="AZ232" s="24">
        <v>0</v>
      </c>
      <c r="BA232" s="24">
        <v>0</v>
      </c>
      <c r="BB232" s="24">
        <v>0</v>
      </c>
      <c r="BC232" s="24">
        <v>0</v>
      </c>
      <c r="BE232" s="144">
        <v>8</v>
      </c>
      <c r="BF232" s="144">
        <v>0</v>
      </c>
      <c r="BG232" s="144">
        <v>25</v>
      </c>
      <c r="BH232" s="158">
        <v>0</v>
      </c>
      <c r="BI232" s="140">
        <v>2</v>
      </c>
      <c r="BJ232" s="144">
        <v>70</v>
      </c>
      <c r="BK232" s="144" t="s">
        <v>69</v>
      </c>
      <c r="BL232" s="84"/>
      <c r="BM232" s="132" t="s">
        <v>31</v>
      </c>
      <c r="BN232" s="84">
        <v>4</v>
      </c>
      <c r="BO232" s="84">
        <v>0</v>
      </c>
      <c r="BP232" s="84" t="s">
        <v>40</v>
      </c>
    </row>
    <row r="233" spans="1:68">
      <c r="A233" s="72">
        <v>5</v>
      </c>
      <c r="B233" s="49" t="s">
        <v>0</v>
      </c>
      <c r="C233" s="49">
        <v>16</v>
      </c>
      <c r="D233" s="25" t="s">
        <v>42</v>
      </c>
      <c r="E233" s="25">
        <v>3</v>
      </c>
      <c r="F233" s="25">
        <v>7.5</v>
      </c>
      <c r="G233" s="25">
        <v>12</v>
      </c>
      <c r="H233" s="24">
        <v>17</v>
      </c>
      <c r="I233" s="24">
        <v>8</v>
      </c>
      <c r="J233" s="79">
        <v>12</v>
      </c>
      <c r="K233" s="79">
        <v>17</v>
      </c>
      <c r="L233" s="79">
        <v>16.5</v>
      </c>
      <c r="M233" s="79">
        <v>34</v>
      </c>
      <c r="N233">
        <f>J233-'data for JMP'!J233</f>
        <v>4</v>
      </c>
      <c r="O233">
        <f t="shared" si="40"/>
        <v>5</v>
      </c>
      <c r="P233">
        <f t="shared" si="41"/>
        <v>-0.5</v>
      </c>
      <c r="Q233">
        <f t="shared" si="42"/>
        <v>17.5</v>
      </c>
      <c r="R233" s="24">
        <v>3</v>
      </c>
      <c r="S233" s="51">
        <f t="shared" si="43"/>
        <v>56.52</v>
      </c>
      <c r="T233" s="79">
        <v>6</v>
      </c>
      <c r="U233">
        <f>3.14*(T233/2)^2*J233</f>
        <v>339.12</v>
      </c>
      <c r="V233" s="79">
        <v>8</v>
      </c>
      <c r="W233" s="79">
        <v>12</v>
      </c>
      <c r="X233" s="5">
        <f xml:space="preserve"> AVERAGE(V233:W233)</f>
        <v>10</v>
      </c>
      <c r="Y233">
        <f>3.14*((V233+W233)/2)^2*K233</f>
        <v>5338</v>
      </c>
      <c r="Z233" s="79">
        <v>12.5</v>
      </c>
      <c r="AA233" s="79">
        <v>11.5</v>
      </c>
      <c r="AB233" s="5">
        <f xml:space="preserve"> AVERAGE(Z233:AA233)</f>
        <v>12</v>
      </c>
      <c r="AC233">
        <f>3.14*((Z233+AA233)/2)^2*L233</f>
        <v>7460.64</v>
      </c>
      <c r="AD233" s="79">
        <v>21</v>
      </c>
      <c r="AE233" s="79">
        <v>21</v>
      </c>
      <c r="AF233" s="5">
        <f xml:space="preserve"> AVERAGE(AD233:AE233)</f>
        <v>21</v>
      </c>
      <c r="AG233">
        <f>3.14*((AD233+AE233)/2)^2*M233</f>
        <v>47081.16</v>
      </c>
      <c r="AH233" s="25" t="s">
        <v>17</v>
      </c>
      <c r="AI233" s="88">
        <v>1</v>
      </c>
      <c r="AJ233" s="52" t="s">
        <v>15</v>
      </c>
      <c r="AK233" s="24" t="s">
        <v>13</v>
      </c>
      <c r="AL233" s="24">
        <v>1</v>
      </c>
      <c r="AM233" s="24" t="s">
        <v>18</v>
      </c>
      <c r="AN233" s="24">
        <v>1</v>
      </c>
      <c r="AO233" s="24" t="s">
        <v>18</v>
      </c>
      <c r="AP233" s="80" t="s">
        <v>490</v>
      </c>
      <c r="AQ233">
        <v>1</v>
      </c>
      <c r="AR233" s="77" t="s">
        <v>488</v>
      </c>
      <c r="AS233">
        <v>1</v>
      </c>
      <c r="AT233" s="77" t="s">
        <v>497</v>
      </c>
      <c r="AU233">
        <v>1</v>
      </c>
      <c r="AV233" s="77" t="s">
        <v>488</v>
      </c>
      <c r="AW233">
        <v>1</v>
      </c>
      <c r="AX233" s="79">
        <v>0</v>
      </c>
      <c r="AY233" s="24">
        <v>0</v>
      </c>
      <c r="AZ233" s="79">
        <v>0</v>
      </c>
      <c r="BA233" s="79">
        <v>0</v>
      </c>
      <c r="BB233" s="79">
        <v>5</v>
      </c>
      <c r="BC233" s="79">
        <v>10</v>
      </c>
      <c r="BE233" s="144">
        <v>0</v>
      </c>
      <c r="BF233" s="144">
        <v>0</v>
      </c>
      <c r="BG233" s="144">
        <v>1</v>
      </c>
      <c r="BH233" s="158">
        <v>0</v>
      </c>
      <c r="BI233" s="140">
        <v>0</v>
      </c>
      <c r="BJ233" s="144">
        <v>30</v>
      </c>
      <c r="BK233" s="144" t="s">
        <v>63</v>
      </c>
      <c r="BL233" s="84"/>
      <c r="BM233" s="132" t="s">
        <v>29</v>
      </c>
      <c r="BN233" s="84">
        <v>7.5</v>
      </c>
      <c r="BO233" s="84">
        <v>4</v>
      </c>
      <c r="BP233" s="84" t="s">
        <v>40</v>
      </c>
    </row>
    <row r="234" spans="1:68" ht="45">
      <c r="A234" s="72">
        <v>5</v>
      </c>
      <c r="B234" s="49" t="s">
        <v>0</v>
      </c>
      <c r="C234" s="49">
        <v>17</v>
      </c>
      <c r="D234" s="25" t="s">
        <v>42</v>
      </c>
      <c r="E234" s="25">
        <v>2</v>
      </c>
      <c r="F234" s="25">
        <v>5</v>
      </c>
      <c r="G234" s="25">
        <v>14</v>
      </c>
      <c r="H234" s="24">
        <v>17</v>
      </c>
      <c r="I234" s="24">
        <v>14</v>
      </c>
      <c r="J234" s="79"/>
      <c r="K234" s="79"/>
      <c r="L234" s="79"/>
      <c r="M234" s="79"/>
      <c r="N234">
        <f>J234-'data for JMP'!J234</f>
        <v>-14</v>
      </c>
      <c r="O234">
        <f t="shared" si="40"/>
        <v>0</v>
      </c>
      <c r="P234">
        <f t="shared" si="41"/>
        <v>0</v>
      </c>
      <c r="Q234">
        <f t="shared" si="42"/>
        <v>0</v>
      </c>
      <c r="R234" s="24">
        <v>16</v>
      </c>
      <c r="S234" s="51">
        <f t="shared" si="43"/>
        <v>2813.44</v>
      </c>
      <c r="T234" s="79"/>
      <c r="V234" s="79"/>
      <c r="W234" s="79"/>
      <c r="X234" s="5"/>
      <c r="Z234" s="79"/>
      <c r="AA234" s="79"/>
      <c r="AB234" s="5"/>
      <c r="AD234" s="79"/>
      <c r="AE234" s="79"/>
      <c r="AF234" s="5"/>
      <c r="AH234" s="25" t="s">
        <v>15</v>
      </c>
      <c r="AI234" s="88">
        <v>1</v>
      </c>
      <c r="AJ234" s="52" t="s">
        <v>18</v>
      </c>
      <c r="AK234" s="24" t="s">
        <v>17</v>
      </c>
      <c r="AL234" s="24">
        <v>1</v>
      </c>
      <c r="AM234" s="24" t="s">
        <v>14</v>
      </c>
      <c r="AN234" s="24">
        <v>0</v>
      </c>
      <c r="AO234" s="24" t="s">
        <v>14</v>
      </c>
      <c r="AP234" s="80" t="s">
        <v>487</v>
      </c>
      <c r="AQ234">
        <v>0</v>
      </c>
      <c r="AR234" s="77" t="s">
        <v>512</v>
      </c>
      <c r="AS234">
        <v>0</v>
      </c>
      <c r="AT234" s="77" t="s">
        <v>512</v>
      </c>
      <c r="AU234">
        <v>0</v>
      </c>
      <c r="AV234" s="77" t="s">
        <v>512</v>
      </c>
      <c r="AW234">
        <v>0</v>
      </c>
      <c r="AX234" s="79">
        <v>0</v>
      </c>
      <c r="AY234" s="24">
        <v>0</v>
      </c>
      <c r="AZ234" s="24">
        <v>0</v>
      </c>
      <c r="BA234" s="24">
        <v>0</v>
      </c>
      <c r="BB234" s="24">
        <v>0</v>
      </c>
      <c r="BC234" s="24">
        <v>0</v>
      </c>
      <c r="BE234" s="144">
        <v>3</v>
      </c>
      <c r="BF234" s="144">
        <v>0.1</v>
      </c>
      <c r="BG234" s="144">
        <v>18</v>
      </c>
      <c r="BH234" s="158">
        <v>1</v>
      </c>
      <c r="BI234" s="140">
        <v>0</v>
      </c>
      <c r="BJ234" s="144">
        <v>30</v>
      </c>
      <c r="BK234" s="144" t="s">
        <v>187</v>
      </c>
      <c r="BL234" s="84"/>
      <c r="BM234" s="132" t="s">
        <v>29</v>
      </c>
      <c r="BN234" s="84">
        <v>5</v>
      </c>
      <c r="BO234" s="84">
        <v>3</v>
      </c>
      <c r="BP234" s="84" t="s">
        <v>40</v>
      </c>
    </row>
    <row r="235" spans="1:68" ht="30">
      <c r="A235" s="72">
        <v>5</v>
      </c>
      <c r="B235" s="49" t="s">
        <v>0</v>
      </c>
      <c r="C235" s="49">
        <v>18</v>
      </c>
      <c r="D235" s="25" t="s">
        <v>42</v>
      </c>
      <c r="E235" s="25">
        <v>3</v>
      </c>
      <c r="F235" s="25">
        <v>7.5</v>
      </c>
      <c r="G235" s="25">
        <v>10</v>
      </c>
      <c r="H235" s="24">
        <v>25</v>
      </c>
      <c r="I235" s="24">
        <v>13</v>
      </c>
      <c r="J235" s="79">
        <v>13</v>
      </c>
      <c r="K235" s="79"/>
      <c r="L235" s="79"/>
      <c r="M235" s="79"/>
      <c r="N235">
        <f>J235-'data for JMP'!J235</f>
        <v>0</v>
      </c>
      <c r="O235">
        <f t="shared" si="40"/>
        <v>-13</v>
      </c>
      <c r="P235">
        <f t="shared" si="41"/>
        <v>0</v>
      </c>
      <c r="Q235">
        <f t="shared" si="42"/>
        <v>0</v>
      </c>
      <c r="R235" s="24">
        <v>2</v>
      </c>
      <c r="S235" s="51">
        <f t="shared" si="43"/>
        <v>40.82</v>
      </c>
      <c r="T235" s="79">
        <v>2</v>
      </c>
      <c r="U235">
        <f t="shared" ref="U235:U242" si="44">3.14*(T235/2)^2*J235</f>
        <v>40.82</v>
      </c>
      <c r="V235" s="79"/>
      <c r="W235" s="79"/>
      <c r="X235" s="5"/>
      <c r="Z235" s="79"/>
      <c r="AA235" s="79"/>
      <c r="AB235" s="5"/>
      <c r="AD235" s="79"/>
      <c r="AE235" s="79"/>
      <c r="AF235" s="5"/>
      <c r="AH235" s="25" t="s">
        <v>15</v>
      </c>
      <c r="AI235" s="88">
        <v>1</v>
      </c>
      <c r="AJ235" s="52" t="s">
        <v>15</v>
      </c>
      <c r="AK235" s="24" t="s">
        <v>13</v>
      </c>
      <c r="AL235" s="24">
        <v>1</v>
      </c>
      <c r="AM235" s="24" t="s">
        <v>18</v>
      </c>
      <c r="AN235" s="24">
        <v>1</v>
      </c>
      <c r="AO235" s="24" t="s">
        <v>18</v>
      </c>
      <c r="AP235" s="80" t="s">
        <v>487</v>
      </c>
      <c r="AQ235">
        <v>0</v>
      </c>
      <c r="AR235" s="77" t="s">
        <v>512</v>
      </c>
      <c r="AS235">
        <v>0</v>
      </c>
      <c r="AT235" s="77" t="s">
        <v>512</v>
      </c>
      <c r="AU235">
        <v>0</v>
      </c>
      <c r="AV235" s="77" t="s">
        <v>512</v>
      </c>
      <c r="AW235">
        <v>0</v>
      </c>
      <c r="AX235" s="79">
        <v>0</v>
      </c>
      <c r="AY235" s="24">
        <v>0</v>
      </c>
      <c r="AZ235" s="79">
        <v>0</v>
      </c>
      <c r="BA235" s="24">
        <v>0</v>
      </c>
      <c r="BB235" s="24">
        <v>0</v>
      </c>
      <c r="BC235" s="24">
        <v>0</v>
      </c>
      <c r="BE235" s="144">
        <v>7</v>
      </c>
      <c r="BF235" s="144">
        <v>1</v>
      </c>
      <c r="BG235" s="144">
        <v>30</v>
      </c>
      <c r="BH235" s="158">
        <v>1</v>
      </c>
      <c r="BI235" s="140">
        <v>0</v>
      </c>
      <c r="BJ235" s="144">
        <v>50</v>
      </c>
      <c r="BK235" s="144" t="s">
        <v>161</v>
      </c>
      <c r="BL235" s="84"/>
      <c r="BM235" s="132" t="s">
        <v>29</v>
      </c>
      <c r="BN235" s="84">
        <v>7.5</v>
      </c>
      <c r="BO235" s="84">
        <v>5</v>
      </c>
      <c r="BP235" s="84" t="s">
        <v>40</v>
      </c>
    </row>
    <row r="236" spans="1:68" ht="30">
      <c r="A236" s="72">
        <v>5</v>
      </c>
      <c r="B236" s="49" t="s">
        <v>0</v>
      </c>
      <c r="C236" s="49">
        <v>19</v>
      </c>
      <c r="D236" s="25" t="s">
        <v>42</v>
      </c>
      <c r="E236" s="25">
        <v>1</v>
      </c>
      <c r="F236" s="25">
        <v>6</v>
      </c>
      <c r="G236" s="25">
        <v>21</v>
      </c>
      <c r="H236" s="24">
        <v>49</v>
      </c>
      <c r="I236" s="24">
        <v>61</v>
      </c>
      <c r="J236" s="79">
        <v>68</v>
      </c>
      <c r="K236" s="79">
        <v>93</v>
      </c>
      <c r="L236" s="79">
        <v>109.5</v>
      </c>
      <c r="M236" s="79">
        <v>132</v>
      </c>
      <c r="N236">
        <f>J236-'data for JMP'!J236</f>
        <v>7</v>
      </c>
      <c r="O236">
        <f t="shared" si="40"/>
        <v>25</v>
      </c>
      <c r="P236">
        <f t="shared" si="41"/>
        <v>16.5</v>
      </c>
      <c r="Q236">
        <f t="shared" si="42"/>
        <v>22.5</v>
      </c>
      <c r="R236" s="24">
        <v>28</v>
      </c>
      <c r="S236" s="51">
        <f t="shared" si="43"/>
        <v>37541.840000000004</v>
      </c>
      <c r="T236" s="79">
        <v>16</v>
      </c>
      <c r="U236">
        <f t="shared" si="44"/>
        <v>13665.28</v>
      </c>
      <c r="V236" s="79">
        <v>42</v>
      </c>
      <c r="W236" s="79">
        <v>37</v>
      </c>
      <c r="X236" s="5">
        <f t="shared" ref="X236:X242" si="45" xml:space="preserve"> AVERAGE(V236:W236)</f>
        <v>39.5</v>
      </c>
      <c r="Y236">
        <f t="shared" ref="Y236:Y242" si="46">3.14*((V236+W236)/2)^2*K236</f>
        <v>455624.20500000002</v>
      </c>
      <c r="Z236" s="79">
        <v>51.5</v>
      </c>
      <c r="AA236" s="79">
        <v>46</v>
      </c>
      <c r="AB236" s="5">
        <f t="shared" ref="AB236:AB242" si="47" xml:space="preserve"> AVERAGE(Z236:AA236)</f>
        <v>48.75</v>
      </c>
      <c r="AC236">
        <f t="shared" ref="AC236:AC242" si="48">3.14*((Z236+AA236)/2)^2*L236</f>
        <v>817133.484375</v>
      </c>
      <c r="AD236" s="79">
        <v>83</v>
      </c>
      <c r="AE236" s="79">
        <v>61</v>
      </c>
      <c r="AF236" s="5">
        <f t="shared" ref="AF236:AF242" si="49" xml:space="preserve"> AVERAGE(AD236:AE236)</f>
        <v>72</v>
      </c>
      <c r="AG236">
        <f t="shared" ref="AG236:AG242" si="50">3.14*((AD236+AE236)/2)^2*M236</f>
        <v>2148664.3199999998</v>
      </c>
      <c r="AH236" s="25" t="s">
        <v>13</v>
      </c>
      <c r="AI236" s="88">
        <v>1</v>
      </c>
      <c r="AJ236" s="52" t="s">
        <v>15</v>
      </c>
      <c r="AK236" s="24" t="s">
        <v>13</v>
      </c>
      <c r="AL236" s="24">
        <v>1</v>
      </c>
      <c r="AM236" s="24" t="s">
        <v>13</v>
      </c>
      <c r="AN236" s="24">
        <v>1</v>
      </c>
      <c r="AO236" s="24" t="s">
        <v>15</v>
      </c>
      <c r="AP236" s="80" t="s">
        <v>491</v>
      </c>
      <c r="AQ236">
        <v>1</v>
      </c>
      <c r="AR236" s="77" t="s">
        <v>488</v>
      </c>
      <c r="AS236">
        <v>1</v>
      </c>
      <c r="AT236" s="77" t="s">
        <v>13</v>
      </c>
      <c r="AU236">
        <v>1</v>
      </c>
      <c r="AV236" s="77" t="s">
        <v>488</v>
      </c>
      <c r="AW236">
        <v>1</v>
      </c>
      <c r="AX236" s="79">
        <v>30</v>
      </c>
      <c r="AY236" s="24">
        <v>50</v>
      </c>
      <c r="AZ236" s="79">
        <v>30</v>
      </c>
      <c r="BA236" s="79">
        <v>2</v>
      </c>
      <c r="BB236" s="79">
        <v>16</v>
      </c>
      <c r="BC236" s="79">
        <v>15</v>
      </c>
      <c r="BE236" s="144">
        <v>30</v>
      </c>
      <c r="BF236" s="144">
        <v>1</v>
      </c>
      <c r="BG236" s="144">
        <v>30</v>
      </c>
      <c r="BH236" s="158">
        <v>8</v>
      </c>
      <c r="BI236" s="140">
        <v>50</v>
      </c>
      <c r="BJ236" s="144">
        <v>50</v>
      </c>
      <c r="BK236" s="144" t="s">
        <v>82</v>
      </c>
      <c r="BL236" s="84"/>
      <c r="BM236" s="132" t="s">
        <v>30</v>
      </c>
      <c r="BN236" s="84">
        <v>6</v>
      </c>
      <c r="BO236" s="84">
        <v>3</v>
      </c>
      <c r="BP236" s="84" t="s">
        <v>40</v>
      </c>
    </row>
    <row r="237" spans="1:68" ht="60">
      <c r="A237" s="72">
        <v>5</v>
      </c>
      <c r="B237" s="49" t="s">
        <v>0</v>
      </c>
      <c r="C237" s="49">
        <v>20</v>
      </c>
      <c r="D237" s="25" t="s">
        <v>42</v>
      </c>
      <c r="E237" s="25">
        <v>1</v>
      </c>
      <c r="F237" s="25">
        <v>6</v>
      </c>
      <c r="G237" s="25">
        <v>18</v>
      </c>
      <c r="H237" s="24">
        <v>33</v>
      </c>
      <c r="I237" s="24">
        <v>27</v>
      </c>
      <c r="J237" s="79">
        <v>33</v>
      </c>
      <c r="K237" s="79">
        <v>51</v>
      </c>
      <c r="L237" s="79">
        <v>73</v>
      </c>
      <c r="M237" s="79">
        <v>80</v>
      </c>
      <c r="N237">
        <f>J237-'data for JMP'!J237</f>
        <v>6</v>
      </c>
      <c r="O237">
        <f t="shared" si="40"/>
        <v>18</v>
      </c>
      <c r="P237">
        <f t="shared" si="41"/>
        <v>22</v>
      </c>
      <c r="Q237">
        <f t="shared" si="42"/>
        <v>7</v>
      </c>
      <c r="R237" s="24">
        <v>7.5</v>
      </c>
      <c r="S237" s="51">
        <f t="shared" si="43"/>
        <v>1192.21875</v>
      </c>
      <c r="T237" s="79">
        <v>5</v>
      </c>
      <c r="U237">
        <f t="shared" si="44"/>
        <v>647.625</v>
      </c>
      <c r="V237" s="79">
        <v>19</v>
      </c>
      <c r="W237" s="79">
        <v>12</v>
      </c>
      <c r="X237" s="5">
        <f t="shared" si="45"/>
        <v>15.5</v>
      </c>
      <c r="Y237">
        <f t="shared" si="46"/>
        <v>38473.635000000002</v>
      </c>
      <c r="Z237" s="79">
        <v>30</v>
      </c>
      <c r="AA237" s="79">
        <v>24</v>
      </c>
      <c r="AB237" s="5">
        <f t="shared" si="47"/>
        <v>27</v>
      </c>
      <c r="AC237">
        <f t="shared" si="48"/>
        <v>167101.38</v>
      </c>
      <c r="AD237" s="79">
        <v>41</v>
      </c>
      <c r="AE237" s="79">
        <v>30</v>
      </c>
      <c r="AF237" s="5">
        <f t="shared" si="49"/>
        <v>35.5</v>
      </c>
      <c r="AG237">
        <f t="shared" si="50"/>
        <v>316574.8</v>
      </c>
      <c r="AH237" s="25" t="s">
        <v>13</v>
      </c>
      <c r="AI237" s="88">
        <v>1</v>
      </c>
      <c r="AJ237" s="52" t="s">
        <v>13</v>
      </c>
      <c r="AK237" s="24" t="s">
        <v>13</v>
      </c>
      <c r="AL237" s="24">
        <v>1</v>
      </c>
      <c r="AM237" s="24" t="s">
        <v>17</v>
      </c>
      <c r="AN237" s="24">
        <v>1</v>
      </c>
      <c r="AO237" s="24" t="s">
        <v>17</v>
      </c>
      <c r="AP237" s="80" t="s">
        <v>488</v>
      </c>
      <c r="AQ237">
        <v>1</v>
      </c>
      <c r="AR237" s="77" t="s">
        <v>491</v>
      </c>
      <c r="AS237">
        <v>1</v>
      </c>
      <c r="AT237" s="77" t="s">
        <v>13</v>
      </c>
      <c r="AU237">
        <v>1</v>
      </c>
      <c r="AV237" s="77" t="s">
        <v>488</v>
      </c>
      <c r="AW237">
        <v>1</v>
      </c>
      <c r="AX237" s="79">
        <v>20</v>
      </c>
      <c r="AY237" s="24">
        <v>25</v>
      </c>
      <c r="AZ237" s="79">
        <v>45</v>
      </c>
      <c r="BA237" s="79">
        <v>50</v>
      </c>
      <c r="BB237" s="79">
        <v>55</v>
      </c>
      <c r="BC237" s="79">
        <v>40</v>
      </c>
      <c r="BE237" s="144">
        <v>16</v>
      </c>
      <c r="BF237" s="144">
        <v>1</v>
      </c>
      <c r="BG237" s="144">
        <v>20</v>
      </c>
      <c r="BH237" s="158">
        <v>2</v>
      </c>
      <c r="BI237" s="140">
        <v>25</v>
      </c>
      <c r="BJ237" s="144">
        <v>70</v>
      </c>
      <c r="BK237" s="144" t="s">
        <v>186</v>
      </c>
      <c r="BL237" s="84"/>
      <c r="BM237" s="132" t="s">
        <v>29</v>
      </c>
      <c r="BN237" s="84">
        <v>6</v>
      </c>
      <c r="BO237" s="84">
        <v>2</v>
      </c>
      <c r="BP237" s="84" t="s">
        <v>40</v>
      </c>
    </row>
    <row r="238" spans="1:68" ht="60">
      <c r="A238" s="72">
        <v>5</v>
      </c>
      <c r="B238" s="49" t="s">
        <v>0</v>
      </c>
      <c r="C238" s="49">
        <v>21</v>
      </c>
      <c r="D238" s="25" t="s">
        <v>42</v>
      </c>
      <c r="E238" s="25">
        <v>2</v>
      </c>
      <c r="F238" s="25">
        <v>5</v>
      </c>
      <c r="G238" s="25">
        <v>13</v>
      </c>
      <c r="H238" s="24">
        <v>24</v>
      </c>
      <c r="I238" s="24">
        <v>20</v>
      </c>
      <c r="J238" s="79">
        <v>33</v>
      </c>
      <c r="K238" s="79">
        <v>52</v>
      </c>
      <c r="L238" s="79">
        <v>62</v>
      </c>
      <c r="M238" s="79">
        <v>87</v>
      </c>
      <c r="N238">
        <f>J238-'data for JMP'!J238</f>
        <v>13</v>
      </c>
      <c r="O238">
        <f t="shared" si="40"/>
        <v>19</v>
      </c>
      <c r="P238">
        <f t="shared" si="41"/>
        <v>10</v>
      </c>
      <c r="Q238">
        <f t="shared" si="42"/>
        <v>25</v>
      </c>
      <c r="R238" s="24">
        <v>11</v>
      </c>
      <c r="S238" s="51">
        <f t="shared" si="43"/>
        <v>1899.7</v>
      </c>
      <c r="T238" s="79">
        <v>10</v>
      </c>
      <c r="U238">
        <f t="shared" si="44"/>
        <v>2590.5</v>
      </c>
      <c r="V238" s="79">
        <v>19</v>
      </c>
      <c r="W238" s="79">
        <v>15</v>
      </c>
      <c r="X238" s="5">
        <f t="shared" si="45"/>
        <v>17</v>
      </c>
      <c r="Y238">
        <f t="shared" si="46"/>
        <v>47187.92</v>
      </c>
      <c r="Z238" s="79">
        <v>24</v>
      </c>
      <c r="AA238" s="79">
        <v>19</v>
      </c>
      <c r="AB238" s="5">
        <f t="shared" si="47"/>
        <v>21.5</v>
      </c>
      <c r="AC238">
        <f t="shared" si="48"/>
        <v>89990.830000000016</v>
      </c>
      <c r="AD238" s="79">
        <v>22</v>
      </c>
      <c r="AE238" s="79">
        <v>22</v>
      </c>
      <c r="AF238" s="5">
        <f t="shared" si="49"/>
        <v>22</v>
      </c>
      <c r="AG238">
        <f t="shared" si="50"/>
        <v>132219.12</v>
      </c>
      <c r="AH238" s="26" t="s">
        <v>15</v>
      </c>
      <c r="AI238" s="88">
        <v>1</v>
      </c>
      <c r="AJ238" s="52" t="s">
        <v>15</v>
      </c>
      <c r="AK238" s="24" t="s">
        <v>13</v>
      </c>
      <c r="AL238" s="24">
        <v>1</v>
      </c>
      <c r="AM238" s="24" t="s">
        <v>15</v>
      </c>
      <c r="AN238" s="24">
        <v>1</v>
      </c>
      <c r="AO238" s="24" t="s">
        <v>17</v>
      </c>
      <c r="AP238" s="80" t="s">
        <v>488</v>
      </c>
      <c r="AQ238">
        <v>1</v>
      </c>
      <c r="AR238" s="77" t="s">
        <v>491</v>
      </c>
      <c r="AS238">
        <v>1</v>
      </c>
      <c r="AT238" s="77" t="s">
        <v>13</v>
      </c>
      <c r="AU238">
        <v>1</v>
      </c>
      <c r="AV238" s="77" t="s">
        <v>488</v>
      </c>
      <c r="AW238">
        <v>1</v>
      </c>
      <c r="AX238" s="79">
        <v>50</v>
      </c>
      <c r="AY238" s="24">
        <v>50</v>
      </c>
      <c r="AZ238" s="79">
        <v>50</v>
      </c>
      <c r="BA238" s="79">
        <v>45</v>
      </c>
      <c r="BB238" s="79">
        <v>85</v>
      </c>
      <c r="BC238" s="79">
        <v>75</v>
      </c>
      <c r="BE238" s="144">
        <v>30</v>
      </c>
      <c r="BF238" s="144">
        <v>15</v>
      </c>
      <c r="BG238" s="144">
        <v>45</v>
      </c>
      <c r="BH238" s="158">
        <v>50</v>
      </c>
      <c r="BI238" s="140">
        <v>50</v>
      </c>
      <c r="BJ238" s="144">
        <v>95</v>
      </c>
      <c r="BK238" s="144" t="s">
        <v>185</v>
      </c>
      <c r="BL238" s="84"/>
      <c r="BM238" s="132" t="s">
        <v>29</v>
      </c>
      <c r="BN238" s="84">
        <v>5</v>
      </c>
      <c r="BO238" s="84">
        <v>0</v>
      </c>
      <c r="BP238" s="84" t="s">
        <v>40</v>
      </c>
    </row>
    <row r="239" spans="1:68" ht="45">
      <c r="A239" s="72">
        <v>5</v>
      </c>
      <c r="B239" s="49" t="s">
        <v>0</v>
      </c>
      <c r="C239" s="49">
        <v>22</v>
      </c>
      <c r="D239" s="25" t="s">
        <v>66</v>
      </c>
      <c r="E239" s="25">
        <v>1</v>
      </c>
      <c r="F239" s="25">
        <v>6</v>
      </c>
      <c r="G239" s="25">
        <v>13</v>
      </c>
      <c r="H239" s="24">
        <v>33.5</v>
      </c>
      <c r="I239" s="24">
        <v>29</v>
      </c>
      <c r="J239" s="79">
        <v>39</v>
      </c>
      <c r="K239" s="79">
        <v>60</v>
      </c>
      <c r="L239" s="79">
        <v>90</v>
      </c>
      <c r="M239" s="79">
        <v>91</v>
      </c>
      <c r="N239">
        <f>J239-'data for JMP'!J239</f>
        <v>10</v>
      </c>
      <c r="O239">
        <f t="shared" si="40"/>
        <v>21</v>
      </c>
      <c r="P239">
        <f t="shared" si="41"/>
        <v>30</v>
      </c>
      <c r="Q239">
        <f t="shared" si="42"/>
        <v>1</v>
      </c>
      <c r="R239" s="24">
        <v>11.5</v>
      </c>
      <c r="S239" s="51">
        <f t="shared" si="43"/>
        <v>3010.6712500000003</v>
      </c>
      <c r="T239" s="79">
        <v>11</v>
      </c>
      <c r="U239">
        <f t="shared" si="44"/>
        <v>3704.415</v>
      </c>
      <c r="V239" s="79">
        <v>17</v>
      </c>
      <c r="W239" s="79">
        <v>15</v>
      </c>
      <c r="X239" s="5">
        <f t="shared" si="45"/>
        <v>16</v>
      </c>
      <c r="Y239">
        <f t="shared" si="46"/>
        <v>48230.400000000001</v>
      </c>
      <c r="Z239" s="79">
        <v>28</v>
      </c>
      <c r="AA239" s="79">
        <v>22</v>
      </c>
      <c r="AB239" s="5">
        <f t="shared" si="47"/>
        <v>25</v>
      </c>
      <c r="AC239">
        <f t="shared" si="48"/>
        <v>176625</v>
      </c>
      <c r="AD239" s="79">
        <v>42</v>
      </c>
      <c r="AE239" s="79">
        <v>31</v>
      </c>
      <c r="AF239" s="5">
        <f t="shared" si="49"/>
        <v>36.5</v>
      </c>
      <c r="AG239">
        <f t="shared" si="50"/>
        <v>380677.11500000005</v>
      </c>
      <c r="AH239" s="25" t="s">
        <v>15</v>
      </c>
      <c r="AI239" s="88">
        <v>1</v>
      </c>
      <c r="AJ239" s="52" t="s">
        <v>13</v>
      </c>
      <c r="AK239" s="24" t="s">
        <v>13</v>
      </c>
      <c r="AL239" s="24">
        <v>1</v>
      </c>
      <c r="AM239" s="24" t="s">
        <v>17</v>
      </c>
      <c r="AN239" s="24">
        <v>1</v>
      </c>
      <c r="AO239" s="24" t="s">
        <v>15</v>
      </c>
      <c r="AP239" s="80" t="s">
        <v>488</v>
      </c>
      <c r="AQ239">
        <v>1</v>
      </c>
      <c r="AR239" s="77" t="s">
        <v>488</v>
      </c>
      <c r="AS239">
        <v>1</v>
      </c>
      <c r="AT239" s="77" t="s">
        <v>15</v>
      </c>
      <c r="AU239">
        <v>1</v>
      </c>
      <c r="AV239" s="77" t="s">
        <v>488</v>
      </c>
      <c r="AW239">
        <v>1</v>
      </c>
      <c r="AX239" s="79">
        <v>0</v>
      </c>
      <c r="AY239" s="24">
        <v>25</v>
      </c>
      <c r="AZ239" s="79">
        <v>30</v>
      </c>
      <c r="BA239" s="79">
        <v>12</v>
      </c>
      <c r="BB239" s="79">
        <v>30</v>
      </c>
      <c r="BC239" s="79">
        <v>35</v>
      </c>
      <c r="BE239" s="144">
        <v>15</v>
      </c>
      <c r="BF239" s="144">
        <v>4</v>
      </c>
      <c r="BG239" s="144">
        <v>30</v>
      </c>
      <c r="BH239" s="158">
        <v>20</v>
      </c>
      <c r="BI239" s="140">
        <v>25</v>
      </c>
      <c r="BJ239" s="144">
        <v>70</v>
      </c>
      <c r="BK239" s="144" t="s">
        <v>183</v>
      </c>
      <c r="BL239" s="84"/>
      <c r="BM239" s="132" t="s">
        <v>29</v>
      </c>
      <c r="BN239" s="84">
        <v>6</v>
      </c>
      <c r="BO239" s="84">
        <v>4</v>
      </c>
      <c r="BP239" s="84" t="s">
        <v>40</v>
      </c>
    </row>
    <row r="240" spans="1:68" ht="60">
      <c r="A240" s="72">
        <v>5</v>
      </c>
      <c r="B240" s="49" t="s">
        <v>0</v>
      </c>
      <c r="C240" s="49">
        <v>23</v>
      </c>
      <c r="D240" s="25" t="s">
        <v>66</v>
      </c>
      <c r="E240" s="25">
        <v>2</v>
      </c>
      <c r="F240" s="25">
        <v>5</v>
      </c>
      <c r="G240" s="25">
        <v>7</v>
      </c>
      <c r="H240" s="24">
        <v>34</v>
      </c>
      <c r="I240" s="24">
        <v>27</v>
      </c>
      <c r="J240" s="79">
        <v>34</v>
      </c>
      <c r="K240" s="79">
        <v>57</v>
      </c>
      <c r="L240" s="79">
        <v>83.5</v>
      </c>
      <c r="M240" s="79">
        <v>126</v>
      </c>
      <c r="N240">
        <f>J240-'data for JMP'!J240</f>
        <v>7</v>
      </c>
      <c r="O240">
        <f t="shared" si="40"/>
        <v>23</v>
      </c>
      <c r="P240">
        <f t="shared" si="41"/>
        <v>26.5</v>
      </c>
      <c r="Q240">
        <f t="shared" si="42"/>
        <v>42.5</v>
      </c>
      <c r="R240" s="24">
        <v>7</v>
      </c>
      <c r="S240" s="51">
        <f t="shared" si="43"/>
        <v>1038.5550000000001</v>
      </c>
      <c r="T240" s="79">
        <v>11</v>
      </c>
      <c r="U240">
        <f t="shared" si="44"/>
        <v>3229.49</v>
      </c>
      <c r="V240" s="79">
        <v>23</v>
      </c>
      <c r="W240" s="79">
        <v>20</v>
      </c>
      <c r="X240" s="5">
        <f t="shared" si="45"/>
        <v>21.5</v>
      </c>
      <c r="Y240">
        <f t="shared" si="46"/>
        <v>82733.505000000005</v>
      </c>
      <c r="Z240" s="79">
        <v>36</v>
      </c>
      <c r="AA240" s="79">
        <v>29</v>
      </c>
      <c r="AB240" s="5">
        <f t="shared" si="47"/>
        <v>32.5</v>
      </c>
      <c r="AC240">
        <f t="shared" si="48"/>
        <v>276938.1875</v>
      </c>
      <c r="AD240" s="79">
        <v>52</v>
      </c>
      <c r="AE240" s="79">
        <v>55</v>
      </c>
      <c r="AF240" s="5">
        <f t="shared" si="49"/>
        <v>53.5</v>
      </c>
      <c r="AG240">
        <f t="shared" si="50"/>
        <v>1132420.5900000001</v>
      </c>
      <c r="AH240" s="25" t="s">
        <v>17</v>
      </c>
      <c r="AI240" s="88">
        <v>1</v>
      </c>
      <c r="AJ240" s="52" t="s">
        <v>15</v>
      </c>
      <c r="AK240" s="24" t="s">
        <v>13</v>
      </c>
      <c r="AL240" s="24">
        <v>1</v>
      </c>
      <c r="AM240" s="24" t="s">
        <v>17</v>
      </c>
      <c r="AN240" s="24">
        <v>1</v>
      </c>
      <c r="AO240" s="24" t="s">
        <v>18</v>
      </c>
      <c r="AP240" s="80" t="s">
        <v>489</v>
      </c>
      <c r="AQ240">
        <v>1</v>
      </c>
      <c r="AR240" s="77" t="s">
        <v>491</v>
      </c>
      <c r="AS240">
        <v>1</v>
      </c>
      <c r="AT240" s="77" t="s">
        <v>13</v>
      </c>
      <c r="AU240">
        <v>1</v>
      </c>
      <c r="AV240" s="77" t="s">
        <v>488</v>
      </c>
      <c r="AW240">
        <v>1</v>
      </c>
      <c r="AX240" s="79">
        <v>1</v>
      </c>
      <c r="AY240" s="24">
        <v>6</v>
      </c>
      <c r="AZ240" s="79">
        <v>0</v>
      </c>
      <c r="BA240" s="79">
        <v>0</v>
      </c>
      <c r="BB240" s="79">
        <v>5</v>
      </c>
      <c r="BC240" s="79">
        <v>0</v>
      </c>
      <c r="BE240" s="144">
        <v>40</v>
      </c>
      <c r="BF240" s="144">
        <v>5</v>
      </c>
      <c r="BG240" s="144">
        <v>50</v>
      </c>
      <c r="BH240" s="158">
        <v>20</v>
      </c>
      <c r="BI240" s="140">
        <v>6</v>
      </c>
      <c r="BJ240" s="144">
        <v>80</v>
      </c>
      <c r="BK240" s="144" t="s">
        <v>184</v>
      </c>
      <c r="BL240" s="84"/>
      <c r="BM240" s="132" t="s">
        <v>29</v>
      </c>
      <c r="BN240" s="84">
        <v>5</v>
      </c>
      <c r="BO240" s="84">
        <v>5</v>
      </c>
      <c r="BP240" s="84" t="s">
        <v>40</v>
      </c>
    </row>
    <row r="241" spans="1:68" ht="45">
      <c r="A241" s="72">
        <v>5</v>
      </c>
      <c r="B241" s="49" t="s">
        <v>0</v>
      </c>
      <c r="C241" s="49">
        <v>24</v>
      </c>
      <c r="D241" s="25" t="s">
        <v>66</v>
      </c>
      <c r="E241" s="25">
        <v>1</v>
      </c>
      <c r="F241" s="25">
        <v>7</v>
      </c>
      <c r="G241" s="25">
        <v>16</v>
      </c>
      <c r="H241" s="24">
        <v>44</v>
      </c>
      <c r="I241" s="24">
        <v>28</v>
      </c>
      <c r="J241" s="79">
        <v>24</v>
      </c>
      <c r="K241" s="79">
        <v>57</v>
      </c>
      <c r="L241" s="79">
        <v>85</v>
      </c>
      <c r="M241" s="79">
        <v>119</v>
      </c>
      <c r="N241">
        <f>J241-'data for JMP'!J241</f>
        <v>-4</v>
      </c>
      <c r="O241">
        <f t="shared" si="40"/>
        <v>33</v>
      </c>
      <c r="P241">
        <f t="shared" si="41"/>
        <v>28</v>
      </c>
      <c r="Q241">
        <f t="shared" si="42"/>
        <v>34</v>
      </c>
      <c r="R241" s="24">
        <v>10</v>
      </c>
      <c r="S241" s="51">
        <f t="shared" si="43"/>
        <v>2198</v>
      </c>
      <c r="T241" s="79">
        <v>9</v>
      </c>
      <c r="U241">
        <f t="shared" si="44"/>
        <v>1526.04</v>
      </c>
      <c r="V241" s="79">
        <v>20</v>
      </c>
      <c r="W241" s="79">
        <v>24</v>
      </c>
      <c r="X241" s="5">
        <f t="shared" si="45"/>
        <v>22</v>
      </c>
      <c r="Y241">
        <f t="shared" si="46"/>
        <v>86626.319999999992</v>
      </c>
      <c r="Z241" s="79">
        <v>42</v>
      </c>
      <c r="AA241" s="79">
        <v>34</v>
      </c>
      <c r="AB241" s="5">
        <f t="shared" si="47"/>
        <v>38</v>
      </c>
      <c r="AC241">
        <f t="shared" si="48"/>
        <v>385403.6</v>
      </c>
      <c r="AD241" s="79">
        <v>66</v>
      </c>
      <c r="AE241" s="79">
        <v>51</v>
      </c>
      <c r="AF241" s="5">
        <f t="shared" si="49"/>
        <v>58.5</v>
      </c>
      <c r="AG241">
        <f t="shared" si="50"/>
        <v>1278757.9350000001</v>
      </c>
      <c r="AH241" s="25" t="s">
        <v>13</v>
      </c>
      <c r="AI241" s="88">
        <v>1</v>
      </c>
      <c r="AJ241" s="52" t="s">
        <v>15</v>
      </c>
      <c r="AK241" s="24" t="s">
        <v>13</v>
      </c>
      <c r="AL241" s="24">
        <v>1</v>
      </c>
      <c r="AM241" s="24" t="s">
        <v>17</v>
      </c>
      <c r="AN241" s="24">
        <v>1</v>
      </c>
      <c r="AO241" s="24" t="s">
        <v>15</v>
      </c>
      <c r="AP241" s="80" t="s">
        <v>488</v>
      </c>
      <c r="AQ241">
        <v>1</v>
      </c>
      <c r="AR241" s="77" t="s">
        <v>488</v>
      </c>
      <c r="AS241">
        <v>1</v>
      </c>
      <c r="AT241" s="77" t="s">
        <v>13</v>
      </c>
      <c r="AU241">
        <v>1</v>
      </c>
      <c r="AV241" s="77" t="s">
        <v>488</v>
      </c>
      <c r="AW241">
        <v>1</v>
      </c>
      <c r="AX241" s="79">
        <v>0</v>
      </c>
      <c r="AY241" s="24">
        <v>0</v>
      </c>
      <c r="AZ241" s="79">
        <v>0</v>
      </c>
      <c r="BA241" s="79">
        <v>0</v>
      </c>
      <c r="BB241" s="79">
        <v>5</v>
      </c>
      <c r="BC241" s="79">
        <v>5</v>
      </c>
      <c r="BE241" s="144">
        <v>0</v>
      </c>
      <c r="BF241" s="144">
        <v>3</v>
      </c>
      <c r="BG241" s="144">
        <v>7</v>
      </c>
      <c r="BH241" s="158">
        <v>20</v>
      </c>
      <c r="BI241" s="140">
        <v>0</v>
      </c>
      <c r="BJ241" s="144">
        <v>65</v>
      </c>
      <c r="BK241" s="144" t="s">
        <v>183</v>
      </c>
      <c r="BL241" s="84"/>
      <c r="BM241" s="132" t="s">
        <v>29</v>
      </c>
      <c r="BN241" s="84">
        <v>7</v>
      </c>
      <c r="BO241" s="84">
        <v>3</v>
      </c>
      <c r="BP241" s="84" t="s">
        <v>40</v>
      </c>
    </row>
    <row r="242" spans="1:68" ht="60">
      <c r="A242" s="72">
        <v>5</v>
      </c>
      <c r="B242" s="49" t="s">
        <v>0</v>
      </c>
      <c r="C242" s="49">
        <v>25</v>
      </c>
      <c r="D242" s="25" t="s">
        <v>66</v>
      </c>
      <c r="E242" s="25">
        <v>1</v>
      </c>
      <c r="F242" s="25">
        <v>7</v>
      </c>
      <c r="G242" s="25">
        <v>22</v>
      </c>
      <c r="H242" s="24">
        <v>54</v>
      </c>
      <c r="I242" s="24">
        <v>40</v>
      </c>
      <c r="J242" s="79">
        <v>56</v>
      </c>
      <c r="K242" s="79">
        <v>72</v>
      </c>
      <c r="L242" s="79">
        <v>82</v>
      </c>
      <c r="M242" s="79">
        <v>114</v>
      </c>
      <c r="N242">
        <f>J242-'data for JMP'!J242</f>
        <v>16</v>
      </c>
      <c r="O242">
        <f t="shared" si="40"/>
        <v>16</v>
      </c>
      <c r="P242">
        <f t="shared" si="41"/>
        <v>10</v>
      </c>
      <c r="Q242">
        <f t="shared" si="42"/>
        <v>32</v>
      </c>
      <c r="R242" s="24">
        <v>24</v>
      </c>
      <c r="S242" s="51">
        <f t="shared" si="43"/>
        <v>18086.400000000001</v>
      </c>
      <c r="T242" s="79">
        <v>16</v>
      </c>
      <c r="U242">
        <f t="shared" si="44"/>
        <v>11253.76</v>
      </c>
      <c r="V242" s="79">
        <v>48</v>
      </c>
      <c r="W242" s="79">
        <v>32</v>
      </c>
      <c r="X242" s="5">
        <f t="shared" si="45"/>
        <v>40</v>
      </c>
      <c r="Y242">
        <f t="shared" si="46"/>
        <v>361728</v>
      </c>
      <c r="Z242" s="79">
        <v>51</v>
      </c>
      <c r="AA242" s="79">
        <v>40</v>
      </c>
      <c r="AB242" s="5">
        <f t="shared" si="47"/>
        <v>45.5</v>
      </c>
      <c r="AC242">
        <f t="shared" si="48"/>
        <v>533047.97</v>
      </c>
      <c r="AD242" s="79">
        <v>62</v>
      </c>
      <c r="AE242" s="79">
        <v>57</v>
      </c>
      <c r="AF242" s="5">
        <f t="shared" si="49"/>
        <v>59.5</v>
      </c>
      <c r="AG242">
        <f t="shared" si="50"/>
        <v>1267267.8900000001</v>
      </c>
      <c r="AH242" s="25" t="s">
        <v>13</v>
      </c>
      <c r="AI242" s="88">
        <v>1</v>
      </c>
      <c r="AJ242" s="52" t="s">
        <v>13</v>
      </c>
      <c r="AK242" s="24" t="s">
        <v>13</v>
      </c>
      <c r="AL242" s="24">
        <v>1</v>
      </c>
      <c r="AM242" s="24" t="s">
        <v>15</v>
      </c>
      <c r="AN242" s="24">
        <v>1</v>
      </c>
      <c r="AO242" s="24" t="s">
        <v>15</v>
      </c>
      <c r="AP242" s="80" t="s">
        <v>488</v>
      </c>
      <c r="AQ242">
        <v>1</v>
      </c>
      <c r="AR242" s="77" t="s">
        <v>488</v>
      </c>
      <c r="AS242">
        <v>1</v>
      </c>
      <c r="AT242" s="77" t="s">
        <v>13</v>
      </c>
      <c r="AU242">
        <v>1</v>
      </c>
      <c r="AV242" s="77" t="s">
        <v>488</v>
      </c>
      <c r="AW242">
        <v>1</v>
      </c>
      <c r="AX242" s="79">
        <v>1</v>
      </c>
      <c r="AY242" s="24">
        <v>0</v>
      </c>
      <c r="AZ242" s="79">
        <v>2</v>
      </c>
      <c r="BA242" s="79">
        <v>0</v>
      </c>
      <c r="BB242" s="79">
        <v>8</v>
      </c>
      <c r="BC242" s="79">
        <v>0</v>
      </c>
      <c r="BE242" s="144">
        <v>30</v>
      </c>
      <c r="BF242" s="144">
        <v>8</v>
      </c>
      <c r="BG242" s="144">
        <v>18</v>
      </c>
      <c r="BH242" s="158">
        <v>60</v>
      </c>
      <c r="BI242" s="140">
        <v>0</v>
      </c>
      <c r="BJ242" s="144">
        <v>40</v>
      </c>
      <c r="BK242" s="144" t="s">
        <v>182</v>
      </c>
      <c r="BL242" s="84"/>
      <c r="BM242" s="132" t="s">
        <v>29</v>
      </c>
      <c r="BN242" s="84">
        <v>7</v>
      </c>
      <c r="BO242" s="84">
        <v>4</v>
      </c>
      <c r="BP242" s="84" t="s">
        <v>40</v>
      </c>
    </row>
    <row r="243" spans="1:68" ht="45">
      <c r="A243" s="72">
        <v>5</v>
      </c>
      <c r="B243" s="49" t="s">
        <v>0</v>
      </c>
      <c r="C243" s="49">
        <v>26</v>
      </c>
      <c r="D243" s="25" t="s">
        <v>66</v>
      </c>
      <c r="E243" s="25">
        <v>2</v>
      </c>
      <c r="F243" s="25">
        <v>7</v>
      </c>
      <c r="G243" s="25">
        <v>11</v>
      </c>
      <c r="H243" s="24">
        <v>21</v>
      </c>
      <c r="I243" s="24">
        <v>10.5</v>
      </c>
      <c r="J243" s="79"/>
      <c r="K243" s="79"/>
      <c r="N243">
        <f>J243-'data for JMP'!J243</f>
        <v>-10.5</v>
      </c>
      <c r="O243">
        <f t="shared" si="40"/>
        <v>0</v>
      </c>
      <c r="P243">
        <f t="shared" si="41"/>
        <v>0</v>
      </c>
      <c r="Q243">
        <f t="shared" si="42"/>
        <v>0</v>
      </c>
      <c r="R243" s="24">
        <v>2</v>
      </c>
      <c r="S243" s="51">
        <f t="shared" si="43"/>
        <v>32.97</v>
      </c>
      <c r="T243" s="79"/>
      <c r="V243" s="79"/>
      <c r="W243" s="79"/>
      <c r="X243" s="5"/>
      <c r="AH243" s="25" t="s">
        <v>17</v>
      </c>
      <c r="AI243" s="88">
        <v>1</v>
      </c>
      <c r="AJ243" s="52" t="s">
        <v>15</v>
      </c>
      <c r="AK243" s="24" t="s">
        <v>15</v>
      </c>
      <c r="AL243" s="24">
        <v>1</v>
      </c>
      <c r="AM243" s="24" t="s">
        <v>14</v>
      </c>
      <c r="AN243" s="24">
        <v>0</v>
      </c>
      <c r="AO243" s="24" t="s">
        <v>14</v>
      </c>
      <c r="AP243" s="80" t="s">
        <v>487</v>
      </c>
      <c r="AQ243">
        <v>0</v>
      </c>
      <c r="AR243" s="77" t="s">
        <v>512</v>
      </c>
      <c r="AS243">
        <v>0</v>
      </c>
      <c r="AT243" s="77" t="s">
        <v>512</v>
      </c>
      <c r="AU243">
        <v>0</v>
      </c>
      <c r="AV243" s="77" t="s">
        <v>512</v>
      </c>
      <c r="AW243">
        <v>0</v>
      </c>
      <c r="AX243" s="79">
        <v>0</v>
      </c>
      <c r="AY243" s="24">
        <v>0</v>
      </c>
      <c r="AZ243" s="24">
        <v>0</v>
      </c>
      <c r="BA243" s="24">
        <v>0</v>
      </c>
      <c r="BB243" s="24">
        <v>0</v>
      </c>
      <c r="BC243" s="24">
        <v>0</v>
      </c>
      <c r="BE243" s="144">
        <v>2</v>
      </c>
      <c r="BF243" s="144">
        <v>1</v>
      </c>
      <c r="BG243" s="144">
        <v>12</v>
      </c>
      <c r="BH243" s="158">
        <v>25</v>
      </c>
      <c r="BI243" s="140">
        <v>0</v>
      </c>
      <c r="BJ243" s="144">
        <v>60</v>
      </c>
      <c r="BK243" s="144" t="s">
        <v>134</v>
      </c>
      <c r="BL243" s="84"/>
      <c r="BM243" s="132" t="s">
        <v>29</v>
      </c>
      <c r="BN243" s="84">
        <v>7</v>
      </c>
      <c r="BO243" s="84">
        <v>6</v>
      </c>
      <c r="BP243" s="84" t="s">
        <v>40</v>
      </c>
    </row>
    <row r="244" spans="1:68" ht="30">
      <c r="A244" s="72">
        <v>5</v>
      </c>
      <c r="B244" s="49" t="s">
        <v>0</v>
      </c>
      <c r="C244" s="49">
        <v>27</v>
      </c>
      <c r="D244" s="25" t="s">
        <v>66</v>
      </c>
      <c r="E244" s="25">
        <v>2</v>
      </c>
      <c r="F244" s="25">
        <v>6</v>
      </c>
      <c r="G244" s="25">
        <v>0</v>
      </c>
      <c r="H244" s="24"/>
      <c r="I244" s="24"/>
      <c r="J244" s="79"/>
      <c r="K244" s="79"/>
      <c r="N244">
        <f>J244-'data for JMP'!J244</f>
        <v>0</v>
      </c>
      <c r="O244">
        <f t="shared" si="40"/>
        <v>0</v>
      </c>
      <c r="P244">
        <f t="shared" si="41"/>
        <v>0</v>
      </c>
      <c r="Q244">
        <f t="shared" si="42"/>
        <v>0</v>
      </c>
      <c r="R244" s="24"/>
      <c r="S244" s="51"/>
      <c r="T244" s="79"/>
      <c r="V244" s="79"/>
      <c r="W244" s="79"/>
      <c r="X244" s="5"/>
      <c r="AH244" s="25" t="s">
        <v>16</v>
      </c>
      <c r="AI244" s="25">
        <v>0</v>
      </c>
      <c r="AJ244" s="25" t="s">
        <v>16</v>
      </c>
      <c r="AK244" s="24" t="s">
        <v>14</v>
      </c>
      <c r="AL244" s="24">
        <v>0</v>
      </c>
      <c r="AM244" s="24" t="s">
        <v>14</v>
      </c>
      <c r="AN244" s="24">
        <v>0</v>
      </c>
      <c r="AO244" s="24" t="s">
        <v>14</v>
      </c>
      <c r="AP244" s="77" t="s">
        <v>512</v>
      </c>
      <c r="AQ244">
        <v>0</v>
      </c>
      <c r="AR244" s="77" t="s">
        <v>512</v>
      </c>
      <c r="AS244">
        <v>0</v>
      </c>
      <c r="AT244" s="77" t="s">
        <v>512</v>
      </c>
      <c r="AU244">
        <v>0</v>
      </c>
      <c r="AV244" s="77" t="s">
        <v>512</v>
      </c>
      <c r="AW244">
        <v>0</v>
      </c>
      <c r="AX244" s="79">
        <v>0</v>
      </c>
      <c r="AY244" s="24">
        <v>5</v>
      </c>
      <c r="AZ244" s="24">
        <v>0</v>
      </c>
      <c r="BA244" s="24">
        <v>0</v>
      </c>
      <c r="BB244" s="24">
        <v>0</v>
      </c>
      <c r="BC244" s="24">
        <v>0</v>
      </c>
      <c r="BE244" s="144">
        <v>3</v>
      </c>
      <c r="BF244" s="144">
        <v>6</v>
      </c>
      <c r="BG244" s="144">
        <v>22</v>
      </c>
      <c r="BH244" s="158">
        <v>17</v>
      </c>
      <c r="BI244" s="140">
        <v>5</v>
      </c>
      <c r="BJ244" s="144">
        <v>45</v>
      </c>
      <c r="BK244" s="144" t="s">
        <v>82</v>
      </c>
      <c r="BL244" s="84"/>
      <c r="BM244" s="132" t="s">
        <v>30</v>
      </c>
      <c r="BN244" s="84">
        <v>6</v>
      </c>
      <c r="BO244" s="84">
        <v>0</v>
      </c>
      <c r="BP244" s="84">
        <v>0</v>
      </c>
    </row>
    <row r="245" spans="1:68" ht="60">
      <c r="A245" s="72">
        <v>5</v>
      </c>
      <c r="B245" s="49" t="s">
        <v>0</v>
      </c>
      <c r="C245" s="49">
        <v>28</v>
      </c>
      <c r="D245" s="25" t="s">
        <v>47</v>
      </c>
      <c r="E245" s="25">
        <v>1</v>
      </c>
      <c r="F245" s="25">
        <v>5</v>
      </c>
      <c r="G245" s="25">
        <v>12</v>
      </c>
      <c r="H245" s="24">
        <v>16.5</v>
      </c>
      <c r="I245" s="24">
        <v>7.5</v>
      </c>
      <c r="J245" s="79"/>
      <c r="K245" s="79"/>
      <c r="N245">
        <f>J245-'data for JMP'!J245</f>
        <v>-7.5</v>
      </c>
      <c r="O245">
        <f t="shared" si="40"/>
        <v>0</v>
      </c>
      <c r="P245">
        <f t="shared" si="41"/>
        <v>0</v>
      </c>
      <c r="Q245">
        <f t="shared" si="42"/>
        <v>0</v>
      </c>
      <c r="R245" s="24">
        <v>2</v>
      </c>
      <c r="S245" s="51">
        <f t="shared" si="43"/>
        <v>23.55</v>
      </c>
      <c r="T245" s="79"/>
      <c r="V245" s="79"/>
      <c r="W245" s="79"/>
      <c r="X245" s="5"/>
      <c r="AH245" s="25" t="s">
        <v>15</v>
      </c>
      <c r="AI245" s="88">
        <v>1</v>
      </c>
      <c r="AJ245" s="52" t="s">
        <v>15</v>
      </c>
      <c r="AK245" s="24" t="s">
        <v>15</v>
      </c>
      <c r="AL245" s="24">
        <v>1</v>
      </c>
      <c r="AM245" s="24" t="s">
        <v>14</v>
      </c>
      <c r="AN245" s="24">
        <v>0</v>
      </c>
      <c r="AO245" s="24" t="s">
        <v>14</v>
      </c>
      <c r="AP245" s="80" t="s">
        <v>487</v>
      </c>
      <c r="AQ245">
        <v>0</v>
      </c>
      <c r="AR245" s="77" t="s">
        <v>512</v>
      </c>
      <c r="AS245">
        <v>0</v>
      </c>
      <c r="AT245" s="77" t="s">
        <v>512</v>
      </c>
      <c r="AU245">
        <v>0</v>
      </c>
      <c r="AV245" s="77" t="s">
        <v>512</v>
      </c>
      <c r="AW245">
        <v>0</v>
      </c>
      <c r="AX245" s="79">
        <v>10</v>
      </c>
      <c r="AY245" s="24">
        <v>1</v>
      </c>
      <c r="AZ245" s="24">
        <v>0</v>
      </c>
      <c r="BA245" s="24">
        <v>0</v>
      </c>
      <c r="BB245" s="24">
        <v>0</v>
      </c>
      <c r="BC245" s="24">
        <v>0</v>
      </c>
      <c r="BE245" s="144">
        <v>2</v>
      </c>
      <c r="BF245" s="144">
        <v>4</v>
      </c>
      <c r="BG245" s="144">
        <v>15</v>
      </c>
      <c r="BH245" s="158">
        <v>40</v>
      </c>
      <c r="BI245" s="140">
        <v>1</v>
      </c>
      <c r="BJ245" s="144">
        <v>40</v>
      </c>
      <c r="BK245" s="144" t="s">
        <v>181</v>
      </c>
      <c r="BL245" s="84"/>
      <c r="BM245" s="132" t="s">
        <v>29</v>
      </c>
      <c r="BN245" s="84">
        <v>5</v>
      </c>
      <c r="BO245" s="84">
        <v>1</v>
      </c>
      <c r="BP245" s="84">
        <v>0</v>
      </c>
    </row>
    <row r="246" spans="1:68">
      <c r="A246" s="72">
        <v>5</v>
      </c>
      <c r="B246" s="49" t="s">
        <v>0</v>
      </c>
      <c r="C246" s="49">
        <v>29</v>
      </c>
      <c r="D246" s="25" t="s">
        <v>66</v>
      </c>
      <c r="E246" s="25">
        <v>3</v>
      </c>
      <c r="F246" s="25">
        <v>4</v>
      </c>
      <c r="G246" s="25">
        <v>7</v>
      </c>
      <c r="H246" s="24">
        <v>10</v>
      </c>
      <c r="I246" s="24">
        <v>4</v>
      </c>
      <c r="J246" s="79"/>
      <c r="K246" s="79"/>
      <c r="N246">
        <f>J246-'data for JMP'!J246</f>
        <v>-4</v>
      </c>
      <c r="O246">
        <f t="shared" si="40"/>
        <v>0</v>
      </c>
      <c r="P246">
        <f t="shared" si="41"/>
        <v>0</v>
      </c>
      <c r="Q246">
        <f t="shared" si="42"/>
        <v>0</v>
      </c>
      <c r="R246" s="24">
        <v>2</v>
      </c>
      <c r="S246" s="51">
        <f t="shared" si="43"/>
        <v>12.56</v>
      </c>
      <c r="T246" s="79"/>
      <c r="V246" s="79"/>
      <c r="W246" s="79"/>
      <c r="X246" s="5"/>
      <c r="AH246" s="25" t="s">
        <v>17</v>
      </c>
      <c r="AI246" s="88">
        <v>1</v>
      </c>
      <c r="AJ246" s="52" t="s">
        <v>15</v>
      </c>
      <c r="AK246" s="24" t="s">
        <v>15</v>
      </c>
      <c r="AL246" s="24">
        <v>1</v>
      </c>
      <c r="AM246" s="24" t="s">
        <v>14</v>
      </c>
      <c r="AN246" s="24">
        <v>0</v>
      </c>
      <c r="AO246" s="24" t="s">
        <v>14</v>
      </c>
      <c r="AP246" s="80" t="s">
        <v>487</v>
      </c>
      <c r="AQ246">
        <v>0</v>
      </c>
      <c r="AR246" s="77" t="s">
        <v>512</v>
      </c>
      <c r="AS246">
        <v>0</v>
      </c>
      <c r="AT246" s="77" t="s">
        <v>512</v>
      </c>
      <c r="AU246">
        <v>0</v>
      </c>
      <c r="AV246" s="77" t="s">
        <v>512</v>
      </c>
      <c r="AW246">
        <v>0</v>
      </c>
      <c r="AX246" s="79">
        <v>0</v>
      </c>
      <c r="AY246" s="79">
        <v>0</v>
      </c>
      <c r="AZ246" s="24">
        <v>0</v>
      </c>
      <c r="BA246" s="24">
        <v>0</v>
      </c>
      <c r="BB246" s="24">
        <v>0</v>
      </c>
      <c r="BC246" s="24">
        <v>0</v>
      </c>
      <c r="BE246" s="144">
        <v>4</v>
      </c>
      <c r="BF246" s="144">
        <v>0</v>
      </c>
      <c r="BG246" s="144">
        <v>30</v>
      </c>
      <c r="BH246" s="158">
        <v>0</v>
      </c>
      <c r="BI246" s="140"/>
      <c r="BJ246" s="144">
        <v>50</v>
      </c>
      <c r="BK246" s="144" t="s">
        <v>63</v>
      </c>
      <c r="BL246" s="84"/>
      <c r="BM246" s="132" t="s">
        <v>29</v>
      </c>
      <c r="BN246" s="84">
        <v>4</v>
      </c>
      <c r="BO246" s="84">
        <v>0</v>
      </c>
      <c r="BP246" s="84">
        <v>0</v>
      </c>
    </row>
    <row r="247" spans="1:68" ht="60">
      <c r="A247" s="72">
        <v>5</v>
      </c>
      <c r="B247" s="49" t="s">
        <v>0</v>
      </c>
      <c r="C247" s="49">
        <v>30</v>
      </c>
      <c r="D247" s="25" t="s">
        <v>66</v>
      </c>
      <c r="E247" s="25">
        <v>2</v>
      </c>
      <c r="F247" s="25">
        <v>4</v>
      </c>
      <c r="G247" s="25">
        <v>0</v>
      </c>
      <c r="H247" s="24"/>
      <c r="I247" s="24"/>
      <c r="J247" s="79"/>
      <c r="K247" s="79"/>
      <c r="N247">
        <f>J247-'data for JMP'!J247</f>
        <v>0</v>
      </c>
      <c r="O247">
        <f t="shared" si="40"/>
        <v>0</v>
      </c>
      <c r="P247">
        <f t="shared" si="41"/>
        <v>0</v>
      </c>
      <c r="Q247">
        <f t="shared" si="42"/>
        <v>0</v>
      </c>
      <c r="R247" s="24"/>
      <c r="S247" s="51"/>
      <c r="T247" s="79"/>
      <c r="V247" s="79"/>
      <c r="W247" s="79"/>
      <c r="X247" s="5"/>
      <c r="AH247" s="25" t="s">
        <v>14</v>
      </c>
      <c r="AI247" s="25">
        <v>0</v>
      </c>
      <c r="AJ247" s="25" t="s">
        <v>14</v>
      </c>
      <c r="AK247" s="24" t="s">
        <v>14</v>
      </c>
      <c r="AL247" s="24">
        <v>0</v>
      </c>
      <c r="AM247" s="24" t="s">
        <v>14</v>
      </c>
      <c r="AN247" s="24">
        <v>0</v>
      </c>
      <c r="AO247" s="24" t="s">
        <v>14</v>
      </c>
      <c r="AP247" s="77" t="s">
        <v>512</v>
      </c>
      <c r="AQ247">
        <v>0</v>
      </c>
      <c r="AR247" s="77" t="s">
        <v>512</v>
      </c>
      <c r="AS247">
        <v>0</v>
      </c>
      <c r="AT247" s="77" t="s">
        <v>512</v>
      </c>
      <c r="AU247">
        <v>0</v>
      </c>
      <c r="AV247" s="77" t="s">
        <v>512</v>
      </c>
      <c r="AW247">
        <v>0</v>
      </c>
      <c r="AX247" s="79">
        <v>0</v>
      </c>
      <c r="AY247" s="79">
        <v>0</v>
      </c>
      <c r="AZ247" s="24">
        <v>0</v>
      </c>
      <c r="BA247" s="24">
        <v>0</v>
      </c>
      <c r="BB247" s="24">
        <v>0</v>
      </c>
      <c r="BC247" s="24">
        <v>0</v>
      </c>
      <c r="BE247" s="144">
        <v>3</v>
      </c>
      <c r="BF247" s="144">
        <v>0.1</v>
      </c>
      <c r="BG247" s="144">
        <v>40</v>
      </c>
      <c r="BH247" s="158">
        <v>2</v>
      </c>
      <c r="BI247" s="140"/>
      <c r="BJ247" s="144">
        <v>40</v>
      </c>
      <c r="BK247" s="144" t="s">
        <v>180</v>
      </c>
      <c r="BL247" s="84"/>
      <c r="BM247" s="132" t="s">
        <v>30</v>
      </c>
      <c r="BN247" s="84">
        <v>4</v>
      </c>
      <c r="BO247" s="84">
        <v>0</v>
      </c>
      <c r="BP247" s="84">
        <v>0</v>
      </c>
    </row>
    <row r="248" spans="1:68" ht="45">
      <c r="A248" s="72">
        <v>5</v>
      </c>
      <c r="B248" s="49" t="s">
        <v>0</v>
      </c>
      <c r="C248" s="49">
        <v>31</v>
      </c>
      <c r="D248" s="25" t="s">
        <v>66</v>
      </c>
      <c r="E248" s="25">
        <v>3</v>
      </c>
      <c r="F248" s="25">
        <v>6</v>
      </c>
      <c r="G248" s="25">
        <v>0</v>
      </c>
      <c r="H248" s="24"/>
      <c r="I248" s="24"/>
      <c r="J248" s="79"/>
      <c r="K248" s="79"/>
      <c r="N248">
        <f>J248-'data for JMP'!J248</f>
        <v>0</v>
      </c>
      <c r="O248">
        <f t="shared" si="40"/>
        <v>0</v>
      </c>
      <c r="P248">
        <f t="shared" si="41"/>
        <v>0</v>
      </c>
      <c r="Q248">
        <f t="shared" si="42"/>
        <v>0</v>
      </c>
      <c r="R248" s="24"/>
      <c r="S248" s="51"/>
      <c r="T248" s="79"/>
      <c r="V248" s="79"/>
      <c r="W248" s="79"/>
      <c r="X248" s="5"/>
      <c r="AH248" s="25" t="s">
        <v>14</v>
      </c>
      <c r="AI248" s="25">
        <v>0</v>
      </c>
      <c r="AJ248" s="25" t="s">
        <v>14</v>
      </c>
      <c r="AK248" s="24" t="s">
        <v>14</v>
      </c>
      <c r="AL248" s="24">
        <v>0</v>
      </c>
      <c r="AM248" s="24" t="s">
        <v>14</v>
      </c>
      <c r="AN248" s="24">
        <v>0</v>
      </c>
      <c r="AO248" s="24" t="s">
        <v>14</v>
      </c>
      <c r="AP248" s="77" t="s">
        <v>512</v>
      </c>
      <c r="AQ248">
        <v>0</v>
      </c>
      <c r="AR248" s="77" t="s">
        <v>512</v>
      </c>
      <c r="AS248">
        <v>0</v>
      </c>
      <c r="AT248" s="77" t="s">
        <v>512</v>
      </c>
      <c r="AU248">
        <v>0</v>
      </c>
      <c r="AV248" s="77" t="s">
        <v>512</v>
      </c>
      <c r="AW248">
        <v>0</v>
      </c>
      <c r="AX248" s="79">
        <v>0</v>
      </c>
      <c r="AY248" s="79">
        <v>0</v>
      </c>
      <c r="AZ248" s="24">
        <v>0</v>
      </c>
      <c r="BA248" s="24">
        <v>0</v>
      </c>
      <c r="BB248" s="24">
        <v>0</v>
      </c>
      <c r="BC248" s="24">
        <v>0</v>
      </c>
      <c r="BE248" s="144">
        <v>18</v>
      </c>
      <c r="BF248" s="144">
        <v>1</v>
      </c>
      <c r="BG248" s="144">
        <v>43</v>
      </c>
      <c r="BH248" s="158">
        <v>20</v>
      </c>
      <c r="BI248" s="140"/>
      <c r="BJ248" s="144">
        <v>60</v>
      </c>
      <c r="BK248" s="144" t="s">
        <v>175</v>
      </c>
      <c r="BL248" s="84"/>
      <c r="BM248" s="132" t="s">
        <v>30</v>
      </c>
      <c r="BN248" s="84">
        <v>6</v>
      </c>
      <c r="BO248" s="84">
        <v>3</v>
      </c>
      <c r="BP248" s="84">
        <v>0</v>
      </c>
    </row>
    <row r="249" spans="1:68" ht="45">
      <c r="A249" s="72">
        <v>5</v>
      </c>
      <c r="B249" s="49" t="s">
        <v>0</v>
      </c>
      <c r="C249" s="49">
        <v>32</v>
      </c>
      <c r="D249" s="25" t="s">
        <v>66</v>
      </c>
      <c r="E249" s="25">
        <v>3</v>
      </c>
      <c r="F249" s="25">
        <v>8</v>
      </c>
      <c r="G249" s="25">
        <v>7</v>
      </c>
      <c r="H249" s="24"/>
      <c r="I249" s="24"/>
      <c r="J249" s="79"/>
      <c r="K249" s="79"/>
      <c r="N249">
        <f>J249-'data for JMP'!J249</f>
        <v>0</v>
      </c>
      <c r="O249">
        <f t="shared" si="40"/>
        <v>0</v>
      </c>
      <c r="P249">
        <f t="shared" si="41"/>
        <v>0</v>
      </c>
      <c r="Q249">
        <f t="shared" si="42"/>
        <v>0</v>
      </c>
      <c r="R249" s="24"/>
      <c r="S249" s="51"/>
      <c r="T249" s="79"/>
      <c r="V249" s="79"/>
      <c r="W249" s="79"/>
      <c r="X249" s="5"/>
      <c r="AH249" s="25" t="s">
        <v>18</v>
      </c>
      <c r="AI249" s="88">
        <v>1</v>
      </c>
      <c r="AJ249" s="52" t="s">
        <v>14</v>
      </c>
      <c r="AK249" s="24" t="s">
        <v>14</v>
      </c>
      <c r="AL249" s="24">
        <v>0</v>
      </c>
      <c r="AM249" s="24" t="s">
        <v>14</v>
      </c>
      <c r="AN249" s="24">
        <v>0</v>
      </c>
      <c r="AO249" s="24" t="s">
        <v>14</v>
      </c>
      <c r="AP249" s="77" t="s">
        <v>512</v>
      </c>
      <c r="AQ249">
        <v>0</v>
      </c>
      <c r="AR249" s="77" t="s">
        <v>512</v>
      </c>
      <c r="AS249">
        <v>0</v>
      </c>
      <c r="AT249" s="77" t="s">
        <v>512</v>
      </c>
      <c r="AU249">
        <v>0</v>
      </c>
      <c r="AV249" s="77" t="s">
        <v>512</v>
      </c>
      <c r="AW249">
        <v>0</v>
      </c>
      <c r="AX249" s="79">
        <v>0</v>
      </c>
      <c r="AY249" s="79">
        <v>0</v>
      </c>
      <c r="AZ249" s="24">
        <v>0</v>
      </c>
      <c r="BA249" s="24">
        <v>0</v>
      </c>
      <c r="BB249" s="24">
        <v>0</v>
      </c>
      <c r="BC249" s="24">
        <v>0</v>
      </c>
      <c r="BE249" s="144">
        <v>3</v>
      </c>
      <c r="BF249" s="144">
        <v>1</v>
      </c>
      <c r="BG249" s="144">
        <v>30</v>
      </c>
      <c r="BH249" s="158">
        <v>10</v>
      </c>
      <c r="BI249" s="140"/>
      <c r="BJ249" s="144">
        <v>40</v>
      </c>
      <c r="BK249" s="144" t="s">
        <v>106</v>
      </c>
      <c r="BL249" s="84"/>
      <c r="BM249" s="132" t="s">
        <v>30</v>
      </c>
      <c r="BN249" s="84">
        <v>8</v>
      </c>
      <c r="BO249" s="84">
        <v>6</v>
      </c>
      <c r="BP249" s="84">
        <v>0</v>
      </c>
    </row>
    <row r="250" spans="1:68" ht="45">
      <c r="A250" s="72">
        <v>5</v>
      </c>
      <c r="B250" s="49" t="s">
        <v>0</v>
      </c>
      <c r="C250" s="49">
        <v>33</v>
      </c>
      <c r="D250" s="25" t="s">
        <v>66</v>
      </c>
      <c r="E250" s="25">
        <v>4</v>
      </c>
      <c r="F250" s="25">
        <v>7</v>
      </c>
      <c r="G250" s="25">
        <v>8.5</v>
      </c>
      <c r="H250" s="24"/>
      <c r="I250" s="24"/>
      <c r="J250" s="79"/>
      <c r="K250" s="79"/>
      <c r="N250">
        <f>J250-'data for JMP'!J250</f>
        <v>0</v>
      </c>
      <c r="O250">
        <f t="shared" si="40"/>
        <v>0</v>
      </c>
      <c r="P250">
        <f t="shared" si="41"/>
        <v>0</v>
      </c>
      <c r="Q250">
        <f t="shared" si="42"/>
        <v>0</v>
      </c>
      <c r="R250" s="24"/>
      <c r="S250" s="51"/>
      <c r="T250" s="79"/>
      <c r="V250" s="79"/>
      <c r="W250" s="79"/>
      <c r="X250" s="5"/>
      <c r="AH250" s="25" t="s">
        <v>18</v>
      </c>
      <c r="AI250" s="88">
        <v>1</v>
      </c>
      <c r="AJ250" s="52" t="s">
        <v>14</v>
      </c>
      <c r="AK250" s="24" t="s">
        <v>14</v>
      </c>
      <c r="AL250" s="24">
        <v>0</v>
      </c>
      <c r="AM250" s="24" t="s">
        <v>14</v>
      </c>
      <c r="AN250" s="24">
        <v>0</v>
      </c>
      <c r="AO250" s="24" t="s">
        <v>14</v>
      </c>
      <c r="AP250" s="77" t="s">
        <v>512</v>
      </c>
      <c r="AQ250">
        <v>0</v>
      </c>
      <c r="AR250" s="77" t="s">
        <v>512</v>
      </c>
      <c r="AS250">
        <v>0</v>
      </c>
      <c r="AT250" s="77" t="s">
        <v>512</v>
      </c>
      <c r="AU250">
        <v>0</v>
      </c>
      <c r="AV250" s="77" t="s">
        <v>512</v>
      </c>
      <c r="AW250">
        <v>0</v>
      </c>
      <c r="AX250" s="79">
        <v>0</v>
      </c>
      <c r="AY250" s="79">
        <v>0</v>
      </c>
      <c r="AZ250" s="24">
        <v>0</v>
      </c>
      <c r="BA250" s="24">
        <v>0</v>
      </c>
      <c r="BB250" s="24">
        <v>0</v>
      </c>
      <c r="BC250" s="24">
        <v>0</v>
      </c>
      <c r="BE250" s="144">
        <v>3</v>
      </c>
      <c r="BF250" s="144">
        <v>1</v>
      </c>
      <c r="BG250" s="144">
        <v>20</v>
      </c>
      <c r="BH250" s="158">
        <v>0</v>
      </c>
      <c r="BI250" s="140"/>
      <c r="BJ250" s="144">
        <v>30</v>
      </c>
      <c r="BK250" s="144" t="s">
        <v>179</v>
      </c>
      <c r="BL250" s="84" t="s">
        <v>178</v>
      </c>
      <c r="BM250" s="132" t="s">
        <v>30</v>
      </c>
      <c r="BN250" s="84">
        <v>7</v>
      </c>
      <c r="BO250" s="84">
        <v>8</v>
      </c>
      <c r="BP250" s="84" t="s">
        <v>40</v>
      </c>
    </row>
    <row r="251" spans="1:68" ht="45">
      <c r="A251" s="72">
        <v>5</v>
      </c>
      <c r="B251" s="49" t="s">
        <v>0</v>
      </c>
      <c r="C251" s="49">
        <v>34</v>
      </c>
      <c r="D251" s="25" t="s">
        <v>66</v>
      </c>
      <c r="E251" s="25">
        <v>3</v>
      </c>
      <c r="F251" s="25">
        <v>5</v>
      </c>
      <c r="G251" s="25">
        <v>7.5</v>
      </c>
      <c r="H251" s="24"/>
      <c r="I251" s="24"/>
      <c r="J251" s="79"/>
      <c r="K251" s="79"/>
      <c r="N251">
        <f>J251-'data for JMP'!J251</f>
        <v>0</v>
      </c>
      <c r="O251">
        <f t="shared" si="40"/>
        <v>0</v>
      </c>
      <c r="P251">
        <f t="shared" si="41"/>
        <v>0</v>
      </c>
      <c r="Q251">
        <f t="shared" si="42"/>
        <v>0</v>
      </c>
      <c r="R251" s="24"/>
      <c r="S251" s="51"/>
      <c r="T251" s="79"/>
      <c r="V251" s="79"/>
      <c r="W251" s="79"/>
      <c r="X251" s="5"/>
      <c r="AH251" s="25" t="s">
        <v>17</v>
      </c>
      <c r="AI251" s="88">
        <v>1</v>
      </c>
      <c r="AJ251" s="52" t="s">
        <v>14</v>
      </c>
      <c r="AK251" s="24" t="s">
        <v>14</v>
      </c>
      <c r="AL251" s="24">
        <v>0</v>
      </c>
      <c r="AM251" s="24" t="s">
        <v>14</v>
      </c>
      <c r="AN251" s="24">
        <v>0</v>
      </c>
      <c r="AO251" s="24" t="s">
        <v>14</v>
      </c>
      <c r="AP251" s="77" t="s">
        <v>512</v>
      </c>
      <c r="AQ251">
        <v>0</v>
      </c>
      <c r="AR251" s="77" t="s">
        <v>512</v>
      </c>
      <c r="AS251">
        <v>0</v>
      </c>
      <c r="AT251" s="77" t="s">
        <v>512</v>
      </c>
      <c r="AU251">
        <v>0</v>
      </c>
      <c r="AV251" s="77" t="s">
        <v>512</v>
      </c>
      <c r="AW251">
        <v>0</v>
      </c>
      <c r="AX251" s="79">
        <v>0</v>
      </c>
      <c r="AY251" s="79">
        <v>0</v>
      </c>
      <c r="AZ251" s="24">
        <v>0</v>
      </c>
      <c r="BA251" s="24">
        <v>0</v>
      </c>
      <c r="BB251" s="24">
        <v>0</v>
      </c>
      <c r="BC251" s="24">
        <v>0</v>
      </c>
      <c r="BE251" s="144">
        <v>4</v>
      </c>
      <c r="BF251" s="144">
        <v>1</v>
      </c>
      <c r="BG251" s="144">
        <v>15</v>
      </c>
      <c r="BH251" s="158">
        <v>2</v>
      </c>
      <c r="BI251" s="140"/>
      <c r="BJ251" s="144">
        <v>35</v>
      </c>
      <c r="BK251" s="144" t="s">
        <v>177</v>
      </c>
      <c r="BL251" s="84"/>
      <c r="BM251" s="132" t="s">
        <v>30</v>
      </c>
      <c r="BN251" s="84">
        <v>5</v>
      </c>
      <c r="BO251" s="84">
        <v>4</v>
      </c>
      <c r="BP251" s="84" t="s">
        <v>40</v>
      </c>
    </row>
    <row r="252" spans="1:68" ht="45">
      <c r="A252" s="72">
        <v>5</v>
      </c>
      <c r="B252" s="49" t="s">
        <v>0</v>
      </c>
      <c r="C252" s="49">
        <v>35</v>
      </c>
      <c r="D252" s="25" t="s">
        <v>66</v>
      </c>
      <c r="E252" s="25">
        <v>2</v>
      </c>
      <c r="F252" s="25">
        <v>8</v>
      </c>
      <c r="G252" s="25">
        <v>11.5</v>
      </c>
      <c r="H252" s="24">
        <v>12</v>
      </c>
      <c r="I252" s="24">
        <v>6</v>
      </c>
      <c r="J252" s="79"/>
      <c r="K252" s="79"/>
      <c r="N252">
        <f>J252-'data for JMP'!J252</f>
        <v>-6</v>
      </c>
      <c r="O252">
        <f t="shared" si="40"/>
        <v>0</v>
      </c>
      <c r="P252">
        <f t="shared" si="41"/>
        <v>0</v>
      </c>
      <c r="Q252">
        <f t="shared" si="42"/>
        <v>0</v>
      </c>
      <c r="R252" s="24">
        <v>0.5</v>
      </c>
      <c r="S252" s="51">
        <f t="shared" si="43"/>
        <v>1.1775</v>
      </c>
      <c r="T252" s="79"/>
      <c r="V252" s="79"/>
      <c r="W252" s="79"/>
      <c r="X252" s="5"/>
      <c r="AH252" s="26" t="s">
        <v>17</v>
      </c>
      <c r="AI252" s="88">
        <v>1</v>
      </c>
      <c r="AJ252" s="52" t="s">
        <v>15</v>
      </c>
      <c r="AK252" s="24" t="s">
        <v>15</v>
      </c>
      <c r="AL252" s="24">
        <v>1</v>
      </c>
      <c r="AM252" s="24" t="s">
        <v>14</v>
      </c>
      <c r="AN252" s="24">
        <v>0</v>
      </c>
      <c r="AO252" s="24" t="s">
        <v>14</v>
      </c>
      <c r="AP252" s="77" t="s">
        <v>512</v>
      </c>
      <c r="AQ252">
        <v>0</v>
      </c>
      <c r="AR252" s="77" t="s">
        <v>512</v>
      </c>
      <c r="AS252">
        <v>0</v>
      </c>
      <c r="AT252" s="77" t="s">
        <v>512</v>
      </c>
      <c r="AU252">
        <v>0</v>
      </c>
      <c r="AV252" s="77" t="s">
        <v>512</v>
      </c>
      <c r="AW252">
        <v>0</v>
      </c>
      <c r="AX252" s="79">
        <v>0</v>
      </c>
      <c r="AY252" s="24">
        <v>0</v>
      </c>
      <c r="AZ252" s="24">
        <v>0</v>
      </c>
      <c r="BA252" s="24">
        <v>0</v>
      </c>
      <c r="BB252" s="24">
        <v>0</v>
      </c>
      <c r="BC252" s="24">
        <v>0</v>
      </c>
      <c r="BE252" s="144">
        <v>2</v>
      </c>
      <c r="BF252" s="144">
        <v>0.1</v>
      </c>
      <c r="BG252" s="144">
        <v>5</v>
      </c>
      <c r="BH252" s="158">
        <v>5</v>
      </c>
      <c r="BI252" s="140">
        <v>0</v>
      </c>
      <c r="BJ252" s="144">
        <v>30</v>
      </c>
      <c r="BK252" s="144" t="s">
        <v>78</v>
      </c>
      <c r="BL252" s="84"/>
      <c r="BM252" s="132" t="s">
        <v>29</v>
      </c>
      <c r="BN252" s="84">
        <v>8</v>
      </c>
      <c r="BO252" s="84">
        <v>9</v>
      </c>
      <c r="BP252" s="84">
        <v>0</v>
      </c>
    </row>
    <row r="253" spans="1:68" ht="60">
      <c r="A253" s="72">
        <v>5</v>
      </c>
      <c r="B253" s="49" t="s">
        <v>0</v>
      </c>
      <c r="C253" s="49">
        <v>36</v>
      </c>
      <c r="D253" s="25" t="s">
        <v>47</v>
      </c>
      <c r="E253" s="25">
        <v>3</v>
      </c>
      <c r="F253" s="25">
        <v>6</v>
      </c>
      <c r="G253" s="25">
        <v>9</v>
      </c>
      <c r="H253" s="24"/>
      <c r="I253" s="24"/>
      <c r="J253" s="79"/>
      <c r="K253" s="79"/>
      <c r="N253">
        <f>J253-'data for JMP'!J253</f>
        <v>0</v>
      </c>
      <c r="O253">
        <f t="shared" si="40"/>
        <v>0</v>
      </c>
      <c r="P253">
        <f t="shared" si="41"/>
        <v>0</v>
      </c>
      <c r="Q253">
        <f t="shared" si="42"/>
        <v>0</v>
      </c>
      <c r="R253" s="24"/>
      <c r="S253" s="51"/>
      <c r="T253" s="79"/>
      <c r="V253" s="79"/>
      <c r="W253" s="79"/>
      <c r="X253" s="5"/>
      <c r="AH253" s="25" t="s">
        <v>17</v>
      </c>
      <c r="AI253" s="88">
        <v>1</v>
      </c>
      <c r="AJ253" s="52" t="s">
        <v>14</v>
      </c>
      <c r="AK253" s="24" t="s">
        <v>14</v>
      </c>
      <c r="AL253" s="24">
        <v>0</v>
      </c>
      <c r="AM253" s="24" t="s">
        <v>14</v>
      </c>
      <c r="AN253" s="24">
        <v>0</v>
      </c>
      <c r="AO253" s="24" t="s">
        <v>14</v>
      </c>
      <c r="AP253" s="77" t="s">
        <v>512</v>
      </c>
      <c r="AQ253">
        <v>0</v>
      </c>
      <c r="AR253" s="77" t="s">
        <v>512</v>
      </c>
      <c r="AS253">
        <v>0</v>
      </c>
      <c r="AT253" s="77" t="s">
        <v>512</v>
      </c>
      <c r="AU253">
        <v>0</v>
      </c>
      <c r="AV253" s="77" t="s">
        <v>512</v>
      </c>
      <c r="AW253">
        <v>0</v>
      </c>
      <c r="AX253" s="79">
        <v>0</v>
      </c>
      <c r="AY253" s="79">
        <v>0</v>
      </c>
      <c r="AZ253" s="24">
        <v>0</v>
      </c>
      <c r="BA253" s="24">
        <v>0</v>
      </c>
      <c r="BB253" s="24">
        <v>0</v>
      </c>
      <c r="BC253" s="24">
        <v>0</v>
      </c>
      <c r="BE253" s="144">
        <v>7</v>
      </c>
      <c r="BF253" s="144">
        <v>0.1</v>
      </c>
      <c r="BG253" s="144">
        <v>23</v>
      </c>
      <c r="BH253" s="158">
        <v>0.1</v>
      </c>
      <c r="BI253" s="140"/>
      <c r="BJ253" s="144">
        <v>40</v>
      </c>
      <c r="BK253" s="144" t="s">
        <v>176</v>
      </c>
      <c r="BL253" s="79"/>
      <c r="BM253" s="132" t="s">
        <v>29</v>
      </c>
      <c r="BN253" s="84">
        <v>6</v>
      </c>
      <c r="BO253" s="84">
        <v>0</v>
      </c>
      <c r="BP253" s="84" t="s">
        <v>49</v>
      </c>
    </row>
    <row r="254" spans="1:68" ht="45">
      <c r="A254" s="72">
        <v>5</v>
      </c>
      <c r="B254" s="49" t="s">
        <v>0</v>
      </c>
      <c r="C254" s="49">
        <v>37</v>
      </c>
      <c r="D254" s="25" t="s">
        <v>47</v>
      </c>
      <c r="E254" s="25">
        <v>3</v>
      </c>
      <c r="F254" s="25">
        <v>7.5</v>
      </c>
      <c r="G254" s="25">
        <v>8</v>
      </c>
      <c r="H254" s="24">
        <v>11</v>
      </c>
      <c r="I254" s="24">
        <v>4</v>
      </c>
      <c r="J254" s="79"/>
      <c r="K254" s="79"/>
      <c r="N254">
        <f>J254-'data for JMP'!J254</f>
        <v>-4</v>
      </c>
      <c r="O254">
        <f t="shared" si="40"/>
        <v>0</v>
      </c>
      <c r="P254">
        <f t="shared" si="41"/>
        <v>0</v>
      </c>
      <c r="Q254">
        <f t="shared" si="42"/>
        <v>0</v>
      </c>
      <c r="R254" s="24">
        <v>2.5</v>
      </c>
      <c r="S254" s="51">
        <f t="shared" si="43"/>
        <v>19.625</v>
      </c>
      <c r="T254" s="79"/>
      <c r="V254" s="79"/>
      <c r="W254" s="79"/>
      <c r="X254" s="5"/>
      <c r="AH254" s="25" t="s">
        <v>17</v>
      </c>
      <c r="AI254" s="88">
        <v>1</v>
      </c>
      <c r="AJ254" s="52" t="s">
        <v>17</v>
      </c>
      <c r="AK254" s="24" t="s">
        <v>17</v>
      </c>
      <c r="AL254" s="24">
        <v>1</v>
      </c>
      <c r="AM254" s="24" t="s">
        <v>14</v>
      </c>
      <c r="AN254" s="24">
        <v>0</v>
      </c>
      <c r="AO254" s="24" t="s">
        <v>14</v>
      </c>
      <c r="AP254" s="80" t="s">
        <v>487</v>
      </c>
      <c r="AQ254">
        <v>0</v>
      </c>
      <c r="AR254" s="77" t="s">
        <v>512</v>
      </c>
      <c r="AS254">
        <v>0</v>
      </c>
      <c r="AT254" s="77" t="s">
        <v>512</v>
      </c>
      <c r="AU254">
        <v>0</v>
      </c>
      <c r="AV254" s="77" t="s">
        <v>512</v>
      </c>
      <c r="AW254">
        <v>0</v>
      </c>
      <c r="AX254" s="79">
        <v>10</v>
      </c>
      <c r="AY254" s="24">
        <v>10</v>
      </c>
      <c r="AZ254" s="24">
        <v>0</v>
      </c>
      <c r="BA254" s="24">
        <v>0</v>
      </c>
      <c r="BB254" s="24">
        <v>0</v>
      </c>
      <c r="BC254" s="24">
        <v>0</v>
      </c>
      <c r="BE254" s="144">
        <v>2</v>
      </c>
      <c r="BF254" s="144">
        <v>0.1</v>
      </c>
      <c r="BG254" s="144">
        <v>25</v>
      </c>
      <c r="BH254" s="158">
        <v>0</v>
      </c>
      <c r="BI254" s="140">
        <v>10</v>
      </c>
      <c r="BJ254" s="144">
        <v>40</v>
      </c>
      <c r="BK254" s="144" t="s">
        <v>175</v>
      </c>
      <c r="BL254" s="84"/>
      <c r="BM254" s="132" t="s">
        <v>29</v>
      </c>
      <c r="BN254" s="84">
        <v>7.5</v>
      </c>
      <c r="BO254" s="84">
        <v>8</v>
      </c>
      <c r="BP254" s="84" t="s">
        <v>40</v>
      </c>
    </row>
    <row r="255" spans="1:68" ht="45">
      <c r="A255" s="72">
        <v>5</v>
      </c>
      <c r="B255" s="49" t="s">
        <v>0</v>
      </c>
      <c r="C255" s="49">
        <v>38</v>
      </c>
      <c r="D255" s="25" t="s">
        <v>66</v>
      </c>
      <c r="E255" s="25">
        <v>2</v>
      </c>
      <c r="F255" s="25">
        <v>8.5</v>
      </c>
      <c r="G255" s="25">
        <v>18</v>
      </c>
      <c r="H255" s="24">
        <v>21</v>
      </c>
      <c r="I255" s="24">
        <v>14.5</v>
      </c>
      <c r="J255" s="79">
        <v>14</v>
      </c>
      <c r="K255" s="79">
        <v>15</v>
      </c>
      <c r="M255" s="79"/>
      <c r="N255">
        <f>J255-'data for JMP'!J255</f>
        <v>-0.5</v>
      </c>
      <c r="O255">
        <f t="shared" si="40"/>
        <v>1</v>
      </c>
      <c r="P255">
        <f t="shared" si="41"/>
        <v>-15</v>
      </c>
      <c r="Q255">
        <f t="shared" si="42"/>
        <v>0</v>
      </c>
      <c r="R255" s="24">
        <v>5</v>
      </c>
      <c r="S255" s="51">
        <f t="shared" si="43"/>
        <v>284.5625</v>
      </c>
      <c r="T255" s="79">
        <v>2</v>
      </c>
      <c r="U255">
        <f>3.14*(T255/2)^2*J255</f>
        <v>43.96</v>
      </c>
      <c r="V255" s="79"/>
      <c r="W255" s="79"/>
      <c r="X255" s="5"/>
      <c r="AD255" s="79"/>
      <c r="AE255" s="79"/>
      <c r="AF255" s="5"/>
      <c r="AH255" s="25" t="s">
        <v>15</v>
      </c>
      <c r="AI255" s="88">
        <v>1</v>
      </c>
      <c r="AJ255" s="52" t="s">
        <v>15</v>
      </c>
      <c r="AK255" s="24" t="s">
        <v>13</v>
      </c>
      <c r="AL255" s="24">
        <v>1</v>
      </c>
      <c r="AM255" s="24" t="s">
        <v>18</v>
      </c>
      <c r="AN255" s="24">
        <v>1</v>
      </c>
      <c r="AO255" s="24" t="s">
        <v>18</v>
      </c>
      <c r="AP255" s="80" t="s">
        <v>487</v>
      </c>
      <c r="AQ255">
        <v>0</v>
      </c>
      <c r="AR255" s="77" t="s">
        <v>490</v>
      </c>
      <c r="AS255">
        <v>1</v>
      </c>
      <c r="AT255" s="77" t="s">
        <v>512</v>
      </c>
      <c r="AU255">
        <v>0</v>
      </c>
      <c r="AV255" s="80" t="s">
        <v>498</v>
      </c>
      <c r="AW255">
        <v>0</v>
      </c>
      <c r="AX255" s="79">
        <v>15</v>
      </c>
      <c r="AY255" s="24">
        <v>20</v>
      </c>
      <c r="AZ255" s="79">
        <v>22</v>
      </c>
      <c r="BA255" s="79">
        <v>0</v>
      </c>
      <c r="BB255" s="24">
        <v>0</v>
      </c>
      <c r="BC255" s="24">
        <v>0</v>
      </c>
      <c r="BE255" s="144">
        <v>18</v>
      </c>
      <c r="BF255" s="144">
        <v>0</v>
      </c>
      <c r="BG255" s="144">
        <v>45</v>
      </c>
      <c r="BH255" s="158">
        <v>0</v>
      </c>
      <c r="BI255" s="140">
        <v>20</v>
      </c>
      <c r="BJ255" s="144">
        <v>60</v>
      </c>
      <c r="BK255" s="144" t="s">
        <v>147</v>
      </c>
      <c r="BL255" s="84"/>
      <c r="BM255" s="132" t="s">
        <v>30</v>
      </c>
      <c r="BN255" s="84">
        <v>8.5</v>
      </c>
      <c r="BO255" s="84">
        <v>6</v>
      </c>
      <c r="BP255" s="84">
        <v>0</v>
      </c>
    </row>
    <row r="256" spans="1:68" ht="30">
      <c r="A256" s="72">
        <v>5</v>
      </c>
      <c r="B256" s="49" t="s">
        <v>0</v>
      </c>
      <c r="C256" s="49">
        <v>39</v>
      </c>
      <c r="D256" s="25" t="s">
        <v>66</v>
      </c>
      <c r="E256" s="25">
        <v>2</v>
      </c>
      <c r="F256" s="25">
        <v>5</v>
      </c>
      <c r="G256" s="25">
        <v>13</v>
      </c>
      <c r="H256" s="24">
        <v>23</v>
      </c>
      <c r="I256" s="24">
        <v>13.5</v>
      </c>
      <c r="J256" s="79"/>
      <c r="K256" s="79"/>
      <c r="M256" s="79"/>
      <c r="N256">
        <f>J256-'data for JMP'!J256</f>
        <v>-13.5</v>
      </c>
      <c r="O256">
        <f t="shared" si="40"/>
        <v>0</v>
      </c>
      <c r="P256">
        <f t="shared" si="41"/>
        <v>0</v>
      </c>
      <c r="Q256">
        <f t="shared" si="42"/>
        <v>0</v>
      </c>
      <c r="R256" s="24">
        <v>2</v>
      </c>
      <c r="S256" s="51">
        <f t="shared" si="43"/>
        <v>42.39</v>
      </c>
      <c r="T256" s="79"/>
      <c r="V256" s="79"/>
      <c r="W256" s="79"/>
      <c r="X256" s="5"/>
      <c r="AD256" s="79"/>
      <c r="AE256" s="79"/>
      <c r="AF256" s="5"/>
      <c r="AH256" s="25" t="s">
        <v>13</v>
      </c>
      <c r="AI256" s="88">
        <v>1</v>
      </c>
      <c r="AJ256" s="52" t="s">
        <v>15</v>
      </c>
      <c r="AK256" s="24" t="s">
        <v>13</v>
      </c>
      <c r="AL256" s="24">
        <v>1</v>
      </c>
      <c r="AM256" s="24" t="s">
        <v>14</v>
      </c>
      <c r="AN256" s="24">
        <v>0</v>
      </c>
      <c r="AO256" s="24" t="s">
        <v>14</v>
      </c>
      <c r="AP256" s="80" t="s">
        <v>487</v>
      </c>
      <c r="AQ256">
        <v>0</v>
      </c>
      <c r="AR256" s="77" t="s">
        <v>512</v>
      </c>
      <c r="AS256">
        <v>0</v>
      </c>
      <c r="AT256" s="77" t="s">
        <v>512</v>
      </c>
      <c r="AU256">
        <v>0</v>
      </c>
      <c r="AV256" s="77" t="s">
        <v>512</v>
      </c>
      <c r="AW256">
        <v>0</v>
      </c>
      <c r="AX256" s="79">
        <v>10</v>
      </c>
      <c r="AY256" s="24">
        <v>0</v>
      </c>
      <c r="AZ256" s="24">
        <v>0</v>
      </c>
      <c r="BA256" s="24">
        <v>0</v>
      </c>
      <c r="BB256" s="24">
        <v>0</v>
      </c>
      <c r="BC256" s="24">
        <v>0</v>
      </c>
      <c r="BE256" s="144">
        <v>15</v>
      </c>
      <c r="BF256" s="144">
        <v>0</v>
      </c>
      <c r="BG256" s="144">
        <v>55</v>
      </c>
      <c r="BH256" s="158">
        <v>0</v>
      </c>
      <c r="BI256" s="140">
        <v>0</v>
      </c>
      <c r="BJ256" s="144">
        <v>95</v>
      </c>
      <c r="BK256" s="144" t="s">
        <v>41</v>
      </c>
      <c r="BL256" s="84"/>
      <c r="BM256" s="132" t="s">
        <v>30</v>
      </c>
      <c r="BN256" s="84">
        <v>5</v>
      </c>
      <c r="BO256" s="84">
        <v>2</v>
      </c>
      <c r="BP256" s="84" t="s">
        <v>40</v>
      </c>
    </row>
    <row r="257" spans="1:68" ht="45">
      <c r="A257" s="72">
        <v>5</v>
      </c>
      <c r="B257" s="49" t="s">
        <v>0</v>
      </c>
      <c r="C257" s="49">
        <v>40</v>
      </c>
      <c r="D257" s="25" t="s">
        <v>66</v>
      </c>
      <c r="E257" s="25">
        <v>1</v>
      </c>
      <c r="F257" s="25">
        <v>7</v>
      </c>
      <c r="G257" s="25">
        <v>16</v>
      </c>
      <c r="H257" s="24">
        <v>30.5</v>
      </c>
      <c r="I257" s="24">
        <v>5</v>
      </c>
      <c r="J257" s="79">
        <v>11</v>
      </c>
      <c r="K257" s="79">
        <v>23</v>
      </c>
      <c r="L257" s="79">
        <v>33</v>
      </c>
      <c r="M257" s="79">
        <v>43</v>
      </c>
      <c r="N257">
        <f>J257-'data for JMP'!J257</f>
        <v>6</v>
      </c>
      <c r="O257">
        <f t="shared" si="40"/>
        <v>12</v>
      </c>
      <c r="P257">
        <f t="shared" si="41"/>
        <v>10</v>
      </c>
      <c r="Q257">
        <f t="shared" si="42"/>
        <v>10</v>
      </c>
      <c r="R257" s="24">
        <v>3</v>
      </c>
      <c r="S257" s="51">
        <f t="shared" si="43"/>
        <v>35.325000000000003</v>
      </c>
      <c r="T257" s="79">
        <v>3</v>
      </c>
      <c r="U257">
        <f>3.14*(T257/2)^2*J257</f>
        <v>77.715000000000003</v>
      </c>
      <c r="V257" s="79">
        <v>6</v>
      </c>
      <c r="W257" s="79">
        <v>6</v>
      </c>
      <c r="X257" s="5">
        <f xml:space="preserve"> AVERAGE(V257:W257)</f>
        <v>6</v>
      </c>
      <c r="Y257">
        <f>3.14*((V257+W257)/2)^2*K257</f>
        <v>2599.92</v>
      </c>
      <c r="Z257" s="79">
        <v>10</v>
      </c>
      <c r="AA257" s="79">
        <v>9</v>
      </c>
      <c r="AB257" s="5">
        <f xml:space="preserve"> AVERAGE(Z257:AA257)</f>
        <v>9.5</v>
      </c>
      <c r="AC257">
        <f>3.14*((Z257+AA257)/2)^2*L257</f>
        <v>9351.7049999999999</v>
      </c>
      <c r="AD257" s="79">
        <v>24</v>
      </c>
      <c r="AE257" s="79">
        <v>19</v>
      </c>
      <c r="AF257" s="5">
        <f xml:space="preserve"> AVERAGE(AD257:AE257)</f>
        <v>21.5</v>
      </c>
      <c r="AG257">
        <f>3.14*((AD257+AE257)/2)^2*M257</f>
        <v>62412.99500000001</v>
      </c>
      <c r="AH257" s="25" t="s">
        <v>13</v>
      </c>
      <c r="AI257" s="88">
        <v>1</v>
      </c>
      <c r="AJ257" s="52" t="s">
        <v>15</v>
      </c>
      <c r="AK257" s="24" t="s">
        <v>13</v>
      </c>
      <c r="AL257" s="24">
        <v>1</v>
      </c>
      <c r="AM257" s="24" t="s">
        <v>17</v>
      </c>
      <c r="AN257" s="24">
        <v>1</v>
      </c>
      <c r="AO257" s="24" t="s">
        <v>15</v>
      </c>
      <c r="AP257" s="80" t="s">
        <v>490</v>
      </c>
      <c r="AQ257">
        <v>1</v>
      </c>
      <c r="AR257" s="77" t="s">
        <v>488</v>
      </c>
      <c r="AS257">
        <v>1</v>
      </c>
      <c r="AT257" s="77" t="s">
        <v>497</v>
      </c>
      <c r="AU257">
        <v>1</v>
      </c>
      <c r="AV257" s="77" t="s">
        <v>497</v>
      </c>
      <c r="AW257">
        <v>1</v>
      </c>
      <c r="AX257" s="79">
        <v>2</v>
      </c>
      <c r="AY257" s="24">
        <v>2</v>
      </c>
      <c r="AZ257" s="79">
        <v>7</v>
      </c>
      <c r="BA257" s="79">
        <v>4</v>
      </c>
      <c r="BB257" s="79">
        <v>45</v>
      </c>
      <c r="BC257" s="79">
        <v>75</v>
      </c>
      <c r="BE257" s="144">
        <v>7</v>
      </c>
      <c r="BF257" s="144">
        <v>0</v>
      </c>
      <c r="BG257" s="144">
        <v>30</v>
      </c>
      <c r="BH257" s="158">
        <v>0</v>
      </c>
      <c r="BI257" s="140">
        <v>2</v>
      </c>
      <c r="BJ257" s="144">
        <v>110</v>
      </c>
      <c r="BK257" s="144" t="s">
        <v>174</v>
      </c>
      <c r="BL257" s="84"/>
      <c r="BM257" s="132" t="s">
        <v>29</v>
      </c>
      <c r="BN257" s="84">
        <v>7</v>
      </c>
      <c r="BO257" s="84">
        <v>6</v>
      </c>
      <c r="BP257" s="84" t="s">
        <v>49</v>
      </c>
    </row>
    <row r="258" spans="1:68" ht="45">
      <c r="A258" s="72">
        <v>5</v>
      </c>
      <c r="B258" s="49" t="s">
        <v>0</v>
      </c>
      <c r="C258" s="49">
        <v>41</v>
      </c>
      <c r="D258" s="25" t="s">
        <v>66</v>
      </c>
      <c r="E258" s="25">
        <v>3</v>
      </c>
      <c r="F258" s="25">
        <v>7</v>
      </c>
      <c r="G258" s="25">
        <v>9</v>
      </c>
      <c r="H258" s="24"/>
      <c r="I258" s="24"/>
      <c r="J258" s="79"/>
      <c r="K258" s="79"/>
      <c r="L258" s="79"/>
      <c r="M258" s="79"/>
      <c r="N258">
        <f>J258-'data for JMP'!J258</f>
        <v>0</v>
      </c>
      <c r="O258">
        <f t="shared" si="40"/>
        <v>0</v>
      </c>
      <c r="P258">
        <f t="shared" si="41"/>
        <v>0</v>
      </c>
      <c r="Q258">
        <f t="shared" si="42"/>
        <v>0</v>
      </c>
      <c r="R258" s="24"/>
      <c r="S258" s="51"/>
      <c r="T258" s="79"/>
      <c r="V258" s="79"/>
      <c r="W258" s="79"/>
      <c r="X258" s="5"/>
      <c r="Z258" s="79"/>
      <c r="AA258" s="79"/>
      <c r="AB258" s="5"/>
      <c r="AD258" s="79"/>
      <c r="AE258" s="79"/>
      <c r="AF258" s="5"/>
      <c r="AH258" s="25" t="s">
        <v>17</v>
      </c>
      <c r="AI258" s="88">
        <v>1</v>
      </c>
      <c r="AJ258" s="52" t="s">
        <v>14</v>
      </c>
      <c r="AK258" s="24" t="s">
        <v>14</v>
      </c>
      <c r="AL258" s="24">
        <v>0</v>
      </c>
      <c r="AM258" s="24" t="s">
        <v>14</v>
      </c>
      <c r="AN258" s="24">
        <v>0</v>
      </c>
      <c r="AO258" s="24" t="s">
        <v>14</v>
      </c>
      <c r="AP258" s="77" t="s">
        <v>512</v>
      </c>
      <c r="AQ258">
        <v>0</v>
      </c>
      <c r="AR258" s="77" t="s">
        <v>512</v>
      </c>
      <c r="AS258">
        <v>0</v>
      </c>
      <c r="AT258" s="77" t="s">
        <v>512</v>
      </c>
      <c r="AU258">
        <v>0</v>
      </c>
      <c r="AV258" s="77" t="s">
        <v>512</v>
      </c>
      <c r="AW258">
        <v>0</v>
      </c>
      <c r="AX258" s="79">
        <v>0</v>
      </c>
      <c r="AY258" s="79">
        <v>0</v>
      </c>
      <c r="AZ258" s="24">
        <v>0</v>
      </c>
      <c r="BA258" s="24">
        <v>0</v>
      </c>
      <c r="BB258" s="24">
        <v>0</v>
      </c>
      <c r="BC258" s="24">
        <v>0</v>
      </c>
      <c r="BE258" s="144">
        <v>3</v>
      </c>
      <c r="BF258" s="144">
        <v>1</v>
      </c>
      <c r="BG258" s="144">
        <v>17</v>
      </c>
      <c r="BH258" s="158">
        <v>0</v>
      </c>
      <c r="BI258" s="140"/>
      <c r="BJ258" s="144">
        <v>50</v>
      </c>
      <c r="BK258" s="144" t="s">
        <v>172</v>
      </c>
      <c r="BL258" s="84"/>
      <c r="BM258" s="132" t="s">
        <v>30</v>
      </c>
      <c r="BN258" s="84">
        <v>7</v>
      </c>
      <c r="BO258" s="84">
        <v>4</v>
      </c>
      <c r="BP258" s="84">
        <v>0</v>
      </c>
    </row>
    <row r="259" spans="1:68" ht="30">
      <c r="A259" s="72">
        <v>5</v>
      </c>
      <c r="B259" s="49" t="s">
        <v>0</v>
      </c>
      <c r="C259" s="49">
        <v>42</v>
      </c>
      <c r="D259" s="25" t="s">
        <v>81</v>
      </c>
      <c r="E259" s="25">
        <v>2</v>
      </c>
      <c r="F259" s="25">
        <v>9</v>
      </c>
      <c r="G259" s="25">
        <v>16</v>
      </c>
      <c r="H259" s="24">
        <v>25.5</v>
      </c>
      <c r="I259" s="24">
        <v>13</v>
      </c>
      <c r="J259" s="79"/>
      <c r="K259" s="79"/>
      <c r="L259" s="79"/>
      <c r="M259" s="79"/>
      <c r="N259">
        <f>J259-'data for JMP'!J259</f>
        <v>-13</v>
      </c>
      <c r="O259">
        <f t="shared" ref="O259:O322" si="51">K259-J259</f>
        <v>0</v>
      </c>
      <c r="P259">
        <f t="shared" ref="P259:P322" si="52">L259-K259</f>
        <v>0</v>
      </c>
      <c r="Q259">
        <f t="shared" ref="Q259:Q322" si="53">M259-L259</f>
        <v>0</v>
      </c>
      <c r="R259" s="24">
        <v>3.5</v>
      </c>
      <c r="S259" s="51">
        <f t="shared" ref="S259:S322" si="54">3.14*(R259/2)^2*I259</f>
        <v>125.01125000000002</v>
      </c>
      <c r="T259" s="79"/>
      <c r="V259" s="79"/>
      <c r="W259" s="79"/>
      <c r="X259" s="5"/>
      <c r="Z259" s="79"/>
      <c r="AA259" s="79"/>
      <c r="AB259" s="5"/>
      <c r="AD259" s="79"/>
      <c r="AE259" s="79"/>
      <c r="AF259" s="5"/>
      <c r="AH259" s="25" t="s">
        <v>17</v>
      </c>
      <c r="AI259" s="88">
        <v>1</v>
      </c>
      <c r="AJ259" s="52" t="s">
        <v>15</v>
      </c>
      <c r="AK259" s="24" t="s">
        <v>17</v>
      </c>
      <c r="AL259" s="24">
        <v>1</v>
      </c>
      <c r="AM259" s="24" t="s">
        <v>14</v>
      </c>
      <c r="AN259" s="24">
        <v>0</v>
      </c>
      <c r="AO259" s="24" t="s">
        <v>14</v>
      </c>
      <c r="AP259" s="80" t="s">
        <v>487</v>
      </c>
      <c r="AQ259">
        <v>0</v>
      </c>
      <c r="AR259" s="77" t="s">
        <v>512</v>
      </c>
      <c r="AS259">
        <v>0</v>
      </c>
      <c r="AT259" s="77" t="s">
        <v>512</v>
      </c>
      <c r="AU259">
        <v>0</v>
      </c>
      <c r="AV259" s="77" t="s">
        <v>512</v>
      </c>
      <c r="AW259">
        <v>0</v>
      </c>
      <c r="AX259" s="79">
        <v>10</v>
      </c>
      <c r="AY259" s="24">
        <v>0</v>
      </c>
      <c r="AZ259" s="24">
        <v>0</v>
      </c>
      <c r="BA259" s="24">
        <v>0</v>
      </c>
      <c r="BB259" s="24">
        <v>0</v>
      </c>
      <c r="BC259" s="24">
        <v>0</v>
      </c>
      <c r="BE259" s="144">
        <v>1</v>
      </c>
      <c r="BF259" s="144">
        <v>0</v>
      </c>
      <c r="BG259" s="144">
        <v>45</v>
      </c>
      <c r="BH259" s="158">
        <v>0</v>
      </c>
      <c r="BI259" s="140">
        <v>0</v>
      </c>
      <c r="BJ259" s="144">
        <v>60</v>
      </c>
      <c r="BK259" s="144" t="s">
        <v>173</v>
      </c>
      <c r="BL259" s="84"/>
      <c r="BM259" s="132" t="s">
        <v>29</v>
      </c>
      <c r="BN259" s="84">
        <v>9</v>
      </c>
      <c r="BO259" s="84">
        <v>10</v>
      </c>
      <c r="BP259" s="84">
        <v>0</v>
      </c>
    </row>
    <row r="260" spans="1:68" ht="45">
      <c r="A260" s="72">
        <v>5</v>
      </c>
      <c r="B260" s="49" t="s">
        <v>0</v>
      </c>
      <c r="C260" s="49">
        <v>43</v>
      </c>
      <c r="D260" s="25" t="s">
        <v>81</v>
      </c>
      <c r="E260" s="25">
        <v>3</v>
      </c>
      <c r="F260" s="25">
        <v>9</v>
      </c>
      <c r="G260" s="25">
        <v>17</v>
      </c>
      <c r="H260" s="24">
        <v>23.5</v>
      </c>
      <c r="I260" s="24">
        <v>22</v>
      </c>
      <c r="J260" s="79">
        <v>23</v>
      </c>
      <c r="K260" s="79">
        <v>23.5</v>
      </c>
      <c r="L260" s="79">
        <v>23</v>
      </c>
      <c r="M260" s="79"/>
      <c r="N260">
        <f>J260-'data for JMP'!J260</f>
        <v>1</v>
      </c>
      <c r="O260">
        <f t="shared" si="51"/>
        <v>0.5</v>
      </c>
      <c r="P260">
        <f t="shared" si="52"/>
        <v>-0.5</v>
      </c>
      <c r="Q260">
        <f t="shared" si="53"/>
        <v>-23</v>
      </c>
      <c r="R260" s="24">
        <v>6</v>
      </c>
      <c r="S260" s="51">
        <f t="shared" si="54"/>
        <v>621.72</v>
      </c>
      <c r="T260" s="79">
        <v>4</v>
      </c>
      <c r="U260">
        <f>3.14*(T260/2)^2*J260</f>
        <v>288.88</v>
      </c>
      <c r="V260" s="79">
        <v>8</v>
      </c>
      <c r="W260" s="79">
        <v>9</v>
      </c>
      <c r="X260" s="5">
        <f xml:space="preserve"> AVERAGE(V260:W260)</f>
        <v>8.5</v>
      </c>
      <c r="Y260">
        <f>3.14*((V260+W260)/2)^2*K260</f>
        <v>5331.3275000000003</v>
      </c>
      <c r="Z260" s="79"/>
      <c r="AA260" s="79"/>
      <c r="AB260" s="5"/>
      <c r="AD260" s="79"/>
      <c r="AE260" s="79"/>
      <c r="AF260" s="5"/>
      <c r="AH260" s="25" t="s">
        <v>15</v>
      </c>
      <c r="AI260" s="88">
        <v>1</v>
      </c>
      <c r="AJ260" s="52" t="s">
        <v>15</v>
      </c>
      <c r="AK260" s="24" t="s">
        <v>15</v>
      </c>
      <c r="AL260" s="24">
        <v>1</v>
      </c>
      <c r="AM260" s="24" t="s">
        <v>17</v>
      </c>
      <c r="AN260" s="24">
        <v>1</v>
      </c>
      <c r="AO260" s="24" t="s">
        <v>15</v>
      </c>
      <c r="AP260" s="80" t="s">
        <v>489</v>
      </c>
      <c r="AQ260">
        <v>1</v>
      </c>
      <c r="AR260" s="77" t="s">
        <v>490</v>
      </c>
      <c r="AS260">
        <v>1</v>
      </c>
      <c r="AT260" s="77" t="s">
        <v>14</v>
      </c>
      <c r="AU260">
        <v>0</v>
      </c>
      <c r="AV260" s="77" t="s">
        <v>512</v>
      </c>
      <c r="AW260">
        <v>0</v>
      </c>
      <c r="AX260" s="79">
        <v>3</v>
      </c>
      <c r="AY260" s="24">
        <v>2</v>
      </c>
      <c r="AZ260" s="79">
        <v>10</v>
      </c>
      <c r="BA260" s="79">
        <v>20</v>
      </c>
      <c r="BB260" s="24">
        <v>0</v>
      </c>
      <c r="BC260" s="24">
        <v>0</v>
      </c>
      <c r="BE260" s="144">
        <v>12</v>
      </c>
      <c r="BF260" s="144">
        <v>0</v>
      </c>
      <c r="BG260" s="144">
        <v>60</v>
      </c>
      <c r="BH260" s="158">
        <v>0</v>
      </c>
      <c r="BI260" s="140">
        <v>2</v>
      </c>
      <c r="BJ260" s="144">
        <v>75</v>
      </c>
      <c r="BK260" s="144" t="s">
        <v>147</v>
      </c>
      <c r="BL260" s="84"/>
      <c r="BM260" s="132" t="s">
        <v>30</v>
      </c>
      <c r="BN260" s="84">
        <v>9</v>
      </c>
      <c r="BO260" s="84">
        <v>7</v>
      </c>
      <c r="BP260" s="84" t="s">
        <v>49</v>
      </c>
    </row>
    <row r="261" spans="1:68" ht="30">
      <c r="A261" s="72">
        <v>5</v>
      </c>
      <c r="B261" s="49" t="s">
        <v>0</v>
      </c>
      <c r="C261" s="49">
        <v>44</v>
      </c>
      <c r="D261" s="25" t="s">
        <v>66</v>
      </c>
      <c r="E261" s="25">
        <v>3</v>
      </c>
      <c r="F261" s="25">
        <v>9</v>
      </c>
      <c r="G261" s="25">
        <v>15.5</v>
      </c>
      <c r="H261" s="24">
        <v>24</v>
      </c>
      <c r="I261" s="24">
        <v>17</v>
      </c>
      <c r="J261" s="79"/>
      <c r="K261" s="79">
        <v>18</v>
      </c>
      <c r="M261" s="79"/>
      <c r="N261">
        <f>J261-'data for JMP'!J261</f>
        <v>-17</v>
      </c>
      <c r="O261">
        <f t="shared" si="51"/>
        <v>18</v>
      </c>
      <c r="P261">
        <f t="shared" si="52"/>
        <v>-18</v>
      </c>
      <c r="Q261">
        <f t="shared" si="53"/>
        <v>0</v>
      </c>
      <c r="R261" s="24">
        <v>3</v>
      </c>
      <c r="S261" s="51">
        <f t="shared" si="54"/>
        <v>120.105</v>
      </c>
      <c r="T261" s="79"/>
      <c r="V261" s="79"/>
      <c r="W261" s="79"/>
      <c r="X261" s="5"/>
      <c r="AD261" s="79"/>
      <c r="AE261" s="79"/>
      <c r="AF261" s="5"/>
      <c r="AH261" s="25" t="s">
        <v>15</v>
      </c>
      <c r="AI261" s="88">
        <v>1</v>
      </c>
      <c r="AJ261" s="52" t="s">
        <v>15</v>
      </c>
      <c r="AK261" s="24" t="s">
        <v>15</v>
      </c>
      <c r="AL261" s="24">
        <v>1</v>
      </c>
      <c r="AM261" s="24" t="s">
        <v>14</v>
      </c>
      <c r="AN261" s="24">
        <v>0</v>
      </c>
      <c r="AO261" s="24" t="s">
        <v>14</v>
      </c>
      <c r="AP261" s="80" t="s">
        <v>487</v>
      </c>
      <c r="AQ261">
        <v>0</v>
      </c>
      <c r="AR261" s="77" t="s">
        <v>490</v>
      </c>
      <c r="AS261">
        <v>1</v>
      </c>
      <c r="AT261" s="77" t="s">
        <v>512</v>
      </c>
      <c r="AU261">
        <v>0</v>
      </c>
      <c r="AV261" s="80" t="s">
        <v>498</v>
      </c>
      <c r="AW261">
        <v>0</v>
      </c>
      <c r="AX261" s="79">
        <v>0</v>
      </c>
      <c r="AY261" s="24">
        <v>5</v>
      </c>
      <c r="AZ261" s="24">
        <v>0</v>
      </c>
      <c r="BA261" s="79">
        <v>0</v>
      </c>
      <c r="BB261" s="24">
        <v>0</v>
      </c>
      <c r="BC261" s="24">
        <v>0</v>
      </c>
      <c r="BE261" s="144">
        <v>18</v>
      </c>
      <c r="BF261" s="144">
        <v>0</v>
      </c>
      <c r="BG261" s="144">
        <v>45</v>
      </c>
      <c r="BH261" s="158">
        <v>0</v>
      </c>
      <c r="BI261" s="140">
        <v>5</v>
      </c>
      <c r="BJ261" s="144">
        <v>40</v>
      </c>
      <c r="BK261" s="144" t="s">
        <v>173</v>
      </c>
      <c r="BL261" s="84"/>
      <c r="BM261" s="132" t="s">
        <v>30</v>
      </c>
      <c r="BN261" s="84">
        <v>9</v>
      </c>
      <c r="BO261" s="84">
        <v>8</v>
      </c>
      <c r="BP261" s="84">
        <v>0</v>
      </c>
    </row>
    <row r="262" spans="1:68" ht="45">
      <c r="A262" s="72">
        <v>5</v>
      </c>
      <c r="B262" s="49" t="s">
        <v>0</v>
      </c>
      <c r="C262" s="49">
        <v>45</v>
      </c>
      <c r="D262" s="25" t="s">
        <v>66</v>
      </c>
      <c r="E262" s="25">
        <v>3</v>
      </c>
      <c r="F262" s="25">
        <v>6.5</v>
      </c>
      <c r="G262" s="25">
        <v>8.5</v>
      </c>
      <c r="H262" s="24">
        <v>9</v>
      </c>
      <c r="I262" s="24">
        <v>7</v>
      </c>
      <c r="J262" s="79"/>
      <c r="K262" s="79"/>
      <c r="M262" s="79"/>
      <c r="N262">
        <f>J262-'data for JMP'!J262</f>
        <v>-7</v>
      </c>
      <c r="O262">
        <f t="shared" si="51"/>
        <v>0</v>
      </c>
      <c r="P262">
        <f t="shared" si="52"/>
        <v>0</v>
      </c>
      <c r="Q262">
        <f t="shared" si="53"/>
        <v>0</v>
      </c>
      <c r="R262" s="24">
        <v>2</v>
      </c>
      <c r="S262" s="51">
        <f t="shared" si="54"/>
        <v>21.98</v>
      </c>
      <c r="T262" s="79"/>
      <c r="V262" s="79"/>
      <c r="W262" s="79"/>
      <c r="X262" s="5"/>
      <c r="AD262" s="79"/>
      <c r="AE262" s="79"/>
      <c r="AF262" s="5"/>
      <c r="AH262" s="25" t="s">
        <v>18</v>
      </c>
      <c r="AI262" s="88">
        <v>1</v>
      </c>
      <c r="AJ262" s="52" t="s">
        <v>14</v>
      </c>
      <c r="AK262" s="24" t="s">
        <v>18</v>
      </c>
      <c r="AL262" s="24">
        <v>1</v>
      </c>
      <c r="AM262" s="24" t="s">
        <v>14</v>
      </c>
      <c r="AN262" s="24">
        <v>0</v>
      </c>
      <c r="AO262" s="24" t="s">
        <v>14</v>
      </c>
      <c r="AP262" s="80" t="s">
        <v>487</v>
      </c>
      <c r="AQ262">
        <v>0</v>
      </c>
      <c r="AR262" s="77" t="s">
        <v>512</v>
      </c>
      <c r="AS262">
        <v>0</v>
      </c>
      <c r="AT262" s="77" t="s">
        <v>512</v>
      </c>
      <c r="AU262">
        <v>0</v>
      </c>
      <c r="AV262" s="77" t="s">
        <v>512</v>
      </c>
      <c r="AW262">
        <v>0</v>
      </c>
      <c r="AX262" s="79">
        <v>10</v>
      </c>
      <c r="AY262" s="24">
        <v>1</v>
      </c>
      <c r="AZ262" s="24">
        <v>0</v>
      </c>
      <c r="BA262" s="24">
        <v>0</v>
      </c>
      <c r="BB262" s="24">
        <v>0</v>
      </c>
      <c r="BC262" s="24">
        <v>0</v>
      </c>
      <c r="BE262" s="144">
        <v>14</v>
      </c>
      <c r="BF262" s="144">
        <v>0</v>
      </c>
      <c r="BG262" s="144">
        <v>40</v>
      </c>
      <c r="BH262" s="158">
        <v>0</v>
      </c>
      <c r="BI262" s="140">
        <v>1</v>
      </c>
      <c r="BJ262" s="144">
        <v>35</v>
      </c>
      <c r="BK262" s="144" t="s">
        <v>172</v>
      </c>
      <c r="BL262" s="79"/>
      <c r="BM262" s="132" t="s">
        <v>30</v>
      </c>
      <c r="BN262" s="84">
        <v>6.5</v>
      </c>
      <c r="BO262" s="84">
        <v>3</v>
      </c>
      <c r="BP262" s="84" t="s">
        <v>49</v>
      </c>
    </row>
    <row r="263" spans="1:68" ht="45">
      <c r="A263" s="72">
        <v>5</v>
      </c>
      <c r="B263" s="49" t="s">
        <v>0</v>
      </c>
      <c r="C263" s="49">
        <v>46</v>
      </c>
      <c r="D263" s="25" t="s">
        <v>66</v>
      </c>
      <c r="E263" s="25">
        <v>3</v>
      </c>
      <c r="F263" s="25">
        <v>4.5</v>
      </c>
      <c r="G263" s="25">
        <v>7.5</v>
      </c>
      <c r="H263" s="24">
        <v>15</v>
      </c>
      <c r="I263" s="24">
        <v>3</v>
      </c>
      <c r="J263" s="79"/>
      <c r="K263" s="79"/>
      <c r="M263" s="79"/>
      <c r="N263">
        <f>J263-'data for JMP'!J263</f>
        <v>-3</v>
      </c>
      <c r="O263">
        <f t="shared" si="51"/>
        <v>0</v>
      </c>
      <c r="P263">
        <f t="shared" si="52"/>
        <v>0</v>
      </c>
      <c r="Q263">
        <f t="shared" si="53"/>
        <v>0</v>
      </c>
      <c r="R263" s="24">
        <v>2</v>
      </c>
      <c r="S263" s="51">
        <f t="shared" si="54"/>
        <v>9.42</v>
      </c>
      <c r="T263" s="79"/>
      <c r="V263" s="79"/>
      <c r="W263" s="79"/>
      <c r="X263" s="5"/>
      <c r="AD263" s="79"/>
      <c r="AE263" s="79"/>
      <c r="AF263" s="5"/>
      <c r="AH263" s="25" t="s">
        <v>18</v>
      </c>
      <c r="AI263" s="88">
        <v>1</v>
      </c>
      <c r="AJ263" s="52" t="s">
        <v>15</v>
      </c>
      <c r="AK263" s="24" t="s">
        <v>13</v>
      </c>
      <c r="AL263" s="24">
        <v>1</v>
      </c>
      <c r="AM263" s="24" t="s">
        <v>14</v>
      </c>
      <c r="AN263" s="24">
        <v>0</v>
      </c>
      <c r="AO263" s="24" t="s">
        <v>14</v>
      </c>
      <c r="AP263" s="80" t="s">
        <v>487</v>
      </c>
      <c r="AQ263">
        <v>0</v>
      </c>
      <c r="AR263" s="77" t="s">
        <v>512</v>
      </c>
      <c r="AS263">
        <v>0</v>
      </c>
      <c r="AT263" s="77" t="s">
        <v>512</v>
      </c>
      <c r="AU263">
        <v>0</v>
      </c>
      <c r="AV263" s="77" t="s">
        <v>512</v>
      </c>
      <c r="AW263">
        <v>0</v>
      </c>
      <c r="AX263" s="79">
        <v>5</v>
      </c>
      <c r="AY263" s="24">
        <v>0</v>
      </c>
      <c r="AZ263" s="24">
        <v>0</v>
      </c>
      <c r="BA263" s="24">
        <v>0</v>
      </c>
      <c r="BB263" s="24">
        <v>0</v>
      </c>
      <c r="BC263" s="24">
        <v>0</v>
      </c>
      <c r="BE263" s="144">
        <v>4</v>
      </c>
      <c r="BF263" s="144">
        <v>0.1</v>
      </c>
      <c r="BG263" s="144">
        <v>22</v>
      </c>
      <c r="BH263" s="158">
        <v>5</v>
      </c>
      <c r="BI263" s="140">
        <v>0</v>
      </c>
      <c r="BJ263" s="144">
        <v>55</v>
      </c>
      <c r="BK263" s="144" t="s">
        <v>106</v>
      </c>
      <c r="BL263" s="84"/>
      <c r="BM263" s="132" t="s">
        <v>29</v>
      </c>
      <c r="BN263" s="84">
        <v>4.5</v>
      </c>
      <c r="BO263" s="84">
        <v>3</v>
      </c>
      <c r="BP263" s="84">
        <v>0</v>
      </c>
    </row>
    <row r="264" spans="1:68" ht="45">
      <c r="A264" s="72">
        <v>5</v>
      </c>
      <c r="B264" s="49" t="s">
        <v>0</v>
      </c>
      <c r="C264" s="49">
        <v>47</v>
      </c>
      <c r="D264" s="25" t="s">
        <v>66</v>
      </c>
      <c r="E264" s="25">
        <v>2</v>
      </c>
      <c r="F264" s="25">
        <v>6</v>
      </c>
      <c r="G264" s="25">
        <v>8</v>
      </c>
      <c r="H264" s="24">
        <v>9</v>
      </c>
      <c r="I264" s="24">
        <v>8</v>
      </c>
      <c r="J264" s="79"/>
      <c r="K264" s="79"/>
      <c r="M264" s="79"/>
      <c r="N264">
        <f>J264-'data for JMP'!J264</f>
        <v>-8</v>
      </c>
      <c r="O264">
        <f t="shared" si="51"/>
        <v>0</v>
      </c>
      <c r="P264">
        <f t="shared" si="52"/>
        <v>0</v>
      </c>
      <c r="Q264">
        <f t="shared" si="53"/>
        <v>0</v>
      </c>
      <c r="R264" s="24">
        <v>2</v>
      </c>
      <c r="S264" s="51">
        <f t="shared" si="54"/>
        <v>25.12</v>
      </c>
      <c r="T264" s="79"/>
      <c r="V264" s="79"/>
      <c r="W264" s="79"/>
      <c r="X264" s="5"/>
      <c r="AD264" s="79"/>
      <c r="AE264" s="79"/>
      <c r="AF264" s="5"/>
      <c r="AH264" s="25" t="s">
        <v>17</v>
      </c>
      <c r="AI264" s="88">
        <v>1</v>
      </c>
      <c r="AJ264" s="52" t="s">
        <v>18</v>
      </c>
      <c r="AK264" s="24" t="s">
        <v>13</v>
      </c>
      <c r="AL264" s="24">
        <v>1</v>
      </c>
      <c r="AM264" s="24" t="s">
        <v>14</v>
      </c>
      <c r="AN264" s="24">
        <v>0</v>
      </c>
      <c r="AO264" s="24" t="s">
        <v>14</v>
      </c>
      <c r="AP264" s="80" t="s">
        <v>487</v>
      </c>
      <c r="AQ264">
        <v>0</v>
      </c>
      <c r="AR264" s="77" t="s">
        <v>512</v>
      </c>
      <c r="AS264">
        <v>0</v>
      </c>
      <c r="AT264" s="77" t="s">
        <v>512</v>
      </c>
      <c r="AU264">
        <v>0</v>
      </c>
      <c r="AV264" s="77" t="s">
        <v>512</v>
      </c>
      <c r="AW264">
        <v>0</v>
      </c>
      <c r="AX264" s="79">
        <v>1</v>
      </c>
      <c r="AY264" s="24">
        <v>15</v>
      </c>
      <c r="AZ264" s="24">
        <v>0</v>
      </c>
      <c r="BA264" s="24">
        <v>0</v>
      </c>
      <c r="BB264" s="24">
        <v>0</v>
      </c>
      <c r="BC264" s="24">
        <v>0</v>
      </c>
      <c r="BE264" s="144">
        <v>1</v>
      </c>
      <c r="BF264" s="144">
        <v>2</v>
      </c>
      <c r="BG264" s="144">
        <v>4</v>
      </c>
      <c r="BH264" s="158">
        <v>4</v>
      </c>
      <c r="BI264" s="140">
        <v>15</v>
      </c>
      <c r="BJ264" s="144">
        <v>40</v>
      </c>
      <c r="BK264" s="144" t="s">
        <v>104</v>
      </c>
      <c r="BL264" s="84"/>
      <c r="BM264" s="132" t="s">
        <v>30</v>
      </c>
      <c r="BN264" s="84">
        <v>6</v>
      </c>
      <c r="BO264" s="84">
        <v>2</v>
      </c>
      <c r="BP264" s="84">
        <v>0</v>
      </c>
    </row>
    <row r="265" spans="1:68" ht="60">
      <c r="A265" s="72">
        <v>5</v>
      </c>
      <c r="B265" s="49" t="s">
        <v>0</v>
      </c>
      <c r="C265" s="49">
        <v>48</v>
      </c>
      <c r="D265" s="25" t="s">
        <v>66</v>
      </c>
      <c r="E265" s="25">
        <v>2</v>
      </c>
      <c r="F265" s="25">
        <v>7.5</v>
      </c>
      <c r="G265" s="25">
        <v>16.5</v>
      </c>
      <c r="H265" s="24">
        <v>36.5</v>
      </c>
      <c r="I265" s="24">
        <v>18</v>
      </c>
      <c r="J265" s="79">
        <v>27</v>
      </c>
      <c r="K265" s="79">
        <v>50</v>
      </c>
      <c r="L265" s="79">
        <v>64.5</v>
      </c>
      <c r="M265" s="79">
        <v>75</v>
      </c>
      <c r="N265">
        <f>J265-'data for JMP'!J265</f>
        <v>9</v>
      </c>
      <c r="O265">
        <f t="shared" si="51"/>
        <v>23</v>
      </c>
      <c r="P265">
        <f t="shared" si="52"/>
        <v>14.5</v>
      </c>
      <c r="Q265">
        <f t="shared" si="53"/>
        <v>10.5</v>
      </c>
      <c r="R265" s="24">
        <v>7.5</v>
      </c>
      <c r="S265" s="51">
        <f t="shared" si="54"/>
        <v>794.8125</v>
      </c>
      <c r="T265" s="79">
        <v>5</v>
      </c>
      <c r="U265">
        <f>3.14*(T265/2)^2*J265</f>
        <v>529.875</v>
      </c>
      <c r="V265" s="79">
        <v>17</v>
      </c>
      <c r="W265" s="79">
        <v>15</v>
      </c>
      <c r="X265" s="5">
        <f xml:space="preserve"> AVERAGE(V265:W265)</f>
        <v>16</v>
      </c>
      <c r="Y265">
        <f>3.14*((V265+W265)/2)^2*K265</f>
        <v>40192</v>
      </c>
      <c r="Z265" s="79">
        <v>25</v>
      </c>
      <c r="AA265" s="79">
        <v>24</v>
      </c>
      <c r="AB265" s="5">
        <f xml:space="preserve"> AVERAGE(Z265:AA265)</f>
        <v>24.5</v>
      </c>
      <c r="AC265">
        <f>3.14*((Z265+AA265)/2)^2*L265</f>
        <v>121568.63250000001</v>
      </c>
      <c r="AD265" s="79">
        <v>36</v>
      </c>
      <c r="AE265" s="79">
        <v>27</v>
      </c>
      <c r="AF265" s="5">
        <f xml:space="preserve"> AVERAGE(AD265:AE265)</f>
        <v>31.5</v>
      </c>
      <c r="AG265">
        <f>3.14*((AD265+AE265)/2)^2*M265</f>
        <v>233674.875</v>
      </c>
      <c r="AH265" s="25" t="s">
        <v>15</v>
      </c>
      <c r="AI265" s="88">
        <v>1</v>
      </c>
      <c r="AJ265" s="52" t="s">
        <v>13</v>
      </c>
      <c r="AK265" s="24" t="s">
        <v>13</v>
      </c>
      <c r="AL265" s="24">
        <v>1</v>
      </c>
      <c r="AM265" s="24" t="s">
        <v>17</v>
      </c>
      <c r="AN265" s="24">
        <v>1</v>
      </c>
      <c r="AO265" s="24" t="s">
        <v>15</v>
      </c>
      <c r="AP265" s="80" t="s">
        <v>488</v>
      </c>
      <c r="AQ265">
        <v>1</v>
      </c>
      <c r="AR265" s="77" t="s">
        <v>491</v>
      </c>
      <c r="AS265">
        <v>1</v>
      </c>
      <c r="AT265" s="77" t="s">
        <v>13</v>
      </c>
      <c r="AU265">
        <v>1</v>
      </c>
      <c r="AV265" s="77" t="s">
        <v>497</v>
      </c>
      <c r="AW265">
        <v>1</v>
      </c>
      <c r="AX265" s="79">
        <v>15</v>
      </c>
      <c r="AY265" s="24">
        <v>2</v>
      </c>
      <c r="AZ265" s="79">
        <v>15</v>
      </c>
      <c r="BA265" s="79">
        <v>20</v>
      </c>
      <c r="BB265" s="79">
        <v>40</v>
      </c>
      <c r="BC265" s="79">
        <v>50</v>
      </c>
      <c r="BE265" s="144">
        <v>1</v>
      </c>
      <c r="BF265" s="144">
        <v>2</v>
      </c>
      <c r="BG265" s="144">
        <v>10</v>
      </c>
      <c r="BH265" s="158">
        <v>15</v>
      </c>
      <c r="BI265" s="140">
        <v>2</v>
      </c>
      <c r="BJ265" s="144">
        <v>35</v>
      </c>
      <c r="BK265" s="144" t="s">
        <v>171</v>
      </c>
      <c r="BL265" s="84"/>
      <c r="BM265" s="132" t="s">
        <v>29</v>
      </c>
      <c r="BN265" s="84">
        <v>7.5</v>
      </c>
      <c r="BO265" s="84">
        <v>7</v>
      </c>
      <c r="BP265" s="84">
        <v>0</v>
      </c>
    </row>
    <row r="266" spans="1:68" ht="60">
      <c r="A266" s="72">
        <v>5</v>
      </c>
      <c r="B266" s="49" t="s">
        <v>0</v>
      </c>
      <c r="C266" s="49">
        <v>49</v>
      </c>
      <c r="D266" s="25" t="s">
        <v>66</v>
      </c>
      <c r="E266" s="25">
        <v>2</v>
      </c>
      <c r="F266" s="25">
        <v>6</v>
      </c>
      <c r="G266" s="25">
        <v>11.5</v>
      </c>
      <c r="H266" s="24">
        <v>19</v>
      </c>
      <c r="I266" s="24">
        <v>16</v>
      </c>
      <c r="J266" s="79">
        <v>24</v>
      </c>
      <c r="K266" s="79">
        <v>33</v>
      </c>
      <c r="L266" s="79">
        <v>41</v>
      </c>
      <c r="M266" s="79">
        <v>66</v>
      </c>
      <c r="N266">
        <f>J266-'data for JMP'!J266</f>
        <v>8</v>
      </c>
      <c r="O266">
        <f t="shared" si="51"/>
        <v>9</v>
      </c>
      <c r="P266">
        <f t="shared" si="52"/>
        <v>8</v>
      </c>
      <c r="Q266">
        <f t="shared" si="53"/>
        <v>25</v>
      </c>
      <c r="R266" s="24">
        <v>7.5</v>
      </c>
      <c r="S266" s="51">
        <f t="shared" si="54"/>
        <v>706.5</v>
      </c>
      <c r="T266" s="79">
        <v>9</v>
      </c>
      <c r="U266">
        <f>3.14*(T266/2)^2*J266</f>
        <v>1526.04</v>
      </c>
      <c r="V266" s="79">
        <v>16</v>
      </c>
      <c r="W266" s="79">
        <v>12</v>
      </c>
      <c r="X266" s="5">
        <f xml:space="preserve"> AVERAGE(V266:W266)</f>
        <v>14</v>
      </c>
      <c r="Y266">
        <f>3.14*((V266+W266)/2)^2*K266</f>
        <v>20309.52</v>
      </c>
      <c r="Z266" s="79">
        <v>20</v>
      </c>
      <c r="AA266" s="79">
        <v>23</v>
      </c>
      <c r="AB266" s="5">
        <f xml:space="preserve"> AVERAGE(Z266:AA266)</f>
        <v>21.5</v>
      </c>
      <c r="AC266">
        <f>3.14*((Z266+AA266)/2)^2*L266</f>
        <v>59510.065000000002</v>
      </c>
      <c r="AD266" s="79">
        <v>36</v>
      </c>
      <c r="AE266" s="79">
        <v>31</v>
      </c>
      <c r="AF266" s="5">
        <f xml:space="preserve"> AVERAGE(AD266:AE266)</f>
        <v>33.5</v>
      </c>
      <c r="AG266">
        <f>3.14*((AD266+AE266)/2)^2*M266</f>
        <v>232575.09000000003</v>
      </c>
      <c r="AH266" s="25" t="s">
        <v>15</v>
      </c>
      <c r="AI266" s="88">
        <v>1</v>
      </c>
      <c r="AJ266" s="52" t="s">
        <v>15</v>
      </c>
      <c r="AK266" s="24" t="s">
        <v>13</v>
      </c>
      <c r="AL266" s="24">
        <v>1</v>
      </c>
      <c r="AM266" s="24" t="s">
        <v>17</v>
      </c>
      <c r="AN266" s="24">
        <v>1</v>
      </c>
      <c r="AO266" s="24" t="s">
        <v>15</v>
      </c>
      <c r="AP266" s="80" t="s">
        <v>488</v>
      </c>
      <c r="AQ266">
        <v>1</v>
      </c>
      <c r="AR266" s="77" t="s">
        <v>488</v>
      </c>
      <c r="AS266">
        <v>1</v>
      </c>
      <c r="AT266" s="77" t="s">
        <v>13</v>
      </c>
      <c r="AU266">
        <v>1</v>
      </c>
      <c r="AV266" s="77" t="s">
        <v>488</v>
      </c>
      <c r="AW266">
        <v>1</v>
      </c>
      <c r="AX266" s="79">
        <v>10</v>
      </c>
      <c r="AY266" s="24">
        <v>10</v>
      </c>
      <c r="AZ266" s="79">
        <v>10</v>
      </c>
      <c r="BA266" s="79">
        <v>35</v>
      </c>
      <c r="BB266" s="79">
        <v>50</v>
      </c>
      <c r="BC266" s="79">
        <v>75</v>
      </c>
      <c r="BE266" s="144">
        <v>2</v>
      </c>
      <c r="BF266" s="144">
        <v>20</v>
      </c>
      <c r="BG266" s="144">
        <v>5</v>
      </c>
      <c r="BH266" s="158">
        <v>10</v>
      </c>
      <c r="BI266" s="140">
        <v>10</v>
      </c>
      <c r="BJ266" s="144">
        <v>75</v>
      </c>
      <c r="BK266" s="144" t="s">
        <v>170</v>
      </c>
      <c r="BL266" s="84"/>
      <c r="BM266" s="132" t="s">
        <v>29</v>
      </c>
      <c r="BN266" s="84">
        <v>6</v>
      </c>
      <c r="BO266" s="84">
        <v>4</v>
      </c>
      <c r="BP266" s="84">
        <v>0</v>
      </c>
    </row>
    <row r="267" spans="1:68" ht="45">
      <c r="A267" s="72">
        <v>5</v>
      </c>
      <c r="B267" s="49" t="s">
        <v>0</v>
      </c>
      <c r="C267" s="49">
        <v>50</v>
      </c>
      <c r="D267" s="25" t="s">
        <v>42</v>
      </c>
      <c r="E267" s="25">
        <v>2</v>
      </c>
      <c r="F267" s="26">
        <v>6.5</v>
      </c>
      <c r="G267" s="25">
        <v>11</v>
      </c>
      <c r="H267" s="24">
        <v>14</v>
      </c>
      <c r="I267" s="24">
        <v>8</v>
      </c>
      <c r="J267" s="79"/>
      <c r="K267" s="79"/>
      <c r="L267" s="79"/>
      <c r="M267" s="79"/>
      <c r="N267">
        <f>J267-'data for JMP'!J267</f>
        <v>-8</v>
      </c>
      <c r="O267">
        <f t="shared" si="51"/>
        <v>0</v>
      </c>
      <c r="P267">
        <f t="shared" si="52"/>
        <v>0</v>
      </c>
      <c r="Q267">
        <f t="shared" si="53"/>
        <v>0</v>
      </c>
      <c r="R267" s="24">
        <v>2</v>
      </c>
      <c r="S267" s="51">
        <f t="shared" si="54"/>
        <v>25.12</v>
      </c>
      <c r="T267" s="79"/>
      <c r="V267" s="79"/>
      <c r="W267" s="79"/>
      <c r="X267" s="5"/>
      <c r="Z267" s="79"/>
      <c r="AA267" s="79"/>
      <c r="AB267" s="5"/>
      <c r="AD267" s="79"/>
      <c r="AE267" s="79"/>
      <c r="AF267" s="5"/>
      <c r="AH267" s="25" t="s">
        <v>15</v>
      </c>
      <c r="AI267" s="88">
        <v>1</v>
      </c>
      <c r="AJ267" s="52" t="s">
        <v>15</v>
      </c>
      <c r="AK267" s="24" t="s">
        <v>13</v>
      </c>
      <c r="AL267" s="24">
        <v>1</v>
      </c>
      <c r="AM267" s="24" t="s">
        <v>14</v>
      </c>
      <c r="AN267" s="24">
        <v>0</v>
      </c>
      <c r="AO267" s="24" t="s">
        <v>14</v>
      </c>
      <c r="AP267" s="77" t="s">
        <v>512</v>
      </c>
      <c r="AQ267">
        <v>0</v>
      </c>
      <c r="AR267" s="77" t="s">
        <v>512</v>
      </c>
      <c r="AS267">
        <v>0</v>
      </c>
      <c r="AT267" s="77" t="s">
        <v>512</v>
      </c>
      <c r="AU267">
        <v>0</v>
      </c>
      <c r="AV267" s="77" t="s">
        <v>512</v>
      </c>
      <c r="AW267">
        <v>0</v>
      </c>
      <c r="AX267" s="79">
        <v>5</v>
      </c>
      <c r="AY267" s="24">
        <v>0</v>
      </c>
      <c r="AZ267" s="24">
        <v>0</v>
      </c>
      <c r="BA267" s="24">
        <v>0</v>
      </c>
      <c r="BB267" s="24">
        <v>0</v>
      </c>
      <c r="BC267" s="24">
        <v>0</v>
      </c>
      <c r="BE267" s="144">
        <v>5</v>
      </c>
      <c r="BF267" s="144">
        <v>0</v>
      </c>
      <c r="BG267" s="144">
        <v>75</v>
      </c>
      <c r="BH267" s="158">
        <v>0</v>
      </c>
      <c r="BI267" s="140">
        <v>0</v>
      </c>
      <c r="BJ267" s="144">
        <v>100</v>
      </c>
      <c r="BK267" s="144" t="s">
        <v>55</v>
      </c>
      <c r="BL267" s="84"/>
      <c r="BM267" s="132" t="s">
        <v>30</v>
      </c>
      <c r="BN267" s="150">
        <v>6.5</v>
      </c>
      <c r="BO267" s="84">
        <v>3</v>
      </c>
      <c r="BP267" s="84" t="s">
        <v>49</v>
      </c>
    </row>
    <row r="268" spans="1:68" ht="45">
      <c r="A268" s="72">
        <v>5</v>
      </c>
      <c r="B268" s="49" t="s">
        <v>0</v>
      </c>
      <c r="C268" s="49">
        <v>51</v>
      </c>
      <c r="D268" s="26" t="s">
        <v>66</v>
      </c>
      <c r="E268" s="26">
        <v>3</v>
      </c>
      <c r="F268" s="25">
        <v>6</v>
      </c>
      <c r="G268" s="25">
        <v>15.5</v>
      </c>
      <c r="H268" s="50">
        <v>36.5</v>
      </c>
      <c r="I268" s="24">
        <v>33</v>
      </c>
      <c r="J268" s="78">
        <v>40</v>
      </c>
      <c r="K268" s="78">
        <v>65</v>
      </c>
      <c r="L268" s="79">
        <v>90</v>
      </c>
      <c r="M268" s="79">
        <v>115</v>
      </c>
      <c r="N268">
        <f>J268-'data for JMP'!J268</f>
        <v>7</v>
      </c>
      <c r="O268">
        <f t="shared" si="51"/>
        <v>25</v>
      </c>
      <c r="P268">
        <f t="shared" si="52"/>
        <v>25</v>
      </c>
      <c r="Q268">
        <f t="shared" si="53"/>
        <v>25</v>
      </c>
      <c r="R268" s="24">
        <v>13.5</v>
      </c>
      <c r="S268" s="51">
        <f t="shared" si="54"/>
        <v>4721.1862499999997</v>
      </c>
      <c r="T268" s="78">
        <v>15</v>
      </c>
      <c r="U268">
        <f>3.14*(T268/2)^2*J268</f>
        <v>7065</v>
      </c>
      <c r="V268" s="78">
        <v>22</v>
      </c>
      <c r="W268" s="78">
        <v>23</v>
      </c>
      <c r="X268" s="5">
        <f xml:space="preserve"> AVERAGE(V268:W268)</f>
        <v>22.5</v>
      </c>
      <c r="Y268">
        <f>3.14*((V268+W268)/2)^2*K268</f>
        <v>103325.625</v>
      </c>
      <c r="Z268" s="79">
        <v>33</v>
      </c>
      <c r="AA268" s="79">
        <v>25</v>
      </c>
      <c r="AB268" s="5">
        <f xml:space="preserve"> AVERAGE(Z268:AA268)</f>
        <v>29</v>
      </c>
      <c r="AC268">
        <f>3.14*((Z268+AA268)/2)^2*L268</f>
        <v>237666.60000000003</v>
      </c>
      <c r="AD268" s="79">
        <v>56</v>
      </c>
      <c r="AE268" s="79">
        <v>45</v>
      </c>
      <c r="AF268" s="5">
        <f xml:space="preserve"> AVERAGE(AD268:AE268)</f>
        <v>50.5</v>
      </c>
      <c r="AG268">
        <f>3.14*((AD268+AE268)/2)^2*M268</f>
        <v>920895.27500000014</v>
      </c>
      <c r="AH268" s="26" t="s">
        <v>13</v>
      </c>
      <c r="AI268" s="88">
        <v>1</v>
      </c>
      <c r="AJ268" s="52" t="s">
        <v>86</v>
      </c>
      <c r="AK268" s="24" t="s">
        <v>13</v>
      </c>
      <c r="AL268" s="50">
        <v>1</v>
      </c>
      <c r="AM268" s="24" t="s">
        <v>15</v>
      </c>
      <c r="AN268" s="24">
        <v>1</v>
      </c>
      <c r="AO268" s="24" t="s">
        <v>15</v>
      </c>
      <c r="AP268" s="80" t="s">
        <v>491</v>
      </c>
      <c r="AQ268">
        <v>1</v>
      </c>
      <c r="AR268" s="77" t="s">
        <v>488</v>
      </c>
      <c r="AS268">
        <v>1</v>
      </c>
      <c r="AT268" s="77" t="s">
        <v>13</v>
      </c>
      <c r="AU268">
        <v>1</v>
      </c>
      <c r="AV268" s="77" t="s">
        <v>13</v>
      </c>
      <c r="AW268">
        <v>1</v>
      </c>
      <c r="AX268" s="78">
        <v>20</v>
      </c>
      <c r="AY268" s="24">
        <v>40</v>
      </c>
      <c r="AZ268" s="78">
        <v>40</v>
      </c>
      <c r="BA268" s="78">
        <v>25</v>
      </c>
      <c r="BB268" s="79">
        <v>65</v>
      </c>
      <c r="BC268" s="79">
        <v>25</v>
      </c>
      <c r="BE268" s="144">
        <v>35</v>
      </c>
      <c r="BF268" s="144">
        <v>0</v>
      </c>
      <c r="BG268" s="144">
        <v>66</v>
      </c>
      <c r="BH268" s="158">
        <v>8</v>
      </c>
      <c r="BI268" s="140">
        <v>40</v>
      </c>
      <c r="BJ268" s="144">
        <v>100</v>
      </c>
      <c r="BK268" s="144" t="s">
        <v>169</v>
      </c>
      <c r="BL268" s="84"/>
      <c r="BM268" s="132" t="s">
        <v>30</v>
      </c>
      <c r="BN268" s="162">
        <v>6</v>
      </c>
      <c r="BO268" s="84">
        <v>2</v>
      </c>
      <c r="BP268" s="84">
        <v>0</v>
      </c>
    </row>
    <row r="269" spans="1:68" ht="60">
      <c r="A269" s="72">
        <v>5</v>
      </c>
      <c r="B269" s="49" t="s">
        <v>0</v>
      </c>
      <c r="C269" s="49">
        <v>52</v>
      </c>
      <c r="D269" s="25" t="s">
        <v>81</v>
      </c>
      <c r="E269" s="25">
        <v>2</v>
      </c>
      <c r="F269" s="49">
        <v>9</v>
      </c>
      <c r="G269" s="26">
        <v>15</v>
      </c>
      <c r="H269" s="24">
        <v>18.5</v>
      </c>
      <c r="I269" s="24">
        <v>2</v>
      </c>
      <c r="J269" s="79"/>
      <c r="K269" s="79"/>
      <c r="N269">
        <f>J269-'data for JMP'!J269</f>
        <v>-2</v>
      </c>
      <c r="O269">
        <f t="shared" si="51"/>
        <v>0</v>
      </c>
      <c r="P269">
        <f t="shared" si="52"/>
        <v>0</v>
      </c>
      <c r="Q269">
        <f t="shared" si="53"/>
        <v>0</v>
      </c>
      <c r="R269" s="24">
        <v>2</v>
      </c>
      <c r="S269" s="51">
        <f t="shared" si="54"/>
        <v>6.28</v>
      </c>
      <c r="T269" s="79"/>
      <c r="V269" s="79"/>
      <c r="W269" s="79"/>
      <c r="X269" s="5"/>
      <c r="AH269" s="25" t="s">
        <v>17</v>
      </c>
      <c r="AI269" s="88">
        <v>1</v>
      </c>
      <c r="AJ269" s="52" t="s">
        <v>86</v>
      </c>
      <c r="AK269" s="24" t="s">
        <v>17</v>
      </c>
      <c r="AL269" s="24">
        <v>1</v>
      </c>
      <c r="AM269" s="24" t="s">
        <v>14</v>
      </c>
      <c r="AN269" s="24">
        <v>0</v>
      </c>
      <c r="AO269" s="24" t="s">
        <v>14</v>
      </c>
      <c r="AP269" s="80" t="s">
        <v>487</v>
      </c>
      <c r="AQ269">
        <v>0</v>
      </c>
      <c r="AR269" s="77" t="s">
        <v>512</v>
      </c>
      <c r="AS269">
        <v>0</v>
      </c>
      <c r="AT269" s="77" t="s">
        <v>512</v>
      </c>
      <c r="AU269">
        <v>0</v>
      </c>
      <c r="AV269" s="77" t="s">
        <v>512</v>
      </c>
      <c r="AW269">
        <v>0</v>
      </c>
      <c r="AX269" s="79">
        <v>5</v>
      </c>
      <c r="AY269" s="24">
        <v>5</v>
      </c>
      <c r="AZ269" s="24">
        <v>0</v>
      </c>
      <c r="BA269" s="24">
        <v>0</v>
      </c>
      <c r="BB269" s="24">
        <v>0</v>
      </c>
      <c r="BC269" s="24">
        <v>0</v>
      </c>
      <c r="BE269" s="158">
        <v>3</v>
      </c>
      <c r="BF269" s="158">
        <v>1</v>
      </c>
      <c r="BG269" s="158">
        <v>10</v>
      </c>
      <c r="BH269" s="158">
        <v>5</v>
      </c>
      <c r="BI269" s="140">
        <v>5</v>
      </c>
      <c r="BJ269" s="158">
        <v>40</v>
      </c>
      <c r="BK269" s="144" t="s">
        <v>168</v>
      </c>
      <c r="BL269" s="77"/>
      <c r="BM269" s="132" t="s">
        <v>29</v>
      </c>
      <c r="BN269" s="84">
        <v>6</v>
      </c>
      <c r="BO269" s="77">
        <v>4</v>
      </c>
      <c r="BP269" s="77">
        <v>0</v>
      </c>
    </row>
    <row r="270" spans="1:68" ht="60">
      <c r="A270" s="72">
        <v>5</v>
      </c>
      <c r="B270" s="49" t="s">
        <v>0</v>
      </c>
      <c r="C270" s="49">
        <v>53</v>
      </c>
      <c r="D270" s="49" t="s">
        <v>81</v>
      </c>
      <c r="E270" s="49">
        <v>2</v>
      </c>
      <c r="F270" s="25">
        <v>7</v>
      </c>
      <c r="G270" s="25">
        <v>11</v>
      </c>
      <c r="H270" s="24"/>
      <c r="I270" s="24"/>
      <c r="J270" s="79"/>
      <c r="K270" s="79"/>
      <c r="N270">
        <f>J270-'data for JMP'!J270</f>
        <v>0</v>
      </c>
      <c r="O270">
        <f t="shared" si="51"/>
        <v>0</v>
      </c>
      <c r="P270">
        <f t="shared" si="52"/>
        <v>0</v>
      </c>
      <c r="Q270">
        <f t="shared" si="53"/>
        <v>0</v>
      </c>
      <c r="R270" s="24"/>
      <c r="S270" s="51"/>
      <c r="T270" s="79"/>
      <c r="V270" s="79"/>
      <c r="W270" s="79"/>
      <c r="X270" s="5"/>
      <c r="AH270" s="49" t="s">
        <v>15</v>
      </c>
      <c r="AI270" s="88">
        <v>1</v>
      </c>
      <c r="AJ270" s="52" t="s">
        <v>15</v>
      </c>
      <c r="AK270" s="24" t="s">
        <v>14</v>
      </c>
      <c r="AL270" s="24">
        <v>0</v>
      </c>
      <c r="AM270" s="24" t="s">
        <v>14</v>
      </c>
      <c r="AN270" s="24">
        <v>0</v>
      </c>
      <c r="AO270" s="24" t="s">
        <v>14</v>
      </c>
      <c r="AP270" s="77" t="s">
        <v>512</v>
      </c>
      <c r="AQ270">
        <v>0</v>
      </c>
      <c r="AR270" s="77" t="s">
        <v>512</v>
      </c>
      <c r="AS270">
        <v>0</v>
      </c>
      <c r="AT270" s="77" t="s">
        <v>512</v>
      </c>
      <c r="AU270">
        <v>0</v>
      </c>
      <c r="AV270" s="77" t="s">
        <v>512</v>
      </c>
      <c r="AW270">
        <v>0</v>
      </c>
      <c r="AX270" s="79">
        <v>0</v>
      </c>
      <c r="AY270" s="79">
        <v>0</v>
      </c>
      <c r="AZ270" s="24">
        <v>0</v>
      </c>
      <c r="BA270" s="24">
        <v>0</v>
      </c>
      <c r="BB270" s="24">
        <v>0</v>
      </c>
      <c r="BC270" s="24">
        <v>0</v>
      </c>
      <c r="BE270" s="144">
        <v>5</v>
      </c>
      <c r="BF270" s="144">
        <v>0</v>
      </c>
      <c r="BG270" s="144">
        <v>30</v>
      </c>
      <c r="BH270" s="158">
        <v>20</v>
      </c>
      <c r="BI270" s="140"/>
      <c r="BJ270" s="144">
        <v>75</v>
      </c>
      <c r="BK270" s="158" t="s">
        <v>163</v>
      </c>
      <c r="BL270" s="84"/>
      <c r="BM270" s="132" t="s">
        <v>30</v>
      </c>
      <c r="BN270" s="77">
        <v>5</v>
      </c>
      <c r="BO270" s="84">
        <v>4</v>
      </c>
      <c r="BP270" s="84">
        <v>0</v>
      </c>
    </row>
    <row r="271" spans="1:68" ht="30">
      <c r="A271" s="72">
        <v>5</v>
      </c>
      <c r="B271" s="49" t="s">
        <v>0</v>
      </c>
      <c r="C271" s="49">
        <v>54</v>
      </c>
      <c r="D271" s="25" t="s">
        <v>81</v>
      </c>
      <c r="E271" s="25">
        <v>3</v>
      </c>
      <c r="F271" s="25">
        <v>6</v>
      </c>
      <c r="G271" s="49">
        <v>4.5</v>
      </c>
      <c r="H271" s="24"/>
      <c r="I271" s="24"/>
      <c r="J271" s="79"/>
      <c r="K271" s="79"/>
      <c r="N271">
        <f>J271-'data for JMP'!J271</f>
        <v>0</v>
      </c>
      <c r="O271">
        <f t="shared" si="51"/>
        <v>0</v>
      </c>
      <c r="P271">
        <f t="shared" si="52"/>
        <v>0</v>
      </c>
      <c r="Q271">
        <f t="shared" si="53"/>
        <v>0</v>
      </c>
      <c r="R271" s="24"/>
      <c r="S271" s="51"/>
      <c r="T271" s="79"/>
      <c r="V271" s="79"/>
      <c r="W271" s="79"/>
      <c r="X271" s="5"/>
      <c r="AH271" s="25" t="s">
        <v>18</v>
      </c>
      <c r="AI271" s="88">
        <v>1</v>
      </c>
      <c r="AJ271" s="52" t="s">
        <v>15</v>
      </c>
      <c r="AK271" s="24" t="s">
        <v>14</v>
      </c>
      <c r="AL271" s="24">
        <v>0</v>
      </c>
      <c r="AM271" s="24" t="s">
        <v>14</v>
      </c>
      <c r="AN271" s="24">
        <v>0</v>
      </c>
      <c r="AO271" s="24" t="s">
        <v>14</v>
      </c>
      <c r="AP271" s="77" t="s">
        <v>512</v>
      </c>
      <c r="AQ271">
        <v>0</v>
      </c>
      <c r="AR271" s="77" t="s">
        <v>512</v>
      </c>
      <c r="AS271">
        <v>0</v>
      </c>
      <c r="AT271" s="77" t="s">
        <v>512</v>
      </c>
      <c r="AU271">
        <v>0</v>
      </c>
      <c r="AV271" s="77" t="s">
        <v>512</v>
      </c>
      <c r="AW271">
        <v>0</v>
      </c>
      <c r="AX271" s="79">
        <v>0</v>
      </c>
      <c r="AY271" s="79">
        <v>0</v>
      </c>
      <c r="AZ271" s="24">
        <v>0</v>
      </c>
      <c r="BA271" s="24">
        <v>0</v>
      </c>
      <c r="BB271" s="24">
        <v>0</v>
      </c>
      <c r="BC271" s="24">
        <v>0</v>
      </c>
      <c r="BE271" s="158">
        <v>5</v>
      </c>
      <c r="BF271" s="158">
        <v>0</v>
      </c>
      <c r="BG271" s="158">
        <v>20</v>
      </c>
      <c r="BH271" s="158">
        <v>0</v>
      </c>
      <c r="BI271" s="140"/>
      <c r="BJ271" s="158">
        <v>60</v>
      </c>
      <c r="BK271" s="144" t="s">
        <v>88</v>
      </c>
      <c r="BL271" s="84"/>
      <c r="BM271" s="132" t="s">
        <v>30</v>
      </c>
      <c r="BN271" s="84">
        <v>9</v>
      </c>
      <c r="BO271" s="84">
        <v>5</v>
      </c>
      <c r="BP271" s="77">
        <v>0</v>
      </c>
    </row>
    <row r="272" spans="1:68" ht="45">
      <c r="A272" s="72">
        <v>5</v>
      </c>
      <c r="B272" s="49" t="s">
        <v>0</v>
      </c>
      <c r="C272" s="49">
        <v>55</v>
      </c>
      <c r="D272" s="25" t="s">
        <v>81</v>
      </c>
      <c r="E272" s="25">
        <v>2</v>
      </c>
      <c r="F272" s="25">
        <v>7</v>
      </c>
      <c r="G272" s="25">
        <v>4</v>
      </c>
      <c r="H272" s="24"/>
      <c r="I272" s="24"/>
      <c r="J272" s="79"/>
      <c r="K272" s="79"/>
      <c r="N272">
        <f>J272-'data for JMP'!J272</f>
        <v>0</v>
      </c>
      <c r="O272">
        <f t="shared" si="51"/>
        <v>0</v>
      </c>
      <c r="P272">
        <f t="shared" si="52"/>
        <v>0</v>
      </c>
      <c r="Q272">
        <f t="shared" si="53"/>
        <v>0</v>
      </c>
      <c r="R272" s="24"/>
      <c r="S272" s="51"/>
      <c r="T272" s="79"/>
      <c r="V272" s="79"/>
      <c r="W272" s="79"/>
      <c r="X272" s="5"/>
      <c r="AH272" s="25" t="s">
        <v>15</v>
      </c>
      <c r="AI272" s="88">
        <v>1</v>
      </c>
      <c r="AJ272" s="52" t="s">
        <v>15</v>
      </c>
      <c r="AK272" s="24" t="s">
        <v>14</v>
      </c>
      <c r="AL272" s="24">
        <v>0</v>
      </c>
      <c r="AM272" s="24" t="s">
        <v>14</v>
      </c>
      <c r="AN272" s="24">
        <v>0</v>
      </c>
      <c r="AO272" s="24" t="s">
        <v>14</v>
      </c>
      <c r="AP272" s="77" t="s">
        <v>512</v>
      </c>
      <c r="AQ272">
        <v>0</v>
      </c>
      <c r="AR272" s="77" t="s">
        <v>512</v>
      </c>
      <c r="AS272">
        <v>0</v>
      </c>
      <c r="AT272" s="77" t="s">
        <v>512</v>
      </c>
      <c r="AU272">
        <v>0</v>
      </c>
      <c r="AV272" s="77" t="s">
        <v>512</v>
      </c>
      <c r="AW272">
        <v>0</v>
      </c>
      <c r="AX272" s="79">
        <v>0</v>
      </c>
      <c r="AY272" s="79">
        <v>0</v>
      </c>
      <c r="AZ272" s="24">
        <v>0</v>
      </c>
      <c r="BA272" s="24">
        <v>0</v>
      </c>
      <c r="BB272" s="24">
        <v>0</v>
      </c>
      <c r="BC272" s="24">
        <v>0</v>
      </c>
      <c r="BE272" s="144">
        <v>4</v>
      </c>
      <c r="BF272" s="144">
        <v>1</v>
      </c>
      <c r="BG272" s="144">
        <v>25</v>
      </c>
      <c r="BH272" s="158">
        <v>20</v>
      </c>
      <c r="BI272" s="140"/>
      <c r="BJ272" s="144">
        <v>60</v>
      </c>
      <c r="BK272" s="158" t="s">
        <v>167</v>
      </c>
      <c r="BL272" s="84"/>
      <c r="BM272" s="132" t="s">
        <v>30</v>
      </c>
      <c r="BN272" s="84">
        <v>7</v>
      </c>
      <c r="BO272" s="84">
        <v>4</v>
      </c>
      <c r="BP272" s="84">
        <v>0</v>
      </c>
    </row>
    <row r="273" spans="1:68" ht="60">
      <c r="A273" s="72">
        <v>5</v>
      </c>
      <c r="B273" s="49" t="s">
        <v>0</v>
      </c>
      <c r="C273" s="49">
        <v>56</v>
      </c>
      <c r="D273" s="25" t="s">
        <v>81</v>
      </c>
      <c r="E273" s="25">
        <v>0</v>
      </c>
      <c r="F273" s="25">
        <v>8</v>
      </c>
      <c r="G273" s="25">
        <v>0</v>
      </c>
      <c r="H273" s="24"/>
      <c r="I273" s="24"/>
      <c r="J273" s="79"/>
      <c r="K273" s="79"/>
      <c r="N273">
        <f>J273-'data for JMP'!J273</f>
        <v>0</v>
      </c>
      <c r="O273">
        <f t="shared" si="51"/>
        <v>0</v>
      </c>
      <c r="P273">
        <f t="shared" si="52"/>
        <v>0</v>
      </c>
      <c r="Q273">
        <f t="shared" si="53"/>
        <v>0</v>
      </c>
      <c r="R273" s="24"/>
      <c r="S273" s="51"/>
      <c r="T273" s="79"/>
      <c r="V273" s="79"/>
      <c r="W273" s="79"/>
      <c r="X273" s="5"/>
      <c r="AH273" s="25" t="s">
        <v>14</v>
      </c>
      <c r="AI273" s="25">
        <v>0</v>
      </c>
      <c r="AJ273" s="25" t="s">
        <v>14</v>
      </c>
      <c r="AK273" s="24" t="s">
        <v>14</v>
      </c>
      <c r="AL273" s="24">
        <v>0</v>
      </c>
      <c r="AM273" s="24" t="s">
        <v>14</v>
      </c>
      <c r="AN273" s="24">
        <v>0</v>
      </c>
      <c r="AO273" s="24" t="s">
        <v>14</v>
      </c>
      <c r="AP273" s="77" t="s">
        <v>512</v>
      </c>
      <c r="AQ273">
        <v>0</v>
      </c>
      <c r="AR273" s="77" t="s">
        <v>512</v>
      </c>
      <c r="AS273">
        <v>0</v>
      </c>
      <c r="AT273" s="77" t="s">
        <v>512</v>
      </c>
      <c r="AU273">
        <v>0</v>
      </c>
      <c r="AV273" s="77" t="s">
        <v>512</v>
      </c>
      <c r="AW273">
        <v>0</v>
      </c>
      <c r="AX273" s="79">
        <v>0</v>
      </c>
      <c r="AY273" s="79">
        <v>0</v>
      </c>
      <c r="AZ273" s="24">
        <v>0</v>
      </c>
      <c r="BA273" s="24">
        <v>0</v>
      </c>
      <c r="BB273" s="24">
        <v>0</v>
      </c>
      <c r="BC273" s="24">
        <v>0</v>
      </c>
      <c r="BE273" s="158">
        <v>10</v>
      </c>
      <c r="BF273" s="158">
        <v>3</v>
      </c>
      <c r="BG273" s="158">
        <v>25</v>
      </c>
      <c r="BH273" s="158">
        <v>20</v>
      </c>
      <c r="BI273" s="140"/>
      <c r="BJ273" s="158">
        <v>45</v>
      </c>
      <c r="BK273" s="144" t="s">
        <v>166</v>
      </c>
      <c r="BL273" s="84"/>
      <c r="BM273" s="132" t="s">
        <v>30</v>
      </c>
      <c r="BN273" s="84">
        <v>8</v>
      </c>
      <c r="BO273" s="84">
        <v>5</v>
      </c>
      <c r="BP273" s="77">
        <v>0</v>
      </c>
    </row>
    <row r="274" spans="1:68" ht="60">
      <c r="A274" s="72">
        <v>5</v>
      </c>
      <c r="B274" s="49" t="s">
        <v>0</v>
      </c>
      <c r="C274" s="49">
        <v>57</v>
      </c>
      <c r="D274" s="25" t="s">
        <v>66</v>
      </c>
      <c r="E274" s="25">
        <v>0</v>
      </c>
      <c r="F274" s="25">
        <v>7</v>
      </c>
      <c r="G274" s="25">
        <v>0</v>
      </c>
      <c r="H274" s="24"/>
      <c r="I274" s="24"/>
      <c r="J274" s="79"/>
      <c r="K274" s="79"/>
      <c r="N274">
        <f>J274-'data for JMP'!J274</f>
        <v>0</v>
      </c>
      <c r="O274">
        <f t="shared" si="51"/>
        <v>0</v>
      </c>
      <c r="P274">
        <f t="shared" si="52"/>
        <v>0</v>
      </c>
      <c r="Q274">
        <f t="shared" si="53"/>
        <v>0</v>
      </c>
      <c r="R274" s="24"/>
      <c r="S274" s="51"/>
      <c r="T274" s="79"/>
      <c r="V274" s="79"/>
      <c r="W274" s="79"/>
      <c r="X274" s="5"/>
      <c r="AH274" s="25" t="s">
        <v>14</v>
      </c>
      <c r="AI274" s="25">
        <v>0</v>
      </c>
      <c r="AJ274" s="25" t="s">
        <v>14</v>
      </c>
      <c r="AK274" s="24" t="s">
        <v>14</v>
      </c>
      <c r="AL274" s="24">
        <v>0</v>
      </c>
      <c r="AM274" s="24" t="s">
        <v>14</v>
      </c>
      <c r="AN274" s="24">
        <v>0</v>
      </c>
      <c r="AO274" s="24" t="s">
        <v>14</v>
      </c>
      <c r="AP274" s="77" t="s">
        <v>512</v>
      </c>
      <c r="AQ274">
        <v>0</v>
      </c>
      <c r="AR274" s="77" t="s">
        <v>512</v>
      </c>
      <c r="AS274">
        <v>0</v>
      </c>
      <c r="AT274" s="77" t="s">
        <v>512</v>
      </c>
      <c r="AU274">
        <v>0</v>
      </c>
      <c r="AV274" s="77" t="s">
        <v>512</v>
      </c>
      <c r="AW274">
        <v>0</v>
      </c>
      <c r="AX274" s="79">
        <v>0</v>
      </c>
      <c r="AY274" s="79">
        <v>0</v>
      </c>
      <c r="AZ274" s="24">
        <v>0</v>
      </c>
      <c r="BA274" s="24">
        <v>0</v>
      </c>
      <c r="BB274" s="24">
        <v>0</v>
      </c>
      <c r="BC274" s="24">
        <v>0</v>
      </c>
      <c r="BE274" s="144">
        <v>20</v>
      </c>
      <c r="BF274" s="144">
        <v>10</v>
      </c>
      <c r="BG274" s="144">
        <v>35</v>
      </c>
      <c r="BH274" s="158">
        <v>45</v>
      </c>
      <c r="BI274" s="140"/>
      <c r="BJ274" s="144">
        <v>40</v>
      </c>
      <c r="BK274" s="158" t="s">
        <v>165</v>
      </c>
      <c r="BL274" s="84"/>
      <c r="BM274" s="132" t="s">
        <v>30</v>
      </c>
      <c r="BN274" s="84">
        <v>7</v>
      </c>
      <c r="BO274" s="84">
        <v>2</v>
      </c>
      <c r="BP274" s="84">
        <v>0</v>
      </c>
    </row>
    <row r="275" spans="1:68" ht="45">
      <c r="A275" s="72">
        <v>5</v>
      </c>
      <c r="B275" s="72" t="s">
        <v>0</v>
      </c>
      <c r="C275" s="49">
        <v>58</v>
      </c>
      <c r="D275" s="25" t="s">
        <v>81</v>
      </c>
      <c r="E275" s="25">
        <v>2</v>
      </c>
      <c r="F275" s="25">
        <v>8</v>
      </c>
      <c r="G275" s="25">
        <v>19.5</v>
      </c>
      <c r="H275" s="24">
        <v>48</v>
      </c>
      <c r="I275" s="24">
        <v>32</v>
      </c>
      <c r="J275" s="79">
        <v>44</v>
      </c>
      <c r="K275" s="79">
        <v>69</v>
      </c>
      <c r="L275" s="79">
        <v>90.5</v>
      </c>
      <c r="M275" s="79">
        <v>99</v>
      </c>
      <c r="N275">
        <f>J275-'data for JMP'!J275</f>
        <v>12</v>
      </c>
      <c r="O275">
        <f t="shared" si="51"/>
        <v>25</v>
      </c>
      <c r="P275">
        <f t="shared" si="52"/>
        <v>21.5</v>
      </c>
      <c r="Q275">
        <f t="shared" si="53"/>
        <v>8.5</v>
      </c>
      <c r="R275" s="24">
        <v>8.5</v>
      </c>
      <c r="S275" s="51">
        <f t="shared" si="54"/>
        <v>1814.92</v>
      </c>
      <c r="T275" s="79">
        <v>12</v>
      </c>
      <c r="U275">
        <f>3.14*(T275/2)^2*J275</f>
        <v>4973.76</v>
      </c>
      <c r="V275" s="79">
        <v>16</v>
      </c>
      <c r="W275" s="79">
        <v>16</v>
      </c>
      <c r="X275" s="5">
        <f xml:space="preserve"> AVERAGE(V275:W275)</f>
        <v>16</v>
      </c>
      <c r="Y275">
        <f>3.14*((V275+W275)/2)^2*K275</f>
        <v>55464.959999999999</v>
      </c>
      <c r="Z275" s="79">
        <v>29.5</v>
      </c>
      <c r="AA275" s="79">
        <v>29.5</v>
      </c>
      <c r="AB275" s="5">
        <f xml:space="preserve"> AVERAGE(Z275:AA275)</f>
        <v>29.5</v>
      </c>
      <c r="AC275">
        <f>3.14*((Z275+AA275)/2)^2*L275</f>
        <v>247298.9425</v>
      </c>
      <c r="AD275" s="79">
        <v>47</v>
      </c>
      <c r="AE275" s="79">
        <v>38</v>
      </c>
      <c r="AF275" s="5">
        <f xml:space="preserve"> AVERAGE(AD275:AE275)</f>
        <v>42.5</v>
      </c>
      <c r="AG275">
        <f>3.14*((AD275+AE275)/2)^2*M275</f>
        <v>561490.875</v>
      </c>
      <c r="AH275" s="25" t="s">
        <v>15</v>
      </c>
      <c r="AI275" s="88">
        <v>1</v>
      </c>
      <c r="AJ275" s="52" t="s">
        <v>13</v>
      </c>
      <c r="AK275" s="24" t="s">
        <v>13</v>
      </c>
      <c r="AL275" s="24">
        <v>1</v>
      </c>
      <c r="AM275" s="24" t="s">
        <v>17</v>
      </c>
      <c r="AN275" s="24">
        <v>1</v>
      </c>
      <c r="AO275" s="24" t="s">
        <v>15</v>
      </c>
      <c r="AP275" s="80" t="s">
        <v>491</v>
      </c>
      <c r="AQ275">
        <v>1</v>
      </c>
      <c r="AR275" s="77" t="s">
        <v>491</v>
      </c>
      <c r="AS275">
        <v>1</v>
      </c>
      <c r="AT275" s="77" t="s">
        <v>13</v>
      </c>
      <c r="AU275">
        <v>1</v>
      </c>
      <c r="AV275" s="77" t="s">
        <v>488</v>
      </c>
      <c r="AW275">
        <v>1</v>
      </c>
      <c r="AX275" s="79">
        <v>5</v>
      </c>
      <c r="AY275" s="24">
        <v>1</v>
      </c>
      <c r="AZ275" s="79">
        <v>0</v>
      </c>
      <c r="BA275" s="79">
        <v>0</v>
      </c>
      <c r="BB275" s="79">
        <v>0</v>
      </c>
      <c r="BC275" s="79">
        <v>0</v>
      </c>
      <c r="BE275" s="158">
        <v>3</v>
      </c>
      <c r="BF275" s="158">
        <v>1</v>
      </c>
      <c r="BG275" s="158">
        <v>15</v>
      </c>
      <c r="BH275" s="158">
        <v>40</v>
      </c>
      <c r="BI275" s="140">
        <v>1</v>
      </c>
      <c r="BJ275" s="158">
        <v>50</v>
      </c>
      <c r="BK275" s="144" t="s">
        <v>164</v>
      </c>
      <c r="BL275" s="84"/>
      <c r="BM275" s="132" t="s">
        <v>30</v>
      </c>
      <c r="BN275" s="84">
        <v>8</v>
      </c>
      <c r="BO275" s="84">
        <v>5</v>
      </c>
      <c r="BP275" s="77">
        <v>0</v>
      </c>
    </row>
    <row r="276" spans="1:68" ht="60">
      <c r="A276" s="72">
        <v>5</v>
      </c>
      <c r="B276" s="49" t="s">
        <v>0</v>
      </c>
      <c r="C276" s="49">
        <v>59</v>
      </c>
      <c r="D276" s="25" t="s">
        <v>47</v>
      </c>
      <c r="E276" s="25">
        <v>3</v>
      </c>
      <c r="F276" s="25">
        <v>5</v>
      </c>
      <c r="G276" s="25">
        <v>15</v>
      </c>
      <c r="H276" s="24">
        <v>18</v>
      </c>
      <c r="I276" s="24">
        <v>21.5</v>
      </c>
      <c r="J276" s="79">
        <v>22</v>
      </c>
      <c r="K276" s="79">
        <v>26.5</v>
      </c>
      <c r="L276" s="79">
        <v>30.5</v>
      </c>
      <c r="M276" s="79">
        <v>55</v>
      </c>
      <c r="N276">
        <f>J276-'data for JMP'!J276</f>
        <v>0.5</v>
      </c>
      <c r="O276">
        <f t="shared" si="51"/>
        <v>4.5</v>
      </c>
      <c r="P276">
        <f t="shared" si="52"/>
        <v>4</v>
      </c>
      <c r="Q276">
        <f t="shared" si="53"/>
        <v>24.5</v>
      </c>
      <c r="R276" s="24">
        <v>10.5</v>
      </c>
      <c r="S276" s="51">
        <f t="shared" si="54"/>
        <v>1860.744375</v>
      </c>
      <c r="T276" s="79">
        <v>6</v>
      </c>
      <c r="U276">
        <f>3.14*(T276/2)^2*J276</f>
        <v>621.72</v>
      </c>
      <c r="V276" s="79">
        <v>12</v>
      </c>
      <c r="W276" s="79">
        <v>10</v>
      </c>
      <c r="X276" s="5">
        <f xml:space="preserve"> AVERAGE(V276:W276)</f>
        <v>11</v>
      </c>
      <c r="Y276">
        <f>3.14*((V276+W276)/2)^2*K276</f>
        <v>10068.41</v>
      </c>
      <c r="Z276" s="79">
        <v>11</v>
      </c>
      <c r="AA276" s="79">
        <v>14</v>
      </c>
      <c r="AB276" s="5">
        <f xml:space="preserve"> AVERAGE(Z276:AA276)</f>
        <v>12.5</v>
      </c>
      <c r="AC276">
        <f>3.14*((Z276+AA276)/2)^2*L276</f>
        <v>14964.0625</v>
      </c>
      <c r="AD276" s="79">
        <v>22</v>
      </c>
      <c r="AE276" s="79">
        <v>16</v>
      </c>
      <c r="AF276" s="5">
        <f xml:space="preserve"> AVERAGE(AD276:AE276)</f>
        <v>19</v>
      </c>
      <c r="AG276">
        <f>3.14*((AD276+AE276)/2)^2*M276</f>
        <v>62344.7</v>
      </c>
      <c r="AH276" s="25" t="s">
        <v>15</v>
      </c>
      <c r="AI276" s="88">
        <v>1</v>
      </c>
      <c r="AJ276" s="52" t="s">
        <v>13</v>
      </c>
      <c r="AK276" s="24" t="s">
        <v>13</v>
      </c>
      <c r="AL276" s="24">
        <v>1</v>
      </c>
      <c r="AM276" s="24" t="s">
        <v>17</v>
      </c>
      <c r="AN276" s="24">
        <v>1</v>
      </c>
      <c r="AO276" s="24" t="s">
        <v>15</v>
      </c>
      <c r="AP276" s="80" t="s">
        <v>489</v>
      </c>
      <c r="AQ276">
        <v>1</v>
      </c>
      <c r="AR276" s="77" t="s">
        <v>488</v>
      </c>
      <c r="AS276">
        <v>1</v>
      </c>
      <c r="AT276" s="77" t="s">
        <v>15</v>
      </c>
      <c r="AU276">
        <v>1</v>
      </c>
      <c r="AV276" s="77" t="s">
        <v>497</v>
      </c>
      <c r="AW276">
        <v>1</v>
      </c>
      <c r="AX276" s="79">
        <v>5</v>
      </c>
      <c r="AY276" s="24">
        <v>0</v>
      </c>
      <c r="AZ276" s="79">
        <v>1</v>
      </c>
      <c r="BA276" s="79">
        <v>15</v>
      </c>
      <c r="BB276" s="79">
        <v>20</v>
      </c>
      <c r="BC276" s="79">
        <v>10</v>
      </c>
      <c r="BE276" s="144">
        <v>8</v>
      </c>
      <c r="BF276" s="144">
        <v>0.1</v>
      </c>
      <c r="BG276" s="144">
        <v>15</v>
      </c>
      <c r="BH276" s="158">
        <v>20</v>
      </c>
      <c r="BI276" s="140">
        <v>0</v>
      </c>
      <c r="BJ276" s="144">
        <v>40</v>
      </c>
      <c r="BK276" s="158" t="s">
        <v>163</v>
      </c>
      <c r="BL276" s="84"/>
      <c r="BM276" s="132" t="s">
        <v>30</v>
      </c>
      <c r="BN276" s="84">
        <v>5</v>
      </c>
      <c r="BO276" s="84">
        <v>0</v>
      </c>
      <c r="BP276" s="84">
        <v>0</v>
      </c>
    </row>
    <row r="277" spans="1:68" ht="45">
      <c r="A277" s="72">
        <v>5</v>
      </c>
      <c r="B277" s="49" t="s">
        <v>0</v>
      </c>
      <c r="C277" s="49">
        <v>60</v>
      </c>
      <c r="D277" s="25" t="s">
        <v>66</v>
      </c>
      <c r="E277" s="25">
        <v>2</v>
      </c>
      <c r="F277" s="25">
        <v>5</v>
      </c>
      <c r="G277" s="25">
        <v>19.5</v>
      </c>
      <c r="H277" s="24">
        <v>65</v>
      </c>
      <c r="I277" s="24">
        <v>48</v>
      </c>
      <c r="J277" s="79">
        <v>58</v>
      </c>
      <c r="K277" s="79">
        <v>78</v>
      </c>
      <c r="L277" s="79">
        <v>94.5</v>
      </c>
      <c r="M277" s="79">
        <v>137</v>
      </c>
      <c r="N277">
        <f>J277-'data for JMP'!J277</f>
        <v>10</v>
      </c>
      <c r="O277">
        <f t="shared" si="51"/>
        <v>20</v>
      </c>
      <c r="P277">
        <f t="shared" si="52"/>
        <v>16.5</v>
      </c>
      <c r="Q277">
        <f t="shared" si="53"/>
        <v>42.5</v>
      </c>
      <c r="R277" s="24">
        <v>23.5</v>
      </c>
      <c r="S277" s="51">
        <f t="shared" si="54"/>
        <v>20808.78</v>
      </c>
      <c r="T277" s="79">
        <v>14</v>
      </c>
      <c r="U277">
        <f>3.14*(T277/2)^2*J277</f>
        <v>8923.880000000001</v>
      </c>
      <c r="V277" s="79">
        <v>37</v>
      </c>
      <c r="W277" s="79">
        <v>32</v>
      </c>
      <c r="X277" s="5">
        <f xml:space="preserve"> AVERAGE(V277:W277)</f>
        <v>34.5</v>
      </c>
      <c r="Y277">
        <f>3.14*((V277+W277)/2)^2*K277</f>
        <v>291516.03000000003</v>
      </c>
      <c r="Z277" s="79">
        <v>40</v>
      </c>
      <c r="AA277" s="79">
        <v>33</v>
      </c>
      <c r="AB277" s="5">
        <f xml:space="preserve"> AVERAGE(Z277:AA277)</f>
        <v>36.5</v>
      </c>
      <c r="AC277">
        <f>3.14*((Z277+AA277)/2)^2*L277</f>
        <v>395318.54250000004</v>
      </c>
      <c r="AD277" s="79">
        <v>60</v>
      </c>
      <c r="AE277" s="79">
        <v>59</v>
      </c>
      <c r="AF277" s="5">
        <f xml:space="preserve"> AVERAGE(AD277:AE277)</f>
        <v>59.5</v>
      </c>
      <c r="AG277">
        <f>3.14*((AD277+AE277)/2)^2*M277</f>
        <v>1522944.7450000001</v>
      </c>
      <c r="AH277" s="25" t="s">
        <v>13</v>
      </c>
      <c r="AI277" s="88">
        <v>1</v>
      </c>
      <c r="AJ277" s="52" t="s">
        <v>13</v>
      </c>
      <c r="AK277" s="24" t="s">
        <v>13</v>
      </c>
      <c r="AL277" s="24">
        <v>1</v>
      </c>
      <c r="AM277" s="24" t="s">
        <v>17</v>
      </c>
      <c r="AN277" s="24">
        <v>1</v>
      </c>
      <c r="AO277" s="24" t="s">
        <v>15</v>
      </c>
      <c r="AP277" s="80" t="s">
        <v>489</v>
      </c>
      <c r="AQ277">
        <v>1</v>
      </c>
      <c r="AR277" s="77" t="s">
        <v>488</v>
      </c>
      <c r="AS277">
        <v>1</v>
      </c>
      <c r="AT277" s="77" t="s">
        <v>13</v>
      </c>
      <c r="AU277">
        <v>1</v>
      </c>
      <c r="AV277" s="77" t="s">
        <v>488</v>
      </c>
      <c r="AW277">
        <v>1</v>
      </c>
      <c r="AX277" s="79">
        <v>2</v>
      </c>
      <c r="AY277" s="24">
        <v>0</v>
      </c>
      <c r="AZ277" s="79">
        <v>3</v>
      </c>
      <c r="BA277" s="79">
        <v>0</v>
      </c>
      <c r="BB277" s="79">
        <v>0</v>
      </c>
      <c r="BC277" s="79">
        <v>0</v>
      </c>
      <c r="BE277" s="158">
        <v>10</v>
      </c>
      <c r="BF277" s="158">
        <v>1</v>
      </c>
      <c r="BG277" s="158">
        <v>21</v>
      </c>
      <c r="BH277" s="158">
        <v>28</v>
      </c>
      <c r="BI277" s="140">
        <v>0</v>
      </c>
      <c r="BJ277" s="158">
        <v>85</v>
      </c>
      <c r="BK277" s="144" t="s">
        <v>134</v>
      </c>
      <c r="BL277" s="84" t="s">
        <v>162</v>
      </c>
      <c r="BM277" s="132" t="s">
        <v>30</v>
      </c>
      <c r="BN277" s="84">
        <v>5</v>
      </c>
      <c r="BO277" s="84">
        <v>4</v>
      </c>
      <c r="BP277" s="77">
        <v>0</v>
      </c>
    </row>
    <row r="278" spans="1:68" ht="30">
      <c r="A278" s="72">
        <v>5</v>
      </c>
      <c r="B278" s="49" t="s">
        <v>0</v>
      </c>
      <c r="C278" s="49">
        <v>61</v>
      </c>
      <c r="D278" s="25" t="s">
        <v>42</v>
      </c>
      <c r="E278" s="25">
        <v>2</v>
      </c>
      <c r="F278" s="25">
        <v>6</v>
      </c>
      <c r="G278" s="25">
        <v>9</v>
      </c>
      <c r="H278" s="24">
        <v>17.5</v>
      </c>
      <c r="I278" s="24">
        <v>3</v>
      </c>
      <c r="J278" s="79"/>
      <c r="K278" s="79"/>
      <c r="L278" s="79"/>
      <c r="M278" s="79"/>
      <c r="N278">
        <f>J278-'data for JMP'!J278</f>
        <v>-3</v>
      </c>
      <c r="O278">
        <f t="shared" si="51"/>
        <v>0</v>
      </c>
      <c r="P278">
        <f t="shared" si="52"/>
        <v>0</v>
      </c>
      <c r="Q278">
        <f t="shared" si="53"/>
        <v>0</v>
      </c>
      <c r="R278" s="24">
        <v>3</v>
      </c>
      <c r="S278" s="51">
        <f t="shared" si="54"/>
        <v>21.195</v>
      </c>
      <c r="T278" s="79"/>
      <c r="V278" s="79"/>
      <c r="W278" s="79"/>
      <c r="X278" s="5"/>
      <c r="Z278" s="79"/>
      <c r="AA278" s="79"/>
      <c r="AB278" s="5"/>
      <c r="AD278" s="79"/>
      <c r="AE278" s="79"/>
      <c r="AF278" s="5"/>
      <c r="AH278" s="25" t="s">
        <v>18</v>
      </c>
      <c r="AI278" s="88">
        <v>1</v>
      </c>
      <c r="AJ278" s="52" t="s">
        <v>15</v>
      </c>
      <c r="AK278" s="24" t="s">
        <v>15</v>
      </c>
      <c r="AL278" s="24">
        <v>1</v>
      </c>
      <c r="AM278" s="24" t="s">
        <v>18</v>
      </c>
      <c r="AN278" s="24">
        <v>1</v>
      </c>
      <c r="AO278" s="24" t="s">
        <v>14</v>
      </c>
      <c r="AP278" s="77" t="s">
        <v>512</v>
      </c>
      <c r="AQ278">
        <v>0</v>
      </c>
      <c r="AR278" s="77" t="s">
        <v>512</v>
      </c>
      <c r="AS278">
        <v>0</v>
      </c>
      <c r="AT278" s="77" t="s">
        <v>512</v>
      </c>
      <c r="AU278">
        <v>0</v>
      </c>
      <c r="AV278" s="77" t="s">
        <v>512</v>
      </c>
      <c r="AW278">
        <v>0</v>
      </c>
      <c r="AX278" s="79">
        <v>20</v>
      </c>
      <c r="AY278" s="24">
        <v>50</v>
      </c>
      <c r="AZ278" s="24">
        <v>0</v>
      </c>
      <c r="BA278" s="24">
        <v>0</v>
      </c>
      <c r="BB278" s="24">
        <v>0</v>
      </c>
      <c r="BC278" s="24">
        <v>0</v>
      </c>
      <c r="BE278" s="144">
        <v>20</v>
      </c>
      <c r="BF278" s="144">
        <v>0</v>
      </c>
      <c r="BG278" s="144">
        <v>70</v>
      </c>
      <c r="BH278" s="144">
        <v>0</v>
      </c>
      <c r="BI278" s="140">
        <v>50</v>
      </c>
      <c r="BJ278" s="144">
        <v>70</v>
      </c>
      <c r="BK278" s="158" t="s">
        <v>67</v>
      </c>
      <c r="BL278" s="84"/>
      <c r="BM278" s="132" t="s">
        <v>29</v>
      </c>
      <c r="BN278" s="84">
        <v>6</v>
      </c>
      <c r="BO278" s="84">
        <v>3</v>
      </c>
      <c r="BP278" s="84">
        <v>0</v>
      </c>
    </row>
    <row r="279" spans="1:68" ht="30">
      <c r="A279" s="72">
        <v>5</v>
      </c>
      <c r="B279" s="49" t="s">
        <v>0</v>
      </c>
      <c r="C279" s="49">
        <v>62</v>
      </c>
      <c r="D279" s="25" t="s">
        <v>42</v>
      </c>
      <c r="E279" s="25">
        <v>2</v>
      </c>
      <c r="F279" s="25">
        <v>6</v>
      </c>
      <c r="G279" s="25">
        <v>15</v>
      </c>
      <c r="H279" s="24">
        <v>32.5</v>
      </c>
      <c r="I279" s="24">
        <v>38</v>
      </c>
      <c r="J279" s="79">
        <v>36</v>
      </c>
      <c r="K279" s="79">
        <v>39</v>
      </c>
      <c r="L279" s="79">
        <v>32.5</v>
      </c>
      <c r="M279" s="79"/>
      <c r="N279">
        <f>J279-'data for JMP'!J279</f>
        <v>-2</v>
      </c>
      <c r="O279">
        <f t="shared" si="51"/>
        <v>3</v>
      </c>
      <c r="P279">
        <f t="shared" si="52"/>
        <v>-6.5</v>
      </c>
      <c r="Q279">
        <f t="shared" si="53"/>
        <v>-32.5</v>
      </c>
      <c r="R279" s="24">
        <v>11</v>
      </c>
      <c r="S279" s="51">
        <f t="shared" si="54"/>
        <v>3609.43</v>
      </c>
      <c r="T279" s="79">
        <v>10</v>
      </c>
      <c r="U279">
        <f>3.14*(T279/2)^2*J279</f>
        <v>2826</v>
      </c>
      <c r="V279" s="79"/>
      <c r="W279" s="79"/>
      <c r="X279" s="5"/>
      <c r="Z279" s="79"/>
      <c r="AA279" s="79"/>
      <c r="AB279" s="5"/>
      <c r="AD279" s="79"/>
      <c r="AE279" s="79"/>
      <c r="AF279" s="5"/>
      <c r="AH279" s="25" t="s">
        <v>15</v>
      </c>
      <c r="AI279" s="88">
        <v>1</v>
      </c>
      <c r="AJ279" s="52" t="s">
        <v>15</v>
      </c>
      <c r="AK279" s="24" t="s">
        <v>13</v>
      </c>
      <c r="AL279" s="24">
        <v>1</v>
      </c>
      <c r="AM279" s="24" t="s">
        <v>15</v>
      </c>
      <c r="AN279" s="24">
        <v>1</v>
      </c>
      <c r="AO279" s="24" t="s">
        <v>15</v>
      </c>
      <c r="AP279" s="80" t="s">
        <v>487</v>
      </c>
      <c r="AQ279">
        <v>0</v>
      </c>
      <c r="AR279" s="77" t="s">
        <v>490</v>
      </c>
      <c r="AS279">
        <v>1</v>
      </c>
      <c r="AT279" s="77" t="s">
        <v>14</v>
      </c>
      <c r="AU279">
        <v>0</v>
      </c>
      <c r="AV279" s="77" t="s">
        <v>512</v>
      </c>
      <c r="AW279">
        <v>0</v>
      </c>
      <c r="AX279" s="79">
        <v>0</v>
      </c>
      <c r="AY279" s="24">
        <v>0</v>
      </c>
      <c r="AZ279" s="79">
        <v>0</v>
      </c>
      <c r="BA279" s="24">
        <v>0</v>
      </c>
      <c r="BB279" s="24">
        <v>0</v>
      </c>
      <c r="BC279" s="24">
        <v>0</v>
      </c>
      <c r="BE279" s="158">
        <v>0</v>
      </c>
      <c r="BF279" s="158">
        <v>3</v>
      </c>
      <c r="BG279" s="158">
        <v>3</v>
      </c>
      <c r="BH279" s="158">
        <v>1</v>
      </c>
      <c r="BI279" s="140">
        <v>0</v>
      </c>
      <c r="BJ279" s="158">
        <v>20</v>
      </c>
      <c r="BK279" s="144" t="s">
        <v>161</v>
      </c>
      <c r="BL279" s="84"/>
      <c r="BM279" s="132" t="s">
        <v>29</v>
      </c>
      <c r="BN279" s="84">
        <v>6</v>
      </c>
      <c r="BO279" s="84">
        <v>0</v>
      </c>
      <c r="BP279" s="77">
        <v>0</v>
      </c>
    </row>
    <row r="280" spans="1:68" ht="30">
      <c r="A280" s="72">
        <v>5</v>
      </c>
      <c r="B280" s="49" t="s">
        <v>0</v>
      </c>
      <c r="C280" s="49">
        <v>63</v>
      </c>
      <c r="D280" s="25" t="s">
        <v>42</v>
      </c>
      <c r="E280" s="25">
        <v>2</v>
      </c>
      <c r="F280" s="25">
        <v>5</v>
      </c>
      <c r="G280" s="25">
        <v>7</v>
      </c>
      <c r="H280" s="24">
        <v>13</v>
      </c>
      <c r="I280" s="24"/>
      <c r="J280" s="79"/>
      <c r="K280" s="79"/>
      <c r="L280" s="79"/>
      <c r="M280" s="79"/>
      <c r="N280">
        <f>J280-'data for JMP'!J280</f>
        <v>0</v>
      </c>
      <c r="O280">
        <f t="shared" si="51"/>
        <v>0</v>
      </c>
      <c r="P280">
        <f t="shared" si="52"/>
        <v>0</v>
      </c>
      <c r="Q280">
        <f t="shared" si="53"/>
        <v>0</v>
      </c>
      <c r="R280" s="24"/>
      <c r="S280" s="51"/>
      <c r="T280" s="79"/>
      <c r="V280" s="79"/>
      <c r="W280" s="79"/>
      <c r="X280" s="5"/>
      <c r="Z280" s="79"/>
      <c r="AA280" s="79"/>
      <c r="AB280" s="5"/>
      <c r="AD280" s="79"/>
      <c r="AE280" s="79"/>
      <c r="AF280" s="5"/>
      <c r="AH280" s="25" t="s">
        <v>15</v>
      </c>
      <c r="AI280" s="88">
        <v>1</v>
      </c>
      <c r="AJ280" s="52" t="s">
        <v>15</v>
      </c>
      <c r="AK280" s="24" t="s">
        <v>13</v>
      </c>
      <c r="AL280" s="24">
        <v>1</v>
      </c>
      <c r="AM280" s="24" t="s">
        <v>14</v>
      </c>
      <c r="AN280" s="24">
        <v>0</v>
      </c>
      <c r="AO280" s="24" t="s">
        <v>14</v>
      </c>
      <c r="AP280" s="77" t="s">
        <v>512</v>
      </c>
      <c r="AQ280">
        <v>0</v>
      </c>
      <c r="AR280" s="77" t="s">
        <v>512</v>
      </c>
      <c r="AS280">
        <v>0</v>
      </c>
      <c r="AT280" s="77" t="s">
        <v>512</v>
      </c>
      <c r="AU280">
        <v>0</v>
      </c>
      <c r="AV280" s="77" t="s">
        <v>512</v>
      </c>
      <c r="AW280">
        <v>0</v>
      </c>
      <c r="AX280" s="79">
        <v>10</v>
      </c>
      <c r="AY280" s="24">
        <v>70</v>
      </c>
      <c r="AZ280" s="24">
        <v>0</v>
      </c>
      <c r="BA280" s="24">
        <v>0</v>
      </c>
      <c r="BB280" s="24">
        <v>0</v>
      </c>
      <c r="BC280" s="24">
        <v>0</v>
      </c>
      <c r="BE280" s="144">
        <v>25</v>
      </c>
      <c r="BF280" s="144">
        <v>0</v>
      </c>
      <c r="BG280" s="144">
        <v>50</v>
      </c>
      <c r="BH280" s="144">
        <v>0</v>
      </c>
      <c r="BI280" s="140">
        <v>70</v>
      </c>
      <c r="BJ280" s="144">
        <v>70</v>
      </c>
      <c r="BK280" s="158" t="s">
        <v>67</v>
      </c>
      <c r="BL280" s="84"/>
      <c r="BM280" s="132" t="s">
        <v>30</v>
      </c>
      <c r="BN280" s="84">
        <v>7</v>
      </c>
      <c r="BO280" s="84">
        <v>5</v>
      </c>
      <c r="BP280" s="84">
        <v>0</v>
      </c>
    </row>
    <row r="281" spans="1:68" ht="45">
      <c r="A281" s="72">
        <v>5</v>
      </c>
      <c r="B281" s="49" t="s">
        <v>0</v>
      </c>
      <c r="C281" s="49">
        <v>64</v>
      </c>
      <c r="D281" s="25" t="s">
        <v>42</v>
      </c>
      <c r="E281" s="25">
        <v>3</v>
      </c>
      <c r="F281" s="25">
        <v>5</v>
      </c>
      <c r="G281" s="25">
        <v>8</v>
      </c>
      <c r="H281" s="24">
        <v>14</v>
      </c>
      <c r="I281" s="24">
        <v>7</v>
      </c>
      <c r="J281" s="79">
        <v>9</v>
      </c>
      <c r="K281" s="79">
        <v>18</v>
      </c>
      <c r="L281" s="79">
        <v>25</v>
      </c>
      <c r="M281" s="79">
        <v>37</v>
      </c>
      <c r="N281">
        <f>J281-'data for JMP'!J281</f>
        <v>2</v>
      </c>
      <c r="O281">
        <f t="shared" si="51"/>
        <v>9</v>
      </c>
      <c r="P281">
        <f t="shared" si="52"/>
        <v>7</v>
      </c>
      <c r="Q281">
        <f t="shared" si="53"/>
        <v>12</v>
      </c>
      <c r="R281" s="24">
        <v>4</v>
      </c>
      <c r="S281" s="51">
        <f t="shared" si="54"/>
        <v>87.92</v>
      </c>
      <c r="T281" s="79">
        <v>2</v>
      </c>
      <c r="U281">
        <f>3.14*(T281/2)^2*J281</f>
        <v>28.26</v>
      </c>
      <c r="V281" s="79">
        <v>11</v>
      </c>
      <c r="W281" s="79">
        <v>9</v>
      </c>
      <c r="X281" s="5">
        <f xml:space="preserve"> AVERAGE(V281:W281)</f>
        <v>10</v>
      </c>
      <c r="Y281">
        <f>3.14*((V281+W281)/2)^2*K281</f>
        <v>5652</v>
      </c>
      <c r="Z281" s="79">
        <v>12</v>
      </c>
      <c r="AA281" s="79">
        <v>11</v>
      </c>
      <c r="AB281" s="5">
        <f xml:space="preserve"> AVERAGE(Z281:AA281)</f>
        <v>11.5</v>
      </c>
      <c r="AC281">
        <f>3.14*((Z281+AA281)/2)^2*L281</f>
        <v>10381.625000000002</v>
      </c>
      <c r="AD281" s="79">
        <v>21</v>
      </c>
      <c r="AE281" s="79">
        <v>19</v>
      </c>
      <c r="AF281" s="5">
        <f xml:space="preserve"> AVERAGE(AD281:AE281)</f>
        <v>20</v>
      </c>
      <c r="AG281">
        <f>3.14*((AD281+AE281)/2)^2*M281</f>
        <v>46472</v>
      </c>
      <c r="AH281" s="25" t="s">
        <v>15</v>
      </c>
      <c r="AI281" s="88">
        <v>1</v>
      </c>
      <c r="AJ281" s="52" t="s">
        <v>15</v>
      </c>
      <c r="AK281" s="24" t="s">
        <v>13</v>
      </c>
      <c r="AL281" s="24">
        <v>1</v>
      </c>
      <c r="AM281" s="24" t="s">
        <v>18</v>
      </c>
      <c r="AN281" s="24">
        <v>1</v>
      </c>
      <c r="AO281" s="24" t="s">
        <v>17</v>
      </c>
      <c r="AP281" s="80" t="s">
        <v>490</v>
      </c>
      <c r="AQ281">
        <v>1</v>
      </c>
      <c r="AR281" s="77" t="s">
        <v>489</v>
      </c>
      <c r="AS281">
        <v>1</v>
      </c>
      <c r="AT281" s="77" t="s">
        <v>497</v>
      </c>
      <c r="AU281">
        <v>1</v>
      </c>
      <c r="AV281" s="77" t="s">
        <v>18</v>
      </c>
      <c r="AW281">
        <v>1</v>
      </c>
      <c r="AX281" s="79">
        <v>0</v>
      </c>
      <c r="AY281" s="24">
        <v>1</v>
      </c>
      <c r="AZ281" s="79">
        <v>3</v>
      </c>
      <c r="BA281" s="79">
        <v>5</v>
      </c>
      <c r="BB281" s="79">
        <v>12</v>
      </c>
      <c r="BC281" s="79">
        <v>15</v>
      </c>
      <c r="BE281" s="158">
        <v>20</v>
      </c>
      <c r="BF281" s="158">
        <v>0</v>
      </c>
      <c r="BG281" s="158">
        <v>35</v>
      </c>
      <c r="BH281" s="158">
        <v>0</v>
      </c>
      <c r="BI281" s="140">
        <v>1</v>
      </c>
      <c r="BJ281" s="158">
        <v>70</v>
      </c>
      <c r="BK281" s="144" t="s">
        <v>160</v>
      </c>
      <c r="BL281" s="84"/>
      <c r="BM281" s="132" t="s">
        <v>29</v>
      </c>
      <c r="BN281" s="84">
        <v>5</v>
      </c>
      <c r="BO281" s="84">
        <v>3</v>
      </c>
      <c r="BP281" s="77">
        <v>0</v>
      </c>
    </row>
    <row r="282" spans="1:68" ht="30">
      <c r="A282" s="72">
        <v>5</v>
      </c>
      <c r="B282" s="49" t="s">
        <v>0</v>
      </c>
      <c r="C282" s="49">
        <v>65</v>
      </c>
      <c r="D282" s="25" t="s">
        <v>42</v>
      </c>
      <c r="E282" s="25">
        <v>3</v>
      </c>
      <c r="F282" s="25">
        <v>6</v>
      </c>
      <c r="G282" s="25">
        <v>13</v>
      </c>
      <c r="H282" s="24">
        <v>17.5</v>
      </c>
      <c r="I282" s="24">
        <v>8.5</v>
      </c>
      <c r="J282" s="79"/>
      <c r="K282" s="79"/>
      <c r="L282" s="79"/>
      <c r="M282" s="79"/>
      <c r="N282">
        <f>J282-'data for JMP'!J282</f>
        <v>-8.5</v>
      </c>
      <c r="O282">
        <f t="shared" si="51"/>
        <v>0</v>
      </c>
      <c r="P282">
        <f t="shared" si="52"/>
        <v>0</v>
      </c>
      <c r="Q282">
        <f t="shared" si="53"/>
        <v>0</v>
      </c>
      <c r="R282" s="24">
        <v>1.5</v>
      </c>
      <c r="S282" s="51">
        <f t="shared" si="54"/>
        <v>15.013125</v>
      </c>
      <c r="T282" s="79"/>
      <c r="V282" s="79"/>
      <c r="W282" s="79"/>
      <c r="X282" s="5"/>
      <c r="Z282" s="79"/>
      <c r="AA282" s="79"/>
      <c r="AB282" s="5"/>
      <c r="AD282" s="79"/>
      <c r="AE282" s="79"/>
      <c r="AF282" s="5"/>
      <c r="AH282" s="25" t="s">
        <v>15</v>
      </c>
      <c r="AI282" s="88">
        <v>1</v>
      </c>
      <c r="AJ282" s="52" t="s">
        <v>18</v>
      </c>
      <c r="AK282" s="24" t="s">
        <v>13</v>
      </c>
      <c r="AL282" s="24">
        <v>1</v>
      </c>
      <c r="AM282" s="24" t="s">
        <v>14</v>
      </c>
      <c r="AN282" s="24">
        <v>0</v>
      </c>
      <c r="AO282" s="24" t="s">
        <v>14</v>
      </c>
      <c r="AP282" s="80" t="s">
        <v>487</v>
      </c>
      <c r="AQ282">
        <v>0</v>
      </c>
      <c r="AR282" s="77" t="s">
        <v>512</v>
      </c>
      <c r="AS282">
        <v>0</v>
      </c>
      <c r="AT282" s="77" t="s">
        <v>512</v>
      </c>
      <c r="AU282">
        <v>0</v>
      </c>
      <c r="AV282" s="77" t="s">
        <v>512</v>
      </c>
      <c r="AW282">
        <v>0</v>
      </c>
      <c r="AX282" s="79">
        <v>5</v>
      </c>
      <c r="AY282" s="24">
        <v>1</v>
      </c>
      <c r="AZ282" s="24">
        <v>0</v>
      </c>
      <c r="BA282" s="24">
        <v>0</v>
      </c>
      <c r="BB282" s="24">
        <v>0</v>
      </c>
      <c r="BC282" s="24">
        <v>0</v>
      </c>
      <c r="BE282" s="144">
        <v>18</v>
      </c>
      <c r="BF282" s="144">
        <v>0</v>
      </c>
      <c r="BG282" s="144">
        <v>43</v>
      </c>
      <c r="BH282" s="144">
        <v>0</v>
      </c>
      <c r="BI282" s="140">
        <v>1</v>
      </c>
      <c r="BJ282" s="144">
        <v>65</v>
      </c>
      <c r="BK282" s="158" t="s">
        <v>41</v>
      </c>
      <c r="BL282" s="84"/>
      <c r="BM282" s="132" t="s">
        <v>29</v>
      </c>
      <c r="BN282" s="84">
        <v>6</v>
      </c>
      <c r="BO282" s="84">
        <v>2</v>
      </c>
      <c r="BP282" s="84">
        <v>0</v>
      </c>
    </row>
    <row r="283" spans="1:68" ht="45">
      <c r="A283" s="72">
        <v>5</v>
      </c>
      <c r="B283" s="49" t="s">
        <v>0</v>
      </c>
      <c r="C283" s="49">
        <v>66</v>
      </c>
      <c r="D283" s="25" t="s">
        <v>42</v>
      </c>
      <c r="E283" s="25">
        <v>3</v>
      </c>
      <c r="F283" s="25">
        <v>4.5</v>
      </c>
      <c r="G283" s="25">
        <v>0</v>
      </c>
      <c r="H283" s="24"/>
      <c r="I283" s="24"/>
      <c r="J283" s="79"/>
      <c r="K283" s="79"/>
      <c r="L283" s="79"/>
      <c r="M283" s="79"/>
      <c r="N283">
        <f>J283-'data for JMP'!J283</f>
        <v>0</v>
      </c>
      <c r="O283">
        <f t="shared" si="51"/>
        <v>0</v>
      </c>
      <c r="P283">
        <f t="shared" si="52"/>
        <v>0</v>
      </c>
      <c r="Q283">
        <f t="shared" si="53"/>
        <v>0</v>
      </c>
      <c r="R283" s="24"/>
      <c r="S283" s="51"/>
      <c r="T283" s="79"/>
      <c r="V283" s="79"/>
      <c r="W283" s="79"/>
      <c r="X283" s="5"/>
      <c r="Z283" s="79"/>
      <c r="AA283" s="79"/>
      <c r="AB283" s="5"/>
      <c r="AD283" s="79"/>
      <c r="AE283" s="79"/>
      <c r="AF283" s="5"/>
      <c r="AH283" s="25" t="s">
        <v>16</v>
      </c>
      <c r="AI283" s="25">
        <v>0</v>
      </c>
      <c r="AJ283" s="25" t="s">
        <v>16</v>
      </c>
      <c r="AK283" s="24" t="s">
        <v>14</v>
      </c>
      <c r="AL283" s="24">
        <v>0</v>
      </c>
      <c r="AM283" s="24" t="s">
        <v>14</v>
      </c>
      <c r="AN283" s="24">
        <v>0</v>
      </c>
      <c r="AO283" s="24" t="s">
        <v>14</v>
      </c>
      <c r="AP283" s="77" t="s">
        <v>512</v>
      </c>
      <c r="AQ283">
        <v>0</v>
      </c>
      <c r="AR283" s="77" t="s">
        <v>512</v>
      </c>
      <c r="AS283">
        <v>0</v>
      </c>
      <c r="AT283" s="77" t="s">
        <v>512</v>
      </c>
      <c r="AU283">
        <v>0</v>
      </c>
      <c r="AV283" s="77" t="s">
        <v>512</v>
      </c>
      <c r="AW283">
        <v>0</v>
      </c>
      <c r="AX283" s="79">
        <v>0</v>
      </c>
      <c r="AY283" s="79">
        <v>0</v>
      </c>
      <c r="AZ283" s="24">
        <v>0</v>
      </c>
      <c r="BA283" s="24">
        <v>0</v>
      </c>
      <c r="BB283" s="24">
        <v>0</v>
      </c>
      <c r="BC283" s="24">
        <v>0</v>
      </c>
      <c r="BE283" s="158">
        <v>25</v>
      </c>
      <c r="BF283" s="158">
        <v>0</v>
      </c>
      <c r="BG283" s="158">
        <v>50</v>
      </c>
      <c r="BH283" s="158">
        <v>0</v>
      </c>
      <c r="BI283" s="132"/>
      <c r="BJ283" s="158">
        <v>100</v>
      </c>
      <c r="BK283" s="144" t="s">
        <v>159</v>
      </c>
      <c r="BL283" s="84"/>
      <c r="BM283" s="132" t="s">
        <v>30</v>
      </c>
      <c r="BN283" s="84">
        <v>4.5</v>
      </c>
      <c r="BO283" s="84">
        <v>0</v>
      </c>
      <c r="BP283" s="77">
        <v>0</v>
      </c>
    </row>
    <row r="284" spans="1:68" ht="30">
      <c r="A284" s="72">
        <v>5</v>
      </c>
      <c r="B284" s="49" t="s">
        <v>0</v>
      </c>
      <c r="C284" s="49">
        <v>67</v>
      </c>
      <c r="D284" s="25" t="s">
        <v>42</v>
      </c>
      <c r="E284" s="25">
        <v>3</v>
      </c>
      <c r="F284" s="25">
        <v>6</v>
      </c>
      <c r="G284" s="25">
        <v>12</v>
      </c>
      <c r="H284" s="24">
        <v>17</v>
      </c>
      <c r="I284" s="24">
        <v>7</v>
      </c>
      <c r="J284" s="79">
        <v>6</v>
      </c>
      <c r="K284" s="79">
        <v>17</v>
      </c>
      <c r="L284" s="79">
        <v>19</v>
      </c>
      <c r="M284" s="79">
        <v>27</v>
      </c>
      <c r="N284">
        <f>J284-'data for JMP'!J284</f>
        <v>-1</v>
      </c>
      <c r="O284">
        <f t="shared" si="51"/>
        <v>11</v>
      </c>
      <c r="P284">
        <f t="shared" si="52"/>
        <v>2</v>
      </c>
      <c r="Q284">
        <f t="shared" si="53"/>
        <v>8</v>
      </c>
      <c r="R284" s="24">
        <v>2.5</v>
      </c>
      <c r="S284" s="51">
        <f t="shared" si="54"/>
        <v>34.34375</v>
      </c>
      <c r="T284" s="79">
        <v>3.5</v>
      </c>
      <c r="U284">
        <f>3.14*(T284/2)^2*J284</f>
        <v>57.697500000000005</v>
      </c>
      <c r="V284" s="79">
        <v>12</v>
      </c>
      <c r="W284" s="79">
        <v>6</v>
      </c>
      <c r="X284" s="5">
        <f xml:space="preserve"> AVERAGE(V284:W284)</f>
        <v>9</v>
      </c>
      <c r="Y284">
        <f>3.14*((V284+W284)/2)^2*K284</f>
        <v>4323.78</v>
      </c>
      <c r="Z284" s="79">
        <v>16</v>
      </c>
      <c r="AA284" s="79">
        <v>9.5</v>
      </c>
      <c r="AB284" s="5">
        <f xml:space="preserve"> AVERAGE(Z284:AA284)</f>
        <v>12.75</v>
      </c>
      <c r="AC284">
        <f>3.14*((Z284+AA284)/2)^2*L284</f>
        <v>9698.4787500000002</v>
      </c>
      <c r="AD284" s="79">
        <v>20</v>
      </c>
      <c r="AE284" s="79">
        <v>18</v>
      </c>
      <c r="AF284" s="5">
        <f xml:space="preserve"> AVERAGE(AD284:AE284)</f>
        <v>19</v>
      </c>
      <c r="AG284">
        <f>3.14*((AD284+AE284)/2)^2*M284</f>
        <v>30605.579999999998</v>
      </c>
      <c r="AH284" s="25" t="s">
        <v>15</v>
      </c>
      <c r="AI284" s="88">
        <v>1</v>
      </c>
      <c r="AJ284" s="52" t="s">
        <v>15</v>
      </c>
      <c r="AK284" s="24" t="s">
        <v>13</v>
      </c>
      <c r="AL284" s="24">
        <v>1</v>
      </c>
      <c r="AM284" s="24" t="s">
        <v>18</v>
      </c>
      <c r="AN284" s="24">
        <v>1</v>
      </c>
      <c r="AO284" s="24" t="s">
        <v>18</v>
      </c>
      <c r="AP284" s="80" t="s">
        <v>490</v>
      </c>
      <c r="AQ284">
        <v>1</v>
      </c>
      <c r="AR284" s="77" t="s">
        <v>489</v>
      </c>
      <c r="AS284">
        <v>1</v>
      </c>
      <c r="AT284" s="77" t="s">
        <v>18</v>
      </c>
      <c r="AU284">
        <v>1</v>
      </c>
      <c r="AV284" s="77" t="s">
        <v>497</v>
      </c>
      <c r="AW284">
        <v>1</v>
      </c>
      <c r="AX284" s="79">
        <v>1</v>
      </c>
      <c r="AY284" s="24">
        <v>5</v>
      </c>
      <c r="AZ284" s="79">
        <v>5</v>
      </c>
      <c r="BA284" s="79">
        <v>3</v>
      </c>
      <c r="BB284" s="79">
        <v>8</v>
      </c>
      <c r="BC284" s="79">
        <v>30</v>
      </c>
      <c r="BE284" s="144">
        <v>8</v>
      </c>
      <c r="BF284" s="144">
        <v>0</v>
      </c>
      <c r="BG284" s="144">
        <v>15</v>
      </c>
      <c r="BH284" s="144">
        <v>0</v>
      </c>
      <c r="BI284" s="140">
        <v>5</v>
      </c>
      <c r="BJ284" s="144">
        <v>80</v>
      </c>
      <c r="BK284" s="158" t="s">
        <v>41</v>
      </c>
      <c r="BL284" s="84"/>
      <c r="BM284" s="132" t="s">
        <v>29</v>
      </c>
      <c r="BN284" s="84">
        <v>6</v>
      </c>
      <c r="BO284" s="84">
        <v>2</v>
      </c>
      <c r="BP284" s="84" t="s">
        <v>52</v>
      </c>
    </row>
    <row r="285" spans="1:68" ht="45">
      <c r="A285" s="72">
        <v>5</v>
      </c>
      <c r="B285" s="49" t="s">
        <v>0</v>
      </c>
      <c r="C285" s="49">
        <v>68</v>
      </c>
      <c r="D285" s="25" t="s">
        <v>42</v>
      </c>
      <c r="E285" s="25">
        <v>4</v>
      </c>
      <c r="F285" s="25">
        <v>6</v>
      </c>
      <c r="G285" s="25">
        <v>15</v>
      </c>
      <c r="H285" s="24">
        <v>19</v>
      </c>
      <c r="I285" s="24">
        <v>11</v>
      </c>
      <c r="J285" s="79"/>
      <c r="K285" s="79"/>
      <c r="N285">
        <f>J285-'data for JMP'!J285</f>
        <v>-11</v>
      </c>
      <c r="O285">
        <f t="shared" si="51"/>
        <v>0</v>
      </c>
      <c r="P285">
        <f t="shared" si="52"/>
        <v>0</v>
      </c>
      <c r="Q285">
        <f t="shared" si="53"/>
        <v>0</v>
      </c>
      <c r="R285" s="24">
        <v>4</v>
      </c>
      <c r="S285" s="51">
        <f t="shared" si="54"/>
        <v>138.16</v>
      </c>
      <c r="T285" s="79"/>
      <c r="V285" s="79"/>
      <c r="W285" s="79"/>
      <c r="X285" s="5"/>
      <c r="AH285" s="25" t="s">
        <v>15</v>
      </c>
      <c r="AI285" s="88">
        <v>1</v>
      </c>
      <c r="AJ285" s="52" t="s">
        <v>15</v>
      </c>
      <c r="AK285" s="24" t="s">
        <v>15</v>
      </c>
      <c r="AL285" s="24">
        <v>1</v>
      </c>
      <c r="AM285" s="24" t="s">
        <v>14</v>
      </c>
      <c r="AN285" s="24">
        <v>0</v>
      </c>
      <c r="AO285" s="24" t="s">
        <v>14</v>
      </c>
      <c r="AP285" s="80" t="s">
        <v>487</v>
      </c>
      <c r="AQ285">
        <v>0</v>
      </c>
      <c r="AR285" s="77" t="s">
        <v>512</v>
      </c>
      <c r="AS285">
        <v>0</v>
      </c>
      <c r="AT285" s="77" t="s">
        <v>512</v>
      </c>
      <c r="AU285">
        <v>0</v>
      </c>
      <c r="AV285" s="77" t="s">
        <v>512</v>
      </c>
      <c r="AW285">
        <v>0</v>
      </c>
      <c r="AX285" s="79">
        <v>0</v>
      </c>
      <c r="AY285" s="24">
        <v>0</v>
      </c>
      <c r="AZ285" s="24">
        <v>0</v>
      </c>
      <c r="BA285" s="24">
        <v>0</v>
      </c>
      <c r="BB285" s="24">
        <v>0</v>
      </c>
      <c r="BC285" s="24">
        <v>0</v>
      </c>
      <c r="BE285" s="144">
        <v>1</v>
      </c>
      <c r="BF285" s="144">
        <v>0.1</v>
      </c>
      <c r="BG285" s="144">
        <v>15</v>
      </c>
      <c r="BH285" s="144">
        <v>0</v>
      </c>
      <c r="BI285" s="140">
        <v>0</v>
      </c>
      <c r="BJ285" s="144">
        <v>45</v>
      </c>
      <c r="BK285" s="144" t="s">
        <v>69</v>
      </c>
      <c r="BL285" s="84"/>
      <c r="BM285" s="132" t="s">
        <v>29</v>
      </c>
      <c r="BN285" s="84">
        <v>6</v>
      </c>
      <c r="BO285" s="84">
        <v>3</v>
      </c>
      <c r="BP285" s="84" t="s">
        <v>52</v>
      </c>
    </row>
    <row r="286" spans="1:68" ht="30">
      <c r="A286" s="72">
        <v>5</v>
      </c>
      <c r="B286" s="49" t="s">
        <v>0</v>
      </c>
      <c r="C286" s="49">
        <v>69</v>
      </c>
      <c r="D286" s="25" t="s">
        <v>42</v>
      </c>
      <c r="E286" s="25">
        <v>3</v>
      </c>
      <c r="F286" s="25">
        <v>5</v>
      </c>
      <c r="G286" s="25">
        <v>11</v>
      </c>
      <c r="H286" s="24">
        <v>20</v>
      </c>
      <c r="I286" s="24"/>
      <c r="J286" s="79"/>
      <c r="K286" s="79"/>
      <c r="N286">
        <f>J286-'data for JMP'!J286</f>
        <v>0</v>
      </c>
      <c r="O286">
        <f t="shared" si="51"/>
        <v>0</v>
      </c>
      <c r="P286">
        <f t="shared" si="52"/>
        <v>0</v>
      </c>
      <c r="Q286">
        <f t="shared" si="53"/>
        <v>0</v>
      </c>
      <c r="R286" s="24"/>
      <c r="S286" s="51"/>
      <c r="T286" s="79"/>
      <c r="V286" s="79"/>
      <c r="W286" s="79"/>
      <c r="X286" s="5"/>
      <c r="AH286" s="25" t="s">
        <v>15</v>
      </c>
      <c r="AI286" s="88">
        <v>1</v>
      </c>
      <c r="AJ286" s="52" t="s">
        <v>15</v>
      </c>
      <c r="AK286" s="24" t="s">
        <v>13</v>
      </c>
      <c r="AL286" s="24">
        <v>1</v>
      </c>
      <c r="AM286" s="24" t="s">
        <v>14</v>
      </c>
      <c r="AN286" s="24">
        <v>0</v>
      </c>
      <c r="AO286" s="24" t="s">
        <v>14</v>
      </c>
      <c r="AP286" s="77" t="s">
        <v>512</v>
      </c>
      <c r="AQ286">
        <v>0</v>
      </c>
      <c r="AR286" s="77" t="s">
        <v>512</v>
      </c>
      <c r="AS286">
        <v>0</v>
      </c>
      <c r="AT286" s="77" t="s">
        <v>512</v>
      </c>
      <c r="AU286">
        <v>0</v>
      </c>
      <c r="AV286" s="77" t="s">
        <v>512</v>
      </c>
      <c r="AW286">
        <v>0</v>
      </c>
      <c r="AX286" s="79">
        <v>15</v>
      </c>
      <c r="AY286" s="24">
        <v>1</v>
      </c>
      <c r="AZ286" s="24">
        <v>0</v>
      </c>
      <c r="BA286" s="24">
        <v>0</v>
      </c>
      <c r="BB286" s="24">
        <v>0</v>
      </c>
      <c r="BC286" s="24">
        <v>0</v>
      </c>
      <c r="BE286" s="144">
        <v>17</v>
      </c>
      <c r="BF286" s="144">
        <v>0</v>
      </c>
      <c r="BG286" s="144">
        <v>40</v>
      </c>
      <c r="BH286" s="144">
        <v>0</v>
      </c>
      <c r="BI286" s="140">
        <v>1</v>
      </c>
      <c r="BJ286" s="144">
        <v>120</v>
      </c>
      <c r="BK286" s="144" t="s">
        <v>72</v>
      </c>
      <c r="BL286" s="84"/>
      <c r="BM286" s="132" t="s">
        <v>30</v>
      </c>
      <c r="BN286" s="84">
        <v>5</v>
      </c>
      <c r="BO286" s="84">
        <v>0</v>
      </c>
      <c r="BP286" s="84">
        <v>0</v>
      </c>
    </row>
    <row r="287" spans="1:68" ht="30">
      <c r="A287" s="72">
        <v>5</v>
      </c>
      <c r="B287" s="49" t="s">
        <v>0</v>
      </c>
      <c r="C287" s="49">
        <v>70</v>
      </c>
      <c r="D287" s="25" t="s">
        <v>42</v>
      </c>
      <c r="E287" s="25">
        <v>2</v>
      </c>
      <c r="F287" s="25">
        <v>7</v>
      </c>
      <c r="G287" s="25">
        <v>15.5</v>
      </c>
      <c r="H287" s="24">
        <v>22.5</v>
      </c>
      <c r="I287" s="24">
        <v>10</v>
      </c>
      <c r="J287" s="79">
        <v>9</v>
      </c>
      <c r="K287" s="79"/>
      <c r="N287">
        <f>J287-'data for JMP'!J287</f>
        <v>-1</v>
      </c>
      <c r="O287">
        <f t="shared" si="51"/>
        <v>-9</v>
      </c>
      <c r="P287">
        <f t="shared" si="52"/>
        <v>0</v>
      </c>
      <c r="Q287">
        <f t="shared" si="53"/>
        <v>0</v>
      </c>
      <c r="R287" s="24">
        <v>3.5</v>
      </c>
      <c r="S287" s="51">
        <f t="shared" si="54"/>
        <v>96.162500000000009</v>
      </c>
      <c r="T287" s="79">
        <v>2</v>
      </c>
      <c r="U287">
        <f>3.14*(T287/2)^2*J287</f>
        <v>28.26</v>
      </c>
      <c r="V287" s="79"/>
      <c r="W287" s="79"/>
      <c r="X287" s="5"/>
      <c r="AH287" s="25" t="s">
        <v>15</v>
      </c>
      <c r="AI287" s="88">
        <v>1</v>
      </c>
      <c r="AJ287" s="52" t="s">
        <v>15</v>
      </c>
      <c r="AK287" s="24" t="s">
        <v>13</v>
      </c>
      <c r="AL287" s="24">
        <v>1</v>
      </c>
      <c r="AM287" s="24" t="s">
        <v>18</v>
      </c>
      <c r="AN287" s="24">
        <v>1</v>
      </c>
      <c r="AO287" s="24" t="s">
        <v>18</v>
      </c>
      <c r="AP287" s="80" t="s">
        <v>487</v>
      </c>
      <c r="AQ287">
        <v>0</v>
      </c>
      <c r="AR287" s="77" t="s">
        <v>512</v>
      </c>
      <c r="AS287">
        <v>0</v>
      </c>
      <c r="AT287" s="77" t="s">
        <v>512</v>
      </c>
      <c r="AU287">
        <v>0</v>
      </c>
      <c r="AV287" s="77" t="s">
        <v>512</v>
      </c>
      <c r="AW287">
        <v>0</v>
      </c>
      <c r="AX287" s="79">
        <v>0</v>
      </c>
      <c r="AY287" s="24">
        <v>15</v>
      </c>
      <c r="AZ287" s="79">
        <v>12</v>
      </c>
      <c r="BA287" s="24">
        <v>0</v>
      </c>
      <c r="BB287" s="24">
        <v>0</v>
      </c>
      <c r="BC287" s="24">
        <v>0</v>
      </c>
      <c r="BE287" s="144">
        <v>4</v>
      </c>
      <c r="BF287" s="144">
        <v>0</v>
      </c>
      <c r="BG287" s="144">
        <v>13</v>
      </c>
      <c r="BH287" s="144">
        <v>1</v>
      </c>
      <c r="BI287" s="140">
        <v>15</v>
      </c>
      <c r="BJ287" s="144">
        <v>40</v>
      </c>
      <c r="BK287" s="144" t="s">
        <v>158</v>
      </c>
      <c r="BL287" s="84"/>
      <c r="BM287" s="132" t="s">
        <v>29</v>
      </c>
      <c r="BN287" s="84">
        <v>7</v>
      </c>
      <c r="BO287" s="84">
        <v>5</v>
      </c>
      <c r="BP287" s="84">
        <v>0</v>
      </c>
    </row>
    <row r="288" spans="1:68" ht="30">
      <c r="A288" s="72">
        <v>5</v>
      </c>
      <c r="B288" s="49" t="s">
        <v>0</v>
      </c>
      <c r="C288" s="49">
        <v>71</v>
      </c>
      <c r="D288" s="25" t="s">
        <v>81</v>
      </c>
      <c r="E288" s="25">
        <v>3</v>
      </c>
      <c r="F288" s="25">
        <v>6</v>
      </c>
      <c r="G288" s="25">
        <v>11</v>
      </c>
      <c r="H288" s="24">
        <v>17</v>
      </c>
      <c r="I288" s="24"/>
      <c r="J288" s="79"/>
      <c r="K288" s="79"/>
      <c r="N288">
        <f>J288-'data for JMP'!J288</f>
        <v>0</v>
      </c>
      <c r="O288">
        <f t="shared" si="51"/>
        <v>0</v>
      </c>
      <c r="P288">
        <f t="shared" si="52"/>
        <v>0</v>
      </c>
      <c r="Q288">
        <f t="shared" si="53"/>
        <v>0</v>
      </c>
      <c r="R288" s="24"/>
      <c r="S288" s="51"/>
      <c r="T288" s="79"/>
      <c r="V288" s="79"/>
      <c r="W288" s="79"/>
      <c r="X288" s="5"/>
      <c r="AH288" s="25" t="s">
        <v>15</v>
      </c>
      <c r="AI288" s="88">
        <v>1</v>
      </c>
      <c r="AJ288" s="52" t="s">
        <v>13</v>
      </c>
      <c r="AK288" s="24" t="s">
        <v>13</v>
      </c>
      <c r="AL288" s="24">
        <v>1</v>
      </c>
      <c r="AM288" s="24" t="s">
        <v>14</v>
      </c>
      <c r="AN288" s="24">
        <v>0</v>
      </c>
      <c r="AO288" s="24" t="s">
        <v>14</v>
      </c>
      <c r="AP288" s="77" t="s">
        <v>512</v>
      </c>
      <c r="AQ288">
        <v>0</v>
      </c>
      <c r="AR288" s="77" t="s">
        <v>512</v>
      </c>
      <c r="AS288">
        <v>0</v>
      </c>
      <c r="AT288" s="77" t="s">
        <v>512</v>
      </c>
      <c r="AU288">
        <v>0</v>
      </c>
      <c r="AV288" s="77" t="s">
        <v>512</v>
      </c>
      <c r="AW288">
        <v>0</v>
      </c>
      <c r="AX288" s="79">
        <v>1</v>
      </c>
      <c r="AY288" s="24">
        <v>20</v>
      </c>
      <c r="AZ288" s="24">
        <v>0</v>
      </c>
      <c r="BA288" s="24">
        <v>0</v>
      </c>
      <c r="BB288" s="24">
        <v>0</v>
      </c>
      <c r="BC288" s="24">
        <v>0</v>
      </c>
      <c r="BE288" s="144">
        <v>5</v>
      </c>
      <c r="BF288" s="144">
        <v>0</v>
      </c>
      <c r="BG288" s="144">
        <v>20</v>
      </c>
      <c r="BH288" s="144">
        <v>0</v>
      </c>
      <c r="BI288" s="140">
        <v>20</v>
      </c>
      <c r="BJ288" s="144">
        <v>40</v>
      </c>
      <c r="BK288" s="144" t="s">
        <v>83</v>
      </c>
      <c r="BL288" s="84"/>
      <c r="BM288" s="132" t="s">
        <v>30</v>
      </c>
      <c r="BN288" s="84">
        <v>6</v>
      </c>
      <c r="BO288" s="84">
        <v>5</v>
      </c>
      <c r="BP288" s="84">
        <v>0</v>
      </c>
    </row>
    <row r="289" spans="1:68" ht="30">
      <c r="A289" s="72">
        <v>5</v>
      </c>
      <c r="B289" s="49" t="s">
        <v>0</v>
      </c>
      <c r="C289" s="49">
        <v>72</v>
      </c>
      <c r="D289" s="25" t="s">
        <v>81</v>
      </c>
      <c r="E289" s="25">
        <v>2</v>
      </c>
      <c r="F289" s="25">
        <v>7</v>
      </c>
      <c r="G289" s="25">
        <v>10</v>
      </c>
      <c r="H289" s="24"/>
      <c r="I289" s="24"/>
      <c r="J289" s="79"/>
      <c r="K289" s="79"/>
      <c r="N289">
        <f>J289-'data for JMP'!J289</f>
        <v>0</v>
      </c>
      <c r="O289">
        <f t="shared" si="51"/>
        <v>0</v>
      </c>
      <c r="P289">
        <f t="shared" si="52"/>
        <v>0</v>
      </c>
      <c r="Q289">
        <f t="shared" si="53"/>
        <v>0</v>
      </c>
      <c r="R289" s="24"/>
      <c r="S289" s="51"/>
      <c r="T289" s="79"/>
      <c r="V289" s="79"/>
      <c r="W289" s="79"/>
      <c r="X289" s="5"/>
      <c r="AH289" s="25" t="s">
        <v>15</v>
      </c>
      <c r="AI289" s="88">
        <v>1</v>
      </c>
      <c r="AJ289" s="52" t="s">
        <v>14</v>
      </c>
      <c r="AK289" s="24" t="s">
        <v>14</v>
      </c>
      <c r="AL289" s="24">
        <v>0</v>
      </c>
      <c r="AM289" s="24" t="s">
        <v>14</v>
      </c>
      <c r="AN289" s="24">
        <v>0</v>
      </c>
      <c r="AO289" s="24" t="s">
        <v>14</v>
      </c>
      <c r="AP289" s="77" t="s">
        <v>512</v>
      </c>
      <c r="AQ289">
        <v>0</v>
      </c>
      <c r="AR289" s="77" t="s">
        <v>512</v>
      </c>
      <c r="AS289">
        <v>0</v>
      </c>
      <c r="AT289" s="77" t="s">
        <v>512</v>
      </c>
      <c r="AU289">
        <v>0</v>
      </c>
      <c r="AV289" s="77" t="s">
        <v>512</v>
      </c>
      <c r="AW289">
        <v>0</v>
      </c>
      <c r="AX289" s="79">
        <v>0</v>
      </c>
      <c r="AY289" s="79">
        <v>0</v>
      </c>
      <c r="AZ289" s="24">
        <v>0</v>
      </c>
      <c r="BA289" s="24">
        <v>0</v>
      </c>
      <c r="BB289" s="24">
        <v>0</v>
      </c>
      <c r="BC289" s="24">
        <v>0</v>
      </c>
      <c r="BE289" s="144">
        <v>17</v>
      </c>
      <c r="BF289" s="144">
        <v>3</v>
      </c>
      <c r="BG289" s="144">
        <v>30</v>
      </c>
      <c r="BH289" s="144">
        <v>15</v>
      </c>
      <c r="BI289" s="140"/>
      <c r="BJ289" s="144">
        <v>50</v>
      </c>
      <c r="BK289" s="144" t="s">
        <v>157</v>
      </c>
      <c r="BL289" s="84"/>
      <c r="BM289" s="132" t="s">
        <v>30</v>
      </c>
      <c r="BN289" s="84">
        <v>7</v>
      </c>
      <c r="BO289" s="84">
        <v>3</v>
      </c>
      <c r="BP289" s="84">
        <v>0</v>
      </c>
    </row>
    <row r="290" spans="1:68" ht="60">
      <c r="A290" s="72">
        <v>5</v>
      </c>
      <c r="B290" s="49" t="s">
        <v>0</v>
      </c>
      <c r="C290" s="49">
        <v>73</v>
      </c>
      <c r="D290" s="25" t="s">
        <v>81</v>
      </c>
      <c r="E290" s="25">
        <v>3</v>
      </c>
      <c r="F290" s="25">
        <v>10</v>
      </c>
      <c r="G290" s="25">
        <v>18.5</v>
      </c>
      <c r="H290" s="24">
        <v>27</v>
      </c>
      <c r="I290" s="24">
        <v>12</v>
      </c>
      <c r="J290" s="79"/>
      <c r="K290" s="79"/>
      <c r="N290">
        <f>J290-'data for JMP'!J290</f>
        <v>-12</v>
      </c>
      <c r="O290">
        <f t="shared" si="51"/>
        <v>0</v>
      </c>
      <c r="P290">
        <f t="shared" si="52"/>
        <v>0</v>
      </c>
      <c r="Q290">
        <f t="shared" si="53"/>
        <v>0</v>
      </c>
      <c r="R290" s="24">
        <v>1.5</v>
      </c>
      <c r="S290" s="51">
        <f t="shared" si="54"/>
        <v>21.195</v>
      </c>
      <c r="T290" s="79"/>
      <c r="V290" s="79"/>
      <c r="W290" s="79"/>
      <c r="X290" s="5"/>
      <c r="AH290" s="25" t="s">
        <v>13</v>
      </c>
      <c r="AI290" s="88">
        <v>1</v>
      </c>
      <c r="AJ290" s="52" t="s">
        <v>13</v>
      </c>
      <c r="AK290" s="24" t="s">
        <v>13</v>
      </c>
      <c r="AL290" s="24">
        <v>1</v>
      </c>
      <c r="AM290" s="24" t="s">
        <v>14</v>
      </c>
      <c r="AN290" s="24">
        <v>0</v>
      </c>
      <c r="AO290" s="24" t="s">
        <v>14</v>
      </c>
      <c r="AP290" s="80" t="s">
        <v>487</v>
      </c>
      <c r="AQ290">
        <v>0</v>
      </c>
      <c r="AR290" s="77" t="s">
        <v>512</v>
      </c>
      <c r="AS290">
        <v>0</v>
      </c>
      <c r="AT290" s="77" t="s">
        <v>512</v>
      </c>
      <c r="AU290">
        <v>0</v>
      </c>
      <c r="AV290" s="77" t="s">
        <v>512</v>
      </c>
      <c r="AW290">
        <v>0</v>
      </c>
      <c r="AX290" s="79">
        <v>5</v>
      </c>
      <c r="AY290" s="24">
        <v>0</v>
      </c>
      <c r="AZ290" s="24">
        <v>0</v>
      </c>
      <c r="BA290" s="24">
        <v>0</v>
      </c>
      <c r="BB290" s="24">
        <v>0</v>
      </c>
      <c r="BC290" s="24">
        <v>0</v>
      </c>
      <c r="BE290" s="144">
        <v>15</v>
      </c>
      <c r="BF290" s="144">
        <v>0</v>
      </c>
      <c r="BG290" s="144">
        <v>60</v>
      </c>
      <c r="BH290" s="144">
        <v>0</v>
      </c>
      <c r="BI290" s="140">
        <v>0</v>
      </c>
      <c r="BJ290" s="144">
        <v>80</v>
      </c>
      <c r="BK290" s="144" t="s">
        <v>156</v>
      </c>
      <c r="BL290" s="84"/>
      <c r="BM290" s="132" t="s">
        <v>29</v>
      </c>
      <c r="BN290" s="84">
        <v>10</v>
      </c>
      <c r="BO290" s="84">
        <v>7</v>
      </c>
      <c r="BP290" s="84">
        <v>0</v>
      </c>
    </row>
    <row r="291" spans="1:68" ht="45">
      <c r="A291" s="72">
        <v>5</v>
      </c>
      <c r="B291" s="49" t="s">
        <v>0</v>
      </c>
      <c r="C291" s="49">
        <v>74</v>
      </c>
      <c r="D291" s="25" t="s">
        <v>42</v>
      </c>
      <c r="E291" s="25">
        <v>2</v>
      </c>
      <c r="F291" s="25">
        <v>5.5</v>
      </c>
      <c r="G291" s="25">
        <v>11</v>
      </c>
      <c r="H291" s="24">
        <v>19.5</v>
      </c>
      <c r="I291" s="24">
        <v>6</v>
      </c>
      <c r="J291" s="79">
        <v>6</v>
      </c>
      <c r="K291" s="79">
        <v>14</v>
      </c>
      <c r="L291" s="79">
        <v>19.5</v>
      </c>
      <c r="M291" s="79">
        <v>36</v>
      </c>
      <c r="N291">
        <f>J291-'data for JMP'!J291</f>
        <v>0</v>
      </c>
      <c r="O291">
        <f t="shared" si="51"/>
        <v>8</v>
      </c>
      <c r="P291">
        <f t="shared" si="52"/>
        <v>5.5</v>
      </c>
      <c r="Q291">
        <f t="shared" si="53"/>
        <v>16.5</v>
      </c>
      <c r="R291" s="24">
        <v>2.5</v>
      </c>
      <c r="S291" s="51">
        <f t="shared" si="54"/>
        <v>29.4375</v>
      </c>
      <c r="T291" s="79">
        <v>3.5</v>
      </c>
      <c r="U291">
        <f>3.14*(T291/2)^2*J291</f>
        <v>57.697500000000005</v>
      </c>
      <c r="V291" s="79">
        <v>10</v>
      </c>
      <c r="W291" s="79">
        <v>7</v>
      </c>
      <c r="X291" s="5">
        <f xml:space="preserve"> AVERAGE(V291:W291)</f>
        <v>8.5</v>
      </c>
      <c r="Y291">
        <f>3.14*((V291+W291)/2)^2*K291</f>
        <v>3176.11</v>
      </c>
      <c r="Z291" s="79">
        <v>12</v>
      </c>
      <c r="AA291" s="79">
        <v>5</v>
      </c>
      <c r="AB291" s="5">
        <f xml:space="preserve"> AVERAGE(Z291:AA291)</f>
        <v>8.5</v>
      </c>
      <c r="AC291">
        <f>3.14*((Z291+AA291)/2)^2*L291</f>
        <v>4423.8675000000003</v>
      </c>
      <c r="AD291" s="79">
        <v>20</v>
      </c>
      <c r="AE291" s="79">
        <v>17</v>
      </c>
      <c r="AF291" s="5">
        <f xml:space="preserve"> AVERAGE(AD291:AE291)</f>
        <v>18.5</v>
      </c>
      <c r="AG291">
        <f>3.14*((AD291+AE291)/2)^2*M291</f>
        <v>38687.94</v>
      </c>
      <c r="AH291" s="25" t="s">
        <v>15</v>
      </c>
      <c r="AI291" s="88">
        <v>1</v>
      </c>
      <c r="AJ291" s="52" t="s">
        <v>15</v>
      </c>
      <c r="AK291" s="24" t="s">
        <v>13</v>
      </c>
      <c r="AL291" s="24">
        <v>1</v>
      </c>
      <c r="AM291" s="24" t="s">
        <v>18</v>
      </c>
      <c r="AN291" s="24">
        <v>1</v>
      </c>
      <c r="AO291" s="24" t="s">
        <v>18</v>
      </c>
      <c r="AP291" s="80" t="s">
        <v>489</v>
      </c>
      <c r="AQ291">
        <v>1</v>
      </c>
      <c r="AR291" s="77" t="s">
        <v>488</v>
      </c>
      <c r="AS291">
        <v>1</v>
      </c>
      <c r="AT291" s="77" t="s">
        <v>15</v>
      </c>
      <c r="AU291">
        <v>1</v>
      </c>
      <c r="AV291" s="77" t="s">
        <v>488</v>
      </c>
      <c r="AW291">
        <v>1</v>
      </c>
      <c r="AX291" s="79">
        <v>20</v>
      </c>
      <c r="AY291" s="24">
        <v>1</v>
      </c>
      <c r="AZ291" s="79">
        <v>5</v>
      </c>
      <c r="BA291" s="79">
        <v>30</v>
      </c>
      <c r="BB291" s="79">
        <v>35</v>
      </c>
      <c r="BC291" s="79">
        <v>30</v>
      </c>
      <c r="BE291" s="144">
        <v>17</v>
      </c>
      <c r="BF291" s="144">
        <v>0</v>
      </c>
      <c r="BG291" s="144">
        <v>40</v>
      </c>
      <c r="BH291" s="144">
        <v>0</v>
      </c>
      <c r="BI291" s="140">
        <v>1</v>
      </c>
      <c r="BJ291" s="144">
        <v>90</v>
      </c>
      <c r="BK291" s="144" t="s">
        <v>70</v>
      </c>
      <c r="BL291" s="84"/>
      <c r="BM291" s="132" t="s">
        <v>29</v>
      </c>
      <c r="BN291" s="84">
        <v>5.5</v>
      </c>
      <c r="BO291" s="84">
        <v>3</v>
      </c>
      <c r="BP291" s="84">
        <v>0</v>
      </c>
    </row>
    <row r="292" spans="1:68" ht="60">
      <c r="A292" s="72">
        <v>5</v>
      </c>
      <c r="B292" s="49" t="s">
        <v>0</v>
      </c>
      <c r="C292" s="49">
        <v>75</v>
      </c>
      <c r="D292" s="25" t="s">
        <v>42</v>
      </c>
      <c r="E292" s="25">
        <v>3</v>
      </c>
      <c r="F292" s="25">
        <v>5</v>
      </c>
      <c r="G292" s="25">
        <v>14</v>
      </c>
      <c r="H292" s="24">
        <v>17</v>
      </c>
      <c r="I292" s="24">
        <v>10</v>
      </c>
      <c r="J292" s="79">
        <v>10</v>
      </c>
      <c r="K292" s="79"/>
      <c r="L292" s="79"/>
      <c r="M292" s="79"/>
      <c r="N292">
        <f>J292-'data for JMP'!J292</f>
        <v>0</v>
      </c>
      <c r="O292">
        <f t="shared" si="51"/>
        <v>-10</v>
      </c>
      <c r="P292">
        <f t="shared" si="52"/>
        <v>0</v>
      </c>
      <c r="Q292">
        <f t="shared" si="53"/>
        <v>0</v>
      </c>
      <c r="R292" s="24">
        <v>3.5</v>
      </c>
      <c r="S292" s="51">
        <f t="shared" si="54"/>
        <v>96.162500000000009</v>
      </c>
      <c r="T292" s="79">
        <v>1</v>
      </c>
      <c r="U292">
        <f>3.14*(T292/2)^2*J292</f>
        <v>7.8500000000000005</v>
      </c>
      <c r="V292" s="79"/>
      <c r="W292" s="79"/>
      <c r="X292" s="5"/>
      <c r="Z292" s="79"/>
      <c r="AA292" s="79"/>
      <c r="AB292" s="5"/>
      <c r="AD292" s="79"/>
      <c r="AE292" s="79"/>
      <c r="AF292" s="5"/>
      <c r="AH292" s="25" t="s">
        <v>15</v>
      </c>
      <c r="AI292" s="88">
        <v>1</v>
      </c>
      <c r="AJ292" s="52" t="s">
        <v>15</v>
      </c>
      <c r="AK292" s="24" t="s">
        <v>13</v>
      </c>
      <c r="AL292" s="24">
        <v>1</v>
      </c>
      <c r="AM292" s="24" t="s">
        <v>18</v>
      </c>
      <c r="AN292" s="24">
        <v>1</v>
      </c>
      <c r="AO292" s="24" t="s">
        <v>18</v>
      </c>
      <c r="AP292" s="80" t="s">
        <v>487</v>
      </c>
      <c r="AQ292">
        <v>0</v>
      </c>
      <c r="AR292" s="77" t="s">
        <v>512</v>
      </c>
      <c r="AS292">
        <v>0</v>
      </c>
      <c r="AT292" s="77" t="s">
        <v>512</v>
      </c>
      <c r="AU292">
        <v>0</v>
      </c>
      <c r="AV292" s="77" t="s">
        <v>512</v>
      </c>
      <c r="AW292">
        <v>0</v>
      </c>
      <c r="AX292" s="79">
        <v>10</v>
      </c>
      <c r="AY292" s="24">
        <v>1</v>
      </c>
      <c r="AZ292" s="79">
        <v>10</v>
      </c>
      <c r="BA292" s="24">
        <v>0</v>
      </c>
      <c r="BB292" s="24">
        <v>0</v>
      </c>
      <c r="BC292" s="24">
        <v>0</v>
      </c>
      <c r="BE292" s="144">
        <v>3</v>
      </c>
      <c r="BF292" s="144">
        <v>0</v>
      </c>
      <c r="BG292" s="144">
        <v>50</v>
      </c>
      <c r="BH292" s="144">
        <v>5</v>
      </c>
      <c r="BI292" s="140">
        <v>1</v>
      </c>
      <c r="BJ292" s="144">
        <v>70</v>
      </c>
      <c r="BK292" s="144" t="s">
        <v>155</v>
      </c>
      <c r="BL292" s="84"/>
      <c r="BM292" s="132" t="s">
        <v>29</v>
      </c>
      <c r="BN292" s="84">
        <v>5</v>
      </c>
      <c r="BO292" s="84">
        <v>2</v>
      </c>
      <c r="BP292" s="84" t="s">
        <v>40</v>
      </c>
    </row>
    <row r="293" spans="1:68" ht="60">
      <c r="A293" s="72">
        <v>5</v>
      </c>
      <c r="B293" s="49" t="s">
        <v>0</v>
      </c>
      <c r="C293" s="49">
        <v>76</v>
      </c>
      <c r="D293" s="25" t="s">
        <v>42</v>
      </c>
      <c r="E293" s="25">
        <v>2</v>
      </c>
      <c r="F293" s="25">
        <v>5</v>
      </c>
      <c r="G293" s="25">
        <v>11.5</v>
      </c>
      <c r="H293" s="24">
        <v>18</v>
      </c>
      <c r="I293" s="24">
        <v>9</v>
      </c>
      <c r="J293" s="79"/>
      <c r="K293" s="79"/>
      <c r="L293" s="79"/>
      <c r="M293" s="79"/>
      <c r="N293">
        <f>J293-'data for JMP'!J293</f>
        <v>-9</v>
      </c>
      <c r="O293">
        <f t="shared" si="51"/>
        <v>0</v>
      </c>
      <c r="P293">
        <f t="shared" si="52"/>
        <v>0</v>
      </c>
      <c r="Q293">
        <f t="shared" si="53"/>
        <v>0</v>
      </c>
      <c r="R293" s="24">
        <v>2.5</v>
      </c>
      <c r="S293" s="51">
        <f t="shared" si="54"/>
        <v>44.15625</v>
      </c>
      <c r="T293" s="79"/>
      <c r="V293" s="79"/>
      <c r="W293" s="79"/>
      <c r="X293" s="5"/>
      <c r="Z293" s="79"/>
      <c r="AA293" s="79"/>
      <c r="AB293" s="5"/>
      <c r="AD293" s="79"/>
      <c r="AE293" s="79"/>
      <c r="AF293" s="5"/>
      <c r="AH293" s="25" t="s">
        <v>15</v>
      </c>
      <c r="AI293" s="88">
        <v>1</v>
      </c>
      <c r="AJ293" s="52" t="s">
        <v>15</v>
      </c>
      <c r="AK293" s="24" t="s">
        <v>13</v>
      </c>
      <c r="AL293" s="24">
        <v>1</v>
      </c>
      <c r="AM293" s="24" t="s">
        <v>14</v>
      </c>
      <c r="AN293" s="24">
        <v>0</v>
      </c>
      <c r="AO293" s="24" t="s">
        <v>14</v>
      </c>
      <c r="AP293" s="80" t="s">
        <v>487</v>
      </c>
      <c r="AQ293">
        <v>0</v>
      </c>
      <c r="AR293" s="77" t="s">
        <v>512</v>
      </c>
      <c r="AS293">
        <v>0</v>
      </c>
      <c r="AT293" s="77" t="s">
        <v>512</v>
      </c>
      <c r="AU293">
        <v>0</v>
      </c>
      <c r="AV293" s="77" t="s">
        <v>512</v>
      </c>
      <c r="AW293">
        <v>0</v>
      </c>
      <c r="AX293" s="79">
        <v>0</v>
      </c>
      <c r="AY293" s="24">
        <v>0</v>
      </c>
      <c r="AZ293" s="24">
        <v>0</v>
      </c>
      <c r="BA293" s="24">
        <v>0</v>
      </c>
      <c r="BB293" s="24">
        <v>0</v>
      </c>
      <c r="BC293" s="24">
        <v>0</v>
      </c>
      <c r="BE293" s="144">
        <v>18</v>
      </c>
      <c r="BF293" s="144">
        <v>0.1</v>
      </c>
      <c r="BG293" s="144">
        <v>38</v>
      </c>
      <c r="BH293" s="144">
        <v>1</v>
      </c>
      <c r="BI293" s="140">
        <v>0</v>
      </c>
      <c r="BJ293" s="144">
        <v>50</v>
      </c>
      <c r="BK293" s="130" t="s">
        <v>154</v>
      </c>
      <c r="BL293" s="84"/>
      <c r="BM293" s="132" t="s">
        <v>29</v>
      </c>
      <c r="BN293" s="84">
        <v>5</v>
      </c>
      <c r="BO293" s="84">
        <v>3</v>
      </c>
      <c r="BP293" s="84">
        <v>0</v>
      </c>
    </row>
    <row r="294" spans="1:68" ht="30">
      <c r="A294" s="72">
        <v>5</v>
      </c>
      <c r="B294" s="49" t="s">
        <v>0</v>
      </c>
      <c r="C294" s="49">
        <v>77</v>
      </c>
      <c r="D294" s="25" t="s">
        <v>42</v>
      </c>
      <c r="E294" s="25">
        <v>2</v>
      </c>
      <c r="F294" s="25">
        <v>6</v>
      </c>
      <c r="G294" s="25">
        <v>11</v>
      </c>
      <c r="H294" s="24">
        <v>19</v>
      </c>
      <c r="I294" s="24">
        <v>7</v>
      </c>
      <c r="J294" s="79">
        <v>9</v>
      </c>
      <c r="K294" s="79">
        <v>13</v>
      </c>
      <c r="L294" s="79">
        <v>16.5</v>
      </c>
      <c r="M294" s="79">
        <v>28</v>
      </c>
      <c r="N294">
        <f>J294-'data for JMP'!J294</f>
        <v>2</v>
      </c>
      <c r="O294">
        <f t="shared" si="51"/>
        <v>4</v>
      </c>
      <c r="P294">
        <f t="shared" si="52"/>
        <v>3.5</v>
      </c>
      <c r="Q294">
        <f t="shared" si="53"/>
        <v>11.5</v>
      </c>
      <c r="R294" s="24">
        <v>2.5</v>
      </c>
      <c r="S294" s="51">
        <f t="shared" si="54"/>
        <v>34.34375</v>
      </c>
      <c r="T294" s="79">
        <v>3</v>
      </c>
      <c r="U294">
        <f>3.14*(T294/2)^2*J294</f>
        <v>63.585000000000001</v>
      </c>
      <c r="V294" s="79">
        <v>7</v>
      </c>
      <c r="W294" s="79">
        <v>5</v>
      </c>
      <c r="X294" s="5">
        <f xml:space="preserve"> AVERAGE(V294:W294)</f>
        <v>6</v>
      </c>
      <c r="Y294">
        <f>3.14*((V294+W294)/2)^2*K294</f>
        <v>1469.52</v>
      </c>
      <c r="Z294" s="79">
        <v>7</v>
      </c>
      <c r="AA294" s="79">
        <v>7.5</v>
      </c>
      <c r="AB294" s="5">
        <f xml:space="preserve"> AVERAGE(Z294:AA294)</f>
        <v>7.25</v>
      </c>
      <c r="AC294">
        <f>3.14*((Z294+AA294)/2)^2*L294</f>
        <v>2723.2631250000004</v>
      </c>
      <c r="AD294" s="79">
        <v>17</v>
      </c>
      <c r="AE294" s="79">
        <v>19</v>
      </c>
      <c r="AF294" s="5">
        <f xml:space="preserve"> AVERAGE(AD294:AE294)</f>
        <v>18</v>
      </c>
      <c r="AG294">
        <f>3.14*((AD294+AE294)/2)^2*M294</f>
        <v>28486.080000000002</v>
      </c>
      <c r="AH294" s="25" t="s">
        <v>17</v>
      </c>
      <c r="AI294" s="88">
        <v>1</v>
      </c>
      <c r="AJ294" s="52" t="s">
        <v>15</v>
      </c>
      <c r="AK294" s="24" t="s">
        <v>15</v>
      </c>
      <c r="AL294" s="24">
        <v>1</v>
      </c>
      <c r="AM294" s="24" t="s">
        <v>18</v>
      </c>
      <c r="AN294" s="24">
        <v>1</v>
      </c>
      <c r="AO294" s="24" t="s">
        <v>18</v>
      </c>
      <c r="AP294" s="80" t="s">
        <v>490</v>
      </c>
      <c r="AQ294">
        <v>1</v>
      </c>
      <c r="AR294" s="77" t="s">
        <v>489</v>
      </c>
      <c r="AS294">
        <v>1</v>
      </c>
      <c r="AT294" s="77" t="s">
        <v>497</v>
      </c>
      <c r="AU294">
        <v>1</v>
      </c>
      <c r="AV294" s="77" t="s">
        <v>497</v>
      </c>
      <c r="AW294">
        <v>1</v>
      </c>
      <c r="AX294" s="79">
        <v>15</v>
      </c>
      <c r="AY294" s="24">
        <v>15</v>
      </c>
      <c r="AZ294" s="79">
        <v>30</v>
      </c>
      <c r="BA294" s="79">
        <v>20</v>
      </c>
      <c r="BB294" s="79">
        <v>30</v>
      </c>
      <c r="BC294" s="79">
        <v>35</v>
      </c>
      <c r="BE294" s="144">
        <v>1</v>
      </c>
      <c r="BF294" s="144">
        <v>0.1</v>
      </c>
      <c r="BG294" s="144">
        <v>5</v>
      </c>
      <c r="BH294" s="144">
        <v>1</v>
      </c>
      <c r="BI294" s="140">
        <v>15</v>
      </c>
      <c r="BJ294" s="144">
        <v>15</v>
      </c>
      <c r="BK294" s="163" t="s">
        <v>153</v>
      </c>
      <c r="BL294" s="84"/>
      <c r="BM294" s="132" t="s">
        <v>29</v>
      </c>
      <c r="BN294" s="84">
        <v>6</v>
      </c>
      <c r="BO294" s="84">
        <v>2</v>
      </c>
      <c r="BP294" s="84" t="s">
        <v>40</v>
      </c>
    </row>
    <row r="295" spans="1:68" ht="45">
      <c r="A295" s="72">
        <v>5</v>
      </c>
      <c r="B295" s="49" t="s">
        <v>0</v>
      </c>
      <c r="C295" s="49">
        <v>78</v>
      </c>
      <c r="D295" s="25" t="s">
        <v>42</v>
      </c>
      <c r="E295" s="25">
        <v>4</v>
      </c>
      <c r="F295" s="25">
        <v>4.5</v>
      </c>
      <c r="G295" s="25">
        <v>24</v>
      </c>
      <c r="H295" s="24">
        <v>49</v>
      </c>
      <c r="I295" s="24">
        <v>4</v>
      </c>
      <c r="J295" s="79">
        <v>13</v>
      </c>
      <c r="K295" s="79">
        <v>13</v>
      </c>
      <c r="L295" s="78">
        <v>17.5</v>
      </c>
      <c r="M295" s="78"/>
      <c r="N295">
        <f>J295-'data for JMP'!J295</f>
        <v>9</v>
      </c>
      <c r="O295">
        <f t="shared" si="51"/>
        <v>0</v>
      </c>
      <c r="P295">
        <f t="shared" si="52"/>
        <v>4.5</v>
      </c>
      <c r="Q295">
        <f t="shared" si="53"/>
        <v>-17.5</v>
      </c>
      <c r="R295" s="24">
        <v>3</v>
      </c>
      <c r="S295" s="51">
        <f t="shared" si="54"/>
        <v>28.26</v>
      </c>
      <c r="T295" s="79">
        <v>3</v>
      </c>
      <c r="U295">
        <f>3.14*(T295/2)^2*J295</f>
        <v>91.844999999999999</v>
      </c>
      <c r="V295" s="79"/>
      <c r="W295" s="79"/>
      <c r="X295" s="5"/>
      <c r="Z295" s="78"/>
      <c r="AA295" s="78"/>
      <c r="AB295" s="5"/>
      <c r="AD295" s="78"/>
      <c r="AE295" s="78"/>
      <c r="AF295" s="5"/>
      <c r="AH295" s="25" t="s">
        <v>13</v>
      </c>
      <c r="AI295" s="88">
        <v>1</v>
      </c>
      <c r="AJ295" s="52" t="s">
        <v>13</v>
      </c>
      <c r="AK295" s="24" t="s">
        <v>13</v>
      </c>
      <c r="AL295" s="24">
        <v>1</v>
      </c>
      <c r="AM295" s="24" t="s">
        <v>18</v>
      </c>
      <c r="AN295" s="24">
        <v>1</v>
      </c>
      <c r="AO295" s="24" t="s">
        <v>18</v>
      </c>
      <c r="AP295" s="80" t="s">
        <v>487</v>
      </c>
      <c r="AQ295">
        <v>0</v>
      </c>
      <c r="AR295" s="77" t="s">
        <v>490</v>
      </c>
      <c r="AS295">
        <v>1</v>
      </c>
      <c r="AT295" s="77" t="s">
        <v>14</v>
      </c>
      <c r="AU295">
        <v>0</v>
      </c>
      <c r="AV295" s="77" t="s">
        <v>14</v>
      </c>
      <c r="AW295">
        <v>0</v>
      </c>
      <c r="AX295" s="79">
        <v>0</v>
      </c>
      <c r="AY295" s="24">
        <v>10</v>
      </c>
      <c r="AZ295" s="79">
        <v>0</v>
      </c>
      <c r="BA295" s="79">
        <v>0</v>
      </c>
      <c r="BB295" s="24">
        <v>0</v>
      </c>
      <c r="BC295" s="24">
        <v>0</v>
      </c>
      <c r="BE295" s="144">
        <v>1</v>
      </c>
      <c r="BF295" s="144">
        <v>1</v>
      </c>
      <c r="BG295" s="144">
        <v>12</v>
      </c>
      <c r="BH295" s="144">
        <v>1</v>
      </c>
      <c r="BI295" s="140">
        <v>10</v>
      </c>
      <c r="BJ295" s="144">
        <v>25</v>
      </c>
      <c r="BK295" s="144" t="s">
        <v>120</v>
      </c>
      <c r="BL295" s="84"/>
      <c r="BM295" s="132" t="s">
        <v>29</v>
      </c>
      <c r="BN295" s="84">
        <v>4.5</v>
      </c>
      <c r="BO295" s="84">
        <v>1</v>
      </c>
      <c r="BP295" s="84" t="s">
        <v>40</v>
      </c>
    </row>
    <row r="296" spans="1:68" ht="45">
      <c r="A296" s="72">
        <v>5</v>
      </c>
      <c r="B296" s="49" t="s">
        <v>0</v>
      </c>
      <c r="C296" s="49">
        <v>79</v>
      </c>
      <c r="D296" s="25" t="s">
        <v>42</v>
      </c>
      <c r="E296" s="25">
        <v>2</v>
      </c>
      <c r="F296" s="25">
        <v>5</v>
      </c>
      <c r="G296" s="25">
        <v>11</v>
      </c>
      <c r="H296" s="24">
        <v>18</v>
      </c>
      <c r="I296" s="24">
        <v>1</v>
      </c>
      <c r="J296" s="79"/>
      <c r="K296" s="79"/>
      <c r="L296" s="78"/>
      <c r="M296" s="78"/>
      <c r="N296">
        <f>J296-'data for JMP'!J296</f>
        <v>-1</v>
      </c>
      <c r="O296">
        <f t="shared" si="51"/>
        <v>0</v>
      </c>
      <c r="P296">
        <f t="shared" si="52"/>
        <v>0</v>
      </c>
      <c r="Q296">
        <f t="shared" si="53"/>
        <v>0</v>
      </c>
      <c r="R296" s="24">
        <v>1</v>
      </c>
      <c r="S296" s="51">
        <f t="shared" si="54"/>
        <v>0.78500000000000003</v>
      </c>
      <c r="T296" s="79"/>
      <c r="V296" s="79"/>
      <c r="W296" s="79"/>
      <c r="X296" s="5"/>
      <c r="Z296" s="78"/>
      <c r="AA296" s="78"/>
      <c r="AB296" s="5"/>
      <c r="AD296" s="78"/>
      <c r="AE296" s="78"/>
      <c r="AF296" s="5"/>
      <c r="AH296" s="25" t="s">
        <v>15</v>
      </c>
      <c r="AI296" s="88">
        <v>1</v>
      </c>
      <c r="AJ296" s="52" t="s">
        <v>15</v>
      </c>
      <c r="AK296" s="24" t="s">
        <v>13</v>
      </c>
      <c r="AL296" s="24">
        <v>1</v>
      </c>
      <c r="AM296" s="24" t="s">
        <v>14</v>
      </c>
      <c r="AN296" s="24">
        <v>0</v>
      </c>
      <c r="AO296" s="24" t="s">
        <v>14</v>
      </c>
      <c r="AP296" s="80" t="s">
        <v>487</v>
      </c>
      <c r="AQ296">
        <v>0</v>
      </c>
      <c r="AR296" s="77" t="s">
        <v>512</v>
      </c>
      <c r="AS296">
        <v>0</v>
      </c>
      <c r="AT296" s="77" t="s">
        <v>512</v>
      </c>
      <c r="AU296">
        <v>0</v>
      </c>
      <c r="AV296" s="77" t="s">
        <v>512</v>
      </c>
      <c r="AW296">
        <v>0</v>
      </c>
      <c r="AX296" s="79">
        <v>25</v>
      </c>
      <c r="AY296" s="24">
        <v>25</v>
      </c>
      <c r="AZ296" s="24">
        <v>0</v>
      </c>
      <c r="BA296" s="24">
        <v>0</v>
      </c>
      <c r="BB296" s="24">
        <v>0</v>
      </c>
      <c r="BC296" s="24">
        <v>0</v>
      </c>
      <c r="BE296" s="144">
        <v>7</v>
      </c>
      <c r="BF296" s="144">
        <v>2</v>
      </c>
      <c r="BG296" s="144">
        <v>45</v>
      </c>
      <c r="BH296" s="144">
        <v>0</v>
      </c>
      <c r="BI296" s="140">
        <v>25</v>
      </c>
      <c r="BJ296" s="144">
        <v>85</v>
      </c>
      <c r="BK296" s="144" t="s">
        <v>152</v>
      </c>
      <c r="BL296" s="84"/>
      <c r="BM296" s="132" t="s">
        <v>31</v>
      </c>
      <c r="BN296" s="84">
        <v>5</v>
      </c>
      <c r="BO296" s="84">
        <v>0</v>
      </c>
      <c r="BP296" s="84" t="s">
        <v>49</v>
      </c>
    </row>
    <row r="297" spans="1:68" ht="45">
      <c r="A297" s="72">
        <v>5</v>
      </c>
      <c r="B297" s="49" t="s">
        <v>0</v>
      </c>
      <c r="C297" s="49">
        <v>80</v>
      </c>
      <c r="D297" s="25" t="s">
        <v>42</v>
      </c>
      <c r="E297" s="25">
        <v>4</v>
      </c>
      <c r="F297" s="25">
        <v>4.5</v>
      </c>
      <c r="G297" s="25">
        <v>7</v>
      </c>
      <c r="H297" s="24">
        <v>6</v>
      </c>
      <c r="I297" s="24">
        <v>3</v>
      </c>
      <c r="J297" s="79"/>
      <c r="K297" s="79"/>
      <c r="L297" s="78"/>
      <c r="M297" s="78"/>
      <c r="N297">
        <f>J297-'data for JMP'!J297</f>
        <v>-3</v>
      </c>
      <c r="O297">
        <f t="shared" si="51"/>
        <v>0</v>
      </c>
      <c r="P297">
        <f t="shared" si="52"/>
        <v>0</v>
      </c>
      <c r="Q297">
        <f t="shared" si="53"/>
        <v>0</v>
      </c>
      <c r="R297" s="24">
        <v>2</v>
      </c>
      <c r="S297" s="51">
        <f t="shared" si="54"/>
        <v>9.42</v>
      </c>
      <c r="T297" s="79"/>
      <c r="V297" s="79"/>
      <c r="W297" s="79"/>
      <c r="X297" s="5"/>
      <c r="Z297" s="78"/>
      <c r="AA297" s="78"/>
      <c r="AB297" s="5"/>
      <c r="AD297" s="78"/>
      <c r="AE297" s="78"/>
      <c r="AF297" s="5"/>
      <c r="AH297" s="25" t="s">
        <v>17</v>
      </c>
      <c r="AI297" s="88">
        <v>1</v>
      </c>
      <c r="AJ297" s="52" t="s">
        <v>15</v>
      </c>
      <c r="AK297" s="24" t="s">
        <v>15</v>
      </c>
      <c r="AL297" s="24">
        <v>1</v>
      </c>
      <c r="AM297" s="24" t="s">
        <v>14</v>
      </c>
      <c r="AN297" s="24">
        <v>0</v>
      </c>
      <c r="AO297" s="24" t="s">
        <v>14</v>
      </c>
      <c r="AP297" s="80" t="s">
        <v>487</v>
      </c>
      <c r="AQ297">
        <v>0</v>
      </c>
      <c r="AR297" s="77" t="s">
        <v>512</v>
      </c>
      <c r="AS297">
        <v>0</v>
      </c>
      <c r="AT297" s="77" t="s">
        <v>512</v>
      </c>
      <c r="AU297">
        <v>0</v>
      </c>
      <c r="AV297" s="77" t="s">
        <v>512</v>
      </c>
      <c r="AW297">
        <v>0</v>
      </c>
      <c r="AX297" s="79">
        <v>15</v>
      </c>
      <c r="AY297" s="24">
        <v>5</v>
      </c>
      <c r="AZ297" s="24">
        <v>0</v>
      </c>
      <c r="BA297" s="24">
        <v>0</v>
      </c>
      <c r="BB297" s="24">
        <v>0</v>
      </c>
      <c r="BC297" s="24">
        <v>0</v>
      </c>
      <c r="BE297" s="144">
        <v>15</v>
      </c>
      <c r="BF297" s="144">
        <v>0</v>
      </c>
      <c r="BG297" s="144">
        <v>23</v>
      </c>
      <c r="BH297" s="144">
        <v>0</v>
      </c>
      <c r="BI297" s="140">
        <v>5</v>
      </c>
      <c r="BJ297" s="144">
        <v>60</v>
      </c>
      <c r="BK297" s="144" t="s">
        <v>151</v>
      </c>
      <c r="BL297" s="84"/>
      <c r="BM297" s="132" t="s">
        <v>29</v>
      </c>
      <c r="BN297" s="84">
        <v>4.5</v>
      </c>
      <c r="BO297" s="84">
        <v>0</v>
      </c>
      <c r="BP297" s="84" t="s">
        <v>40</v>
      </c>
    </row>
    <row r="298" spans="1:68" ht="60">
      <c r="A298" s="72">
        <v>5</v>
      </c>
      <c r="B298" s="49" t="s">
        <v>0</v>
      </c>
      <c r="C298" s="49">
        <v>81</v>
      </c>
      <c r="D298" s="25" t="s">
        <v>66</v>
      </c>
      <c r="E298" s="25">
        <v>1</v>
      </c>
      <c r="F298" s="25">
        <v>6</v>
      </c>
      <c r="G298" s="25">
        <v>17</v>
      </c>
      <c r="H298" s="24">
        <v>29</v>
      </c>
      <c r="I298" s="24">
        <v>18</v>
      </c>
      <c r="J298" s="79">
        <v>22</v>
      </c>
      <c r="K298" s="79">
        <v>20</v>
      </c>
      <c r="L298" s="79">
        <v>17.5</v>
      </c>
      <c r="M298" s="79"/>
      <c r="N298">
        <f>J298-'data for JMP'!J298</f>
        <v>4</v>
      </c>
      <c r="O298">
        <f t="shared" si="51"/>
        <v>-2</v>
      </c>
      <c r="P298">
        <f t="shared" si="52"/>
        <v>-2.5</v>
      </c>
      <c r="Q298">
        <f t="shared" si="53"/>
        <v>-17.5</v>
      </c>
      <c r="R298" s="24">
        <v>7.5</v>
      </c>
      <c r="S298" s="51">
        <f t="shared" si="54"/>
        <v>794.8125</v>
      </c>
      <c r="T298" s="79">
        <v>10</v>
      </c>
      <c r="U298">
        <f>3.14*(T298/2)^2*J298</f>
        <v>1727</v>
      </c>
      <c r="V298" s="79">
        <v>10</v>
      </c>
      <c r="W298" s="79">
        <v>4</v>
      </c>
      <c r="X298" s="5">
        <f xml:space="preserve"> AVERAGE(V298:W298)</f>
        <v>7</v>
      </c>
      <c r="Y298">
        <f>3.14*((V298+W298)/2)^2*K298</f>
        <v>3077.2000000000003</v>
      </c>
      <c r="Z298" s="79"/>
      <c r="AA298" s="79"/>
      <c r="AB298" s="5"/>
      <c r="AD298" s="79"/>
      <c r="AE298" s="79"/>
      <c r="AF298" s="5"/>
      <c r="AH298" s="25" t="s">
        <v>13</v>
      </c>
      <c r="AI298" s="88">
        <v>1</v>
      </c>
      <c r="AJ298" s="52" t="s">
        <v>15</v>
      </c>
      <c r="AK298" s="24" t="s">
        <v>17</v>
      </c>
      <c r="AL298" s="24">
        <v>1</v>
      </c>
      <c r="AM298" s="24" t="s">
        <v>18</v>
      </c>
      <c r="AN298" s="24">
        <v>1</v>
      </c>
      <c r="AO298" s="24" t="s">
        <v>18</v>
      </c>
      <c r="AP298" s="80" t="s">
        <v>490</v>
      </c>
      <c r="AQ298">
        <v>1</v>
      </c>
      <c r="AR298" s="77" t="s">
        <v>490</v>
      </c>
      <c r="AS298">
        <v>1</v>
      </c>
      <c r="AT298" s="77" t="s">
        <v>14</v>
      </c>
      <c r="AU298">
        <v>0</v>
      </c>
      <c r="AV298" s="77" t="s">
        <v>14</v>
      </c>
      <c r="AW298">
        <v>0</v>
      </c>
      <c r="AX298" s="79">
        <v>1</v>
      </c>
      <c r="AY298" s="24">
        <v>0</v>
      </c>
      <c r="AZ298" s="79">
        <v>5</v>
      </c>
      <c r="BA298" s="79">
        <v>10</v>
      </c>
      <c r="BB298" s="24">
        <v>0</v>
      </c>
      <c r="BC298" s="24">
        <v>0</v>
      </c>
      <c r="BE298" s="144">
        <v>30</v>
      </c>
      <c r="BF298" s="144">
        <v>2</v>
      </c>
      <c r="BG298" s="144">
        <v>60</v>
      </c>
      <c r="BH298" s="144">
        <v>0</v>
      </c>
      <c r="BI298" s="140">
        <v>0</v>
      </c>
      <c r="BJ298" s="144">
        <v>90</v>
      </c>
      <c r="BK298" s="144" t="s">
        <v>150</v>
      </c>
      <c r="BL298" s="84"/>
      <c r="BM298" s="132" t="s">
        <v>29</v>
      </c>
      <c r="BN298" s="84">
        <v>6</v>
      </c>
      <c r="BO298" s="84">
        <v>6</v>
      </c>
      <c r="BP298" s="84">
        <v>0</v>
      </c>
    </row>
    <row r="299" spans="1:68" ht="30">
      <c r="A299" s="72">
        <v>5</v>
      </c>
      <c r="B299" s="49" t="s">
        <v>0</v>
      </c>
      <c r="C299" s="49">
        <v>82</v>
      </c>
      <c r="D299" s="25" t="s">
        <v>66</v>
      </c>
      <c r="E299" s="25">
        <v>1</v>
      </c>
      <c r="F299" s="25">
        <v>6</v>
      </c>
      <c r="G299" s="25">
        <v>13</v>
      </c>
      <c r="H299" s="24">
        <v>22</v>
      </c>
      <c r="I299" s="24">
        <v>10</v>
      </c>
      <c r="J299" s="79"/>
      <c r="K299" s="79"/>
      <c r="L299" s="79"/>
      <c r="M299" s="79"/>
      <c r="N299">
        <f>J299-'data for JMP'!J299</f>
        <v>-10</v>
      </c>
      <c r="O299">
        <f t="shared" si="51"/>
        <v>0</v>
      </c>
      <c r="P299">
        <f t="shared" si="52"/>
        <v>0</v>
      </c>
      <c r="Q299">
        <f t="shared" si="53"/>
        <v>0</v>
      </c>
      <c r="R299" s="24">
        <v>2</v>
      </c>
      <c r="S299" s="51">
        <f t="shared" si="54"/>
        <v>31.400000000000002</v>
      </c>
      <c r="T299" s="79"/>
      <c r="V299" s="79"/>
      <c r="W299" s="79"/>
      <c r="X299" s="5"/>
      <c r="Z299" s="79"/>
      <c r="AA299" s="79"/>
      <c r="AB299" s="5"/>
      <c r="AD299" s="79"/>
      <c r="AE299" s="79"/>
      <c r="AF299" s="5"/>
      <c r="AH299" s="25" t="s">
        <v>15</v>
      </c>
      <c r="AI299" s="88">
        <v>1</v>
      </c>
      <c r="AJ299" s="52" t="s">
        <v>15</v>
      </c>
      <c r="AK299" s="24" t="s">
        <v>17</v>
      </c>
      <c r="AL299" s="24">
        <v>1</v>
      </c>
      <c r="AM299" s="24" t="s">
        <v>14</v>
      </c>
      <c r="AN299" s="24">
        <v>0</v>
      </c>
      <c r="AO299" s="24" t="s">
        <v>14</v>
      </c>
      <c r="AP299" s="80" t="s">
        <v>487</v>
      </c>
      <c r="AQ299">
        <v>0</v>
      </c>
      <c r="AR299" s="77" t="s">
        <v>512</v>
      </c>
      <c r="AS299">
        <v>0</v>
      </c>
      <c r="AT299" s="77" t="s">
        <v>512</v>
      </c>
      <c r="AU299">
        <v>0</v>
      </c>
      <c r="AV299" s="77" t="s">
        <v>512</v>
      </c>
      <c r="AW299">
        <v>0</v>
      </c>
      <c r="AX299" s="79">
        <v>2</v>
      </c>
      <c r="AY299" s="24">
        <v>5</v>
      </c>
      <c r="AZ299" s="24">
        <v>0</v>
      </c>
      <c r="BA299" s="24">
        <v>0</v>
      </c>
      <c r="BB299" s="24">
        <v>0</v>
      </c>
      <c r="BC299" s="24">
        <v>0</v>
      </c>
      <c r="BE299" s="144">
        <v>33</v>
      </c>
      <c r="BF299" s="144">
        <v>0</v>
      </c>
      <c r="BG299" s="144">
        <v>40</v>
      </c>
      <c r="BH299" s="144">
        <v>0</v>
      </c>
      <c r="BI299" s="140">
        <v>5</v>
      </c>
      <c r="BJ299" s="144">
        <v>100</v>
      </c>
      <c r="BK299" s="144" t="s">
        <v>83</v>
      </c>
      <c r="BL299" s="84"/>
      <c r="BM299" s="132" t="s">
        <v>29</v>
      </c>
      <c r="BN299" s="84">
        <v>6</v>
      </c>
      <c r="BO299" s="84">
        <v>6</v>
      </c>
      <c r="BP299" s="84">
        <v>0</v>
      </c>
    </row>
    <row r="300" spans="1:68" ht="60">
      <c r="A300" s="72">
        <v>5</v>
      </c>
      <c r="B300" s="49" t="s">
        <v>0</v>
      </c>
      <c r="C300" s="49">
        <v>83</v>
      </c>
      <c r="D300" s="25" t="s">
        <v>66</v>
      </c>
      <c r="E300" s="25">
        <v>2</v>
      </c>
      <c r="F300" s="25">
        <v>5</v>
      </c>
      <c r="G300" s="25">
        <v>8</v>
      </c>
      <c r="H300" s="24">
        <v>22</v>
      </c>
      <c r="I300" s="24">
        <v>2</v>
      </c>
      <c r="J300" s="79"/>
      <c r="K300" s="79"/>
      <c r="L300" s="79"/>
      <c r="M300" s="79"/>
      <c r="N300">
        <f>J300-'data for JMP'!J300</f>
        <v>-2</v>
      </c>
      <c r="O300">
        <f t="shared" si="51"/>
        <v>0</v>
      </c>
      <c r="P300">
        <f t="shared" si="52"/>
        <v>0</v>
      </c>
      <c r="Q300">
        <f t="shared" si="53"/>
        <v>0</v>
      </c>
      <c r="R300" s="24">
        <v>2</v>
      </c>
      <c r="S300" s="51">
        <f t="shared" si="54"/>
        <v>6.28</v>
      </c>
      <c r="T300" s="79"/>
      <c r="V300" s="79"/>
      <c r="W300" s="79"/>
      <c r="X300" s="5"/>
      <c r="Z300" s="79"/>
      <c r="AA300" s="79"/>
      <c r="AB300" s="5"/>
      <c r="AD300" s="79"/>
      <c r="AE300" s="79"/>
      <c r="AF300" s="5"/>
      <c r="AH300" s="25" t="s">
        <v>17</v>
      </c>
      <c r="AI300" s="88">
        <v>1</v>
      </c>
      <c r="AJ300" s="52" t="s">
        <v>15</v>
      </c>
      <c r="AK300" s="24" t="s">
        <v>13</v>
      </c>
      <c r="AL300" s="24">
        <v>1</v>
      </c>
      <c r="AM300" s="24" t="s">
        <v>14</v>
      </c>
      <c r="AN300" s="24">
        <v>0</v>
      </c>
      <c r="AO300" s="24" t="s">
        <v>14</v>
      </c>
      <c r="AP300" s="80" t="s">
        <v>487</v>
      </c>
      <c r="AQ300">
        <v>0</v>
      </c>
      <c r="AR300" s="77" t="s">
        <v>512</v>
      </c>
      <c r="AS300">
        <v>0</v>
      </c>
      <c r="AT300" s="77" t="s">
        <v>512</v>
      </c>
      <c r="AU300">
        <v>0</v>
      </c>
      <c r="AV300" s="77" t="s">
        <v>512</v>
      </c>
      <c r="AW300">
        <v>0</v>
      </c>
      <c r="AX300" s="79">
        <v>2</v>
      </c>
      <c r="AY300" s="24">
        <v>2</v>
      </c>
      <c r="AZ300" s="24">
        <v>0</v>
      </c>
      <c r="BA300" s="24">
        <v>0</v>
      </c>
      <c r="BB300" s="24">
        <v>0</v>
      </c>
      <c r="BC300" s="24">
        <v>0</v>
      </c>
      <c r="BE300" s="144">
        <v>4</v>
      </c>
      <c r="BF300" s="144">
        <v>5</v>
      </c>
      <c r="BG300" s="144">
        <v>30</v>
      </c>
      <c r="BH300" s="144">
        <v>30</v>
      </c>
      <c r="BI300" s="140">
        <v>2</v>
      </c>
      <c r="BJ300" s="144">
        <v>85</v>
      </c>
      <c r="BK300" s="144" t="s">
        <v>149</v>
      </c>
      <c r="BL300" s="84"/>
      <c r="BM300" s="132" t="s">
        <v>29</v>
      </c>
      <c r="BN300" s="84">
        <v>5</v>
      </c>
      <c r="BO300" s="84">
        <v>2</v>
      </c>
      <c r="BP300" s="84">
        <v>0</v>
      </c>
    </row>
    <row r="301" spans="1:68" ht="45">
      <c r="A301" s="72">
        <v>5</v>
      </c>
      <c r="B301" s="49" t="s">
        <v>0</v>
      </c>
      <c r="C301" s="49">
        <v>83.5</v>
      </c>
      <c r="D301" s="25" t="s">
        <v>66</v>
      </c>
      <c r="E301" s="25">
        <v>1</v>
      </c>
      <c r="F301" s="25">
        <v>4</v>
      </c>
      <c r="G301" s="25">
        <v>13</v>
      </c>
      <c r="H301" s="57">
        <v>25</v>
      </c>
      <c r="I301" s="57">
        <v>2</v>
      </c>
      <c r="L301" s="79"/>
      <c r="N301">
        <f>J301-'data for JMP'!J301</f>
        <v>-2</v>
      </c>
      <c r="O301">
        <f t="shared" si="51"/>
        <v>0</v>
      </c>
      <c r="P301">
        <f t="shared" si="52"/>
        <v>0</v>
      </c>
      <c r="Q301">
        <f t="shared" si="53"/>
        <v>0</v>
      </c>
      <c r="R301" s="57">
        <v>1</v>
      </c>
      <c r="S301" s="51">
        <f t="shared" si="54"/>
        <v>1.57</v>
      </c>
      <c r="Z301" s="79"/>
      <c r="AA301" s="79"/>
      <c r="AB301" s="5"/>
      <c r="AH301" s="25" t="s">
        <v>15</v>
      </c>
      <c r="AI301" s="88">
        <v>1</v>
      </c>
      <c r="AJ301" s="52" t="s">
        <v>15</v>
      </c>
      <c r="AK301" s="24" t="s">
        <v>18</v>
      </c>
      <c r="AL301" s="24">
        <v>1</v>
      </c>
      <c r="AM301" s="24" t="s">
        <v>14</v>
      </c>
      <c r="AN301" s="24">
        <v>0</v>
      </c>
      <c r="AO301" s="24" t="s">
        <v>14</v>
      </c>
      <c r="AP301" s="80" t="s">
        <v>487</v>
      </c>
      <c r="AQ301">
        <v>0</v>
      </c>
      <c r="AR301" s="77" t="s">
        <v>512</v>
      </c>
      <c r="AS301">
        <v>0</v>
      </c>
      <c r="AT301" s="77" t="s">
        <v>512</v>
      </c>
      <c r="AU301">
        <v>0</v>
      </c>
      <c r="AV301" s="77" t="s">
        <v>512</v>
      </c>
      <c r="AW301">
        <v>0</v>
      </c>
      <c r="AX301" s="79">
        <v>2</v>
      </c>
      <c r="AY301" s="57">
        <v>0</v>
      </c>
      <c r="AZ301" s="24">
        <v>0</v>
      </c>
      <c r="BA301" s="24">
        <v>0</v>
      </c>
      <c r="BB301" s="24">
        <v>0</v>
      </c>
      <c r="BC301" s="24">
        <v>0</v>
      </c>
      <c r="BE301" s="144">
        <v>15</v>
      </c>
      <c r="BF301" s="144">
        <v>0</v>
      </c>
      <c r="BG301" s="144">
        <v>70</v>
      </c>
      <c r="BH301" s="144">
        <v>0</v>
      </c>
      <c r="BI301" s="140">
        <v>0</v>
      </c>
      <c r="BJ301" s="144">
        <v>120</v>
      </c>
      <c r="BK301" s="144" t="s">
        <v>148</v>
      </c>
      <c r="BL301" s="84"/>
      <c r="BM301" s="132" t="s">
        <v>31</v>
      </c>
      <c r="BN301" s="84">
        <v>4</v>
      </c>
      <c r="BO301" s="150">
        <v>2</v>
      </c>
      <c r="BP301" s="84">
        <v>0</v>
      </c>
    </row>
    <row r="302" spans="1:68" ht="45">
      <c r="A302" s="72">
        <v>5</v>
      </c>
      <c r="B302" s="49" t="s">
        <v>0</v>
      </c>
      <c r="C302" s="49">
        <v>84</v>
      </c>
      <c r="D302" s="25" t="s">
        <v>66</v>
      </c>
      <c r="E302" s="25">
        <v>2</v>
      </c>
      <c r="F302" s="25">
        <v>5.5</v>
      </c>
      <c r="G302" s="25">
        <v>9</v>
      </c>
      <c r="H302" s="24">
        <v>20</v>
      </c>
      <c r="I302" s="24">
        <v>1</v>
      </c>
      <c r="J302" s="79"/>
      <c r="K302" s="79"/>
      <c r="L302" s="79"/>
      <c r="M302" s="79"/>
      <c r="N302">
        <f>J302-'data for JMP'!J302</f>
        <v>-1</v>
      </c>
      <c r="O302">
        <f t="shared" si="51"/>
        <v>0</v>
      </c>
      <c r="P302">
        <f t="shared" si="52"/>
        <v>0</v>
      </c>
      <c r="Q302">
        <f t="shared" si="53"/>
        <v>0</v>
      </c>
      <c r="R302" s="24">
        <v>1</v>
      </c>
      <c r="S302" s="51">
        <f t="shared" si="54"/>
        <v>0.78500000000000003</v>
      </c>
      <c r="T302" s="79"/>
      <c r="V302" s="79"/>
      <c r="W302" s="79"/>
      <c r="X302" s="5"/>
      <c r="Z302" s="79"/>
      <c r="AA302" s="79"/>
      <c r="AB302" s="5"/>
      <c r="AD302" s="79"/>
      <c r="AE302" s="79"/>
      <c r="AF302" s="5"/>
      <c r="AH302" s="25" t="s">
        <v>15</v>
      </c>
      <c r="AI302" s="88">
        <v>1</v>
      </c>
      <c r="AJ302" s="52" t="s">
        <v>15</v>
      </c>
      <c r="AK302" s="24" t="s">
        <v>15</v>
      </c>
      <c r="AL302" s="24">
        <v>1</v>
      </c>
      <c r="AM302" s="24" t="s">
        <v>14</v>
      </c>
      <c r="AN302" s="24">
        <v>0</v>
      </c>
      <c r="AO302" s="24" t="s">
        <v>14</v>
      </c>
      <c r="AP302" s="80" t="s">
        <v>487</v>
      </c>
      <c r="AQ302">
        <v>0</v>
      </c>
      <c r="AR302" s="77" t="s">
        <v>512</v>
      </c>
      <c r="AS302">
        <v>0</v>
      </c>
      <c r="AT302" s="77" t="s">
        <v>512</v>
      </c>
      <c r="AU302">
        <v>0</v>
      </c>
      <c r="AV302" s="77" t="s">
        <v>512</v>
      </c>
      <c r="AW302">
        <v>0</v>
      </c>
      <c r="AX302" s="79">
        <v>4</v>
      </c>
      <c r="AY302" s="24">
        <v>0</v>
      </c>
      <c r="AZ302" s="24">
        <v>0</v>
      </c>
      <c r="BA302" s="24">
        <v>0</v>
      </c>
      <c r="BB302" s="24">
        <v>0</v>
      </c>
      <c r="BC302" s="24">
        <v>0</v>
      </c>
      <c r="BE302" s="144">
        <v>30</v>
      </c>
      <c r="BF302" s="144">
        <v>0</v>
      </c>
      <c r="BG302" s="144">
        <v>70</v>
      </c>
      <c r="BH302" s="144">
        <v>0</v>
      </c>
      <c r="BI302" s="140">
        <v>0</v>
      </c>
      <c r="BJ302" s="144">
        <v>90</v>
      </c>
      <c r="BK302" s="144" t="s">
        <v>147</v>
      </c>
      <c r="BL302" s="84"/>
      <c r="BM302" s="132" t="s">
        <v>31</v>
      </c>
      <c r="BN302" s="84">
        <v>5.5</v>
      </c>
      <c r="BO302" s="162">
        <v>5</v>
      </c>
      <c r="BP302" s="84">
        <v>0</v>
      </c>
    </row>
    <row r="303" spans="1:68" ht="30">
      <c r="A303" s="72">
        <v>5</v>
      </c>
      <c r="B303" s="49" t="s">
        <v>0</v>
      </c>
      <c r="C303" s="49">
        <v>85</v>
      </c>
      <c r="D303" s="25" t="s">
        <v>66</v>
      </c>
      <c r="E303" s="25">
        <v>1</v>
      </c>
      <c r="F303" s="25">
        <v>6</v>
      </c>
      <c r="G303" s="25">
        <v>11</v>
      </c>
      <c r="H303" s="24">
        <v>36</v>
      </c>
      <c r="I303" s="24">
        <v>1</v>
      </c>
      <c r="J303" s="79"/>
      <c r="K303" s="79"/>
      <c r="L303" s="79"/>
      <c r="M303" s="79"/>
      <c r="N303">
        <f>J303-'data for JMP'!J303</f>
        <v>-1</v>
      </c>
      <c r="O303">
        <f t="shared" si="51"/>
        <v>0</v>
      </c>
      <c r="P303">
        <f t="shared" si="52"/>
        <v>0</v>
      </c>
      <c r="Q303">
        <f t="shared" si="53"/>
        <v>0</v>
      </c>
      <c r="R303" s="24"/>
      <c r="S303" s="51"/>
      <c r="T303" s="79"/>
      <c r="V303" s="79"/>
      <c r="W303" s="79"/>
      <c r="X303" s="5"/>
      <c r="Z303" s="79"/>
      <c r="AA303" s="79"/>
      <c r="AB303" s="5"/>
      <c r="AD303" s="79"/>
      <c r="AE303" s="79"/>
      <c r="AF303" s="5"/>
      <c r="AH303" s="25" t="s">
        <v>15</v>
      </c>
      <c r="AI303" s="88">
        <v>1</v>
      </c>
      <c r="AJ303" s="52" t="s">
        <v>15</v>
      </c>
      <c r="AK303" s="24" t="s">
        <v>15</v>
      </c>
      <c r="AL303" s="24">
        <v>1</v>
      </c>
      <c r="AM303" s="24" t="s">
        <v>14</v>
      </c>
      <c r="AN303" s="24">
        <v>1</v>
      </c>
      <c r="AO303" s="24" t="s">
        <v>15</v>
      </c>
      <c r="AP303" s="80" t="s">
        <v>487</v>
      </c>
      <c r="AQ303">
        <v>0</v>
      </c>
      <c r="AR303" s="77" t="s">
        <v>512</v>
      </c>
      <c r="AS303">
        <v>0</v>
      </c>
      <c r="AT303" s="77" t="s">
        <v>512</v>
      </c>
      <c r="AU303">
        <v>0</v>
      </c>
      <c r="AV303" s="77" t="s">
        <v>512</v>
      </c>
      <c r="AW303">
        <v>0</v>
      </c>
      <c r="AX303" s="79">
        <v>0</v>
      </c>
      <c r="AY303" s="24">
        <v>0</v>
      </c>
      <c r="AZ303" s="24">
        <v>0</v>
      </c>
      <c r="BA303" s="24">
        <v>0</v>
      </c>
      <c r="BB303" s="24">
        <v>0</v>
      </c>
      <c r="BC303" s="24">
        <v>0</v>
      </c>
      <c r="BD303" t="s">
        <v>31</v>
      </c>
      <c r="BE303" s="144">
        <v>3</v>
      </c>
      <c r="BF303" s="144">
        <v>0</v>
      </c>
      <c r="BG303" s="144">
        <v>15</v>
      </c>
      <c r="BH303" s="144">
        <v>0</v>
      </c>
      <c r="BI303" s="140">
        <v>5</v>
      </c>
      <c r="BJ303" s="144">
        <v>80</v>
      </c>
      <c r="BK303" s="144" t="s">
        <v>146</v>
      </c>
      <c r="BL303" s="84"/>
      <c r="BM303" s="132" t="s">
        <v>29</v>
      </c>
      <c r="BN303" s="84">
        <v>6</v>
      </c>
      <c r="BO303" s="84">
        <v>5</v>
      </c>
      <c r="BP303" s="84">
        <v>0</v>
      </c>
    </row>
    <row r="304" spans="1:68" ht="60">
      <c r="A304" s="72">
        <v>5</v>
      </c>
      <c r="B304" s="49" t="s">
        <v>0</v>
      </c>
      <c r="C304" s="49">
        <v>86</v>
      </c>
      <c r="D304" s="25" t="s">
        <v>66</v>
      </c>
      <c r="E304" s="25">
        <v>2</v>
      </c>
      <c r="F304" s="25">
        <v>10</v>
      </c>
      <c r="G304" s="25">
        <v>17.5</v>
      </c>
      <c r="H304" s="24">
        <v>33</v>
      </c>
      <c r="I304" s="24">
        <v>21.5</v>
      </c>
      <c r="J304" s="79">
        <v>28</v>
      </c>
      <c r="K304" s="79">
        <v>41</v>
      </c>
      <c r="L304" s="79">
        <v>57.5</v>
      </c>
      <c r="M304" s="79">
        <v>74</v>
      </c>
      <c r="N304">
        <f>J304-'data for JMP'!J304</f>
        <v>6.5</v>
      </c>
      <c r="O304">
        <f t="shared" si="51"/>
        <v>13</v>
      </c>
      <c r="P304">
        <f t="shared" si="52"/>
        <v>16.5</v>
      </c>
      <c r="Q304">
        <f t="shared" si="53"/>
        <v>16.5</v>
      </c>
      <c r="R304" s="24">
        <v>9.5</v>
      </c>
      <c r="S304" s="51">
        <f t="shared" si="54"/>
        <v>1523.194375</v>
      </c>
      <c r="T304" s="79">
        <v>12</v>
      </c>
      <c r="U304">
        <f>3.14*(T304/2)^2*J304</f>
        <v>3165.1200000000003</v>
      </c>
      <c r="V304" s="79">
        <v>20</v>
      </c>
      <c r="W304" s="79">
        <v>16</v>
      </c>
      <c r="X304" s="5">
        <f xml:space="preserve"> AVERAGE(V304:W304)</f>
        <v>18</v>
      </c>
      <c r="Y304">
        <f>3.14*((V304+W304)/2)^2*K304</f>
        <v>41711.760000000002</v>
      </c>
      <c r="Z304" s="79">
        <v>23</v>
      </c>
      <c r="AA304" s="79">
        <v>16</v>
      </c>
      <c r="AB304" s="5">
        <f xml:space="preserve"> AVERAGE(Z304:AA304)</f>
        <v>19.5</v>
      </c>
      <c r="AC304">
        <f>3.14*((Z304+AA304)/2)^2*L304</f>
        <v>68654.137500000012</v>
      </c>
      <c r="AD304" s="79">
        <v>37</v>
      </c>
      <c r="AE304" s="79">
        <v>29</v>
      </c>
      <c r="AF304" s="5">
        <f xml:space="preserve"> AVERAGE(AD304:AE304)</f>
        <v>33</v>
      </c>
      <c r="AG304">
        <f>3.14*((AD304+AE304)/2)^2*M304</f>
        <v>253040.04</v>
      </c>
      <c r="AH304" s="25" t="s">
        <v>13</v>
      </c>
      <c r="AI304" s="88">
        <v>1</v>
      </c>
      <c r="AJ304" s="52" t="s">
        <v>15</v>
      </c>
      <c r="AK304" s="24" t="s">
        <v>15</v>
      </c>
      <c r="AL304" s="24">
        <v>1</v>
      </c>
      <c r="AM304" s="24" t="s">
        <v>18</v>
      </c>
      <c r="AN304" s="24">
        <v>1</v>
      </c>
      <c r="AO304" s="24" t="s">
        <v>17</v>
      </c>
      <c r="AP304" s="80" t="s">
        <v>489</v>
      </c>
      <c r="AQ304">
        <v>1</v>
      </c>
      <c r="AR304" s="77" t="s">
        <v>488</v>
      </c>
      <c r="AS304">
        <v>1</v>
      </c>
      <c r="AT304" s="77" t="s">
        <v>15</v>
      </c>
      <c r="AU304">
        <v>1</v>
      </c>
      <c r="AV304" s="77" t="s">
        <v>488</v>
      </c>
      <c r="AW304">
        <v>1</v>
      </c>
      <c r="AX304" s="79">
        <v>2</v>
      </c>
      <c r="AY304" s="24">
        <v>5</v>
      </c>
      <c r="AZ304" s="79">
        <v>12</v>
      </c>
      <c r="BA304" s="79">
        <v>20</v>
      </c>
      <c r="BB304" s="79">
        <v>65</v>
      </c>
      <c r="BC304" s="79">
        <v>75</v>
      </c>
      <c r="BE304" s="144">
        <v>20</v>
      </c>
      <c r="BF304" s="144">
        <v>0</v>
      </c>
      <c r="BG304" s="144">
        <v>55</v>
      </c>
      <c r="BH304" s="144">
        <v>0</v>
      </c>
      <c r="BI304" s="140">
        <v>0</v>
      </c>
      <c r="BJ304" s="144">
        <v>130</v>
      </c>
      <c r="BK304" s="144" t="s">
        <v>145</v>
      </c>
      <c r="BL304" s="84" t="s">
        <v>144</v>
      </c>
      <c r="BM304" s="132" t="s">
        <v>29</v>
      </c>
      <c r="BN304" s="84">
        <v>10</v>
      </c>
      <c r="BO304" s="84">
        <v>7</v>
      </c>
      <c r="BP304" s="84" t="s">
        <v>49</v>
      </c>
    </row>
    <row r="305" spans="1:68" ht="30">
      <c r="A305" s="72">
        <v>5</v>
      </c>
      <c r="B305" s="49" t="s">
        <v>0</v>
      </c>
      <c r="C305" s="49">
        <v>87</v>
      </c>
      <c r="D305" s="25" t="s">
        <v>66</v>
      </c>
      <c r="E305" s="25">
        <v>2</v>
      </c>
      <c r="F305" s="25">
        <v>6</v>
      </c>
      <c r="G305" s="25">
        <v>15.5</v>
      </c>
      <c r="H305" s="24">
        <v>21</v>
      </c>
      <c r="I305" s="24">
        <v>15.5</v>
      </c>
      <c r="J305" s="79">
        <v>12</v>
      </c>
      <c r="K305" s="79"/>
      <c r="M305" s="79"/>
      <c r="N305">
        <f>J305-'data for JMP'!J305</f>
        <v>-3.5</v>
      </c>
      <c r="O305">
        <f t="shared" si="51"/>
        <v>-12</v>
      </c>
      <c r="P305">
        <f t="shared" si="52"/>
        <v>0</v>
      </c>
      <c r="Q305">
        <f t="shared" si="53"/>
        <v>0</v>
      </c>
      <c r="R305" s="24">
        <v>3.5</v>
      </c>
      <c r="S305" s="51">
        <f t="shared" si="54"/>
        <v>149.05187500000002</v>
      </c>
      <c r="T305" s="79">
        <v>2</v>
      </c>
      <c r="U305">
        <f>3.14*(T305/2)^2*J305</f>
        <v>37.68</v>
      </c>
      <c r="V305" s="79"/>
      <c r="W305" s="79"/>
      <c r="X305" s="5"/>
      <c r="AD305" s="79"/>
      <c r="AE305" s="79"/>
      <c r="AF305" s="5"/>
      <c r="AH305" s="25" t="s">
        <v>15</v>
      </c>
      <c r="AI305" s="88">
        <v>1</v>
      </c>
      <c r="AJ305" s="52" t="s">
        <v>15</v>
      </c>
      <c r="AK305" s="24" t="s">
        <v>15</v>
      </c>
      <c r="AL305" s="24">
        <v>1</v>
      </c>
      <c r="AM305" s="24" t="s">
        <v>18</v>
      </c>
      <c r="AN305" s="24">
        <v>0</v>
      </c>
      <c r="AO305" s="24" t="s">
        <v>14</v>
      </c>
      <c r="AP305" s="80" t="s">
        <v>487</v>
      </c>
      <c r="AQ305">
        <v>0</v>
      </c>
      <c r="AR305" s="77" t="s">
        <v>512</v>
      </c>
      <c r="AS305">
        <v>0</v>
      </c>
      <c r="AT305" s="77" t="s">
        <v>512</v>
      </c>
      <c r="AU305">
        <v>0</v>
      </c>
      <c r="AV305" s="77" t="s">
        <v>512</v>
      </c>
      <c r="AW305">
        <v>0</v>
      </c>
      <c r="AX305" s="79">
        <v>10</v>
      </c>
      <c r="AY305" s="24">
        <v>0</v>
      </c>
      <c r="AZ305" s="79">
        <v>2</v>
      </c>
      <c r="BA305" s="24">
        <v>0</v>
      </c>
      <c r="BB305" s="24">
        <v>0</v>
      </c>
      <c r="BC305" s="24">
        <v>0</v>
      </c>
      <c r="BE305" s="144">
        <v>3</v>
      </c>
      <c r="BF305" s="144">
        <v>5</v>
      </c>
      <c r="BG305" s="144">
        <v>25</v>
      </c>
      <c r="BH305" s="144">
        <v>40</v>
      </c>
      <c r="BI305" s="140">
        <v>10</v>
      </c>
      <c r="BJ305" s="144">
        <v>90</v>
      </c>
      <c r="BK305" s="144" t="s">
        <v>82</v>
      </c>
      <c r="BL305" s="84"/>
      <c r="BM305" s="132" t="s">
        <v>29</v>
      </c>
      <c r="BN305" s="84">
        <v>6</v>
      </c>
      <c r="BO305" s="84">
        <v>7</v>
      </c>
      <c r="BP305" s="84">
        <v>0</v>
      </c>
    </row>
    <row r="306" spans="1:68" ht="30">
      <c r="A306" s="72">
        <v>5</v>
      </c>
      <c r="B306" s="49" t="s">
        <v>0</v>
      </c>
      <c r="C306" s="49">
        <v>88</v>
      </c>
      <c r="D306" s="25" t="s">
        <v>66</v>
      </c>
      <c r="E306" s="25">
        <v>1</v>
      </c>
      <c r="F306" s="25">
        <v>5</v>
      </c>
      <c r="G306" s="25">
        <v>12.5</v>
      </c>
      <c r="H306" s="24">
        <v>33</v>
      </c>
      <c r="I306" s="24">
        <v>17</v>
      </c>
      <c r="J306" s="79"/>
      <c r="K306" s="79"/>
      <c r="M306" s="79"/>
      <c r="N306">
        <f>J306-'data for JMP'!J306</f>
        <v>-17</v>
      </c>
      <c r="O306">
        <f t="shared" si="51"/>
        <v>0</v>
      </c>
      <c r="P306">
        <f t="shared" si="52"/>
        <v>0</v>
      </c>
      <c r="Q306">
        <f t="shared" si="53"/>
        <v>0</v>
      </c>
      <c r="R306" s="24">
        <v>4.5</v>
      </c>
      <c r="S306" s="51">
        <f t="shared" si="54"/>
        <v>270.23624999999998</v>
      </c>
      <c r="T306" s="79"/>
      <c r="V306" s="79"/>
      <c r="W306" s="79"/>
      <c r="X306" s="5"/>
      <c r="AD306" s="79"/>
      <c r="AE306" s="79"/>
      <c r="AF306" s="5"/>
      <c r="AH306" s="25" t="s">
        <v>15</v>
      </c>
      <c r="AI306" s="88">
        <v>1</v>
      </c>
      <c r="AJ306" s="52" t="s">
        <v>15</v>
      </c>
      <c r="AK306" s="24" t="s">
        <v>15</v>
      </c>
      <c r="AL306" s="24">
        <v>1</v>
      </c>
      <c r="AM306" s="24" t="s">
        <v>14</v>
      </c>
      <c r="AN306" s="24">
        <v>0</v>
      </c>
      <c r="AO306" s="24" t="s">
        <v>14</v>
      </c>
      <c r="AP306" s="80" t="s">
        <v>487</v>
      </c>
      <c r="AQ306">
        <v>0</v>
      </c>
      <c r="AR306" s="77" t="s">
        <v>512</v>
      </c>
      <c r="AS306">
        <v>0</v>
      </c>
      <c r="AT306" s="77" t="s">
        <v>512</v>
      </c>
      <c r="AU306">
        <v>0</v>
      </c>
      <c r="AV306" s="77" t="s">
        <v>512</v>
      </c>
      <c r="AW306">
        <v>0</v>
      </c>
      <c r="AX306" s="79">
        <v>30</v>
      </c>
      <c r="AY306" s="24">
        <v>10</v>
      </c>
      <c r="AZ306" s="24">
        <v>0</v>
      </c>
      <c r="BA306" s="24">
        <v>0</v>
      </c>
      <c r="BB306" s="24">
        <v>0</v>
      </c>
      <c r="BC306" s="24">
        <v>0</v>
      </c>
      <c r="BE306" s="144">
        <v>60</v>
      </c>
      <c r="BF306" s="144">
        <v>0</v>
      </c>
      <c r="BG306" s="144">
        <v>90</v>
      </c>
      <c r="BH306" s="144">
        <v>0</v>
      </c>
      <c r="BI306" s="140">
        <v>2</v>
      </c>
      <c r="BJ306" s="144">
        <v>100</v>
      </c>
      <c r="BK306" s="144" t="s">
        <v>143</v>
      </c>
      <c r="BL306" s="84"/>
      <c r="BM306" s="132" t="s">
        <v>29</v>
      </c>
      <c r="BN306" s="84">
        <v>5</v>
      </c>
      <c r="BO306" s="84">
        <v>5</v>
      </c>
      <c r="BP306" s="84">
        <v>0</v>
      </c>
    </row>
    <row r="307" spans="1:68" ht="60">
      <c r="A307" s="72">
        <v>5</v>
      </c>
      <c r="B307" s="49" t="s">
        <v>0</v>
      </c>
      <c r="C307" s="49">
        <v>89</v>
      </c>
      <c r="D307" s="25" t="s">
        <v>42</v>
      </c>
      <c r="E307" s="25">
        <v>2</v>
      </c>
      <c r="F307" s="25">
        <v>4</v>
      </c>
      <c r="G307" s="25">
        <v>7.5</v>
      </c>
      <c r="H307" s="24">
        <v>19.5</v>
      </c>
      <c r="I307" s="24">
        <v>8</v>
      </c>
      <c r="J307" s="79"/>
      <c r="K307" s="79"/>
      <c r="M307" s="79"/>
      <c r="N307">
        <f>J307-'data for JMP'!J307</f>
        <v>-8</v>
      </c>
      <c r="O307">
        <f t="shared" si="51"/>
        <v>0</v>
      </c>
      <c r="P307">
        <f t="shared" si="52"/>
        <v>0</v>
      </c>
      <c r="Q307">
        <f t="shared" si="53"/>
        <v>0</v>
      </c>
      <c r="R307" s="24">
        <v>4.5</v>
      </c>
      <c r="S307" s="51">
        <f t="shared" si="54"/>
        <v>127.17</v>
      </c>
      <c r="T307" s="79"/>
      <c r="V307" s="79"/>
      <c r="W307" s="79"/>
      <c r="X307" s="5"/>
      <c r="AD307" s="79"/>
      <c r="AE307" s="79"/>
      <c r="AF307" s="5"/>
      <c r="AH307" s="25" t="s">
        <v>17</v>
      </c>
      <c r="AI307" s="88">
        <v>1</v>
      </c>
      <c r="AJ307" s="52" t="s">
        <v>15</v>
      </c>
      <c r="AK307" s="24" t="s">
        <v>15</v>
      </c>
      <c r="AL307" s="24">
        <v>1</v>
      </c>
      <c r="AM307" s="24" t="s">
        <v>14</v>
      </c>
      <c r="AN307" s="24">
        <v>0</v>
      </c>
      <c r="AO307" s="24" t="s">
        <v>14</v>
      </c>
      <c r="AP307" s="80" t="s">
        <v>487</v>
      </c>
      <c r="AQ307">
        <v>0</v>
      </c>
      <c r="AR307" s="77" t="s">
        <v>512</v>
      </c>
      <c r="AS307">
        <v>0</v>
      </c>
      <c r="AT307" s="77" t="s">
        <v>512</v>
      </c>
      <c r="AU307">
        <v>0</v>
      </c>
      <c r="AV307" s="77" t="s">
        <v>512</v>
      </c>
      <c r="AW307">
        <v>0</v>
      </c>
      <c r="AX307" s="79">
        <v>10</v>
      </c>
      <c r="AY307" s="24">
        <v>2</v>
      </c>
      <c r="AZ307" s="24">
        <v>0</v>
      </c>
      <c r="BA307" s="24">
        <v>0</v>
      </c>
      <c r="BB307" s="24">
        <v>0</v>
      </c>
      <c r="BC307" s="24">
        <v>0</v>
      </c>
      <c r="BE307" s="144">
        <v>6</v>
      </c>
      <c r="BF307" s="144">
        <v>0.1</v>
      </c>
      <c r="BG307" s="144">
        <v>50</v>
      </c>
      <c r="BH307" s="144">
        <v>10</v>
      </c>
      <c r="BI307" s="140">
        <v>15</v>
      </c>
      <c r="BJ307" s="144">
        <v>50</v>
      </c>
      <c r="BK307" s="144" t="s">
        <v>142</v>
      </c>
      <c r="BL307" s="84"/>
      <c r="BM307" s="132" t="s">
        <v>29</v>
      </c>
      <c r="BN307" s="84">
        <v>4</v>
      </c>
      <c r="BO307" s="84">
        <v>0</v>
      </c>
      <c r="BP307" s="84" t="s">
        <v>40</v>
      </c>
    </row>
    <row r="308" spans="1:68" ht="45">
      <c r="A308" s="72">
        <v>5</v>
      </c>
      <c r="B308" s="49" t="s">
        <v>0</v>
      </c>
      <c r="C308" s="49">
        <v>90</v>
      </c>
      <c r="D308" s="26" t="s">
        <v>42</v>
      </c>
      <c r="E308" s="26">
        <v>2</v>
      </c>
      <c r="F308" s="25">
        <v>5</v>
      </c>
      <c r="G308" s="25">
        <v>14</v>
      </c>
      <c r="H308" s="24">
        <v>31</v>
      </c>
      <c r="I308" s="24">
        <v>18</v>
      </c>
      <c r="J308" s="79">
        <v>15</v>
      </c>
      <c r="K308" s="79"/>
      <c r="M308" s="79"/>
      <c r="N308">
        <f>J308-'data for JMP'!J308</f>
        <v>-3</v>
      </c>
      <c r="O308">
        <f t="shared" si="51"/>
        <v>-15</v>
      </c>
      <c r="P308">
        <f t="shared" si="52"/>
        <v>0</v>
      </c>
      <c r="Q308">
        <f t="shared" si="53"/>
        <v>0</v>
      </c>
      <c r="R308" s="24">
        <v>4.5</v>
      </c>
      <c r="S308" s="51">
        <f t="shared" si="54"/>
        <v>286.13249999999999</v>
      </c>
      <c r="T308" s="79">
        <v>3</v>
      </c>
      <c r="U308">
        <f>3.14*(T308/2)^2*J308</f>
        <v>105.97500000000001</v>
      </c>
      <c r="V308" s="79"/>
      <c r="W308" s="79"/>
      <c r="X308" s="5"/>
      <c r="AD308" s="79"/>
      <c r="AE308" s="79"/>
      <c r="AF308" s="5"/>
      <c r="AH308" s="26" t="s">
        <v>15</v>
      </c>
      <c r="AI308" s="88">
        <v>1</v>
      </c>
      <c r="AJ308" s="52" t="s">
        <v>15</v>
      </c>
      <c r="AK308" s="24" t="s">
        <v>15</v>
      </c>
      <c r="AL308" s="24">
        <v>1</v>
      </c>
      <c r="AM308" s="24" t="s">
        <v>18</v>
      </c>
      <c r="AN308" s="24">
        <v>1</v>
      </c>
      <c r="AO308" s="24" t="s">
        <v>18</v>
      </c>
      <c r="AP308" s="80" t="s">
        <v>487</v>
      </c>
      <c r="AQ308">
        <v>0</v>
      </c>
      <c r="AR308" s="77" t="s">
        <v>512</v>
      </c>
      <c r="AS308">
        <v>0</v>
      </c>
      <c r="AT308" s="77" t="s">
        <v>512</v>
      </c>
      <c r="AU308">
        <v>0</v>
      </c>
      <c r="AV308" s="77" t="s">
        <v>512</v>
      </c>
      <c r="AW308">
        <v>0</v>
      </c>
      <c r="AX308" s="79">
        <v>5</v>
      </c>
      <c r="AY308" s="24">
        <v>15</v>
      </c>
      <c r="AZ308" s="79">
        <v>15</v>
      </c>
      <c r="BA308" s="24">
        <v>0</v>
      </c>
      <c r="BB308" s="24">
        <v>0</v>
      </c>
      <c r="BC308" s="24">
        <v>0</v>
      </c>
      <c r="BE308" s="144">
        <v>30</v>
      </c>
      <c r="BF308" s="144">
        <v>0</v>
      </c>
      <c r="BG308" s="144">
        <v>40</v>
      </c>
      <c r="BH308" s="144">
        <v>1</v>
      </c>
      <c r="BI308" s="140">
        <v>1</v>
      </c>
      <c r="BJ308" s="144">
        <v>80</v>
      </c>
      <c r="BK308" s="144" t="s">
        <v>141</v>
      </c>
      <c r="BL308" s="84"/>
      <c r="BM308" s="132" t="s">
        <v>29</v>
      </c>
      <c r="BN308" s="84">
        <v>5</v>
      </c>
      <c r="BO308" s="84">
        <v>5</v>
      </c>
      <c r="BP308" s="84" t="s">
        <v>49</v>
      </c>
    </row>
    <row r="309" spans="1:68" ht="60">
      <c r="A309" s="72">
        <v>5</v>
      </c>
      <c r="B309" s="49" t="s">
        <v>0</v>
      </c>
      <c r="C309" s="49">
        <v>91</v>
      </c>
      <c r="D309" s="25" t="s">
        <v>66</v>
      </c>
      <c r="E309" s="25">
        <v>2</v>
      </c>
      <c r="F309" s="25">
        <v>6</v>
      </c>
      <c r="G309" s="25">
        <v>11</v>
      </c>
      <c r="H309" s="24">
        <v>18</v>
      </c>
      <c r="I309" s="24">
        <v>1</v>
      </c>
      <c r="J309" s="79"/>
      <c r="K309" s="79"/>
      <c r="M309" s="79"/>
      <c r="N309">
        <f>J309-'data for JMP'!J309</f>
        <v>-1</v>
      </c>
      <c r="O309">
        <f t="shared" si="51"/>
        <v>0</v>
      </c>
      <c r="P309">
        <f t="shared" si="52"/>
        <v>0</v>
      </c>
      <c r="Q309">
        <f t="shared" si="53"/>
        <v>0</v>
      </c>
      <c r="R309" s="24"/>
      <c r="S309" s="51"/>
      <c r="T309" s="79"/>
      <c r="V309" s="79"/>
      <c r="W309" s="79"/>
      <c r="X309" s="5"/>
      <c r="AD309" s="79"/>
      <c r="AE309" s="79"/>
      <c r="AF309" s="5"/>
      <c r="AH309" s="25" t="s">
        <v>13</v>
      </c>
      <c r="AI309" s="88">
        <v>1</v>
      </c>
      <c r="AJ309" s="52" t="s">
        <v>15</v>
      </c>
      <c r="AK309" s="24" t="s">
        <v>13</v>
      </c>
      <c r="AL309" s="24">
        <v>1</v>
      </c>
      <c r="AM309" s="24" t="s">
        <v>14</v>
      </c>
      <c r="AN309" s="24">
        <v>0</v>
      </c>
      <c r="AO309" s="24" t="s">
        <v>14</v>
      </c>
      <c r="AP309" s="80" t="s">
        <v>487</v>
      </c>
      <c r="AQ309">
        <v>0</v>
      </c>
      <c r="AR309" s="77" t="s">
        <v>512</v>
      </c>
      <c r="AS309">
        <v>0</v>
      </c>
      <c r="AT309" s="77" t="s">
        <v>512</v>
      </c>
      <c r="AU309">
        <v>0</v>
      </c>
      <c r="AV309" s="77" t="s">
        <v>512</v>
      </c>
      <c r="AW309">
        <v>0</v>
      </c>
      <c r="AX309" s="79">
        <v>4</v>
      </c>
      <c r="AY309" s="24">
        <v>1</v>
      </c>
      <c r="AZ309" s="24">
        <v>0</v>
      </c>
      <c r="BA309" s="24">
        <v>0</v>
      </c>
      <c r="BB309" s="24">
        <v>0</v>
      </c>
      <c r="BC309" s="24">
        <v>0</v>
      </c>
      <c r="BE309" s="144">
        <v>17</v>
      </c>
      <c r="BF309" s="144">
        <v>1</v>
      </c>
      <c r="BG309" s="144">
        <v>50</v>
      </c>
      <c r="BH309" s="144">
        <v>30</v>
      </c>
      <c r="BI309" s="140">
        <v>15</v>
      </c>
      <c r="BJ309" s="144">
        <v>85</v>
      </c>
      <c r="BK309" s="144" t="s">
        <v>140</v>
      </c>
      <c r="BL309" s="84"/>
      <c r="BM309" s="132" t="s">
        <v>31</v>
      </c>
      <c r="BN309" s="84">
        <v>6</v>
      </c>
      <c r="BO309" s="84">
        <v>2</v>
      </c>
      <c r="BP309" s="84">
        <v>0</v>
      </c>
    </row>
    <row r="310" spans="1:68" ht="45">
      <c r="A310" s="72">
        <v>5</v>
      </c>
      <c r="B310" s="49" t="s">
        <v>0</v>
      </c>
      <c r="C310" s="49">
        <v>92</v>
      </c>
      <c r="D310" s="25" t="s">
        <v>81</v>
      </c>
      <c r="E310" s="25">
        <v>2</v>
      </c>
      <c r="F310" s="25">
        <v>9</v>
      </c>
      <c r="G310" s="25">
        <v>17</v>
      </c>
      <c r="H310" s="24">
        <v>40</v>
      </c>
      <c r="I310" s="24">
        <v>36</v>
      </c>
      <c r="J310" s="79">
        <v>36</v>
      </c>
      <c r="K310" s="79">
        <v>43</v>
      </c>
      <c r="L310" s="79">
        <v>45</v>
      </c>
      <c r="M310" s="79">
        <v>81</v>
      </c>
      <c r="N310">
        <f>J310-'data for JMP'!J310</f>
        <v>0</v>
      </c>
      <c r="O310">
        <f t="shared" si="51"/>
        <v>7</v>
      </c>
      <c r="P310">
        <f t="shared" si="52"/>
        <v>2</v>
      </c>
      <c r="Q310">
        <f t="shared" si="53"/>
        <v>36</v>
      </c>
      <c r="R310" s="24">
        <v>9.5</v>
      </c>
      <c r="S310" s="51">
        <f t="shared" si="54"/>
        <v>2550.4650000000001</v>
      </c>
      <c r="T310" s="79">
        <v>7</v>
      </c>
      <c r="U310">
        <f>3.14*(T310/2)^2*J310</f>
        <v>1384.7400000000002</v>
      </c>
      <c r="V310" s="79">
        <v>12</v>
      </c>
      <c r="W310" s="79">
        <v>14</v>
      </c>
      <c r="X310" s="5">
        <f xml:space="preserve"> AVERAGE(V310:W310)</f>
        <v>13</v>
      </c>
      <c r="Y310">
        <f>3.14*((V310+W310)/2)^2*K310</f>
        <v>22818.379999999997</v>
      </c>
      <c r="Z310" s="79">
        <v>20</v>
      </c>
      <c r="AA310" s="79">
        <v>16</v>
      </c>
      <c r="AB310" s="5">
        <f xml:space="preserve"> AVERAGE(Z310:AA310)</f>
        <v>18</v>
      </c>
      <c r="AC310">
        <f>3.14*((Z310+AA310)/2)^2*L310</f>
        <v>45781.2</v>
      </c>
      <c r="AD310" s="79">
        <v>26</v>
      </c>
      <c r="AE310" s="79">
        <v>22</v>
      </c>
      <c r="AF310" s="5">
        <f xml:space="preserve"> AVERAGE(AD310:AE310)</f>
        <v>24</v>
      </c>
      <c r="AG310">
        <f>3.14*((AD310+AE310)/2)^2*M310</f>
        <v>146499.84</v>
      </c>
      <c r="AH310" s="25" t="s">
        <v>13</v>
      </c>
      <c r="AI310" s="88">
        <v>1</v>
      </c>
      <c r="AJ310" s="52" t="s">
        <v>13</v>
      </c>
      <c r="AK310" s="24" t="s">
        <v>13</v>
      </c>
      <c r="AL310" s="24">
        <v>1</v>
      </c>
      <c r="AM310" s="24" t="s">
        <v>17</v>
      </c>
      <c r="AN310" s="24">
        <v>1</v>
      </c>
      <c r="AO310" s="24" t="s">
        <v>15</v>
      </c>
      <c r="AP310" s="80" t="s">
        <v>489</v>
      </c>
      <c r="AQ310">
        <v>1</v>
      </c>
      <c r="AR310" s="77" t="s">
        <v>488</v>
      </c>
      <c r="AS310">
        <v>1</v>
      </c>
      <c r="AT310" s="77" t="s">
        <v>15</v>
      </c>
      <c r="AU310">
        <v>1</v>
      </c>
      <c r="AV310" s="77" t="s">
        <v>488</v>
      </c>
      <c r="AW310">
        <v>1</v>
      </c>
      <c r="AX310" s="79">
        <v>5</v>
      </c>
      <c r="AY310" s="24">
        <v>15</v>
      </c>
      <c r="AZ310" s="79">
        <v>10</v>
      </c>
      <c r="BA310" s="79">
        <v>25</v>
      </c>
      <c r="BB310" s="79">
        <v>18</v>
      </c>
      <c r="BC310" s="79">
        <v>10</v>
      </c>
      <c r="BE310" s="144">
        <v>6</v>
      </c>
      <c r="BF310" s="144">
        <v>1</v>
      </c>
      <c r="BG310" s="144">
        <v>20</v>
      </c>
      <c r="BH310" s="144">
        <v>60</v>
      </c>
      <c r="BI310" s="140">
        <v>0</v>
      </c>
      <c r="BJ310" s="144">
        <v>55</v>
      </c>
      <c r="BK310" s="144" t="s">
        <v>139</v>
      </c>
      <c r="BL310" s="84"/>
      <c r="BM310" s="132" t="s">
        <v>30</v>
      </c>
      <c r="BN310" s="84">
        <v>9</v>
      </c>
      <c r="BO310" s="84">
        <v>4</v>
      </c>
      <c r="BP310" s="84" t="s">
        <v>49</v>
      </c>
    </row>
    <row r="311" spans="1:68" ht="45">
      <c r="A311" s="72">
        <v>5</v>
      </c>
      <c r="B311" s="49" t="s">
        <v>0</v>
      </c>
      <c r="C311" s="49">
        <v>93</v>
      </c>
      <c r="D311" s="25" t="s">
        <v>81</v>
      </c>
      <c r="E311" s="25">
        <v>3</v>
      </c>
      <c r="F311" s="25">
        <v>9</v>
      </c>
      <c r="G311" s="25">
        <v>25</v>
      </c>
      <c r="H311" s="24">
        <v>38</v>
      </c>
      <c r="I311" s="24">
        <v>20</v>
      </c>
      <c r="J311" s="79"/>
      <c r="K311" s="79"/>
      <c r="L311" s="79"/>
      <c r="M311" s="79"/>
      <c r="N311">
        <f>J311-'data for JMP'!J311</f>
        <v>-20</v>
      </c>
      <c r="O311">
        <f t="shared" si="51"/>
        <v>0</v>
      </c>
      <c r="P311">
        <f t="shared" si="52"/>
        <v>0</v>
      </c>
      <c r="Q311">
        <f t="shared" si="53"/>
        <v>0</v>
      </c>
      <c r="R311" s="24">
        <v>2.5</v>
      </c>
      <c r="S311" s="51">
        <f t="shared" si="54"/>
        <v>98.125</v>
      </c>
      <c r="T311" s="79"/>
      <c r="V311" s="79"/>
      <c r="W311" s="79"/>
      <c r="X311" s="5"/>
      <c r="Z311" s="79"/>
      <c r="AA311" s="79"/>
      <c r="AB311" s="5"/>
      <c r="AD311" s="79"/>
      <c r="AE311" s="79"/>
      <c r="AF311" s="5"/>
      <c r="AH311" s="25" t="s">
        <v>15</v>
      </c>
      <c r="AI311" s="88">
        <v>1</v>
      </c>
      <c r="AJ311" s="52" t="s">
        <v>13</v>
      </c>
      <c r="AK311" s="24" t="s">
        <v>13</v>
      </c>
      <c r="AL311" s="24">
        <v>1</v>
      </c>
      <c r="AM311" s="24" t="s">
        <v>14</v>
      </c>
      <c r="AN311" s="24">
        <v>0</v>
      </c>
      <c r="AO311" s="24" t="s">
        <v>14</v>
      </c>
      <c r="AP311" s="80" t="s">
        <v>487</v>
      </c>
      <c r="AQ311">
        <v>0</v>
      </c>
      <c r="AR311" s="77" t="s">
        <v>512</v>
      </c>
      <c r="AS311">
        <v>0</v>
      </c>
      <c r="AT311" s="77" t="s">
        <v>512</v>
      </c>
      <c r="AU311">
        <v>0</v>
      </c>
      <c r="AV311" s="77" t="s">
        <v>512</v>
      </c>
      <c r="AW311">
        <v>0</v>
      </c>
      <c r="AX311" s="79">
        <v>1</v>
      </c>
      <c r="AY311" s="24">
        <v>0</v>
      </c>
      <c r="AZ311" s="24">
        <v>0</v>
      </c>
      <c r="BA311" s="24">
        <v>0</v>
      </c>
      <c r="BB311" s="24">
        <v>0</v>
      </c>
      <c r="BC311" s="24">
        <v>0</v>
      </c>
      <c r="BE311" s="144">
        <v>18</v>
      </c>
      <c r="BF311" s="144">
        <v>2</v>
      </c>
      <c r="BG311" s="144">
        <v>37</v>
      </c>
      <c r="BH311" s="144">
        <v>0</v>
      </c>
      <c r="BI311" s="140">
        <v>0</v>
      </c>
      <c r="BJ311" s="144">
        <v>90</v>
      </c>
      <c r="BK311" s="144" t="s">
        <v>138</v>
      </c>
      <c r="BL311" s="84"/>
      <c r="BM311" s="132" t="s">
        <v>29</v>
      </c>
      <c r="BN311" s="84">
        <v>9</v>
      </c>
      <c r="BO311" s="84">
        <v>7</v>
      </c>
      <c r="BP311" s="84">
        <v>0</v>
      </c>
    </row>
    <row r="312" spans="1:68" ht="30">
      <c r="A312" s="72">
        <v>5</v>
      </c>
      <c r="B312" s="49" t="s">
        <v>0</v>
      </c>
      <c r="C312" s="49">
        <v>94</v>
      </c>
      <c r="D312" s="25" t="s">
        <v>81</v>
      </c>
      <c r="E312" s="25">
        <v>2</v>
      </c>
      <c r="F312" s="25">
        <v>11</v>
      </c>
      <c r="G312" s="25">
        <v>26</v>
      </c>
      <c r="H312" s="24"/>
      <c r="I312" s="24"/>
      <c r="J312" s="79"/>
      <c r="K312" s="79"/>
      <c r="L312" s="79"/>
      <c r="M312" s="79"/>
      <c r="N312">
        <f>J312-'data for JMP'!J312</f>
        <v>0</v>
      </c>
      <c r="O312">
        <f t="shared" si="51"/>
        <v>0</v>
      </c>
      <c r="P312">
        <f t="shared" si="52"/>
        <v>0</v>
      </c>
      <c r="Q312">
        <f t="shared" si="53"/>
        <v>0</v>
      </c>
      <c r="R312" s="24"/>
      <c r="S312" s="51"/>
      <c r="T312" s="79"/>
      <c r="V312" s="79"/>
      <c r="W312" s="79"/>
      <c r="X312" s="5"/>
      <c r="Z312" s="79"/>
      <c r="AA312" s="79"/>
      <c r="AB312" s="5"/>
      <c r="AD312" s="79"/>
      <c r="AE312" s="79"/>
      <c r="AF312" s="5"/>
      <c r="AH312" s="25" t="s">
        <v>13</v>
      </c>
      <c r="AI312" s="88">
        <v>1</v>
      </c>
      <c r="AJ312" s="52" t="s">
        <v>16</v>
      </c>
      <c r="AK312" s="24" t="s">
        <v>14</v>
      </c>
      <c r="AL312" s="24">
        <v>0</v>
      </c>
      <c r="AM312" s="24" t="s">
        <v>14</v>
      </c>
      <c r="AN312" s="24">
        <v>0</v>
      </c>
      <c r="AO312" s="24" t="s">
        <v>14</v>
      </c>
      <c r="AP312" s="77" t="s">
        <v>512</v>
      </c>
      <c r="AQ312">
        <v>0</v>
      </c>
      <c r="AR312" s="77" t="s">
        <v>512</v>
      </c>
      <c r="AS312">
        <v>0</v>
      </c>
      <c r="AT312" s="77" t="s">
        <v>512</v>
      </c>
      <c r="AU312">
        <v>0</v>
      </c>
      <c r="AV312" s="77" t="s">
        <v>512</v>
      </c>
      <c r="AW312">
        <v>0</v>
      </c>
      <c r="AX312" s="79">
        <v>0</v>
      </c>
      <c r="AY312" s="24">
        <v>0</v>
      </c>
      <c r="AZ312" s="24">
        <v>0</v>
      </c>
      <c r="BA312" s="24">
        <v>0</v>
      </c>
      <c r="BB312" s="24">
        <v>0</v>
      </c>
      <c r="BC312" s="24">
        <v>0</v>
      </c>
      <c r="BE312" s="144">
        <v>30</v>
      </c>
      <c r="BF312" s="144">
        <v>0</v>
      </c>
      <c r="BG312" s="144">
        <v>25</v>
      </c>
      <c r="BH312" s="144">
        <v>0</v>
      </c>
      <c r="BI312" s="140">
        <v>0</v>
      </c>
      <c r="BJ312" s="144">
        <v>50</v>
      </c>
      <c r="BK312" s="144" t="s">
        <v>72</v>
      </c>
      <c r="BL312" s="84"/>
      <c r="BM312" s="132" t="s">
        <v>30</v>
      </c>
      <c r="BN312" s="84">
        <v>11</v>
      </c>
      <c r="BO312" s="84">
        <v>9</v>
      </c>
      <c r="BP312" s="84"/>
    </row>
    <row r="313" spans="1:68" ht="45">
      <c r="A313" s="72">
        <v>5</v>
      </c>
      <c r="B313" s="49" t="s">
        <v>0</v>
      </c>
      <c r="C313" s="49">
        <v>95</v>
      </c>
      <c r="D313" s="25" t="s">
        <v>47</v>
      </c>
      <c r="E313" s="25">
        <v>2</v>
      </c>
      <c r="F313" s="25">
        <v>7</v>
      </c>
      <c r="G313" s="25">
        <v>16</v>
      </c>
      <c r="H313" s="24">
        <v>20</v>
      </c>
      <c r="I313" s="24">
        <v>16</v>
      </c>
      <c r="J313" s="79">
        <v>19.5</v>
      </c>
      <c r="K313" s="79">
        <v>22</v>
      </c>
      <c r="L313" s="79">
        <v>24.5</v>
      </c>
      <c r="M313" s="79">
        <v>33</v>
      </c>
      <c r="N313">
        <f>J313-'data for JMP'!J313</f>
        <v>3.5</v>
      </c>
      <c r="O313">
        <f t="shared" si="51"/>
        <v>2.5</v>
      </c>
      <c r="P313">
        <f t="shared" si="52"/>
        <v>2.5</v>
      </c>
      <c r="Q313">
        <f t="shared" si="53"/>
        <v>8.5</v>
      </c>
      <c r="R313" s="24">
        <v>5.5</v>
      </c>
      <c r="S313" s="51">
        <f t="shared" si="54"/>
        <v>379.94</v>
      </c>
      <c r="T313" s="79">
        <v>4</v>
      </c>
      <c r="U313">
        <f>3.14*(T313/2)^2*J313</f>
        <v>244.92000000000002</v>
      </c>
      <c r="V313" s="79">
        <v>7</v>
      </c>
      <c r="W313" s="79">
        <v>7</v>
      </c>
      <c r="X313" s="5">
        <f xml:space="preserve"> AVERAGE(V313:W313)</f>
        <v>7</v>
      </c>
      <c r="Y313">
        <f>3.14*((V313+W313)/2)^2*K313</f>
        <v>3384.92</v>
      </c>
      <c r="Z313" s="79">
        <v>9</v>
      </c>
      <c r="AA313" s="79">
        <v>6.5</v>
      </c>
      <c r="AB313" s="5">
        <f xml:space="preserve"> AVERAGE(Z313:AA313)</f>
        <v>7.75</v>
      </c>
      <c r="AC313">
        <f>3.14*((Z313+AA313)/2)^2*L313</f>
        <v>4620.6081249999997</v>
      </c>
      <c r="AD313" s="79">
        <v>17</v>
      </c>
      <c r="AE313" s="79">
        <v>12</v>
      </c>
      <c r="AF313" s="5">
        <f xml:space="preserve"> AVERAGE(AD313:AE313)</f>
        <v>14.5</v>
      </c>
      <c r="AG313">
        <f>3.14*((AD313+AE313)/2)^2*M313</f>
        <v>21786.105000000003</v>
      </c>
      <c r="AH313" s="25" t="s">
        <v>15</v>
      </c>
      <c r="AI313" s="88">
        <v>1</v>
      </c>
      <c r="AJ313" s="52" t="s">
        <v>15</v>
      </c>
      <c r="AK313" s="24" t="s">
        <v>15</v>
      </c>
      <c r="AL313" s="24">
        <v>1</v>
      </c>
      <c r="AM313" s="24" t="s">
        <v>18</v>
      </c>
      <c r="AN313" s="24">
        <v>1</v>
      </c>
      <c r="AO313" s="24" t="s">
        <v>17</v>
      </c>
      <c r="AP313" s="80" t="s">
        <v>488</v>
      </c>
      <c r="AQ313">
        <v>1</v>
      </c>
      <c r="AR313" s="77" t="s">
        <v>488</v>
      </c>
      <c r="AS313">
        <v>1</v>
      </c>
      <c r="AT313" s="77" t="s">
        <v>497</v>
      </c>
      <c r="AU313">
        <v>1</v>
      </c>
      <c r="AV313" s="77" t="s">
        <v>488</v>
      </c>
      <c r="AW313">
        <v>1</v>
      </c>
      <c r="AX313" s="79">
        <v>0</v>
      </c>
      <c r="AY313" s="24">
        <v>0</v>
      </c>
      <c r="AZ313" s="79">
        <v>3</v>
      </c>
      <c r="BA313" s="79">
        <v>12</v>
      </c>
      <c r="BB313" s="79">
        <v>75</v>
      </c>
      <c r="BC313" s="79">
        <v>25</v>
      </c>
      <c r="BE313" s="144">
        <v>23</v>
      </c>
      <c r="BF313" s="144">
        <v>0</v>
      </c>
      <c r="BG313" s="144">
        <v>45</v>
      </c>
      <c r="BH313" s="144">
        <v>0</v>
      </c>
      <c r="BI313" s="140">
        <v>0</v>
      </c>
      <c r="BJ313" s="144">
        <v>70</v>
      </c>
      <c r="BK313" s="144" t="s">
        <v>137</v>
      </c>
      <c r="BL313" s="84"/>
      <c r="BM313" s="132" t="s">
        <v>29</v>
      </c>
      <c r="BN313" s="84">
        <v>7</v>
      </c>
      <c r="BO313" s="84">
        <v>6</v>
      </c>
      <c r="BP313" s="84">
        <v>0</v>
      </c>
    </row>
    <row r="314" spans="1:68" ht="45">
      <c r="A314" s="72">
        <v>5</v>
      </c>
      <c r="B314" s="49" t="s">
        <v>0</v>
      </c>
      <c r="C314" s="49">
        <v>96</v>
      </c>
      <c r="D314" s="25" t="s">
        <v>81</v>
      </c>
      <c r="E314" s="25">
        <v>2</v>
      </c>
      <c r="F314" s="25">
        <v>9</v>
      </c>
      <c r="G314" s="25">
        <v>10</v>
      </c>
      <c r="H314" s="24"/>
      <c r="I314" s="24"/>
      <c r="J314" s="79"/>
      <c r="K314" s="79"/>
      <c r="L314" s="79"/>
      <c r="N314">
        <f>J314-'data for JMP'!J314</f>
        <v>0</v>
      </c>
      <c r="O314">
        <f t="shared" si="51"/>
        <v>0</v>
      </c>
      <c r="P314">
        <f t="shared" si="52"/>
        <v>0</v>
      </c>
      <c r="Q314">
        <f t="shared" si="53"/>
        <v>0</v>
      </c>
      <c r="R314" s="24"/>
      <c r="S314" s="51"/>
      <c r="T314" s="79"/>
      <c r="V314" s="79"/>
      <c r="W314" s="79"/>
      <c r="X314" s="5"/>
      <c r="Z314" s="79"/>
      <c r="AA314" s="79"/>
      <c r="AB314" s="5"/>
      <c r="AH314" s="25" t="s">
        <v>15</v>
      </c>
      <c r="AI314" s="88">
        <v>1</v>
      </c>
      <c r="AJ314" s="52" t="s">
        <v>14</v>
      </c>
      <c r="AK314" s="24" t="s">
        <v>14</v>
      </c>
      <c r="AL314" s="24">
        <v>0</v>
      </c>
      <c r="AM314" s="24" t="s">
        <v>14</v>
      </c>
      <c r="AN314" s="24">
        <v>0</v>
      </c>
      <c r="AO314" s="24" t="s">
        <v>14</v>
      </c>
      <c r="AP314" s="77" t="s">
        <v>512</v>
      </c>
      <c r="AQ314">
        <v>0</v>
      </c>
      <c r="AR314" s="77" t="s">
        <v>512</v>
      </c>
      <c r="AS314">
        <v>0</v>
      </c>
      <c r="AT314" s="77" t="s">
        <v>512</v>
      </c>
      <c r="AU314">
        <v>0</v>
      </c>
      <c r="AV314" s="77" t="s">
        <v>512</v>
      </c>
      <c r="AW314">
        <v>0</v>
      </c>
      <c r="AX314" s="79">
        <v>0</v>
      </c>
      <c r="AY314" s="24">
        <v>0</v>
      </c>
      <c r="AZ314" s="24">
        <v>0</v>
      </c>
      <c r="BA314" s="24">
        <v>0</v>
      </c>
      <c r="BB314" s="24">
        <v>0</v>
      </c>
      <c r="BC314" s="24">
        <v>0</v>
      </c>
      <c r="BE314" s="144">
        <v>10</v>
      </c>
      <c r="BF314" s="144">
        <v>2</v>
      </c>
      <c r="BG314" s="144">
        <v>45</v>
      </c>
      <c r="BH314" s="144">
        <v>45</v>
      </c>
      <c r="BI314" s="140">
        <v>0</v>
      </c>
      <c r="BJ314" s="144">
        <v>60</v>
      </c>
      <c r="BK314" s="144" t="s">
        <v>132</v>
      </c>
      <c r="BL314" s="84"/>
      <c r="BM314" s="132" t="s">
        <v>30</v>
      </c>
      <c r="BN314" s="84">
        <v>9</v>
      </c>
      <c r="BO314" s="84">
        <v>10</v>
      </c>
      <c r="BP314" s="84">
        <v>0</v>
      </c>
    </row>
    <row r="315" spans="1:68" ht="30">
      <c r="A315" s="72">
        <v>5</v>
      </c>
      <c r="B315" s="49" t="s">
        <v>0</v>
      </c>
      <c r="C315" s="49">
        <v>97</v>
      </c>
      <c r="D315" s="25" t="s">
        <v>47</v>
      </c>
      <c r="E315" s="25">
        <v>2</v>
      </c>
      <c r="F315" s="25">
        <v>4</v>
      </c>
      <c r="G315" s="25">
        <v>11</v>
      </c>
      <c r="H315" s="24"/>
      <c r="I315" s="24"/>
      <c r="J315" s="79"/>
      <c r="K315" s="79"/>
      <c r="L315" s="79"/>
      <c r="N315">
        <f>J315-'data for JMP'!J315</f>
        <v>0</v>
      </c>
      <c r="O315">
        <f t="shared" si="51"/>
        <v>0</v>
      </c>
      <c r="P315">
        <f t="shared" si="52"/>
        <v>0</v>
      </c>
      <c r="Q315">
        <f t="shared" si="53"/>
        <v>0</v>
      </c>
      <c r="R315" s="24"/>
      <c r="S315" s="51"/>
      <c r="T315" s="79"/>
      <c r="V315" s="79"/>
      <c r="W315" s="79"/>
      <c r="X315" s="5"/>
      <c r="Z315" s="79"/>
      <c r="AA315" s="79"/>
      <c r="AB315" s="5"/>
      <c r="AH315" s="25" t="s">
        <v>15</v>
      </c>
      <c r="AI315" s="88">
        <v>1</v>
      </c>
      <c r="AJ315" s="52" t="s">
        <v>14</v>
      </c>
      <c r="AK315" s="24" t="s">
        <v>14</v>
      </c>
      <c r="AL315" s="24">
        <v>0</v>
      </c>
      <c r="AM315" s="24" t="s">
        <v>14</v>
      </c>
      <c r="AN315" s="24">
        <v>0</v>
      </c>
      <c r="AO315" s="24" t="s">
        <v>14</v>
      </c>
      <c r="AP315" s="77" t="s">
        <v>512</v>
      </c>
      <c r="AQ315">
        <v>0</v>
      </c>
      <c r="AR315" s="77" t="s">
        <v>512</v>
      </c>
      <c r="AS315">
        <v>0</v>
      </c>
      <c r="AT315" s="77" t="s">
        <v>512</v>
      </c>
      <c r="AU315">
        <v>0</v>
      </c>
      <c r="AV315" s="77" t="s">
        <v>512</v>
      </c>
      <c r="AW315">
        <v>0</v>
      </c>
      <c r="AX315" s="79">
        <v>0</v>
      </c>
      <c r="AY315" s="24">
        <v>0</v>
      </c>
      <c r="AZ315" s="24">
        <v>0</v>
      </c>
      <c r="BA315" s="24">
        <v>0</v>
      </c>
      <c r="BB315" s="24">
        <v>0</v>
      </c>
      <c r="BC315" s="24">
        <v>0</v>
      </c>
      <c r="BE315" s="144">
        <v>8</v>
      </c>
      <c r="BF315" s="144">
        <v>0</v>
      </c>
      <c r="BG315" s="144">
        <v>20</v>
      </c>
      <c r="BH315" s="144">
        <v>0</v>
      </c>
      <c r="BI315" s="140">
        <v>1</v>
      </c>
      <c r="BJ315" s="144">
        <v>65</v>
      </c>
      <c r="BK315" s="144" t="s">
        <v>72</v>
      </c>
      <c r="BL315" s="84"/>
      <c r="BM315" s="132" t="s">
        <v>30</v>
      </c>
      <c r="BN315" s="84">
        <v>4</v>
      </c>
      <c r="BO315" s="84">
        <v>1</v>
      </c>
      <c r="BP315" s="84">
        <v>0</v>
      </c>
    </row>
    <row r="316" spans="1:68" ht="45">
      <c r="A316" s="72">
        <v>5</v>
      </c>
      <c r="B316" s="49" t="s">
        <v>0</v>
      </c>
      <c r="C316" s="49">
        <v>98</v>
      </c>
      <c r="D316" s="25" t="s">
        <v>81</v>
      </c>
      <c r="E316" s="25">
        <v>2</v>
      </c>
      <c r="F316" s="25">
        <v>9</v>
      </c>
      <c r="G316" s="25">
        <v>18</v>
      </c>
      <c r="H316" s="24">
        <v>31</v>
      </c>
      <c r="I316" s="24">
        <v>13</v>
      </c>
      <c r="J316" s="79"/>
      <c r="K316" s="79"/>
      <c r="L316" s="79"/>
      <c r="N316">
        <f>J316-'data for JMP'!J316</f>
        <v>-13</v>
      </c>
      <c r="O316">
        <f t="shared" si="51"/>
        <v>0</v>
      </c>
      <c r="P316">
        <f t="shared" si="52"/>
        <v>0</v>
      </c>
      <c r="Q316">
        <f t="shared" si="53"/>
        <v>0</v>
      </c>
      <c r="R316" s="24">
        <v>2</v>
      </c>
      <c r="S316" s="51">
        <f t="shared" si="54"/>
        <v>40.82</v>
      </c>
      <c r="T316" s="79"/>
      <c r="V316" s="79"/>
      <c r="W316" s="79"/>
      <c r="X316" s="5"/>
      <c r="Z316" s="79"/>
      <c r="AA316" s="79"/>
      <c r="AB316" s="5"/>
      <c r="AH316" s="25" t="s">
        <v>13</v>
      </c>
      <c r="AI316" s="88">
        <v>1</v>
      </c>
      <c r="AJ316" s="52" t="s">
        <v>13</v>
      </c>
      <c r="AK316" s="24" t="s">
        <v>13</v>
      </c>
      <c r="AL316" s="24">
        <v>1</v>
      </c>
      <c r="AM316" s="24" t="s">
        <v>14</v>
      </c>
      <c r="AN316" s="24">
        <v>0</v>
      </c>
      <c r="AO316" s="24" t="s">
        <v>14</v>
      </c>
      <c r="AP316" s="80" t="s">
        <v>487</v>
      </c>
      <c r="AQ316">
        <v>0</v>
      </c>
      <c r="AR316" s="77" t="s">
        <v>512</v>
      </c>
      <c r="AS316">
        <v>0</v>
      </c>
      <c r="AT316" s="77" t="s">
        <v>512</v>
      </c>
      <c r="AU316">
        <v>0</v>
      </c>
      <c r="AV316" s="77" t="s">
        <v>512</v>
      </c>
      <c r="AW316">
        <v>0</v>
      </c>
      <c r="AX316" s="79">
        <v>0</v>
      </c>
      <c r="AY316" s="24">
        <v>1</v>
      </c>
      <c r="AZ316" s="24">
        <v>0</v>
      </c>
      <c r="BA316" s="24">
        <v>0</v>
      </c>
      <c r="BB316" s="24">
        <v>0</v>
      </c>
      <c r="BC316" s="24">
        <v>0</v>
      </c>
      <c r="BE316" s="144">
        <v>4</v>
      </c>
      <c r="BF316" s="144">
        <v>0</v>
      </c>
      <c r="BG316" s="144">
        <v>15</v>
      </c>
      <c r="BH316" s="144">
        <v>0</v>
      </c>
      <c r="BI316" s="140">
        <v>0</v>
      </c>
      <c r="BJ316" s="144">
        <v>95</v>
      </c>
      <c r="BK316" s="144" t="s">
        <v>136</v>
      </c>
      <c r="BL316" s="84"/>
      <c r="BM316" s="132" t="s">
        <v>29</v>
      </c>
      <c r="BN316" s="84">
        <v>9</v>
      </c>
      <c r="BO316" s="84">
        <v>6</v>
      </c>
      <c r="BP316" s="84">
        <v>0</v>
      </c>
    </row>
    <row r="317" spans="1:68" ht="30">
      <c r="A317" s="72">
        <v>5</v>
      </c>
      <c r="B317" s="49" t="s">
        <v>0</v>
      </c>
      <c r="C317" s="49">
        <v>99</v>
      </c>
      <c r="D317" s="25" t="s">
        <v>81</v>
      </c>
      <c r="E317" s="25">
        <v>2</v>
      </c>
      <c r="F317" s="25">
        <v>9</v>
      </c>
      <c r="G317" s="25">
        <v>12</v>
      </c>
      <c r="H317" s="24"/>
      <c r="I317" s="24"/>
      <c r="J317" s="79"/>
      <c r="K317" s="79"/>
      <c r="L317" s="79"/>
      <c r="N317">
        <f>J317-'data for JMP'!J317</f>
        <v>0</v>
      </c>
      <c r="O317">
        <f t="shared" si="51"/>
        <v>0</v>
      </c>
      <c r="P317">
        <f t="shared" si="52"/>
        <v>0</v>
      </c>
      <c r="Q317">
        <f t="shared" si="53"/>
        <v>0</v>
      </c>
      <c r="R317" s="24"/>
      <c r="S317" s="51"/>
      <c r="T317" s="79"/>
      <c r="V317" s="79"/>
      <c r="W317" s="79"/>
      <c r="X317" s="5"/>
      <c r="Z317" s="79"/>
      <c r="AA317" s="79"/>
      <c r="AB317" s="5"/>
      <c r="AH317" s="25" t="s">
        <v>15</v>
      </c>
      <c r="AI317" s="88">
        <v>1</v>
      </c>
      <c r="AJ317" s="52" t="s">
        <v>14</v>
      </c>
      <c r="AK317" s="24" t="s">
        <v>14</v>
      </c>
      <c r="AL317" s="24">
        <v>0</v>
      </c>
      <c r="AM317" s="57" t="s">
        <v>14</v>
      </c>
      <c r="AN317" s="24">
        <v>0</v>
      </c>
      <c r="AO317" s="24" t="s">
        <v>14</v>
      </c>
      <c r="AP317" s="77" t="s">
        <v>512</v>
      </c>
      <c r="AQ317">
        <v>0</v>
      </c>
      <c r="AR317" s="77" t="s">
        <v>512</v>
      </c>
      <c r="AS317">
        <v>0</v>
      </c>
      <c r="AT317" s="77" t="s">
        <v>512</v>
      </c>
      <c r="AU317">
        <v>0</v>
      </c>
      <c r="AV317" s="77" t="s">
        <v>512</v>
      </c>
      <c r="AW317">
        <v>0</v>
      </c>
      <c r="AX317" s="79">
        <v>0</v>
      </c>
      <c r="AY317" s="24">
        <v>0</v>
      </c>
      <c r="AZ317" s="24">
        <v>0</v>
      </c>
      <c r="BA317" s="24">
        <v>0</v>
      </c>
      <c r="BB317" s="24">
        <v>0</v>
      </c>
      <c r="BC317" s="24">
        <v>0</v>
      </c>
      <c r="BE317" s="144">
        <v>2</v>
      </c>
      <c r="BF317" s="144">
        <v>0</v>
      </c>
      <c r="BG317" s="144">
        <v>10</v>
      </c>
      <c r="BH317" s="144">
        <v>0</v>
      </c>
      <c r="BI317" s="140">
        <v>2</v>
      </c>
      <c r="BJ317" s="144">
        <v>80</v>
      </c>
      <c r="BK317" s="144" t="s">
        <v>88</v>
      </c>
      <c r="BL317" s="84"/>
      <c r="BM317" s="132" t="s">
        <v>30</v>
      </c>
      <c r="BN317" s="84">
        <v>9</v>
      </c>
      <c r="BO317" s="84">
        <v>6</v>
      </c>
      <c r="BP317" s="84">
        <v>0</v>
      </c>
    </row>
    <row r="318" spans="1:68" ht="75">
      <c r="A318" s="72">
        <v>5</v>
      </c>
      <c r="B318" s="49" t="s">
        <v>0</v>
      </c>
      <c r="C318" s="49">
        <v>100</v>
      </c>
      <c r="D318" s="25" t="s">
        <v>47</v>
      </c>
      <c r="E318" s="25">
        <v>3</v>
      </c>
      <c r="F318" s="25">
        <v>6</v>
      </c>
      <c r="G318" s="25">
        <v>13</v>
      </c>
      <c r="H318" s="24">
        <v>18</v>
      </c>
      <c r="I318" s="24">
        <v>5</v>
      </c>
      <c r="J318" s="79"/>
      <c r="K318" s="79"/>
      <c r="L318" s="79"/>
      <c r="N318">
        <f>J318-'data for JMP'!J318</f>
        <v>-5</v>
      </c>
      <c r="O318">
        <f t="shared" si="51"/>
        <v>0</v>
      </c>
      <c r="P318">
        <f t="shared" si="52"/>
        <v>0</v>
      </c>
      <c r="Q318">
        <f t="shared" si="53"/>
        <v>0</v>
      </c>
      <c r="R318" s="24">
        <v>2.5</v>
      </c>
      <c r="S318" s="51">
        <f t="shared" si="54"/>
        <v>24.53125</v>
      </c>
      <c r="T318" s="79"/>
      <c r="V318" s="79"/>
      <c r="W318" s="79"/>
      <c r="X318" s="5"/>
      <c r="Z318" s="79"/>
      <c r="AA318" s="79"/>
      <c r="AB318" s="5"/>
      <c r="AH318" s="25" t="s">
        <v>15</v>
      </c>
      <c r="AI318" s="88">
        <v>1</v>
      </c>
      <c r="AJ318" s="52" t="s">
        <v>13</v>
      </c>
      <c r="AK318" s="24" t="s">
        <v>15</v>
      </c>
      <c r="AL318" s="24">
        <v>1</v>
      </c>
      <c r="AM318" s="24" t="s">
        <v>14</v>
      </c>
      <c r="AN318" s="24">
        <v>0</v>
      </c>
      <c r="AO318" s="24" t="s">
        <v>14</v>
      </c>
      <c r="AP318" s="80" t="s">
        <v>487</v>
      </c>
      <c r="AQ318">
        <v>0</v>
      </c>
      <c r="AR318" s="77" t="s">
        <v>512</v>
      </c>
      <c r="AS318">
        <v>0</v>
      </c>
      <c r="AT318" s="77" t="s">
        <v>512</v>
      </c>
      <c r="AU318">
        <v>0</v>
      </c>
      <c r="AV318" s="77" t="s">
        <v>512</v>
      </c>
      <c r="AW318">
        <v>0</v>
      </c>
      <c r="AX318" s="79">
        <v>5</v>
      </c>
      <c r="AY318" s="24">
        <v>2</v>
      </c>
      <c r="AZ318" s="24">
        <v>0</v>
      </c>
      <c r="BA318" s="24">
        <v>0</v>
      </c>
      <c r="BB318" s="24">
        <v>0</v>
      </c>
      <c r="BC318" s="24">
        <v>0</v>
      </c>
      <c r="BE318" s="144">
        <v>3</v>
      </c>
      <c r="BF318" s="144">
        <v>1</v>
      </c>
      <c r="BG318" s="144">
        <v>20</v>
      </c>
      <c r="BH318" s="144">
        <v>60</v>
      </c>
      <c r="BI318" s="140">
        <v>0</v>
      </c>
      <c r="BJ318" s="144">
        <v>50</v>
      </c>
      <c r="BK318" s="144" t="s">
        <v>135</v>
      </c>
      <c r="BL318" s="84"/>
      <c r="BM318" s="132" t="s">
        <v>29</v>
      </c>
      <c r="BN318" s="84">
        <v>6</v>
      </c>
      <c r="BO318" s="84">
        <v>4</v>
      </c>
      <c r="BP318" s="84">
        <v>0</v>
      </c>
    </row>
    <row r="319" spans="1:68" ht="45">
      <c r="A319" s="72">
        <v>5</v>
      </c>
      <c r="B319" s="49" t="s">
        <v>1</v>
      </c>
      <c r="C319" s="49">
        <v>1</v>
      </c>
      <c r="D319" s="25" t="s">
        <v>42</v>
      </c>
      <c r="E319" s="25">
        <v>3</v>
      </c>
      <c r="F319" s="49">
        <v>3</v>
      </c>
      <c r="G319" s="25">
        <v>11</v>
      </c>
      <c r="H319" s="50">
        <v>19</v>
      </c>
      <c r="I319" s="50">
        <v>1</v>
      </c>
      <c r="J319" s="78"/>
      <c r="K319" s="78"/>
      <c r="L319" s="79"/>
      <c r="N319">
        <f>J319-'data for JMP'!J319</f>
        <v>-1</v>
      </c>
      <c r="O319">
        <f t="shared" si="51"/>
        <v>0</v>
      </c>
      <c r="P319">
        <f t="shared" si="52"/>
        <v>0</v>
      </c>
      <c r="Q319">
        <f t="shared" si="53"/>
        <v>0</v>
      </c>
      <c r="R319" s="57">
        <v>1</v>
      </c>
      <c r="S319" s="51">
        <f t="shared" si="54"/>
        <v>0.78500000000000003</v>
      </c>
      <c r="T319" s="78"/>
      <c r="V319" s="78"/>
      <c r="W319" s="78"/>
      <c r="X319" s="5"/>
      <c r="Z319" s="79"/>
      <c r="AA319" s="79"/>
      <c r="AB319" s="5"/>
      <c r="AH319" s="25" t="s">
        <v>13</v>
      </c>
      <c r="AI319" s="88">
        <v>1</v>
      </c>
      <c r="AJ319" s="52" t="s">
        <v>15</v>
      </c>
      <c r="AK319" s="24" t="s">
        <v>13</v>
      </c>
      <c r="AL319" s="50">
        <v>1</v>
      </c>
      <c r="AM319" s="24" t="s">
        <v>14</v>
      </c>
      <c r="AN319" s="24">
        <v>0</v>
      </c>
      <c r="AO319" s="24" t="s">
        <v>14</v>
      </c>
      <c r="AP319" s="80" t="s">
        <v>487</v>
      </c>
      <c r="AQ319">
        <v>0</v>
      </c>
      <c r="AR319" s="77" t="s">
        <v>512</v>
      </c>
      <c r="AS319">
        <v>0</v>
      </c>
      <c r="AT319" s="77" t="s">
        <v>512</v>
      </c>
      <c r="AU319">
        <v>0</v>
      </c>
      <c r="AV319" s="77" t="s">
        <v>512</v>
      </c>
      <c r="AW319">
        <v>0</v>
      </c>
      <c r="AX319" s="78">
        <v>40</v>
      </c>
      <c r="AY319" s="50">
        <v>30</v>
      </c>
      <c r="AZ319" s="24">
        <v>0</v>
      </c>
      <c r="BA319" s="24">
        <v>0</v>
      </c>
      <c r="BB319" s="24">
        <v>0</v>
      </c>
      <c r="BC319" s="24">
        <v>0</v>
      </c>
      <c r="BE319" s="144">
        <v>15</v>
      </c>
      <c r="BF319" s="144">
        <v>10</v>
      </c>
      <c r="BG319" s="144">
        <v>50</v>
      </c>
      <c r="BH319" s="144">
        <v>15</v>
      </c>
      <c r="BI319" s="135">
        <v>30</v>
      </c>
      <c r="BJ319" s="144">
        <v>60</v>
      </c>
      <c r="BK319" s="144" t="s">
        <v>132</v>
      </c>
      <c r="BL319" s="84"/>
      <c r="BM319" s="132" t="s">
        <v>31</v>
      </c>
      <c r="BN319" s="84">
        <v>3</v>
      </c>
      <c r="BO319" s="84">
        <v>2</v>
      </c>
      <c r="BP319" s="84" t="s">
        <v>40</v>
      </c>
    </row>
    <row r="320" spans="1:68" ht="45">
      <c r="A320" s="72">
        <v>5</v>
      </c>
      <c r="B320" s="49" t="s">
        <v>1</v>
      </c>
      <c r="C320" s="49">
        <v>2</v>
      </c>
      <c r="D320" s="26" t="s">
        <v>42</v>
      </c>
      <c r="E320" s="26">
        <v>3</v>
      </c>
      <c r="F320" s="25">
        <v>3</v>
      </c>
      <c r="G320" s="25">
        <v>10</v>
      </c>
      <c r="H320" s="24">
        <v>26</v>
      </c>
      <c r="I320" s="24">
        <v>37.5</v>
      </c>
      <c r="J320" s="79">
        <v>37</v>
      </c>
      <c r="K320" s="79">
        <v>47</v>
      </c>
      <c r="L320" s="79">
        <v>50</v>
      </c>
      <c r="M320" s="79">
        <v>70</v>
      </c>
      <c r="N320">
        <f>J320-'data for JMP'!J320</f>
        <v>-0.5</v>
      </c>
      <c r="O320">
        <f t="shared" si="51"/>
        <v>10</v>
      </c>
      <c r="P320">
        <f t="shared" si="52"/>
        <v>3</v>
      </c>
      <c r="Q320">
        <f t="shared" si="53"/>
        <v>20</v>
      </c>
      <c r="R320" s="57">
        <v>8</v>
      </c>
      <c r="S320" s="51">
        <f t="shared" si="54"/>
        <v>1884</v>
      </c>
      <c r="T320" s="79">
        <v>10</v>
      </c>
      <c r="U320">
        <f>3.14*(T320/2)^2*J320</f>
        <v>2904.5</v>
      </c>
      <c r="V320" s="79">
        <v>23</v>
      </c>
      <c r="W320" s="79">
        <v>23</v>
      </c>
      <c r="X320" s="5">
        <f xml:space="preserve"> AVERAGE(V320:W320)</f>
        <v>23</v>
      </c>
      <c r="Y320">
        <f>3.14*((V320+W320)/2)^2*K320</f>
        <v>78069.820000000007</v>
      </c>
      <c r="Z320" s="79">
        <v>24</v>
      </c>
      <c r="AA320" s="79">
        <v>22</v>
      </c>
      <c r="AB320" s="5">
        <f xml:space="preserve"> AVERAGE(Z320:AA320)</f>
        <v>23</v>
      </c>
      <c r="AC320">
        <f>3.14*((Z320+AA320)/2)^2*L320</f>
        <v>83053.000000000015</v>
      </c>
      <c r="AD320" s="79">
        <v>32</v>
      </c>
      <c r="AE320" s="79">
        <v>30</v>
      </c>
      <c r="AF320" s="5">
        <f xml:space="preserve"> AVERAGE(AD320:AE320)</f>
        <v>31</v>
      </c>
      <c r="AG320">
        <f>3.14*((AD320+AE320)/2)^2*M320</f>
        <v>211227.8</v>
      </c>
      <c r="AH320" s="26" t="s">
        <v>15</v>
      </c>
      <c r="AI320" s="88">
        <v>1</v>
      </c>
      <c r="AJ320" s="52" t="s">
        <v>15</v>
      </c>
      <c r="AK320" s="24" t="s">
        <v>15</v>
      </c>
      <c r="AL320" s="24">
        <v>1</v>
      </c>
      <c r="AM320" s="24" t="s">
        <v>17</v>
      </c>
      <c r="AN320" s="24">
        <v>1</v>
      </c>
      <c r="AO320" s="24" t="s">
        <v>15</v>
      </c>
      <c r="AP320" s="80" t="s">
        <v>488</v>
      </c>
      <c r="AQ320">
        <v>1</v>
      </c>
      <c r="AR320" s="77" t="s">
        <v>488</v>
      </c>
      <c r="AS320">
        <v>1</v>
      </c>
      <c r="AT320" s="77" t="s">
        <v>15</v>
      </c>
      <c r="AU320">
        <v>1</v>
      </c>
      <c r="AV320" s="77" t="s">
        <v>13</v>
      </c>
      <c r="AW320">
        <v>1</v>
      </c>
      <c r="AX320" s="79">
        <v>5</v>
      </c>
      <c r="AY320" s="24">
        <v>25</v>
      </c>
      <c r="AZ320" s="79">
        <v>2</v>
      </c>
      <c r="BA320" s="79">
        <v>8</v>
      </c>
      <c r="BB320" s="79">
        <v>10</v>
      </c>
      <c r="BC320" s="79">
        <v>2</v>
      </c>
      <c r="BE320" s="158">
        <v>1</v>
      </c>
      <c r="BF320" s="158">
        <v>15</v>
      </c>
      <c r="BG320" s="158">
        <v>15</v>
      </c>
      <c r="BH320" s="158">
        <v>35</v>
      </c>
      <c r="BI320" s="140">
        <v>25</v>
      </c>
      <c r="BJ320" s="158">
        <v>25</v>
      </c>
      <c r="BK320" s="144" t="s">
        <v>91</v>
      </c>
      <c r="BL320" s="77"/>
      <c r="BM320" s="132" t="s">
        <v>29</v>
      </c>
      <c r="BN320" s="77">
        <v>3</v>
      </c>
      <c r="BO320" s="77">
        <v>0</v>
      </c>
      <c r="BP320" s="77" t="s">
        <v>49</v>
      </c>
    </row>
    <row r="321" spans="1:68" ht="30">
      <c r="A321" s="72">
        <v>5</v>
      </c>
      <c r="B321" s="49" t="s">
        <v>1</v>
      </c>
      <c r="C321" s="49">
        <v>3</v>
      </c>
      <c r="D321" s="25" t="s">
        <v>42</v>
      </c>
      <c r="E321" s="25">
        <v>4</v>
      </c>
      <c r="F321" s="25">
        <v>4</v>
      </c>
      <c r="G321" s="49">
        <v>12</v>
      </c>
      <c r="H321" s="24">
        <v>16</v>
      </c>
      <c r="I321" s="24">
        <v>7</v>
      </c>
      <c r="J321" s="79">
        <v>4</v>
      </c>
      <c r="K321" s="79">
        <v>6</v>
      </c>
      <c r="L321" s="79">
        <v>4</v>
      </c>
      <c r="M321" s="79">
        <v>5</v>
      </c>
      <c r="N321">
        <f>J321-'data for JMP'!J321</f>
        <v>-3</v>
      </c>
      <c r="O321">
        <f t="shared" si="51"/>
        <v>2</v>
      </c>
      <c r="P321">
        <f t="shared" si="52"/>
        <v>-2</v>
      </c>
      <c r="Q321">
        <f t="shared" si="53"/>
        <v>1</v>
      </c>
      <c r="R321" s="57">
        <v>1.5</v>
      </c>
      <c r="S321" s="51">
        <f t="shared" si="54"/>
        <v>12.363750000000001</v>
      </c>
      <c r="T321" s="79">
        <v>2</v>
      </c>
      <c r="U321">
        <f>3.14*(T321/2)^2*J321</f>
        <v>12.56</v>
      </c>
      <c r="V321" s="79">
        <v>1</v>
      </c>
      <c r="W321" s="79">
        <v>1</v>
      </c>
      <c r="X321" s="5">
        <f xml:space="preserve"> AVERAGE(V321:W321)</f>
        <v>1</v>
      </c>
      <c r="Y321">
        <f>3.14*((V321+W321)/2)^2*K321</f>
        <v>18.84</v>
      </c>
      <c r="Z321" s="79"/>
      <c r="AA321" s="79"/>
      <c r="AB321" s="5"/>
      <c r="AD321" s="79">
        <v>1</v>
      </c>
      <c r="AE321" s="79">
        <v>1</v>
      </c>
      <c r="AF321" s="5">
        <f xml:space="preserve"> AVERAGE(AD321:AE321)</f>
        <v>1</v>
      </c>
      <c r="AG321">
        <f>3.14*((AD321+AE321)/2)^2*M321</f>
        <v>15.700000000000001</v>
      </c>
      <c r="AH321" s="25" t="s">
        <v>15</v>
      </c>
      <c r="AI321" s="88">
        <v>1</v>
      </c>
      <c r="AJ321" s="52" t="s">
        <v>15</v>
      </c>
      <c r="AK321" s="24" t="s">
        <v>15</v>
      </c>
      <c r="AL321" s="24">
        <v>1</v>
      </c>
      <c r="AM321" s="24" t="s">
        <v>14</v>
      </c>
      <c r="AN321" s="24">
        <v>0</v>
      </c>
      <c r="AO321" s="24" t="s">
        <v>14</v>
      </c>
      <c r="AP321" s="80" t="s">
        <v>490</v>
      </c>
      <c r="AQ321">
        <v>1</v>
      </c>
      <c r="AR321" s="77" t="s">
        <v>490</v>
      </c>
      <c r="AS321">
        <v>1</v>
      </c>
      <c r="AT321" s="77" t="s">
        <v>14</v>
      </c>
      <c r="AU321">
        <v>0</v>
      </c>
      <c r="AV321" s="77" t="s">
        <v>14</v>
      </c>
      <c r="AW321">
        <v>0</v>
      </c>
      <c r="AX321" s="79">
        <v>5</v>
      </c>
      <c r="AY321" s="24">
        <v>25</v>
      </c>
      <c r="AZ321" s="79">
        <v>15</v>
      </c>
      <c r="BA321" s="79">
        <v>10</v>
      </c>
      <c r="BB321" s="79">
        <v>50</v>
      </c>
      <c r="BC321" s="24">
        <v>0</v>
      </c>
      <c r="BE321" s="144">
        <v>1</v>
      </c>
      <c r="BF321" s="144">
        <v>5</v>
      </c>
      <c r="BG321" s="144">
        <v>10</v>
      </c>
      <c r="BH321" s="144">
        <v>15</v>
      </c>
      <c r="BI321" s="140">
        <v>25</v>
      </c>
      <c r="BJ321" s="144">
        <v>50</v>
      </c>
      <c r="BK321" s="158" t="s">
        <v>82</v>
      </c>
      <c r="BL321" s="84"/>
      <c r="BM321" s="132" t="s">
        <v>29</v>
      </c>
      <c r="BN321" s="84">
        <v>4</v>
      </c>
      <c r="BO321" s="84">
        <v>0</v>
      </c>
      <c r="BP321" s="84" t="s">
        <v>40</v>
      </c>
    </row>
    <row r="322" spans="1:68" ht="30">
      <c r="A322" s="72">
        <v>5</v>
      </c>
      <c r="B322" s="49" t="s">
        <v>1</v>
      </c>
      <c r="C322" s="49">
        <v>4</v>
      </c>
      <c r="D322" s="25" t="s">
        <v>47</v>
      </c>
      <c r="E322" s="25">
        <v>1</v>
      </c>
      <c r="F322" s="25">
        <v>6</v>
      </c>
      <c r="G322" s="25">
        <v>10</v>
      </c>
      <c r="H322" s="24">
        <v>10.5</v>
      </c>
      <c r="I322" s="24">
        <v>0.5</v>
      </c>
      <c r="J322" s="79"/>
      <c r="K322" s="79"/>
      <c r="L322" s="79"/>
      <c r="N322">
        <f>J322-'data for JMP'!J322</f>
        <v>-0.5</v>
      </c>
      <c r="O322">
        <f t="shared" si="51"/>
        <v>0</v>
      </c>
      <c r="P322">
        <f t="shared" si="52"/>
        <v>0</v>
      </c>
      <c r="Q322">
        <f t="shared" si="53"/>
        <v>0</v>
      </c>
      <c r="R322" s="57">
        <v>2.5</v>
      </c>
      <c r="S322" s="51">
        <f t="shared" si="54"/>
        <v>2.453125</v>
      </c>
      <c r="T322" s="79"/>
      <c r="V322" s="79"/>
      <c r="W322" s="79"/>
      <c r="X322" s="5"/>
      <c r="Z322" s="79"/>
      <c r="AA322" s="79"/>
      <c r="AB322" s="5"/>
      <c r="AH322" s="25" t="s">
        <v>15</v>
      </c>
      <c r="AI322" s="88">
        <v>1</v>
      </c>
      <c r="AJ322" s="52" t="s">
        <v>15</v>
      </c>
      <c r="AK322" s="24" t="s">
        <v>13</v>
      </c>
      <c r="AL322" s="24">
        <v>1</v>
      </c>
      <c r="AM322" s="24" t="s">
        <v>14</v>
      </c>
      <c r="AN322" s="24">
        <v>0</v>
      </c>
      <c r="AO322" s="24" t="s">
        <v>14</v>
      </c>
      <c r="AP322" s="80" t="s">
        <v>487</v>
      </c>
      <c r="AQ322">
        <v>0</v>
      </c>
      <c r="AR322" s="77" t="s">
        <v>512</v>
      </c>
      <c r="AS322">
        <v>0</v>
      </c>
      <c r="AT322" s="77" t="s">
        <v>512</v>
      </c>
      <c r="AU322">
        <v>0</v>
      </c>
      <c r="AV322" s="77" t="s">
        <v>512</v>
      </c>
      <c r="AW322">
        <v>0</v>
      </c>
      <c r="AX322" s="79">
        <v>2</v>
      </c>
      <c r="AY322" s="24">
        <v>1</v>
      </c>
      <c r="AZ322" s="24">
        <v>0</v>
      </c>
      <c r="BA322" s="24">
        <v>0</v>
      </c>
      <c r="BB322" s="24">
        <v>0</v>
      </c>
      <c r="BC322" s="24">
        <v>0</v>
      </c>
      <c r="BE322" s="148">
        <v>20</v>
      </c>
      <c r="BF322" s="148">
        <v>10</v>
      </c>
      <c r="BG322" s="148">
        <v>20</v>
      </c>
      <c r="BH322" s="148">
        <v>18</v>
      </c>
      <c r="BI322" s="140">
        <v>1</v>
      </c>
      <c r="BJ322" s="148">
        <v>75</v>
      </c>
      <c r="BK322" s="144" t="s">
        <v>82</v>
      </c>
      <c r="BL322" s="84"/>
      <c r="BM322" s="132" t="s">
        <v>29</v>
      </c>
      <c r="BN322" s="84">
        <v>6</v>
      </c>
      <c r="BO322" s="84">
        <v>4</v>
      </c>
      <c r="BP322" s="150" t="s">
        <v>40</v>
      </c>
    </row>
    <row r="323" spans="1:68" ht="45">
      <c r="A323" s="72">
        <v>5</v>
      </c>
      <c r="B323" s="49" t="s">
        <v>1</v>
      </c>
      <c r="C323" s="49">
        <v>5</v>
      </c>
      <c r="D323" s="25" t="s">
        <v>47</v>
      </c>
      <c r="E323" s="25">
        <v>2</v>
      </c>
      <c r="F323" s="25">
        <v>5.5</v>
      </c>
      <c r="G323" s="25">
        <v>17</v>
      </c>
      <c r="H323" s="24">
        <v>19</v>
      </c>
      <c r="I323" s="24">
        <v>0.5</v>
      </c>
      <c r="J323" s="79"/>
      <c r="K323" s="79"/>
      <c r="L323" s="79"/>
      <c r="N323">
        <f>J323-'data for JMP'!J323</f>
        <v>-0.5</v>
      </c>
      <c r="O323">
        <f t="shared" ref="O323:O386" si="55">K323-J323</f>
        <v>0</v>
      </c>
      <c r="P323">
        <f t="shared" ref="P323:P386" si="56">L323-K323</f>
        <v>0</v>
      </c>
      <c r="Q323">
        <f t="shared" ref="Q323:Q386" si="57">M323-L323</f>
        <v>0</v>
      </c>
      <c r="R323" s="57">
        <v>0.5</v>
      </c>
      <c r="S323" s="51">
        <f t="shared" ref="S323:S386" si="58">3.14*(R323/2)^2*I323</f>
        <v>9.8125000000000004E-2</v>
      </c>
      <c r="T323" s="79"/>
      <c r="V323" s="79"/>
      <c r="W323" s="79"/>
      <c r="X323" s="5"/>
      <c r="Z323" s="79"/>
      <c r="AA323" s="79"/>
      <c r="AB323" s="5"/>
      <c r="AH323" s="25" t="s">
        <v>15</v>
      </c>
      <c r="AI323" s="88">
        <v>1</v>
      </c>
      <c r="AJ323" s="52" t="s">
        <v>15</v>
      </c>
      <c r="AK323" s="24" t="s">
        <v>15</v>
      </c>
      <c r="AL323" s="24">
        <v>1</v>
      </c>
      <c r="AM323" s="24" t="s">
        <v>14</v>
      </c>
      <c r="AN323" s="24">
        <v>0</v>
      </c>
      <c r="AO323" s="24" t="s">
        <v>14</v>
      </c>
      <c r="AP323" s="80" t="s">
        <v>487</v>
      </c>
      <c r="AQ323">
        <v>0</v>
      </c>
      <c r="AR323" s="77" t="s">
        <v>512</v>
      </c>
      <c r="AS323">
        <v>0</v>
      </c>
      <c r="AT323" s="77" t="s">
        <v>512</v>
      </c>
      <c r="AU323">
        <v>0</v>
      </c>
      <c r="AV323" s="77" t="s">
        <v>512</v>
      </c>
      <c r="AW323">
        <v>0</v>
      </c>
      <c r="AX323" s="79">
        <v>5</v>
      </c>
      <c r="AY323" s="24">
        <v>2</v>
      </c>
      <c r="AZ323" s="24">
        <v>0</v>
      </c>
      <c r="BA323" s="24">
        <v>0</v>
      </c>
      <c r="BB323" s="24">
        <v>0</v>
      </c>
      <c r="BC323" s="24">
        <v>0</v>
      </c>
      <c r="BE323" s="164">
        <v>20</v>
      </c>
      <c r="BF323" s="164">
        <v>1</v>
      </c>
      <c r="BG323" s="164">
        <v>45</v>
      </c>
      <c r="BH323" s="164">
        <v>3</v>
      </c>
      <c r="BI323" s="140">
        <v>2</v>
      </c>
      <c r="BJ323" s="164">
        <v>65</v>
      </c>
      <c r="BK323" s="148" t="s">
        <v>134</v>
      </c>
      <c r="BL323" s="84"/>
      <c r="BM323" s="132" t="s">
        <v>31</v>
      </c>
      <c r="BN323" s="84">
        <v>5.5</v>
      </c>
      <c r="BO323" s="84">
        <v>1</v>
      </c>
      <c r="BP323" s="162" t="s">
        <v>49</v>
      </c>
    </row>
    <row r="324" spans="1:68" ht="45">
      <c r="A324" s="72">
        <v>5</v>
      </c>
      <c r="B324" s="49" t="s">
        <v>1</v>
      </c>
      <c r="C324" s="49">
        <v>6</v>
      </c>
      <c r="D324" s="25" t="s">
        <v>66</v>
      </c>
      <c r="E324" s="25">
        <v>3</v>
      </c>
      <c r="F324" s="25">
        <v>5</v>
      </c>
      <c r="G324" s="25">
        <v>15.5</v>
      </c>
      <c r="H324" s="24">
        <v>50</v>
      </c>
      <c r="I324" s="24">
        <v>13</v>
      </c>
      <c r="J324" s="79">
        <v>15</v>
      </c>
      <c r="K324" s="79">
        <v>35.5</v>
      </c>
      <c r="L324" s="79">
        <v>59</v>
      </c>
      <c r="M324" s="79">
        <v>82</v>
      </c>
      <c r="N324">
        <f>J324-'data for JMP'!J324</f>
        <v>2</v>
      </c>
      <c r="O324">
        <f t="shared" si="55"/>
        <v>20.5</v>
      </c>
      <c r="P324">
        <f t="shared" si="56"/>
        <v>23.5</v>
      </c>
      <c r="Q324">
        <f t="shared" si="57"/>
        <v>23</v>
      </c>
      <c r="R324" s="57">
        <v>6.5</v>
      </c>
      <c r="S324" s="51">
        <f t="shared" si="58"/>
        <v>431.16125</v>
      </c>
      <c r="T324" s="79">
        <v>10</v>
      </c>
      <c r="U324">
        <f>3.14*(T324/2)^2*J324</f>
        <v>1177.5</v>
      </c>
      <c r="V324" s="79">
        <v>32</v>
      </c>
      <c r="W324" s="79">
        <v>25</v>
      </c>
      <c r="X324" s="5">
        <f xml:space="preserve"> AVERAGE(V324:W324)</f>
        <v>28.5</v>
      </c>
      <c r="Y324">
        <f>3.14*((V324+W324)/2)^2*K324</f>
        <v>90541.507500000007</v>
      </c>
      <c r="Z324" s="79">
        <v>39</v>
      </c>
      <c r="AA324" s="79">
        <v>33</v>
      </c>
      <c r="AB324" s="5">
        <f xml:space="preserve"> AVERAGE(Z324:AA324)</f>
        <v>36</v>
      </c>
      <c r="AC324">
        <f>3.14*((Z324+AA324)/2)^2*L324</f>
        <v>240096.96</v>
      </c>
      <c r="AD324" s="79">
        <v>40</v>
      </c>
      <c r="AE324" s="79">
        <v>42</v>
      </c>
      <c r="AF324" s="5">
        <f xml:space="preserve"> AVERAGE(AD324:AE324)</f>
        <v>41</v>
      </c>
      <c r="AG324">
        <f>3.14*((AD324+AE324)/2)^2*M324</f>
        <v>432823.88</v>
      </c>
      <c r="AH324" s="25" t="s">
        <v>13</v>
      </c>
      <c r="AI324" s="88">
        <v>1</v>
      </c>
      <c r="AJ324" s="52" t="s">
        <v>13</v>
      </c>
      <c r="AK324" s="24" t="s">
        <v>15</v>
      </c>
      <c r="AL324" s="24">
        <v>1</v>
      </c>
      <c r="AM324" s="24" t="s">
        <v>15</v>
      </c>
      <c r="AN324" s="24">
        <v>1</v>
      </c>
      <c r="AO324" s="24" t="s">
        <v>17</v>
      </c>
      <c r="AP324" s="80" t="s">
        <v>488</v>
      </c>
      <c r="AQ324">
        <v>1</v>
      </c>
      <c r="AR324" s="77" t="s">
        <v>491</v>
      </c>
      <c r="AS324">
        <v>1</v>
      </c>
      <c r="AT324" s="77" t="s">
        <v>13</v>
      </c>
      <c r="AU324">
        <v>1</v>
      </c>
      <c r="AV324" s="77" t="s">
        <v>13</v>
      </c>
      <c r="AW324">
        <v>1</v>
      </c>
      <c r="AX324" s="79">
        <v>5</v>
      </c>
      <c r="AY324" s="24">
        <v>1</v>
      </c>
      <c r="AZ324" s="79">
        <v>0</v>
      </c>
      <c r="BA324" s="79">
        <v>2</v>
      </c>
      <c r="BB324" s="79">
        <v>20</v>
      </c>
      <c r="BC324" s="79">
        <v>3</v>
      </c>
      <c r="BE324" s="144">
        <v>1</v>
      </c>
      <c r="BF324" s="144">
        <v>0</v>
      </c>
      <c r="BG324" s="144">
        <v>15</v>
      </c>
      <c r="BH324" s="144">
        <v>0</v>
      </c>
      <c r="BI324" s="140">
        <v>1</v>
      </c>
      <c r="BJ324" s="144">
        <v>30</v>
      </c>
      <c r="BK324" s="164" t="s">
        <v>130</v>
      </c>
      <c r="BL324" s="84"/>
      <c r="BM324" s="132" t="s">
        <v>29</v>
      </c>
      <c r="BN324" s="84">
        <v>5</v>
      </c>
      <c r="BO324" s="84">
        <v>1</v>
      </c>
      <c r="BP324" s="84">
        <v>0</v>
      </c>
    </row>
    <row r="325" spans="1:68" ht="60">
      <c r="A325" s="72">
        <v>5</v>
      </c>
      <c r="B325" s="49" t="s">
        <v>1</v>
      </c>
      <c r="C325" s="49">
        <v>7</v>
      </c>
      <c r="D325" s="25" t="s">
        <v>66</v>
      </c>
      <c r="E325" s="25">
        <v>2</v>
      </c>
      <c r="F325" s="25">
        <v>5.5</v>
      </c>
      <c r="G325" s="25">
        <v>11</v>
      </c>
      <c r="H325" s="24">
        <v>21</v>
      </c>
      <c r="I325" s="24">
        <v>12.5</v>
      </c>
      <c r="J325" s="79">
        <v>18</v>
      </c>
      <c r="K325" s="79">
        <v>28</v>
      </c>
      <c r="L325" s="79">
        <v>32</v>
      </c>
      <c r="M325" s="79">
        <v>48</v>
      </c>
      <c r="N325">
        <f>J325-'data for JMP'!J325</f>
        <v>5.5</v>
      </c>
      <c r="O325">
        <f t="shared" si="55"/>
        <v>10</v>
      </c>
      <c r="P325">
        <f t="shared" si="56"/>
        <v>4</v>
      </c>
      <c r="Q325">
        <f t="shared" si="57"/>
        <v>16</v>
      </c>
      <c r="R325" s="57">
        <v>1.5</v>
      </c>
      <c r="S325" s="51">
        <f t="shared" si="58"/>
        <v>22.078125</v>
      </c>
      <c r="T325" s="79">
        <v>5</v>
      </c>
      <c r="U325">
        <f>3.14*(T325/2)^2*J325</f>
        <v>353.25</v>
      </c>
      <c r="V325" s="79">
        <v>17</v>
      </c>
      <c r="W325" s="79">
        <v>9</v>
      </c>
      <c r="X325" s="5">
        <f xml:space="preserve"> AVERAGE(V325:W325)</f>
        <v>13</v>
      </c>
      <c r="Y325">
        <f>3.14*((V325+W325)/2)^2*K325</f>
        <v>14858.48</v>
      </c>
      <c r="Z325" s="79">
        <v>21</v>
      </c>
      <c r="AA325" s="79">
        <v>12</v>
      </c>
      <c r="AB325" s="5">
        <f xml:space="preserve"> AVERAGE(Z325:AA325)</f>
        <v>16.5</v>
      </c>
      <c r="AC325">
        <f>3.14*((Z325+AA325)/2)^2*L325</f>
        <v>27355.68</v>
      </c>
      <c r="AD325" s="79">
        <v>33</v>
      </c>
      <c r="AE325" s="79">
        <v>16</v>
      </c>
      <c r="AF325" s="5">
        <f xml:space="preserve"> AVERAGE(AD325:AE325)</f>
        <v>24.5</v>
      </c>
      <c r="AG325">
        <f>3.14*((AD325+AE325)/2)^2*M325</f>
        <v>90469.680000000008</v>
      </c>
      <c r="AH325" s="25" t="s">
        <v>15</v>
      </c>
      <c r="AI325" s="88">
        <v>1</v>
      </c>
      <c r="AJ325" s="52" t="s">
        <v>15</v>
      </c>
      <c r="AK325" s="24" t="s">
        <v>15</v>
      </c>
      <c r="AL325" s="24">
        <v>1</v>
      </c>
      <c r="AM325" s="24" t="s">
        <v>18</v>
      </c>
      <c r="AN325" s="24">
        <v>1</v>
      </c>
      <c r="AO325" s="24" t="s">
        <v>18</v>
      </c>
      <c r="AP325" s="80" t="s">
        <v>488</v>
      </c>
      <c r="AQ325">
        <v>1</v>
      </c>
      <c r="AR325" s="77" t="s">
        <v>491</v>
      </c>
      <c r="AS325">
        <v>1</v>
      </c>
      <c r="AT325" s="77" t="s">
        <v>13</v>
      </c>
      <c r="AU325">
        <v>1</v>
      </c>
      <c r="AV325" s="77" t="s">
        <v>13</v>
      </c>
      <c r="AW325">
        <v>1</v>
      </c>
      <c r="AX325" s="79">
        <v>20</v>
      </c>
      <c r="AY325" s="24">
        <v>20</v>
      </c>
      <c r="AZ325" s="79">
        <v>20</v>
      </c>
      <c r="BA325" s="79">
        <v>35</v>
      </c>
      <c r="BB325" s="79">
        <v>60</v>
      </c>
      <c r="BC325" s="79">
        <v>25</v>
      </c>
      <c r="BE325" s="144">
        <v>10</v>
      </c>
      <c r="BF325" s="144">
        <v>1</v>
      </c>
      <c r="BG325" s="144">
        <v>30</v>
      </c>
      <c r="BH325" s="144">
        <v>10</v>
      </c>
      <c r="BI325" s="140">
        <v>20</v>
      </c>
      <c r="BJ325" s="144">
        <v>40</v>
      </c>
      <c r="BK325" s="144" t="s">
        <v>133</v>
      </c>
      <c r="BL325" s="84"/>
      <c r="BM325" s="132" t="s">
        <v>29</v>
      </c>
      <c r="BN325" s="84">
        <v>5.5</v>
      </c>
      <c r="BO325" s="84">
        <v>4</v>
      </c>
      <c r="BP325" s="84" t="s">
        <v>49</v>
      </c>
    </row>
    <row r="326" spans="1:68" ht="45">
      <c r="A326" s="72">
        <v>5</v>
      </c>
      <c r="B326" s="49" t="s">
        <v>1</v>
      </c>
      <c r="C326" s="49">
        <v>8</v>
      </c>
      <c r="D326" s="25" t="s">
        <v>47</v>
      </c>
      <c r="E326" s="25">
        <v>2</v>
      </c>
      <c r="F326" s="25">
        <v>5.5</v>
      </c>
      <c r="G326" s="25">
        <v>12</v>
      </c>
      <c r="H326" s="24">
        <v>25.5</v>
      </c>
      <c r="I326" s="24">
        <v>4</v>
      </c>
      <c r="J326" s="79"/>
      <c r="K326" s="79"/>
      <c r="L326" s="79"/>
      <c r="N326">
        <f>J326-'data for JMP'!J326</f>
        <v>-4</v>
      </c>
      <c r="O326">
        <f t="shared" si="55"/>
        <v>0</v>
      </c>
      <c r="P326">
        <f t="shared" si="56"/>
        <v>0</v>
      </c>
      <c r="Q326">
        <f t="shared" si="57"/>
        <v>0</v>
      </c>
      <c r="R326" s="57">
        <v>2</v>
      </c>
      <c r="S326" s="51">
        <f t="shared" si="58"/>
        <v>12.56</v>
      </c>
      <c r="T326" s="79"/>
      <c r="V326" s="79"/>
      <c r="W326" s="79"/>
      <c r="X326" s="5"/>
      <c r="Z326" s="79"/>
      <c r="AA326" s="79"/>
      <c r="AB326" s="5"/>
      <c r="AH326" s="25" t="s">
        <v>15</v>
      </c>
      <c r="AI326" s="88">
        <v>1</v>
      </c>
      <c r="AJ326" s="52" t="s">
        <v>15</v>
      </c>
      <c r="AK326" s="24" t="s">
        <v>15</v>
      </c>
      <c r="AL326" s="24">
        <v>1</v>
      </c>
      <c r="AM326" s="24" t="s">
        <v>14</v>
      </c>
      <c r="AN326" s="24">
        <v>0</v>
      </c>
      <c r="AO326" s="24" t="s">
        <v>14</v>
      </c>
      <c r="AP326" s="80" t="s">
        <v>487</v>
      </c>
      <c r="AQ326">
        <v>0</v>
      </c>
      <c r="AR326" s="77" t="s">
        <v>512</v>
      </c>
      <c r="AS326">
        <v>0</v>
      </c>
      <c r="AT326" s="77" t="s">
        <v>512</v>
      </c>
      <c r="AU326">
        <v>0</v>
      </c>
      <c r="AV326" s="77" t="s">
        <v>512</v>
      </c>
      <c r="AW326">
        <v>0</v>
      </c>
      <c r="AX326" s="79">
        <v>0</v>
      </c>
      <c r="AY326" s="24">
        <v>1</v>
      </c>
      <c r="AZ326" s="24">
        <v>0</v>
      </c>
      <c r="BA326" s="24">
        <v>0</v>
      </c>
      <c r="BB326" s="24">
        <v>0</v>
      </c>
      <c r="BC326" s="24">
        <v>0</v>
      </c>
      <c r="BE326" s="144">
        <v>10</v>
      </c>
      <c r="BF326" s="144">
        <v>4</v>
      </c>
      <c r="BG326" s="144">
        <v>13</v>
      </c>
      <c r="BH326" s="144">
        <v>25</v>
      </c>
      <c r="BI326" s="140">
        <v>1</v>
      </c>
      <c r="BJ326" s="144">
        <v>25</v>
      </c>
      <c r="BK326" s="144" t="s">
        <v>132</v>
      </c>
      <c r="BL326" s="84"/>
      <c r="BM326" s="132" t="s">
        <v>29</v>
      </c>
      <c r="BN326" s="84">
        <v>5.5</v>
      </c>
      <c r="BO326" s="84">
        <v>1</v>
      </c>
      <c r="BP326" s="84">
        <v>0</v>
      </c>
    </row>
    <row r="327" spans="1:68" ht="60">
      <c r="A327" s="72">
        <v>5</v>
      </c>
      <c r="B327" s="49" t="s">
        <v>1</v>
      </c>
      <c r="C327" s="49">
        <v>9</v>
      </c>
      <c r="D327" s="25" t="s">
        <v>66</v>
      </c>
      <c r="E327" s="25">
        <v>4</v>
      </c>
      <c r="F327" s="25">
        <v>2.5</v>
      </c>
      <c r="G327" s="25">
        <v>10.5</v>
      </c>
      <c r="H327" s="24">
        <v>13</v>
      </c>
      <c r="I327" s="24">
        <v>3</v>
      </c>
      <c r="J327" s="79"/>
      <c r="K327" s="79"/>
      <c r="L327" s="79"/>
      <c r="N327">
        <f>J327-'data for JMP'!J327</f>
        <v>-3</v>
      </c>
      <c r="O327">
        <f t="shared" si="55"/>
        <v>0</v>
      </c>
      <c r="P327">
        <f t="shared" si="56"/>
        <v>0</v>
      </c>
      <c r="Q327">
        <f t="shared" si="57"/>
        <v>0</v>
      </c>
      <c r="R327" s="57">
        <v>2</v>
      </c>
      <c r="S327" s="51">
        <f t="shared" si="58"/>
        <v>9.42</v>
      </c>
      <c r="T327" s="79"/>
      <c r="V327" s="79"/>
      <c r="W327" s="79"/>
      <c r="X327" s="5"/>
      <c r="Z327" s="79"/>
      <c r="AA327" s="79"/>
      <c r="AB327" s="5"/>
      <c r="AH327" s="25" t="s">
        <v>13</v>
      </c>
      <c r="AI327" s="88">
        <v>1</v>
      </c>
      <c r="AJ327" s="52" t="s">
        <v>15</v>
      </c>
      <c r="AK327" s="24" t="s">
        <v>15</v>
      </c>
      <c r="AL327" s="24">
        <v>1</v>
      </c>
      <c r="AM327" s="24" t="s">
        <v>14</v>
      </c>
      <c r="AN327" s="24">
        <v>0</v>
      </c>
      <c r="AO327" s="24" t="s">
        <v>14</v>
      </c>
      <c r="AP327" s="77" t="s">
        <v>512</v>
      </c>
      <c r="AQ327">
        <v>0</v>
      </c>
      <c r="AR327" s="77" t="s">
        <v>512</v>
      </c>
      <c r="AS327">
        <v>0</v>
      </c>
      <c r="AT327" s="77" t="s">
        <v>512</v>
      </c>
      <c r="AU327">
        <v>0</v>
      </c>
      <c r="AV327" s="77" t="s">
        <v>512</v>
      </c>
      <c r="AW327">
        <v>0</v>
      </c>
      <c r="AX327" s="79">
        <v>5</v>
      </c>
      <c r="AY327" s="24">
        <v>10</v>
      </c>
      <c r="AZ327" s="24">
        <v>0</v>
      </c>
      <c r="BA327" s="24">
        <v>0</v>
      </c>
      <c r="BB327" s="24">
        <v>0</v>
      </c>
      <c r="BC327" s="24">
        <v>0</v>
      </c>
      <c r="BE327" s="144">
        <v>15</v>
      </c>
      <c r="BF327" s="144">
        <v>1</v>
      </c>
      <c r="BG327" s="144">
        <v>35</v>
      </c>
      <c r="BH327" s="144">
        <v>1</v>
      </c>
      <c r="BI327" s="140">
        <v>10</v>
      </c>
      <c r="BJ327" s="144">
        <v>60</v>
      </c>
      <c r="BK327" s="144" t="s">
        <v>131</v>
      </c>
      <c r="BL327" s="84"/>
      <c r="BM327" s="132" t="s">
        <v>29</v>
      </c>
      <c r="BN327" s="84">
        <v>2.5</v>
      </c>
      <c r="BO327" s="84">
        <v>2</v>
      </c>
      <c r="BP327" s="84" t="s">
        <v>40</v>
      </c>
    </row>
    <row r="328" spans="1:68" ht="45">
      <c r="A328" s="72">
        <v>5</v>
      </c>
      <c r="B328" s="49" t="s">
        <v>1</v>
      </c>
      <c r="C328" s="49">
        <v>10</v>
      </c>
      <c r="D328" s="25" t="s">
        <v>66</v>
      </c>
      <c r="E328" s="25">
        <v>2</v>
      </c>
      <c r="F328" s="25">
        <v>5</v>
      </c>
      <c r="G328" s="25">
        <v>16</v>
      </c>
      <c r="H328" s="24">
        <v>35.5</v>
      </c>
      <c r="I328" s="24">
        <v>14</v>
      </c>
      <c r="J328" s="79"/>
      <c r="K328" s="79"/>
      <c r="L328" s="79"/>
      <c r="N328">
        <f>J328-'data for JMP'!J328</f>
        <v>-14</v>
      </c>
      <c r="O328">
        <f t="shared" si="55"/>
        <v>0</v>
      </c>
      <c r="P328">
        <f t="shared" si="56"/>
        <v>0</v>
      </c>
      <c r="Q328">
        <f t="shared" si="57"/>
        <v>0</v>
      </c>
      <c r="R328" s="57">
        <v>1.5</v>
      </c>
      <c r="S328" s="51">
        <f t="shared" si="58"/>
        <v>24.727500000000003</v>
      </c>
      <c r="T328" s="79"/>
      <c r="V328" s="79"/>
      <c r="W328" s="79"/>
      <c r="X328" s="5"/>
      <c r="Z328" s="79"/>
      <c r="AA328" s="79"/>
      <c r="AB328" s="5"/>
      <c r="AH328" s="25" t="s">
        <v>13</v>
      </c>
      <c r="AI328" s="88">
        <v>1</v>
      </c>
      <c r="AJ328" s="52" t="s">
        <v>15</v>
      </c>
      <c r="AK328" s="24" t="s">
        <v>13</v>
      </c>
      <c r="AL328" s="24">
        <v>1</v>
      </c>
      <c r="AM328" s="24" t="s">
        <v>14</v>
      </c>
      <c r="AN328" s="24">
        <v>0</v>
      </c>
      <c r="AO328" s="24" t="s">
        <v>14</v>
      </c>
      <c r="AP328" s="80" t="s">
        <v>487</v>
      </c>
      <c r="AQ328">
        <v>0</v>
      </c>
      <c r="AR328" s="77" t="s">
        <v>512</v>
      </c>
      <c r="AS328">
        <v>0</v>
      </c>
      <c r="AT328" s="77" t="s">
        <v>512</v>
      </c>
      <c r="AU328">
        <v>0</v>
      </c>
      <c r="AV328" s="77" t="s">
        <v>512</v>
      </c>
      <c r="AW328">
        <v>0</v>
      </c>
      <c r="AX328" s="79">
        <v>10</v>
      </c>
      <c r="AY328" s="79">
        <v>0</v>
      </c>
      <c r="AZ328" s="24">
        <v>0</v>
      </c>
      <c r="BA328" s="24">
        <v>0</v>
      </c>
      <c r="BB328" s="24">
        <v>0</v>
      </c>
      <c r="BC328" s="24">
        <v>0</v>
      </c>
      <c r="BE328" s="144">
        <v>5</v>
      </c>
      <c r="BF328" s="144">
        <v>0</v>
      </c>
      <c r="BG328" s="144">
        <v>40</v>
      </c>
      <c r="BH328" s="144">
        <v>3</v>
      </c>
      <c r="BI328" s="140"/>
      <c r="BJ328" s="144">
        <v>40</v>
      </c>
      <c r="BK328" s="144" t="s">
        <v>130</v>
      </c>
      <c r="BL328" s="84"/>
      <c r="BM328" s="132" t="s">
        <v>29</v>
      </c>
      <c r="BN328" s="84">
        <v>5</v>
      </c>
      <c r="BO328" s="84">
        <v>0</v>
      </c>
      <c r="BP328" s="84" t="s">
        <v>40</v>
      </c>
    </row>
    <row r="329" spans="1:68" ht="60">
      <c r="A329" s="72">
        <v>5</v>
      </c>
      <c r="B329" s="49" t="s">
        <v>1</v>
      </c>
      <c r="C329" s="49">
        <v>11</v>
      </c>
      <c r="D329" s="25" t="s">
        <v>47</v>
      </c>
      <c r="E329" s="25"/>
      <c r="F329" s="25">
        <v>2.5</v>
      </c>
      <c r="G329" s="25"/>
      <c r="H329" s="24"/>
      <c r="I329" s="24"/>
      <c r="J329" s="79"/>
      <c r="K329" s="79"/>
      <c r="L329" s="79"/>
      <c r="N329">
        <f>J329-'data for JMP'!J329</f>
        <v>0</v>
      </c>
      <c r="O329">
        <f t="shared" si="55"/>
        <v>0</v>
      </c>
      <c r="P329">
        <f t="shared" si="56"/>
        <v>0</v>
      </c>
      <c r="Q329">
        <f t="shared" si="57"/>
        <v>0</v>
      </c>
      <c r="R329" s="57"/>
      <c r="S329" s="51"/>
      <c r="T329" s="79"/>
      <c r="V329" s="79"/>
      <c r="W329" s="79"/>
      <c r="X329" s="5"/>
      <c r="Z329" s="79"/>
      <c r="AA329" s="79"/>
      <c r="AB329" s="5"/>
      <c r="AH329" s="25" t="s">
        <v>16</v>
      </c>
      <c r="AI329" s="25">
        <v>0</v>
      </c>
      <c r="AJ329" s="52" t="s">
        <v>16</v>
      </c>
      <c r="AK329" s="24" t="s">
        <v>14</v>
      </c>
      <c r="AL329" s="24">
        <v>0</v>
      </c>
      <c r="AM329" s="24" t="s">
        <v>14</v>
      </c>
      <c r="AN329" s="24">
        <v>0</v>
      </c>
      <c r="AO329" s="24" t="s">
        <v>14</v>
      </c>
      <c r="AP329" s="77" t="s">
        <v>512</v>
      </c>
      <c r="AQ329">
        <v>0</v>
      </c>
      <c r="AR329" s="77" t="s">
        <v>512</v>
      </c>
      <c r="AS329">
        <v>0</v>
      </c>
      <c r="AT329" s="77" t="s">
        <v>512</v>
      </c>
      <c r="AU329">
        <v>0</v>
      </c>
      <c r="AV329" s="77" t="s">
        <v>512</v>
      </c>
      <c r="AW329">
        <v>0</v>
      </c>
      <c r="AX329" s="79">
        <v>0</v>
      </c>
      <c r="AY329" s="24">
        <v>1</v>
      </c>
      <c r="AZ329" s="24">
        <v>0</v>
      </c>
      <c r="BA329" s="24">
        <v>0</v>
      </c>
      <c r="BB329" s="24">
        <v>0</v>
      </c>
      <c r="BC329" s="24">
        <v>0</v>
      </c>
      <c r="BE329" s="144">
        <v>12</v>
      </c>
      <c r="BF329" s="144">
        <v>2</v>
      </c>
      <c r="BG329" s="144">
        <v>37</v>
      </c>
      <c r="BH329" s="144">
        <v>2</v>
      </c>
      <c r="BI329" s="140">
        <v>1</v>
      </c>
      <c r="BJ329" s="144">
        <v>40</v>
      </c>
      <c r="BK329" s="144" t="s">
        <v>129</v>
      </c>
      <c r="BL329" s="84"/>
      <c r="BM329" s="132" t="s">
        <v>30</v>
      </c>
      <c r="BN329" s="84">
        <v>2.5</v>
      </c>
      <c r="BO329" s="84">
        <v>0</v>
      </c>
      <c r="BP329" s="84" t="s">
        <v>49</v>
      </c>
    </row>
    <row r="330" spans="1:68" ht="45">
      <c r="A330" s="72">
        <v>5</v>
      </c>
      <c r="B330" s="49" t="s">
        <v>1</v>
      </c>
      <c r="C330" s="49">
        <v>12</v>
      </c>
      <c r="D330" s="25" t="s">
        <v>42</v>
      </c>
      <c r="E330" s="25">
        <v>2</v>
      </c>
      <c r="F330" s="25">
        <v>4</v>
      </c>
      <c r="G330" s="25">
        <v>10</v>
      </c>
      <c r="H330" s="24">
        <v>21.5</v>
      </c>
      <c r="I330" s="24">
        <v>7</v>
      </c>
      <c r="J330" s="79">
        <v>10</v>
      </c>
      <c r="K330" s="79">
        <v>20.5</v>
      </c>
      <c r="L330" s="79">
        <v>10</v>
      </c>
      <c r="M330" s="79">
        <v>40</v>
      </c>
      <c r="N330">
        <f>J330-'data for JMP'!J330</f>
        <v>3</v>
      </c>
      <c r="O330">
        <f t="shared" si="55"/>
        <v>10.5</v>
      </c>
      <c r="P330" s="11">
        <f t="shared" si="56"/>
        <v>-10.5</v>
      </c>
      <c r="Q330">
        <f t="shared" si="57"/>
        <v>30</v>
      </c>
      <c r="R330" s="57">
        <v>1.5</v>
      </c>
      <c r="S330" s="51">
        <f t="shared" si="58"/>
        <v>12.363750000000001</v>
      </c>
      <c r="T330" s="79">
        <v>3</v>
      </c>
      <c r="U330">
        <f>3.14*(T330/2)^2*J330</f>
        <v>70.650000000000006</v>
      </c>
      <c r="V330" s="79">
        <v>13</v>
      </c>
      <c r="W330" s="79">
        <v>11</v>
      </c>
      <c r="X330" s="5">
        <f xml:space="preserve"> AVERAGE(V330:W330)</f>
        <v>12</v>
      </c>
      <c r="Y330">
        <f>3.14*((V330+W330)/2)^2*K330</f>
        <v>9269.2800000000007</v>
      </c>
      <c r="Z330" s="79">
        <v>12</v>
      </c>
      <c r="AA330" s="79">
        <v>11</v>
      </c>
      <c r="AB330" s="5">
        <f xml:space="preserve"> AVERAGE(Z330:AA330)</f>
        <v>11.5</v>
      </c>
      <c r="AC330">
        <f>3.14*((Z330+AA330)/2)^2*L330</f>
        <v>4152.6500000000005</v>
      </c>
      <c r="AD330" s="79">
        <v>16</v>
      </c>
      <c r="AE330" s="79">
        <v>16</v>
      </c>
      <c r="AF330" s="5">
        <f xml:space="preserve"> AVERAGE(AD330:AE330)</f>
        <v>16</v>
      </c>
      <c r="AG330">
        <f>3.14*((AD330+AE330)/2)^2*M330</f>
        <v>32153.600000000002</v>
      </c>
      <c r="AH330" s="25" t="s">
        <v>15</v>
      </c>
      <c r="AI330" s="88">
        <v>1</v>
      </c>
      <c r="AJ330" s="52" t="s">
        <v>15</v>
      </c>
      <c r="AK330" s="24" t="s">
        <v>15</v>
      </c>
      <c r="AL330" s="24">
        <v>1</v>
      </c>
      <c r="AM330" s="24" t="s">
        <v>18</v>
      </c>
      <c r="AN330" s="24">
        <v>1</v>
      </c>
      <c r="AO330" s="24" t="s">
        <v>18</v>
      </c>
      <c r="AP330" s="80" t="s">
        <v>489</v>
      </c>
      <c r="AQ330">
        <v>1</v>
      </c>
      <c r="AR330" s="77" t="s">
        <v>489</v>
      </c>
      <c r="AS330">
        <v>1</v>
      </c>
      <c r="AT330" s="77" t="s">
        <v>15</v>
      </c>
      <c r="AU330">
        <v>1</v>
      </c>
      <c r="AV330" s="77" t="s">
        <v>13</v>
      </c>
      <c r="AW330">
        <v>1</v>
      </c>
      <c r="AX330" s="79">
        <v>0</v>
      </c>
      <c r="AY330" s="24">
        <v>20</v>
      </c>
      <c r="AZ330" s="79">
        <v>10</v>
      </c>
      <c r="BA330" s="79">
        <v>10</v>
      </c>
      <c r="BB330" s="79">
        <v>10</v>
      </c>
      <c r="BC330" s="79">
        <v>25</v>
      </c>
      <c r="BD330" t="s">
        <v>499</v>
      </c>
      <c r="BE330" s="144">
        <v>2</v>
      </c>
      <c r="BF330" s="144">
        <v>0</v>
      </c>
      <c r="BG330" s="144">
        <v>20</v>
      </c>
      <c r="BH330" s="144">
        <v>0</v>
      </c>
      <c r="BI330" s="140">
        <v>20</v>
      </c>
      <c r="BJ330" s="144">
        <v>50</v>
      </c>
      <c r="BK330" s="130" t="s">
        <v>69</v>
      </c>
      <c r="BL330" s="84"/>
      <c r="BM330" s="132" t="s">
        <v>29</v>
      </c>
      <c r="BN330" s="84">
        <v>4</v>
      </c>
      <c r="BO330" s="84">
        <v>2</v>
      </c>
      <c r="BP330" s="84" t="s">
        <v>52</v>
      </c>
    </row>
    <row r="331" spans="1:68" ht="45">
      <c r="A331" s="72">
        <v>5</v>
      </c>
      <c r="B331" s="49" t="s">
        <v>1</v>
      </c>
      <c r="C331" s="49">
        <v>13</v>
      </c>
      <c r="D331" s="25" t="s">
        <v>42</v>
      </c>
      <c r="E331" s="25">
        <v>3</v>
      </c>
      <c r="F331" s="25">
        <v>3.5</v>
      </c>
      <c r="G331" s="25">
        <v>16</v>
      </c>
      <c r="H331" s="24">
        <v>33</v>
      </c>
      <c r="I331" s="24">
        <v>11</v>
      </c>
      <c r="J331" s="79">
        <v>10</v>
      </c>
      <c r="K331" s="79">
        <v>22</v>
      </c>
      <c r="L331" s="79">
        <v>40</v>
      </c>
      <c r="M331" s="79">
        <v>60</v>
      </c>
      <c r="N331">
        <f>J331-'data for JMP'!J331</f>
        <v>-1</v>
      </c>
      <c r="O331">
        <f t="shared" si="55"/>
        <v>12</v>
      </c>
      <c r="P331">
        <f t="shared" si="56"/>
        <v>18</v>
      </c>
      <c r="Q331">
        <f t="shared" si="57"/>
        <v>20</v>
      </c>
      <c r="R331" s="57">
        <v>1.5</v>
      </c>
      <c r="S331" s="51">
        <f t="shared" si="58"/>
        <v>19.428750000000001</v>
      </c>
      <c r="T331" s="79">
        <v>4</v>
      </c>
      <c r="U331">
        <f>3.14*(T331/2)^2*J331</f>
        <v>125.60000000000001</v>
      </c>
      <c r="V331" s="79">
        <v>23</v>
      </c>
      <c r="W331" s="79">
        <v>6</v>
      </c>
      <c r="X331" s="5">
        <f xml:space="preserve"> AVERAGE(V331:W331)</f>
        <v>14.5</v>
      </c>
      <c r="Y331">
        <f>3.14*((V331+W331)/2)^2*K331</f>
        <v>14524.070000000002</v>
      </c>
      <c r="Z331" s="79">
        <v>26</v>
      </c>
      <c r="AA331" s="79">
        <v>13</v>
      </c>
      <c r="AB331" s="5">
        <f xml:space="preserve"> AVERAGE(Z331:AA331)</f>
        <v>19.5</v>
      </c>
      <c r="AC331">
        <f>3.14*((Z331+AA331)/2)^2*L331</f>
        <v>47759.400000000009</v>
      </c>
      <c r="AD331" s="79">
        <v>20</v>
      </c>
      <c r="AE331" s="79">
        <v>16</v>
      </c>
      <c r="AF331" s="5">
        <f xml:space="preserve"> AVERAGE(AD331:AE331)</f>
        <v>18</v>
      </c>
      <c r="AG331">
        <f>3.14*((AD331+AE331)/2)^2*M331</f>
        <v>61041.599999999999</v>
      </c>
      <c r="AH331" s="25" t="s">
        <v>15</v>
      </c>
      <c r="AI331" s="88">
        <v>1</v>
      </c>
      <c r="AJ331" s="52" t="s">
        <v>15</v>
      </c>
      <c r="AK331" s="24" t="s">
        <v>15</v>
      </c>
      <c r="AL331" s="24">
        <v>1</v>
      </c>
      <c r="AM331" s="24" t="s">
        <v>18</v>
      </c>
      <c r="AN331" s="24">
        <v>1</v>
      </c>
      <c r="AO331" s="24" t="s">
        <v>18</v>
      </c>
      <c r="AP331" s="80" t="s">
        <v>489</v>
      </c>
      <c r="AQ331">
        <v>1</v>
      </c>
      <c r="AR331" s="77" t="s">
        <v>488</v>
      </c>
      <c r="AS331">
        <v>1</v>
      </c>
      <c r="AT331" s="77" t="s">
        <v>15</v>
      </c>
      <c r="AU331">
        <v>1</v>
      </c>
      <c r="AV331" s="77" t="s">
        <v>13</v>
      </c>
      <c r="AW331">
        <v>1</v>
      </c>
      <c r="AX331" s="79">
        <v>20</v>
      </c>
      <c r="AY331" s="24">
        <v>0</v>
      </c>
      <c r="AZ331" s="79">
        <v>15</v>
      </c>
      <c r="BA331" s="79">
        <v>25</v>
      </c>
      <c r="BB331" s="79">
        <v>15</v>
      </c>
      <c r="BC331" s="79">
        <v>65</v>
      </c>
      <c r="BE331" s="144">
        <v>8</v>
      </c>
      <c r="BF331" s="144">
        <v>12</v>
      </c>
      <c r="BG331" s="144">
        <v>50</v>
      </c>
      <c r="BH331" s="144">
        <v>20</v>
      </c>
      <c r="BI331" s="140">
        <v>0</v>
      </c>
      <c r="BJ331" s="144">
        <v>125</v>
      </c>
      <c r="BK331" s="163" t="s">
        <v>128</v>
      </c>
      <c r="BL331" s="84"/>
      <c r="BM331" s="132" t="s">
        <v>29</v>
      </c>
      <c r="BN331" s="84">
        <v>3.5</v>
      </c>
      <c r="BO331" s="84">
        <v>1</v>
      </c>
      <c r="BP331" s="84" t="s">
        <v>40</v>
      </c>
    </row>
    <row r="332" spans="1:68" ht="45">
      <c r="A332" s="72">
        <v>5</v>
      </c>
      <c r="B332" s="49" t="s">
        <v>1</v>
      </c>
      <c r="C332" s="49">
        <v>14</v>
      </c>
      <c r="D332" s="25" t="s">
        <v>42</v>
      </c>
      <c r="E332" s="25">
        <v>3</v>
      </c>
      <c r="F332" s="25">
        <v>5</v>
      </c>
      <c r="G332" s="25">
        <v>16</v>
      </c>
      <c r="H332" s="24">
        <v>21.5</v>
      </c>
      <c r="I332" s="24">
        <v>15</v>
      </c>
      <c r="J332" s="79">
        <v>12</v>
      </c>
      <c r="K332" s="79">
        <v>13</v>
      </c>
      <c r="L332" s="79">
        <v>12</v>
      </c>
      <c r="M332" s="79">
        <v>31</v>
      </c>
      <c r="N332">
        <f>J332-'data for JMP'!J332</f>
        <v>-3</v>
      </c>
      <c r="O332">
        <f t="shared" si="55"/>
        <v>1</v>
      </c>
      <c r="P332">
        <f t="shared" si="56"/>
        <v>-1</v>
      </c>
      <c r="Q332">
        <f t="shared" si="57"/>
        <v>19</v>
      </c>
      <c r="R332" s="57">
        <v>2</v>
      </c>
      <c r="S332" s="51">
        <f t="shared" si="58"/>
        <v>47.1</v>
      </c>
      <c r="T332" s="79">
        <v>2</v>
      </c>
      <c r="U332">
        <f>3.14*(T332/2)^2*J332</f>
        <v>37.68</v>
      </c>
      <c r="V332" s="79">
        <v>6</v>
      </c>
      <c r="W332" s="79">
        <v>4</v>
      </c>
      <c r="X332" s="5">
        <f xml:space="preserve"> AVERAGE(V332:W332)</f>
        <v>5</v>
      </c>
      <c r="Y332">
        <f>3.14*((V332+W332)/2)^2*K332</f>
        <v>1020.5</v>
      </c>
      <c r="Z332" s="79">
        <v>6</v>
      </c>
      <c r="AA332" s="79">
        <v>5</v>
      </c>
      <c r="AB332" s="5">
        <f xml:space="preserve"> AVERAGE(Z332:AA332)</f>
        <v>5.5</v>
      </c>
      <c r="AC332">
        <f>3.14*((Z332+AA332)/2)^2*L332</f>
        <v>1139.82</v>
      </c>
      <c r="AD332" s="79">
        <v>12</v>
      </c>
      <c r="AE332" s="79">
        <v>7</v>
      </c>
      <c r="AF332" s="5">
        <f xml:space="preserve"> AVERAGE(AD332:AE332)</f>
        <v>9.5</v>
      </c>
      <c r="AG332">
        <f>3.14*((AD332+AE332)/2)^2*M332</f>
        <v>8784.9349999999995</v>
      </c>
      <c r="AH332" s="25" t="s">
        <v>13</v>
      </c>
      <c r="AI332" s="88">
        <v>1</v>
      </c>
      <c r="AJ332" s="52" t="s">
        <v>15</v>
      </c>
      <c r="AK332" s="24" t="s">
        <v>17</v>
      </c>
      <c r="AL332" s="24">
        <v>1</v>
      </c>
      <c r="AM332" s="24" t="s">
        <v>18</v>
      </c>
      <c r="AN332" s="24">
        <v>1</v>
      </c>
      <c r="AO332" s="24" t="s">
        <v>18</v>
      </c>
      <c r="AP332" s="80" t="s">
        <v>490</v>
      </c>
      <c r="AQ332">
        <v>1</v>
      </c>
      <c r="AR332" s="77" t="s">
        <v>490</v>
      </c>
      <c r="AS332">
        <v>1</v>
      </c>
      <c r="AT332" s="77" t="s">
        <v>18</v>
      </c>
      <c r="AU332">
        <v>1</v>
      </c>
      <c r="AV332" s="77" t="s">
        <v>15</v>
      </c>
      <c r="AW332">
        <v>1</v>
      </c>
      <c r="AX332" s="79">
        <v>0</v>
      </c>
      <c r="AY332" s="24">
        <v>2</v>
      </c>
      <c r="AZ332" s="79">
        <v>0</v>
      </c>
      <c r="BA332" s="79">
        <v>5</v>
      </c>
      <c r="BB332" s="79">
        <v>2</v>
      </c>
      <c r="BC332" s="79">
        <v>1</v>
      </c>
      <c r="BE332" s="144">
        <v>3</v>
      </c>
      <c r="BF332" s="144">
        <v>1</v>
      </c>
      <c r="BG332" s="144">
        <v>5</v>
      </c>
      <c r="BH332" s="144">
        <v>20</v>
      </c>
      <c r="BI332" s="140">
        <v>2</v>
      </c>
      <c r="BJ332" s="144">
        <v>50</v>
      </c>
      <c r="BK332" s="144" t="s">
        <v>127</v>
      </c>
      <c r="BL332" s="84"/>
      <c r="BM332" s="132" t="s">
        <v>29</v>
      </c>
      <c r="BN332" s="84">
        <v>5</v>
      </c>
      <c r="BO332" s="84">
        <v>0</v>
      </c>
      <c r="BP332" s="84" t="s">
        <v>52</v>
      </c>
    </row>
    <row r="333" spans="1:68" ht="45">
      <c r="A333" s="72">
        <v>5</v>
      </c>
      <c r="B333" s="49" t="s">
        <v>1</v>
      </c>
      <c r="C333" s="49">
        <v>15</v>
      </c>
      <c r="D333" s="25" t="s">
        <v>42</v>
      </c>
      <c r="E333" s="25">
        <v>3</v>
      </c>
      <c r="F333" s="25">
        <v>4</v>
      </c>
      <c r="G333" s="25">
        <v>13</v>
      </c>
      <c r="H333" s="24">
        <v>22</v>
      </c>
      <c r="I333" s="24">
        <v>20</v>
      </c>
      <c r="J333" s="79">
        <v>18</v>
      </c>
      <c r="K333" s="79">
        <v>34</v>
      </c>
      <c r="L333" s="79">
        <v>48</v>
      </c>
      <c r="M333" s="79">
        <v>68</v>
      </c>
      <c r="N333">
        <f>J333-'data for JMP'!J333</f>
        <v>-2</v>
      </c>
      <c r="O333">
        <f t="shared" si="55"/>
        <v>16</v>
      </c>
      <c r="P333">
        <f t="shared" si="56"/>
        <v>14</v>
      </c>
      <c r="Q333">
        <f t="shared" si="57"/>
        <v>20</v>
      </c>
      <c r="R333" s="57">
        <v>6</v>
      </c>
      <c r="S333" s="51">
        <f t="shared" si="58"/>
        <v>565.20000000000005</v>
      </c>
      <c r="T333" s="79">
        <v>6</v>
      </c>
      <c r="U333">
        <f>3.14*(T333/2)^2*J333</f>
        <v>508.68</v>
      </c>
      <c r="V333" s="79">
        <v>18</v>
      </c>
      <c r="W333" s="79">
        <v>15</v>
      </c>
      <c r="X333" s="5">
        <f xml:space="preserve"> AVERAGE(V333:W333)</f>
        <v>16.5</v>
      </c>
      <c r="Y333">
        <f>3.14*((V333+W333)/2)^2*K333</f>
        <v>29065.41</v>
      </c>
      <c r="Z333" s="79">
        <v>27</v>
      </c>
      <c r="AA333" s="79">
        <v>21</v>
      </c>
      <c r="AB333" s="5">
        <f xml:space="preserve"> AVERAGE(Z333:AA333)</f>
        <v>24</v>
      </c>
      <c r="AC333">
        <f>3.14*((Z333+AA333)/2)^2*L333</f>
        <v>86814.720000000001</v>
      </c>
      <c r="AD333" s="79">
        <v>26</v>
      </c>
      <c r="AE333" s="79">
        <v>27</v>
      </c>
      <c r="AF333" s="5">
        <f xml:space="preserve"> AVERAGE(AD333:AE333)</f>
        <v>26.5</v>
      </c>
      <c r="AG333">
        <f>3.14*((AD333+AE333)/2)^2*M333</f>
        <v>149944.42000000001</v>
      </c>
      <c r="AH333" s="25" t="s">
        <v>13</v>
      </c>
      <c r="AI333" s="88">
        <v>1</v>
      </c>
      <c r="AJ333" s="52" t="s">
        <v>13</v>
      </c>
      <c r="AK333" s="24" t="s">
        <v>15</v>
      </c>
      <c r="AL333" s="24">
        <v>1</v>
      </c>
      <c r="AM333" s="24" t="s">
        <v>18</v>
      </c>
      <c r="AN333" s="24">
        <v>1</v>
      </c>
      <c r="AO333" s="24" t="s">
        <v>17</v>
      </c>
      <c r="AP333" s="80" t="s">
        <v>489</v>
      </c>
      <c r="AQ333">
        <v>1</v>
      </c>
      <c r="AR333" s="77" t="s">
        <v>488</v>
      </c>
      <c r="AS333">
        <v>1</v>
      </c>
      <c r="AT333" s="77" t="s">
        <v>13</v>
      </c>
      <c r="AU333">
        <v>1</v>
      </c>
      <c r="AV333" s="77" t="s">
        <v>13</v>
      </c>
      <c r="AW333">
        <v>1</v>
      </c>
      <c r="AX333" s="79">
        <v>5</v>
      </c>
      <c r="AY333" s="24">
        <v>15</v>
      </c>
      <c r="AZ333" s="79">
        <v>10</v>
      </c>
      <c r="BA333" s="79">
        <v>5</v>
      </c>
      <c r="BB333" s="79">
        <v>15</v>
      </c>
      <c r="BC333" s="79">
        <v>3</v>
      </c>
      <c r="BE333" s="144">
        <v>4</v>
      </c>
      <c r="BF333" s="144">
        <v>1</v>
      </c>
      <c r="BG333" s="144">
        <v>15</v>
      </c>
      <c r="BH333" s="144">
        <v>0</v>
      </c>
      <c r="BI333" s="140">
        <v>15</v>
      </c>
      <c r="BJ333" s="144">
        <v>50</v>
      </c>
      <c r="BK333" s="144" t="s">
        <v>69</v>
      </c>
      <c r="BL333" s="84"/>
      <c r="BM333" s="132" t="s">
        <v>29</v>
      </c>
      <c r="BN333" s="84">
        <v>4</v>
      </c>
      <c r="BO333" s="84">
        <v>2</v>
      </c>
      <c r="BP333" s="84" t="s">
        <v>40</v>
      </c>
    </row>
    <row r="334" spans="1:68" ht="60">
      <c r="A334" s="72">
        <v>5</v>
      </c>
      <c r="B334" s="49" t="s">
        <v>1</v>
      </c>
      <c r="C334" s="49">
        <v>16</v>
      </c>
      <c r="D334" s="25" t="s">
        <v>66</v>
      </c>
      <c r="E334" s="25">
        <v>2</v>
      </c>
      <c r="F334" s="25">
        <v>6</v>
      </c>
      <c r="G334" s="25">
        <v>9.5</v>
      </c>
      <c r="H334" s="24">
        <v>17</v>
      </c>
      <c r="I334" s="24">
        <v>2</v>
      </c>
      <c r="J334" s="79"/>
      <c r="K334" s="79"/>
      <c r="L334" s="79"/>
      <c r="M334" s="79"/>
      <c r="N334">
        <f>J334-'data for JMP'!J334</f>
        <v>-2</v>
      </c>
      <c r="O334">
        <f t="shared" si="55"/>
        <v>0</v>
      </c>
      <c r="P334">
        <f t="shared" si="56"/>
        <v>0</v>
      </c>
      <c r="Q334">
        <f t="shared" si="57"/>
        <v>0</v>
      </c>
      <c r="R334" s="57">
        <v>1.5</v>
      </c>
      <c r="S334" s="51">
        <f t="shared" si="58"/>
        <v>3.5325000000000002</v>
      </c>
      <c r="T334" s="79"/>
      <c r="V334" s="79"/>
      <c r="W334" s="79"/>
      <c r="X334" s="5"/>
      <c r="Z334" s="79"/>
      <c r="AA334" s="79"/>
      <c r="AB334" s="5"/>
      <c r="AD334" s="79"/>
      <c r="AE334" s="79"/>
      <c r="AF334" s="5"/>
      <c r="AH334" s="25" t="s">
        <v>15</v>
      </c>
      <c r="AI334" s="88">
        <v>1</v>
      </c>
      <c r="AJ334" s="52" t="s">
        <v>15</v>
      </c>
      <c r="AK334" s="24" t="s">
        <v>15</v>
      </c>
      <c r="AL334" s="24">
        <v>1</v>
      </c>
      <c r="AM334" s="24" t="s">
        <v>14</v>
      </c>
      <c r="AN334" s="24">
        <v>0</v>
      </c>
      <c r="AO334" s="24" t="s">
        <v>14</v>
      </c>
      <c r="AP334" s="80" t="s">
        <v>487</v>
      </c>
      <c r="AQ334">
        <v>0</v>
      </c>
      <c r="AR334" s="77" t="s">
        <v>512</v>
      </c>
      <c r="AS334">
        <v>0</v>
      </c>
      <c r="AT334" s="77" t="s">
        <v>512</v>
      </c>
      <c r="AU334">
        <v>0</v>
      </c>
      <c r="AV334" s="77" t="s">
        <v>512</v>
      </c>
      <c r="AW334">
        <v>0</v>
      </c>
      <c r="AX334" s="79">
        <v>20</v>
      </c>
      <c r="AY334" s="24">
        <v>0</v>
      </c>
      <c r="AZ334" s="24">
        <v>0</v>
      </c>
      <c r="BA334" s="24">
        <v>0</v>
      </c>
      <c r="BB334" s="24">
        <v>0</v>
      </c>
      <c r="BC334" s="24">
        <v>0</v>
      </c>
      <c r="BE334" s="144">
        <v>9</v>
      </c>
      <c r="BF334" s="144">
        <v>0</v>
      </c>
      <c r="BG334" s="144">
        <v>30</v>
      </c>
      <c r="BH334" s="144">
        <v>1</v>
      </c>
      <c r="BI334" s="140">
        <v>0</v>
      </c>
      <c r="BJ334" s="144">
        <v>70</v>
      </c>
      <c r="BK334" s="144" t="s">
        <v>126</v>
      </c>
      <c r="BL334" s="84"/>
      <c r="BM334" s="132" t="s">
        <v>29</v>
      </c>
      <c r="BN334" s="84">
        <v>6</v>
      </c>
      <c r="BO334" s="84">
        <v>2</v>
      </c>
      <c r="BP334" s="84" t="s">
        <v>40</v>
      </c>
    </row>
    <row r="335" spans="1:68">
      <c r="A335" s="72">
        <v>5</v>
      </c>
      <c r="B335" s="49" t="s">
        <v>1</v>
      </c>
      <c r="C335" s="49">
        <v>17</v>
      </c>
      <c r="D335" s="25" t="s">
        <v>42</v>
      </c>
      <c r="E335" s="25">
        <v>3</v>
      </c>
      <c r="F335" s="25">
        <v>4.5</v>
      </c>
      <c r="G335" s="25">
        <v>6</v>
      </c>
      <c r="H335" s="24">
        <v>13</v>
      </c>
      <c r="I335" s="24">
        <v>1</v>
      </c>
      <c r="J335" s="79">
        <v>16</v>
      </c>
      <c r="K335" s="79">
        <v>21</v>
      </c>
      <c r="L335" s="79">
        <v>26</v>
      </c>
      <c r="M335" s="79">
        <v>40</v>
      </c>
      <c r="N335">
        <f>J335-'data for JMP'!J335</f>
        <v>15</v>
      </c>
      <c r="O335">
        <f t="shared" si="55"/>
        <v>5</v>
      </c>
      <c r="P335">
        <f t="shared" si="56"/>
        <v>5</v>
      </c>
      <c r="Q335">
        <f t="shared" si="57"/>
        <v>14</v>
      </c>
      <c r="R335" s="57">
        <v>6</v>
      </c>
      <c r="S335" s="51">
        <f t="shared" si="58"/>
        <v>28.26</v>
      </c>
      <c r="T335" s="79">
        <v>5</v>
      </c>
      <c r="U335">
        <f t="shared" ref="U335:U340" si="59">3.14*(T335/2)^2*J335</f>
        <v>314</v>
      </c>
      <c r="V335" s="79">
        <v>12</v>
      </c>
      <c r="W335" s="79">
        <v>10</v>
      </c>
      <c r="X335" s="5">
        <f xml:space="preserve"> AVERAGE(V335:W335)</f>
        <v>11</v>
      </c>
      <c r="Y335">
        <f>3.14*((V335+W335)/2)^2*K335</f>
        <v>7978.74</v>
      </c>
      <c r="Z335" s="79">
        <v>10</v>
      </c>
      <c r="AA335" s="79">
        <v>9</v>
      </c>
      <c r="AB335" s="5">
        <f xml:space="preserve"> AVERAGE(Z335:AA335)</f>
        <v>9.5</v>
      </c>
      <c r="AC335">
        <f>3.14*((Z335+AA335)/2)^2*L335</f>
        <v>7368.01</v>
      </c>
      <c r="AD335" s="79">
        <v>20</v>
      </c>
      <c r="AE335" s="79">
        <v>14</v>
      </c>
      <c r="AF335" s="5">
        <f xml:space="preserve"> AVERAGE(AD335:AE335)</f>
        <v>17</v>
      </c>
      <c r="AG335">
        <f>3.14*((AD335+AE335)/2)^2*M335</f>
        <v>36298.400000000001</v>
      </c>
      <c r="AH335" s="25" t="s">
        <v>15</v>
      </c>
      <c r="AI335" s="88">
        <v>1</v>
      </c>
      <c r="AJ335" s="52" t="s">
        <v>15</v>
      </c>
      <c r="AK335" s="24" t="s">
        <v>15</v>
      </c>
      <c r="AL335" s="24">
        <v>1</v>
      </c>
      <c r="AM335" s="24" t="s">
        <v>18</v>
      </c>
      <c r="AN335" s="24">
        <v>1</v>
      </c>
      <c r="AO335" s="24" t="s">
        <v>18</v>
      </c>
      <c r="AP335" s="80" t="s">
        <v>489</v>
      </c>
      <c r="AQ335">
        <v>1</v>
      </c>
      <c r="AR335" s="77" t="s">
        <v>488</v>
      </c>
      <c r="AS335">
        <v>1</v>
      </c>
      <c r="AT335" s="77" t="s">
        <v>497</v>
      </c>
      <c r="AU335">
        <v>1</v>
      </c>
      <c r="AV335" s="77" t="s">
        <v>13</v>
      </c>
      <c r="AW335">
        <v>1</v>
      </c>
      <c r="AX335" s="79">
        <v>0</v>
      </c>
      <c r="AY335" s="24">
        <v>45</v>
      </c>
      <c r="AZ335" s="79">
        <v>0</v>
      </c>
      <c r="BA335" s="79">
        <v>0</v>
      </c>
      <c r="BB335" s="79">
        <v>2</v>
      </c>
      <c r="BC335" s="79">
        <v>1</v>
      </c>
      <c r="BE335" s="144">
        <v>2</v>
      </c>
      <c r="BF335" s="144">
        <v>1</v>
      </c>
      <c r="BG335" s="144">
        <v>7</v>
      </c>
      <c r="BH335" s="144">
        <v>0</v>
      </c>
      <c r="BI335" s="140">
        <v>45</v>
      </c>
      <c r="BJ335" s="144">
        <v>20</v>
      </c>
      <c r="BK335" s="144" t="s">
        <v>63</v>
      </c>
      <c r="BL335" s="84"/>
      <c r="BM335" s="132" t="s">
        <v>29</v>
      </c>
      <c r="BN335" s="84">
        <v>4.5</v>
      </c>
      <c r="BO335" s="84">
        <v>3</v>
      </c>
      <c r="BP335" s="84" t="s">
        <v>52</v>
      </c>
    </row>
    <row r="336" spans="1:68">
      <c r="A336" s="72">
        <v>5</v>
      </c>
      <c r="B336" s="49" t="s">
        <v>1</v>
      </c>
      <c r="C336" s="49">
        <v>18</v>
      </c>
      <c r="D336" s="25" t="s">
        <v>42</v>
      </c>
      <c r="E336" s="25">
        <v>3</v>
      </c>
      <c r="F336" s="25">
        <v>5.5</v>
      </c>
      <c r="G336" s="25">
        <v>11</v>
      </c>
      <c r="H336" s="24">
        <v>17</v>
      </c>
      <c r="I336" s="24">
        <v>4</v>
      </c>
      <c r="J336" s="79">
        <v>2</v>
      </c>
      <c r="K336" s="79"/>
      <c r="L336" s="79"/>
      <c r="M336" s="79"/>
      <c r="N336">
        <f>J336-'data for JMP'!J336</f>
        <v>-2</v>
      </c>
      <c r="O336">
        <f t="shared" si="55"/>
        <v>-2</v>
      </c>
      <c r="P336">
        <f t="shared" si="56"/>
        <v>0</v>
      </c>
      <c r="Q336">
        <f t="shared" si="57"/>
        <v>0</v>
      </c>
      <c r="R336" s="57">
        <v>3</v>
      </c>
      <c r="S336" s="51">
        <f t="shared" si="58"/>
        <v>28.26</v>
      </c>
      <c r="T336" s="79">
        <v>2</v>
      </c>
      <c r="U336">
        <f t="shared" si="59"/>
        <v>6.28</v>
      </c>
      <c r="V336" s="79"/>
      <c r="W336" s="79"/>
      <c r="X336" s="5"/>
      <c r="Z336" s="79"/>
      <c r="AA336" s="79"/>
      <c r="AB336" s="5"/>
      <c r="AD336" s="79"/>
      <c r="AE336" s="79"/>
      <c r="AF336" s="5"/>
      <c r="AH336" s="25" t="s">
        <v>15</v>
      </c>
      <c r="AI336" s="88">
        <v>1</v>
      </c>
      <c r="AJ336" s="52" t="s">
        <v>15</v>
      </c>
      <c r="AK336" s="24" t="s">
        <v>15</v>
      </c>
      <c r="AL336" s="24">
        <v>1</v>
      </c>
      <c r="AM336" s="24" t="s">
        <v>18</v>
      </c>
      <c r="AN336" s="24">
        <v>1</v>
      </c>
      <c r="AO336" s="24" t="s">
        <v>18</v>
      </c>
      <c r="AP336" s="80" t="s">
        <v>487</v>
      </c>
      <c r="AQ336">
        <v>0</v>
      </c>
      <c r="AR336" s="77" t="s">
        <v>512</v>
      </c>
      <c r="AS336">
        <v>0</v>
      </c>
      <c r="AT336" s="77" t="s">
        <v>512</v>
      </c>
      <c r="AU336">
        <v>0</v>
      </c>
      <c r="AV336" s="77" t="s">
        <v>512</v>
      </c>
      <c r="AW336">
        <v>0</v>
      </c>
      <c r="AX336" s="79">
        <v>20</v>
      </c>
      <c r="AY336" s="24">
        <v>5</v>
      </c>
      <c r="AZ336" s="79">
        <v>30</v>
      </c>
      <c r="BA336" s="24">
        <v>0</v>
      </c>
      <c r="BB336" s="24">
        <v>0</v>
      </c>
      <c r="BC336" s="24">
        <v>0</v>
      </c>
      <c r="BE336" s="144">
        <v>30</v>
      </c>
      <c r="BF336" s="144">
        <v>1</v>
      </c>
      <c r="BG336" s="144">
        <v>40</v>
      </c>
      <c r="BH336" s="144">
        <v>2</v>
      </c>
      <c r="BI336" s="140">
        <v>5</v>
      </c>
      <c r="BJ336" s="144">
        <v>70</v>
      </c>
      <c r="BK336" s="144" t="s">
        <v>125</v>
      </c>
      <c r="BL336" s="84"/>
      <c r="BM336" s="132" t="s">
        <v>29</v>
      </c>
      <c r="BN336" s="84">
        <v>5.5</v>
      </c>
      <c r="BO336" s="84">
        <v>5</v>
      </c>
      <c r="BP336" s="84" t="s">
        <v>40</v>
      </c>
    </row>
    <row r="337" spans="1:68" ht="45">
      <c r="A337" s="72">
        <v>5</v>
      </c>
      <c r="B337" s="49" t="s">
        <v>1</v>
      </c>
      <c r="C337" s="49">
        <v>19</v>
      </c>
      <c r="D337" s="25" t="s">
        <v>66</v>
      </c>
      <c r="E337" s="25">
        <v>2</v>
      </c>
      <c r="F337" s="25">
        <v>4</v>
      </c>
      <c r="G337" s="25">
        <v>13</v>
      </c>
      <c r="H337" s="24">
        <v>29</v>
      </c>
      <c r="I337" s="24">
        <v>34.5</v>
      </c>
      <c r="J337" s="79">
        <v>43</v>
      </c>
      <c r="K337" s="79">
        <v>57</v>
      </c>
      <c r="L337" s="79">
        <v>70</v>
      </c>
      <c r="M337" s="79">
        <v>96</v>
      </c>
      <c r="N337">
        <f>J337-'data for JMP'!J337</f>
        <v>8.5</v>
      </c>
      <c r="O337">
        <f t="shared" si="55"/>
        <v>14</v>
      </c>
      <c r="P337">
        <f t="shared" si="56"/>
        <v>13</v>
      </c>
      <c r="Q337">
        <f t="shared" si="57"/>
        <v>26</v>
      </c>
      <c r="R337" s="57">
        <v>12</v>
      </c>
      <c r="S337" s="51">
        <f t="shared" si="58"/>
        <v>3899.88</v>
      </c>
      <c r="T337" s="79">
        <v>12</v>
      </c>
      <c r="U337">
        <f t="shared" si="59"/>
        <v>4860.72</v>
      </c>
      <c r="V337" s="79">
        <v>31</v>
      </c>
      <c r="W337" s="79">
        <v>29</v>
      </c>
      <c r="X337" s="5">
        <f xml:space="preserve"> AVERAGE(V337:W337)</f>
        <v>30</v>
      </c>
      <c r="Y337">
        <f>3.14*((V337+W337)/2)^2*K337</f>
        <v>161082</v>
      </c>
      <c r="Z337" s="79">
        <v>42</v>
      </c>
      <c r="AA337" s="79">
        <v>33</v>
      </c>
      <c r="AB337" s="5">
        <f xml:space="preserve"> AVERAGE(Z337:AA337)</f>
        <v>37.5</v>
      </c>
      <c r="AC337">
        <f>3.14*((Z337+AA337)/2)^2*L337</f>
        <v>309093.75</v>
      </c>
      <c r="AD337" s="79">
        <v>57</v>
      </c>
      <c r="AE337" s="79">
        <v>54</v>
      </c>
      <c r="AF337" s="5">
        <f xml:space="preserve"> AVERAGE(AD337:AE337)</f>
        <v>55.5</v>
      </c>
      <c r="AG337">
        <f>3.14*((AD337+AE337)/2)^2*M337</f>
        <v>928510.56</v>
      </c>
      <c r="AH337" s="25" t="s">
        <v>13</v>
      </c>
      <c r="AI337" s="88">
        <v>1</v>
      </c>
      <c r="AJ337" s="52" t="s">
        <v>15</v>
      </c>
      <c r="AK337" s="24" t="s">
        <v>15</v>
      </c>
      <c r="AL337" s="24">
        <v>1</v>
      </c>
      <c r="AM337" s="24" t="s">
        <v>15</v>
      </c>
      <c r="AN337" s="24">
        <v>1</v>
      </c>
      <c r="AO337" s="24" t="s">
        <v>15</v>
      </c>
      <c r="AP337" s="80" t="s">
        <v>488</v>
      </c>
      <c r="AQ337">
        <v>1</v>
      </c>
      <c r="AR337" s="77" t="s">
        <v>488</v>
      </c>
      <c r="AS337">
        <v>1</v>
      </c>
      <c r="AT337" s="77" t="s">
        <v>15</v>
      </c>
      <c r="AU337">
        <v>1</v>
      </c>
      <c r="AV337" s="77" t="s">
        <v>13</v>
      </c>
      <c r="AW337">
        <v>1</v>
      </c>
      <c r="AX337" s="79">
        <v>30</v>
      </c>
      <c r="AY337" s="24">
        <v>30</v>
      </c>
      <c r="AZ337" s="79">
        <v>2</v>
      </c>
      <c r="BA337" s="79">
        <v>0</v>
      </c>
      <c r="BB337" s="79">
        <v>2</v>
      </c>
      <c r="BC337" s="79">
        <v>1</v>
      </c>
      <c r="BE337" s="144">
        <v>25</v>
      </c>
      <c r="BF337" s="144">
        <v>2</v>
      </c>
      <c r="BG337" s="144">
        <v>30</v>
      </c>
      <c r="BH337" s="144">
        <v>5</v>
      </c>
      <c r="BI337" s="140">
        <v>30</v>
      </c>
      <c r="BJ337" s="144">
        <v>45</v>
      </c>
      <c r="BK337" s="144" t="s">
        <v>124</v>
      </c>
      <c r="BL337" s="84" t="s">
        <v>123</v>
      </c>
      <c r="BM337" s="132" t="s">
        <v>29</v>
      </c>
      <c r="BN337" s="84">
        <v>4</v>
      </c>
      <c r="BO337" s="84">
        <v>2</v>
      </c>
      <c r="BP337" s="84" t="s">
        <v>40</v>
      </c>
    </row>
    <row r="338" spans="1:68" ht="60">
      <c r="A338" s="72">
        <v>5</v>
      </c>
      <c r="B338" s="49" t="s">
        <v>1</v>
      </c>
      <c r="C338" s="49">
        <v>20</v>
      </c>
      <c r="D338" s="25" t="s">
        <v>66</v>
      </c>
      <c r="E338" s="25">
        <v>2</v>
      </c>
      <c r="F338" s="25">
        <v>5</v>
      </c>
      <c r="G338" s="25">
        <v>14</v>
      </c>
      <c r="H338" s="24">
        <v>37</v>
      </c>
      <c r="I338" s="24">
        <v>32</v>
      </c>
      <c r="J338" s="79">
        <v>39</v>
      </c>
      <c r="K338" s="79">
        <v>57</v>
      </c>
      <c r="L338" s="79">
        <v>56</v>
      </c>
      <c r="M338" s="79">
        <v>96</v>
      </c>
      <c r="N338">
        <f>J338-'data for JMP'!J338</f>
        <v>7</v>
      </c>
      <c r="O338">
        <f t="shared" si="55"/>
        <v>18</v>
      </c>
      <c r="P338">
        <f t="shared" si="56"/>
        <v>-1</v>
      </c>
      <c r="Q338">
        <f t="shared" si="57"/>
        <v>40</v>
      </c>
      <c r="R338" s="57">
        <v>8</v>
      </c>
      <c r="S338" s="51">
        <f t="shared" si="58"/>
        <v>1607.68</v>
      </c>
      <c r="T338" s="79">
        <v>7</v>
      </c>
      <c r="U338">
        <f t="shared" si="59"/>
        <v>1500.1350000000002</v>
      </c>
      <c r="V338" s="79">
        <v>19</v>
      </c>
      <c r="W338" s="79">
        <v>19</v>
      </c>
      <c r="X338" s="5">
        <f xml:space="preserve"> AVERAGE(V338:W338)</f>
        <v>19</v>
      </c>
      <c r="Y338">
        <f>3.14*((V338+W338)/2)^2*K338</f>
        <v>64611.78</v>
      </c>
      <c r="Z338" s="79">
        <v>30</v>
      </c>
      <c r="AA338" s="79">
        <v>24</v>
      </c>
      <c r="AB338" s="5">
        <f xml:space="preserve"> AVERAGE(Z338:AA338)</f>
        <v>27</v>
      </c>
      <c r="AC338">
        <f>3.14*((Z338+AA338)/2)^2*L338</f>
        <v>128187.36</v>
      </c>
      <c r="AD338" s="79">
        <v>28</v>
      </c>
      <c r="AE338" s="79">
        <v>31</v>
      </c>
      <c r="AF338" s="5">
        <f xml:space="preserve"> AVERAGE(AD338:AE338)</f>
        <v>29.5</v>
      </c>
      <c r="AG338">
        <f>3.14*((AD338+AE338)/2)^2*M338</f>
        <v>262328.16000000003</v>
      </c>
      <c r="AH338" s="25" t="s">
        <v>13</v>
      </c>
      <c r="AI338" s="88">
        <v>1</v>
      </c>
      <c r="AJ338" s="52" t="s">
        <v>15</v>
      </c>
      <c r="AK338" s="24" t="s">
        <v>13</v>
      </c>
      <c r="AL338" s="24">
        <v>1</v>
      </c>
      <c r="AM338" s="24" t="s">
        <v>15</v>
      </c>
      <c r="AN338" s="24">
        <v>1</v>
      </c>
      <c r="AO338" s="24" t="s">
        <v>17</v>
      </c>
      <c r="AP338" s="80" t="s">
        <v>488</v>
      </c>
      <c r="AQ338">
        <v>1</v>
      </c>
      <c r="AR338" s="77" t="s">
        <v>488</v>
      </c>
      <c r="AS338">
        <v>1</v>
      </c>
      <c r="AT338" s="77" t="s">
        <v>15</v>
      </c>
      <c r="AU338">
        <v>1</v>
      </c>
      <c r="AV338" s="77" t="s">
        <v>13</v>
      </c>
      <c r="AW338">
        <v>1</v>
      </c>
      <c r="AX338" s="79">
        <v>20</v>
      </c>
      <c r="AY338" s="24">
        <v>1</v>
      </c>
      <c r="AZ338" s="79">
        <v>55</v>
      </c>
      <c r="BA338" s="79">
        <v>40</v>
      </c>
      <c r="BB338" s="79">
        <v>55</v>
      </c>
      <c r="BC338" s="79">
        <v>45</v>
      </c>
      <c r="BE338" s="144">
        <v>20</v>
      </c>
      <c r="BF338" s="144">
        <v>1</v>
      </c>
      <c r="BG338" s="144">
        <v>50</v>
      </c>
      <c r="BH338" s="144">
        <v>1</v>
      </c>
      <c r="BI338" s="140">
        <v>1</v>
      </c>
      <c r="BJ338" s="144">
        <v>60</v>
      </c>
      <c r="BK338" s="144" t="s">
        <v>122</v>
      </c>
      <c r="BL338" s="84" t="s">
        <v>121</v>
      </c>
      <c r="BM338" s="132" t="s">
        <v>30</v>
      </c>
      <c r="BN338" s="84">
        <v>5</v>
      </c>
      <c r="BO338" s="84">
        <v>8</v>
      </c>
      <c r="BP338" s="84" t="s">
        <v>40</v>
      </c>
    </row>
    <row r="339" spans="1:68" ht="45">
      <c r="A339" s="72">
        <v>5</v>
      </c>
      <c r="B339" s="49" t="s">
        <v>1</v>
      </c>
      <c r="C339" s="49">
        <v>21</v>
      </c>
      <c r="D339" s="25" t="s">
        <v>66</v>
      </c>
      <c r="E339" s="25">
        <v>2</v>
      </c>
      <c r="F339" s="25">
        <v>5</v>
      </c>
      <c r="G339" s="25">
        <v>18</v>
      </c>
      <c r="H339" s="24">
        <v>24.5</v>
      </c>
      <c r="I339" s="24">
        <v>19</v>
      </c>
      <c r="J339" s="79">
        <v>18</v>
      </c>
      <c r="K339" s="79">
        <v>18</v>
      </c>
      <c r="L339" s="79"/>
      <c r="M339" s="79"/>
      <c r="N339">
        <f>J339-'data for JMP'!J339</f>
        <v>-1</v>
      </c>
      <c r="O339">
        <f t="shared" si="55"/>
        <v>0</v>
      </c>
      <c r="P339">
        <f t="shared" si="56"/>
        <v>-18</v>
      </c>
      <c r="Q339">
        <f t="shared" si="57"/>
        <v>0</v>
      </c>
      <c r="R339" s="57">
        <v>5</v>
      </c>
      <c r="S339" s="51">
        <f t="shared" si="58"/>
        <v>372.875</v>
      </c>
      <c r="T339" s="79">
        <v>3</v>
      </c>
      <c r="U339">
        <f t="shared" si="59"/>
        <v>127.17</v>
      </c>
      <c r="V339" s="79">
        <v>7</v>
      </c>
      <c r="W339" s="79">
        <v>5</v>
      </c>
      <c r="X339" s="5">
        <f xml:space="preserve"> AVERAGE(V339:W339)</f>
        <v>6</v>
      </c>
      <c r="Y339">
        <f>3.14*((V339+W339)/2)^2*K339</f>
        <v>2034.72</v>
      </c>
      <c r="Z339" s="79"/>
      <c r="AA339" s="79"/>
      <c r="AB339" s="5"/>
      <c r="AD339" s="79"/>
      <c r="AE339" s="79"/>
      <c r="AF339" s="5"/>
      <c r="AH339" s="25" t="s">
        <v>15</v>
      </c>
      <c r="AI339" s="88">
        <v>1</v>
      </c>
      <c r="AJ339" s="52" t="s">
        <v>15</v>
      </c>
      <c r="AK339" s="24" t="s">
        <v>13</v>
      </c>
      <c r="AL339" s="24">
        <v>1</v>
      </c>
      <c r="AM339" s="24" t="s">
        <v>18</v>
      </c>
      <c r="AN339" s="24">
        <v>1</v>
      </c>
      <c r="AO339" s="24" t="s">
        <v>17</v>
      </c>
      <c r="AP339" s="80" t="s">
        <v>487</v>
      </c>
      <c r="AQ339">
        <v>0</v>
      </c>
      <c r="AR339" s="77" t="s">
        <v>490</v>
      </c>
      <c r="AS339">
        <v>1</v>
      </c>
      <c r="AT339" s="77" t="s">
        <v>512</v>
      </c>
      <c r="AU339">
        <v>0</v>
      </c>
      <c r="AV339" s="80" t="s">
        <v>498</v>
      </c>
      <c r="AW339">
        <v>0</v>
      </c>
      <c r="AX339" s="79">
        <v>0</v>
      </c>
      <c r="AY339" s="24">
        <v>5</v>
      </c>
      <c r="AZ339" s="79">
        <v>1</v>
      </c>
      <c r="BA339" s="79">
        <v>12</v>
      </c>
      <c r="BB339" s="24">
        <v>0</v>
      </c>
      <c r="BC339" s="24">
        <v>0</v>
      </c>
      <c r="BE339" s="144">
        <v>4</v>
      </c>
      <c r="BF339" s="144">
        <v>1</v>
      </c>
      <c r="BG339" s="144">
        <v>5</v>
      </c>
      <c r="BH339" s="144">
        <v>0</v>
      </c>
      <c r="BI339" s="140">
        <v>5</v>
      </c>
      <c r="BJ339" s="144">
        <v>30</v>
      </c>
      <c r="BK339" s="144" t="s">
        <v>120</v>
      </c>
      <c r="BL339" s="84"/>
      <c r="BM339" s="132" t="s">
        <v>29</v>
      </c>
      <c r="BN339" s="84">
        <v>5</v>
      </c>
      <c r="BO339" s="84">
        <v>5</v>
      </c>
      <c r="BP339" s="84" t="s">
        <v>40</v>
      </c>
    </row>
    <row r="340" spans="1:68" ht="60">
      <c r="A340" s="72">
        <v>5</v>
      </c>
      <c r="B340" s="49" t="s">
        <v>1</v>
      </c>
      <c r="C340" s="49">
        <v>22</v>
      </c>
      <c r="D340" s="25" t="s">
        <v>66</v>
      </c>
      <c r="E340" s="25">
        <v>2</v>
      </c>
      <c r="F340" s="25">
        <v>5.5</v>
      </c>
      <c r="G340" s="25">
        <v>24</v>
      </c>
      <c r="H340" s="24">
        <v>54</v>
      </c>
      <c r="I340" s="24">
        <v>65</v>
      </c>
      <c r="J340" s="79">
        <v>47</v>
      </c>
      <c r="K340" s="79">
        <v>50</v>
      </c>
      <c r="L340" s="79">
        <v>60</v>
      </c>
      <c r="M340" s="79">
        <v>84</v>
      </c>
      <c r="N340" s="11">
        <f>J340-'data for JMP'!J340</f>
        <v>-18</v>
      </c>
      <c r="O340">
        <f t="shared" si="55"/>
        <v>3</v>
      </c>
      <c r="P340">
        <f t="shared" si="56"/>
        <v>10</v>
      </c>
      <c r="Q340">
        <f t="shared" si="57"/>
        <v>24</v>
      </c>
      <c r="R340" s="57">
        <v>12</v>
      </c>
      <c r="S340" s="51">
        <f t="shared" si="58"/>
        <v>7347.6</v>
      </c>
      <c r="T340" s="79">
        <v>11</v>
      </c>
      <c r="U340">
        <f t="shared" si="59"/>
        <v>4464.2950000000001</v>
      </c>
      <c r="V340" s="79">
        <v>28</v>
      </c>
      <c r="W340" s="79">
        <v>22</v>
      </c>
      <c r="X340" s="5">
        <f xml:space="preserve"> AVERAGE(V340:W340)</f>
        <v>25</v>
      </c>
      <c r="Y340">
        <f>3.14*((V340+W340)/2)^2*K340</f>
        <v>98125</v>
      </c>
      <c r="Z340" s="79">
        <v>30</v>
      </c>
      <c r="AA340" s="79">
        <v>25</v>
      </c>
      <c r="AB340" s="5">
        <f xml:space="preserve"> AVERAGE(Z340:AA340)</f>
        <v>27.5</v>
      </c>
      <c r="AC340">
        <f>3.14*((Z340+AA340)/2)^2*L340</f>
        <v>142477.5</v>
      </c>
      <c r="AD340" s="79">
        <v>35</v>
      </c>
      <c r="AE340" s="79">
        <v>26</v>
      </c>
      <c r="AF340" s="5">
        <f xml:space="preserve"> AVERAGE(AD340:AE340)</f>
        <v>30.5</v>
      </c>
      <c r="AG340">
        <f>3.14*((AD340+AE340)/2)^2*M340</f>
        <v>245362.74000000002</v>
      </c>
      <c r="AH340" s="25" t="s">
        <v>13</v>
      </c>
      <c r="AI340" s="88">
        <v>1</v>
      </c>
      <c r="AJ340" s="52" t="s">
        <v>13</v>
      </c>
      <c r="AK340" s="24" t="s">
        <v>13</v>
      </c>
      <c r="AL340" s="24">
        <v>1</v>
      </c>
      <c r="AM340" s="24" t="s">
        <v>15</v>
      </c>
      <c r="AN340" s="24">
        <v>1</v>
      </c>
      <c r="AO340" s="24" t="s">
        <v>17</v>
      </c>
      <c r="AP340" s="80" t="s">
        <v>489</v>
      </c>
      <c r="AQ340">
        <v>1</v>
      </c>
      <c r="AR340" s="77" t="s">
        <v>489</v>
      </c>
      <c r="AS340">
        <v>1</v>
      </c>
      <c r="AT340" s="77" t="s">
        <v>15</v>
      </c>
      <c r="AU340">
        <v>1</v>
      </c>
      <c r="AV340" s="77" t="s">
        <v>13</v>
      </c>
      <c r="AW340">
        <v>1</v>
      </c>
      <c r="AX340" s="79">
        <v>1</v>
      </c>
      <c r="AY340" s="24">
        <v>15</v>
      </c>
      <c r="AZ340" s="79">
        <v>10</v>
      </c>
      <c r="BA340" s="79">
        <v>5</v>
      </c>
      <c r="BB340" s="79">
        <v>15</v>
      </c>
      <c r="BC340" s="79">
        <v>45</v>
      </c>
      <c r="BD340" t="s">
        <v>502</v>
      </c>
      <c r="BE340" s="144">
        <v>20</v>
      </c>
      <c r="BF340" s="144">
        <v>1</v>
      </c>
      <c r="BG340" s="144">
        <v>60</v>
      </c>
      <c r="BH340" s="144">
        <v>1</v>
      </c>
      <c r="BI340" s="140">
        <v>15</v>
      </c>
      <c r="BJ340" s="144">
        <v>68</v>
      </c>
      <c r="BK340" s="144" t="s">
        <v>119</v>
      </c>
      <c r="BL340" s="84"/>
      <c r="BM340" s="132" t="s">
        <v>30</v>
      </c>
      <c r="BN340" s="84">
        <v>5.5</v>
      </c>
      <c r="BO340" s="84">
        <v>5</v>
      </c>
      <c r="BP340" s="84" t="s">
        <v>40</v>
      </c>
    </row>
    <row r="341" spans="1:68" ht="45">
      <c r="A341" s="72">
        <v>5</v>
      </c>
      <c r="B341" s="49" t="s">
        <v>1</v>
      </c>
      <c r="C341" s="49">
        <v>23</v>
      </c>
      <c r="D341" s="25" t="s">
        <v>66</v>
      </c>
      <c r="E341" s="25">
        <v>3</v>
      </c>
      <c r="F341" s="25">
        <v>3</v>
      </c>
      <c r="G341" s="25">
        <v>6</v>
      </c>
      <c r="H341" s="24">
        <v>13</v>
      </c>
      <c r="I341" s="24">
        <v>5.5</v>
      </c>
      <c r="J341" s="79"/>
      <c r="K341" s="79"/>
      <c r="L341" s="79"/>
      <c r="N341">
        <f>J341-'data for JMP'!J341</f>
        <v>-5.5</v>
      </c>
      <c r="O341">
        <f t="shared" si="55"/>
        <v>0</v>
      </c>
      <c r="P341">
        <f t="shared" si="56"/>
        <v>0</v>
      </c>
      <c r="Q341">
        <f t="shared" si="57"/>
        <v>0</v>
      </c>
      <c r="R341" s="57">
        <v>2</v>
      </c>
      <c r="S341" s="51">
        <f t="shared" si="58"/>
        <v>17.27</v>
      </c>
      <c r="T341" s="79"/>
      <c r="V341" s="79"/>
      <c r="W341" s="79"/>
      <c r="X341" s="5"/>
      <c r="Z341" s="79"/>
      <c r="AA341" s="79"/>
      <c r="AB341" s="5"/>
      <c r="AH341" s="25" t="s">
        <v>15</v>
      </c>
      <c r="AI341" s="88">
        <v>1</v>
      </c>
      <c r="AJ341" s="52" t="s">
        <v>15</v>
      </c>
      <c r="AK341" s="24" t="s">
        <v>15</v>
      </c>
      <c r="AL341" s="24">
        <v>1</v>
      </c>
      <c r="AM341" s="24" t="s">
        <v>14</v>
      </c>
      <c r="AN341" s="24">
        <v>0</v>
      </c>
      <c r="AO341" s="24" t="s">
        <v>14</v>
      </c>
      <c r="AP341" s="80" t="s">
        <v>487</v>
      </c>
      <c r="AQ341">
        <v>0</v>
      </c>
      <c r="AR341" s="77" t="s">
        <v>512</v>
      </c>
      <c r="AS341">
        <v>0</v>
      </c>
      <c r="AT341" s="77" t="s">
        <v>512</v>
      </c>
      <c r="AU341">
        <v>0</v>
      </c>
      <c r="AV341" s="77" t="s">
        <v>512</v>
      </c>
      <c r="AW341">
        <v>0</v>
      </c>
      <c r="AX341" s="79">
        <v>5</v>
      </c>
      <c r="AY341" s="24">
        <v>30</v>
      </c>
      <c r="AZ341" s="24">
        <v>0</v>
      </c>
      <c r="BA341" s="24">
        <v>0</v>
      </c>
      <c r="BB341" s="24">
        <v>0</v>
      </c>
      <c r="BC341" s="24">
        <v>0</v>
      </c>
      <c r="BE341" s="144">
        <v>0</v>
      </c>
      <c r="BF341" s="144">
        <v>0</v>
      </c>
      <c r="BG341" s="144">
        <v>8</v>
      </c>
      <c r="BH341" s="144">
        <v>1</v>
      </c>
      <c r="BI341" s="140">
        <v>30</v>
      </c>
      <c r="BJ341" s="144">
        <v>60</v>
      </c>
      <c r="BK341" s="144" t="s">
        <v>118</v>
      </c>
      <c r="BL341" s="84"/>
      <c r="BM341" s="132" t="s">
        <v>29</v>
      </c>
      <c r="BN341" s="84">
        <v>3</v>
      </c>
      <c r="BO341" s="84">
        <v>0</v>
      </c>
      <c r="BP341" s="84" t="s">
        <v>40</v>
      </c>
    </row>
    <row r="342" spans="1:68" ht="60">
      <c r="A342" s="72">
        <v>5</v>
      </c>
      <c r="B342" s="49" t="s">
        <v>1</v>
      </c>
      <c r="C342" s="49">
        <v>24</v>
      </c>
      <c r="D342" s="25" t="s">
        <v>81</v>
      </c>
      <c r="E342" s="25">
        <v>2</v>
      </c>
      <c r="F342" s="25">
        <v>6.5</v>
      </c>
      <c r="G342" s="25">
        <v>20.5</v>
      </c>
      <c r="H342" s="24">
        <v>37</v>
      </c>
      <c r="I342" s="24">
        <v>24</v>
      </c>
      <c r="J342" s="79"/>
      <c r="K342" s="79"/>
      <c r="N342">
        <f>J342-'data for JMP'!J342</f>
        <v>-24</v>
      </c>
      <c r="O342">
        <f t="shared" si="55"/>
        <v>0</v>
      </c>
      <c r="P342">
        <f t="shared" si="56"/>
        <v>0</v>
      </c>
      <c r="Q342">
        <f t="shared" si="57"/>
        <v>0</v>
      </c>
      <c r="R342" s="57">
        <v>1</v>
      </c>
      <c r="S342" s="51">
        <f t="shared" si="58"/>
        <v>18.84</v>
      </c>
      <c r="T342" s="79"/>
      <c r="V342" s="79"/>
      <c r="W342" s="79"/>
      <c r="X342" s="5"/>
      <c r="AH342" s="25" t="s">
        <v>15</v>
      </c>
      <c r="AI342" s="88">
        <v>1</v>
      </c>
      <c r="AJ342" s="52" t="s">
        <v>13</v>
      </c>
      <c r="AK342" s="24" t="s">
        <v>15</v>
      </c>
      <c r="AL342" s="24">
        <v>1</v>
      </c>
      <c r="AM342" s="24" t="s">
        <v>14</v>
      </c>
      <c r="AN342" s="24">
        <v>0</v>
      </c>
      <c r="AO342" s="24" t="s">
        <v>14</v>
      </c>
      <c r="AP342" s="80" t="s">
        <v>487</v>
      </c>
      <c r="AQ342">
        <v>0</v>
      </c>
      <c r="AR342" s="77" t="s">
        <v>512</v>
      </c>
      <c r="AS342">
        <v>0</v>
      </c>
      <c r="AT342" s="77" t="s">
        <v>512</v>
      </c>
      <c r="AU342">
        <v>0</v>
      </c>
      <c r="AV342" s="77" t="s">
        <v>512</v>
      </c>
      <c r="AW342">
        <v>0</v>
      </c>
      <c r="AX342" s="79">
        <v>15</v>
      </c>
      <c r="AY342" s="79">
        <v>0</v>
      </c>
      <c r="AZ342" s="24">
        <v>0</v>
      </c>
      <c r="BA342" s="24">
        <v>0</v>
      </c>
      <c r="BB342" s="24">
        <v>0</v>
      </c>
      <c r="BC342" s="24">
        <v>0</v>
      </c>
      <c r="BE342" s="144">
        <v>14</v>
      </c>
      <c r="BF342" s="144">
        <v>1</v>
      </c>
      <c r="BG342" s="144">
        <v>40</v>
      </c>
      <c r="BH342" s="144">
        <v>20</v>
      </c>
      <c r="BI342" s="140"/>
      <c r="BJ342" s="144">
        <v>45</v>
      </c>
      <c r="BK342" s="144" t="s">
        <v>117</v>
      </c>
      <c r="BL342" s="84"/>
      <c r="BM342" s="132" t="s">
        <v>29</v>
      </c>
      <c r="BN342" s="84">
        <v>6.5</v>
      </c>
      <c r="BO342" s="84">
        <v>1</v>
      </c>
      <c r="BP342" s="84" t="s">
        <v>49</v>
      </c>
    </row>
    <row r="343" spans="1:68" ht="60">
      <c r="A343" s="72">
        <v>5</v>
      </c>
      <c r="B343" s="49" t="s">
        <v>1</v>
      </c>
      <c r="C343" s="49">
        <v>25</v>
      </c>
      <c r="D343" s="25" t="s">
        <v>47</v>
      </c>
      <c r="E343" s="25">
        <v>2</v>
      </c>
      <c r="F343" s="25">
        <v>7</v>
      </c>
      <c r="G343" s="25">
        <v>16</v>
      </c>
      <c r="H343" s="24"/>
      <c r="I343" s="24"/>
      <c r="J343" s="79"/>
      <c r="K343" s="79"/>
      <c r="N343">
        <f>J343-'data for JMP'!J343</f>
        <v>0</v>
      </c>
      <c r="O343">
        <f t="shared" si="55"/>
        <v>0</v>
      </c>
      <c r="P343">
        <f t="shared" si="56"/>
        <v>0</v>
      </c>
      <c r="Q343">
        <f t="shared" si="57"/>
        <v>0</v>
      </c>
      <c r="R343" s="57"/>
      <c r="S343" s="51"/>
      <c r="T343" s="79"/>
      <c r="V343" s="79"/>
      <c r="W343" s="79"/>
      <c r="X343" s="5"/>
      <c r="AH343" s="25" t="s">
        <v>15</v>
      </c>
      <c r="AI343" s="88">
        <v>1</v>
      </c>
      <c r="AJ343" s="52" t="s">
        <v>17</v>
      </c>
      <c r="AK343" s="24" t="s">
        <v>14</v>
      </c>
      <c r="AL343" s="24">
        <v>0</v>
      </c>
      <c r="AM343" s="24" t="s">
        <v>14</v>
      </c>
      <c r="AN343" s="24">
        <v>0</v>
      </c>
      <c r="AO343" s="24" t="s">
        <v>14</v>
      </c>
      <c r="AP343" s="77" t="s">
        <v>512</v>
      </c>
      <c r="AQ343">
        <v>0</v>
      </c>
      <c r="AR343" s="77" t="s">
        <v>512</v>
      </c>
      <c r="AS343">
        <v>0</v>
      </c>
      <c r="AT343" s="77" t="s">
        <v>512</v>
      </c>
      <c r="AU343">
        <v>0</v>
      </c>
      <c r="AV343" s="77" t="s">
        <v>512</v>
      </c>
      <c r="AW343">
        <v>0</v>
      </c>
      <c r="AX343" s="79">
        <v>0</v>
      </c>
      <c r="AY343" s="24">
        <v>20</v>
      </c>
      <c r="AZ343" s="24">
        <v>0</v>
      </c>
      <c r="BA343" s="24">
        <v>0</v>
      </c>
      <c r="BB343" s="24">
        <v>0</v>
      </c>
      <c r="BC343" s="24">
        <v>0</v>
      </c>
      <c r="BE343" s="144">
        <v>7</v>
      </c>
      <c r="BF343" s="144">
        <v>1</v>
      </c>
      <c r="BG343" s="144">
        <v>12</v>
      </c>
      <c r="BH343" s="144">
        <v>1</v>
      </c>
      <c r="BI343" s="140">
        <v>20</v>
      </c>
      <c r="BJ343" s="144">
        <v>55</v>
      </c>
      <c r="BK343" s="144" t="s">
        <v>116</v>
      </c>
      <c r="BL343" s="84"/>
      <c r="BM343" s="132" t="s">
        <v>30</v>
      </c>
      <c r="BN343" s="84">
        <v>7</v>
      </c>
      <c r="BO343" s="84">
        <v>3</v>
      </c>
      <c r="BP343" s="84">
        <v>0</v>
      </c>
    </row>
    <row r="344" spans="1:68" ht="45">
      <c r="A344" s="72">
        <v>5</v>
      </c>
      <c r="B344" s="49" t="s">
        <v>1</v>
      </c>
      <c r="C344" s="49">
        <v>26</v>
      </c>
      <c r="D344" s="25" t="s">
        <v>47</v>
      </c>
      <c r="E344" s="25">
        <v>2</v>
      </c>
      <c r="F344" s="25">
        <v>5.5</v>
      </c>
      <c r="G344" s="25">
        <v>8</v>
      </c>
      <c r="H344" s="24">
        <v>19.5</v>
      </c>
      <c r="I344" s="24">
        <v>0.5</v>
      </c>
      <c r="J344" s="79"/>
      <c r="K344" s="79"/>
      <c r="N344">
        <f>J344-'data for JMP'!J344</f>
        <v>-0.5</v>
      </c>
      <c r="O344">
        <f t="shared" si="55"/>
        <v>0</v>
      </c>
      <c r="P344">
        <f t="shared" si="56"/>
        <v>0</v>
      </c>
      <c r="Q344">
        <f t="shared" si="57"/>
        <v>0</v>
      </c>
      <c r="R344" s="57">
        <v>2</v>
      </c>
      <c r="S344" s="51">
        <f t="shared" si="58"/>
        <v>1.57</v>
      </c>
      <c r="T344" s="79"/>
      <c r="V344" s="79"/>
      <c r="W344" s="79"/>
      <c r="X344" s="5"/>
      <c r="AH344" s="25" t="s">
        <v>17</v>
      </c>
      <c r="AI344" s="88">
        <v>1</v>
      </c>
      <c r="AJ344" s="52" t="s">
        <v>15</v>
      </c>
      <c r="AK344" s="24" t="s">
        <v>17</v>
      </c>
      <c r="AL344" s="24">
        <v>1</v>
      </c>
      <c r="AM344" s="24" t="s">
        <v>14</v>
      </c>
      <c r="AN344" s="24">
        <v>0</v>
      </c>
      <c r="AO344" s="24" t="s">
        <v>14</v>
      </c>
      <c r="AP344" s="80" t="s">
        <v>487</v>
      </c>
      <c r="AQ344">
        <v>0</v>
      </c>
      <c r="AR344" s="77" t="s">
        <v>512</v>
      </c>
      <c r="AS344">
        <v>0</v>
      </c>
      <c r="AT344" s="77" t="s">
        <v>512</v>
      </c>
      <c r="AU344">
        <v>0</v>
      </c>
      <c r="AV344" s="77" t="s">
        <v>512</v>
      </c>
      <c r="AW344">
        <v>0</v>
      </c>
      <c r="AX344" s="79">
        <v>50</v>
      </c>
      <c r="AY344" s="24">
        <v>10</v>
      </c>
      <c r="AZ344" s="24">
        <v>0</v>
      </c>
      <c r="BA344" s="24">
        <v>0</v>
      </c>
      <c r="BB344" s="24">
        <v>0</v>
      </c>
      <c r="BC344" s="24">
        <v>0</v>
      </c>
      <c r="BE344" s="144">
        <v>9</v>
      </c>
      <c r="BF344" s="144">
        <v>3</v>
      </c>
      <c r="BG344" s="144">
        <v>45</v>
      </c>
      <c r="BH344" s="144">
        <v>15</v>
      </c>
      <c r="BI344" s="140">
        <v>10</v>
      </c>
      <c r="BJ344" s="144">
        <v>80</v>
      </c>
      <c r="BK344" s="144" t="s">
        <v>84</v>
      </c>
      <c r="BL344" s="84"/>
      <c r="BM344" s="132" t="s">
        <v>31</v>
      </c>
      <c r="BN344" s="84">
        <v>5.5</v>
      </c>
      <c r="BO344" s="84">
        <v>2</v>
      </c>
      <c r="BP344" s="84">
        <v>0</v>
      </c>
    </row>
    <row r="345" spans="1:68" ht="60">
      <c r="A345" s="72">
        <v>5</v>
      </c>
      <c r="B345" s="49" t="s">
        <v>1</v>
      </c>
      <c r="C345" s="49">
        <v>27</v>
      </c>
      <c r="D345" s="25" t="s">
        <v>42</v>
      </c>
      <c r="E345" s="25">
        <v>4</v>
      </c>
      <c r="F345" s="25">
        <v>3</v>
      </c>
      <c r="G345" s="25">
        <v>11</v>
      </c>
      <c r="H345" s="24">
        <v>19</v>
      </c>
      <c r="I345" s="24">
        <v>4</v>
      </c>
      <c r="J345" s="79"/>
      <c r="K345" s="79"/>
      <c r="N345">
        <f>J345-'data for JMP'!J345</f>
        <v>-4</v>
      </c>
      <c r="O345">
        <f t="shared" si="55"/>
        <v>0</v>
      </c>
      <c r="P345">
        <f t="shared" si="56"/>
        <v>0</v>
      </c>
      <c r="Q345">
        <f t="shared" si="57"/>
        <v>0</v>
      </c>
      <c r="R345" s="57">
        <v>2</v>
      </c>
      <c r="S345" s="51">
        <f t="shared" si="58"/>
        <v>12.56</v>
      </c>
      <c r="T345" s="79"/>
      <c r="V345" s="79"/>
      <c r="W345" s="79"/>
      <c r="X345" s="5"/>
      <c r="AH345" s="25" t="s">
        <v>15</v>
      </c>
      <c r="AI345" s="88">
        <v>1</v>
      </c>
      <c r="AJ345" s="52" t="s">
        <v>15</v>
      </c>
      <c r="AK345" s="24" t="s">
        <v>15</v>
      </c>
      <c r="AL345" s="24">
        <v>1</v>
      </c>
      <c r="AM345" s="24" t="s">
        <v>18</v>
      </c>
      <c r="AN345" s="24">
        <v>1</v>
      </c>
      <c r="AO345" s="24" t="s">
        <v>14</v>
      </c>
      <c r="AP345" s="80" t="s">
        <v>487</v>
      </c>
      <c r="AQ345">
        <v>0</v>
      </c>
      <c r="AR345" s="77" t="s">
        <v>512</v>
      </c>
      <c r="AS345">
        <v>0</v>
      </c>
      <c r="AT345" s="77" t="s">
        <v>512</v>
      </c>
      <c r="AU345">
        <v>0</v>
      </c>
      <c r="AV345" s="77" t="s">
        <v>512</v>
      </c>
      <c r="AW345">
        <v>0</v>
      </c>
      <c r="AX345" s="79">
        <v>10</v>
      </c>
      <c r="AY345" s="24">
        <v>0</v>
      </c>
      <c r="AZ345" s="24">
        <v>0</v>
      </c>
      <c r="BA345" s="24">
        <v>0</v>
      </c>
      <c r="BB345" s="24">
        <v>0</v>
      </c>
      <c r="BC345" s="24">
        <v>0</v>
      </c>
      <c r="BE345" s="144">
        <v>12</v>
      </c>
      <c r="BF345" s="144">
        <v>5</v>
      </c>
      <c r="BG345" s="144">
        <v>30</v>
      </c>
      <c r="BH345" s="144">
        <v>0</v>
      </c>
      <c r="BI345" s="140">
        <v>0</v>
      </c>
      <c r="BJ345" s="144">
        <v>40</v>
      </c>
      <c r="BK345" s="144" t="s">
        <v>115</v>
      </c>
      <c r="BL345" s="84"/>
      <c r="BM345" s="132" t="s">
        <v>29</v>
      </c>
      <c r="BN345" s="84">
        <v>3</v>
      </c>
      <c r="BO345" s="84">
        <v>0</v>
      </c>
      <c r="BP345" s="84">
        <v>0</v>
      </c>
    </row>
    <row r="346" spans="1:68">
      <c r="A346" s="72">
        <v>5</v>
      </c>
      <c r="B346" s="49" t="s">
        <v>1</v>
      </c>
      <c r="C346" s="49">
        <v>28</v>
      </c>
      <c r="D346" s="25" t="s">
        <v>47</v>
      </c>
      <c r="E346" s="25">
        <v>4</v>
      </c>
      <c r="F346" s="25">
        <v>9</v>
      </c>
      <c r="G346" s="25">
        <v>21</v>
      </c>
      <c r="H346" s="24">
        <v>33</v>
      </c>
      <c r="I346" s="24">
        <v>32</v>
      </c>
      <c r="J346" s="79">
        <v>30</v>
      </c>
      <c r="K346" s="79">
        <v>32</v>
      </c>
      <c r="L346" s="79">
        <v>35</v>
      </c>
      <c r="M346" s="79">
        <v>39</v>
      </c>
      <c r="N346">
        <f>J346-'data for JMP'!J346</f>
        <v>-2</v>
      </c>
      <c r="O346">
        <f t="shared" si="55"/>
        <v>2</v>
      </c>
      <c r="P346">
        <f t="shared" si="56"/>
        <v>3</v>
      </c>
      <c r="Q346">
        <f t="shared" si="57"/>
        <v>4</v>
      </c>
      <c r="R346" s="57">
        <v>5</v>
      </c>
      <c r="S346" s="51">
        <f t="shared" si="58"/>
        <v>628</v>
      </c>
      <c r="T346" s="79">
        <v>4</v>
      </c>
      <c r="U346">
        <f>3.14*(T346/2)^2*J346</f>
        <v>376.8</v>
      </c>
      <c r="V346" s="79">
        <v>8</v>
      </c>
      <c r="W346" s="79">
        <v>8</v>
      </c>
      <c r="X346" s="5">
        <f xml:space="preserve"> AVERAGE(V346:W346)</f>
        <v>8</v>
      </c>
      <c r="Y346">
        <f>3.14*((V346+W346)/2)^2*K346</f>
        <v>6430.72</v>
      </c>
      <c r="Z346" s="79">
        <v>11</v>
      </c>
      <c r="AA346" s="79">
        <v>10</v>
      </c>
      <c r="AB346" s="5">
        <f xml:space="preserve"> AVERAGE(Z346:AA346)</f>
        <v>10.5</v>
      </c>
      <c r="AC346">
        <f>3.14*((Z346+AA346)/2)^2*L346</f>
        <v>12116.475</v>
      </c>
      <c r="AD346" s="79">
        <v>14</v>
      </c>
      <c r="AE346" s="79">
        <v>13</v>
      </c>
      <c r="AF346" s="5">
        <f xml:space="preserve"> AVERAGE(AD346:AE346)</f>
        <v>13.5</v>
      </c>
      <c r="AG346">
        <f>3.14*((AD346+AE346)/2)^2*M346</f>
        <v>22318.334999999999</v>
      </c>
      <c r="AH346" s="25" t="s">
        <v>13</v>
      </c>
      <c r="AI346" s="88">
        <v>1</v>
      </c>
      <c r="AJ346" s="52" t="s">
        <v>13</v>
      </c>
      <c r="AK346" s="24" t="s">
        <v>17</v>
      </c>
      <c r="AL346" s="24">
        <v>1</v>
      </c>
      <c r="AM346" s="24" t="s">
        <v>18</v>
      </c>
      <c r="AN346" s="24">
        <v>1</v>
      </c>
      <c r="AO346" s="24" t="s">
        <v>17</v>
      </c>
      <c r="AP346" s="80" t="s">
        <v>489</v>
      </c>
      <c r="AQ346">
        <v>1</v>
      </c>
      <c r="AR346" s="77" t="s">
        <v>489</v>
      </c>
      <c r="AS346">
        <v>1</v>
      </c>
      <c r="AT346" s="77" t="s">
        <v>497</v>
      </c>
      <c r="AU346">
        <v>1</v>
      </c>
      <c r="AV346" s="77" t="s">
        <v>15</v>
      </c>
      <c r="AW346">
        <v>1</v>
      </c>
      <c r="AX346" s="79">
        <v>0</v>
      </c>
      <c r="AY346" s="24">
        <v>2</v>
      </c>
      <c r="AZ346" s="79">
        <v>0</v>
      </c>
      <c r="BA346" s="79">
        <v>0</v>
      </c>
      <c r="BB346" s="79">
        <v>5</v>
      </c>
      <c r="BC346" s="79">
        <v>1</v>
      </c>
      <c r="BE346" s="144">
        <v>0</v>
      </c>
      <c r="BF346" s="144">
        <v>1</v>
      </c>
      <c r="BG346" s="144">
        <v>0</v>
      </c>
      <c r="BH346" s="144">
        <v>0</v>
      </c>
      <c r="BI346" s="140">
        <v>2</v>
      </c>
      <c r="BJ346" s="144"/>
      <c r="BK346" s="144"/>
      <c r="BL346" s="84"/>
      <c r="BM346" s="132" t="s">
        <v>29</v>
      </c>
      <c r="BN346" s="84">
        <v>9</v>
      </c>
      <c r="BO346" s="150">
        <v>7</v>
      </c>
      <c r="BP346" s="84">
        <v>0</v>
      </c>
    </row>
    <row r="347" spans="1:68" ht="30">
      <c r="A347" s="72">
        <v>5</v>
      </c>
      <c r="B347" s="49" t="s">
        <v>1</v>
      </c>
      <c r="C347" s="49">
        <v>29</v>
      </c>
      <c r="D347" s="25" t="s">
        <v>47</v>
      </c>
      <c r="E347" s="25">
        <v>3</v>
      </c>
      <c r="F347" s="25">
        <v>9</v>
      </c>
      <c r="G347" s="25">
        <v>17</v>
      </c>
      <c r="H347" s="24">
        <v>19.5</v>
      </c>
      <c r="I347" s="24">
        <v>18</v>
      </c>
      <c r="J347" s="79">
        <v>18</v>
      </c>
      <c r="K347" s="79">
        <v>17</v>
      </c>
      <c r="L347" s="79">
        <v>20</v>
      </c>
      <c r="M347" s="79">
        <v>24</v>
      </c>
      <c r="N347">
        <f>J347-'data for JMP'!J347</f>
        <v>0</v>
      </c>
      <c r="O347">
        <f t="shared" si="55"/>
        <v>-1</v>
      </c>
      <c r="P347">
        <f t="shared" si="56"/>
        <v>3</v>
      </c>
      <c r="Q347">
        <f t="shared" si="57"/>
        <v>4</v>
      </c>
      <c r="R347" s="57">
        <v>6</v>
      </c>
      <c r="S347" s="51">
        <f t="shared" si="58"/>
        <v>508.68</v>
      </c>
      <c r="T347" s="79">
        <v>3</v>
      </c>
      <c r="U347">
        <f>3.14*(T347/2)^2*J347</f>
        <v>127.17</v>
      </c>
      <c r="V347" s="79">
        <v>10</v>
      </c>
      <c r="W347" s="79">
        <v>8.5</v>
      </c>
      <c r="X347" s="5">
        <f xml:space="preserve"> AVERAGE(V347:W347)</f>
        <v>9.25</v>
      </c>
      <c r="Y347">
        <f>3.14*((V347+W347)/2)^2*K347</f>
        <v>4567.3262500000001</v>
      </c>
      <c r="Z347" s="79">
        <v>10</v>
      </c>
      <c r="AA347" s="79">
        <v>9</v>
      </c>
      <c r="AB347" s="5">
        <f xml:space="preserve"> AVERAGE(Z347:AA347)</f>
        <v>9.5</v>
      </c>
      <c r="AC347">
        <f>3.14*((Z347+AA347)/2)^2*L347</f>
        <v>5667.7</v>
      </c>
      <c r="AD347" s="79">
        <v>13</v>
      </c>
      <c r="AE347" s="79">
        <v>10</v>
      </c>
      <c r="AF347" s="5">
        <f xml:space="preserve"> AVERAGE(AD347:AE347)</f>
        <v>11.5</v>
      </c>
      <c r="AG347">
        <f>3.14*((AD347+AE347)/2)^2*M347</f>
        <v>9966.36</v>
      </c>
      <c r="AH347" s="25" t="s">
        <v>15</v>
      </c>
      <c r="AI347" s="88">
        <v>1</v>
      </c>
      <c r="AJ347" s="52" t="s">
        <v>18</v>
      </c>
      <c r="AK347" s="24" t="s">
        <v>18</v>
      </c>
      <c r="AL347" s="24">
        <v>1</v>
      </c>
      <c r="AM347" s="24" t="s">
        <v>18</v>
      </c>
      <c r="AN347" s="24">
        <v>1</v>
      </c>
      <c r="AO347" s="24" t="s">
        <v>17</v>
      </c>
      <c r="AP347" s="80" t="s">
        <v>490</v>
      </c>
      <c r="AQ347">
        <v>1</v>
      </c>
      <c r="AR347" s="77" t="s">
        <v>490</v>
      </c>
      <c r="AS347">
        <v>1</v>
      </c>
      <c r="AT347" s="77" t="s">
        <v>18</v>
      </c>
      <c r="AU347">
        <v>1</v>
      </c>
      <c r="AV347" s="77" t="s">
        <v>18</v>
      </c>
      <c r="AW347">
        <v>1</v>
      </c>
      <c r="AX347" s="79">
        <v>10</v>
      </c>
      <c r="AY347" s="24">
        <v>40</v>
      </c>
      <c r="AZ347" s="79">
        <v>1</v>
      </c>
      <c r="BA347" s="79">
        <v>2</v>
      </c>
      <c r="BB347" s="79">
        <v>15</v>
      </c>
      <c r="BC347" s="79">
        <v>2</v>
      </c>
      <c r="BE347" s="144">
        <v>10</v>
      </c>
      <c r="BF347" s="144">
        <v>0</v>
      </c>
      <c r="BG347" s="144">
        <v>20</v>
      </c>
      <c r="BH347" s="144">
        <v>0</v>
      </c>
      <c r="BI347" s="140">
        <v>40</v>
      </c>
      <c r="BJ347" s="144">
        <v>50</v>
      </c>
      <c r="BK347" s="144" t="s">
        <v>82</v>
      </c>
      <c r="BL347" s="84"/>
      <c r="BM347" s="132" t="s">
        <v>29</v>
      </c>
      <c r="BN347" s="84">
        <v>9</v>
      </c>
      <c r="BO347" s="162">
        <v>4</v>
      </c>
      <c r="BP347" s="84">
        <v>0</v>
      </c>
    </row>
    <row r="348" spans="1:68" ht="45">
      <c r="A348" s="72">
        <v>5</v>
      </c>
      <c r="B348" s="49" t="s">
        <v>1</v>
      </c>
      <c r="C348" s="49">
        <v>30</v>
      </c>
      <c r="D348" s="25" t="s">
        <v>47</v>
      </c>
      <c r="E348" s="25">
        <v>3</v>
      </c>
      <c r="F348" s="25">
        <v>4</v>
      </c>
      <c r="G348" s="25">
        <v>9.5</v>
      </c>
      <c r="H348" s="24">
        <v>14.5</v>
      </c>
      <c r="I348" s="24">
        <v>1</v>
      </c>
      <c r="J348" s="79"/>
      <c r="K348" s="79"/>
      <c r="N348">
        <f>J348-'data for JMP'!J348</f>
        <v>-1</v>
      </c>
      <c r="O348">
        <f t="shared" si="55"/>
        <v>0</v>
      </c>
      <c r="P348">
        <f t="shared" si="56"/>
        <v>0</v>
      </c>
      <c r="Q348">
        <f t="shared" si="57"/>
        <v>0</v>
      </c>
      <c r="R348" s="57"/>
      <c r="S348" s="51"/>
      <c r="T348" s="79"/>
      <c r="V348" s="79"/>
      <c r="W348" s="79"/>
      <c r="X348" s="5"/>
      <c r="AH348" s="25" t="s">
        <v>15</v>
      </c>
      <c r="AI348" s="88">
        <v>1</v>
      </c>
      <c r="AJ348" s="52" t="s">
        <v>15</v>
      </c>
      <c r="AK348" s="24" t="s">
        <v>17</v>
      </c>
      <c r="AL348" s="24">
        <v>1</v>
      </c>
      <c r="AM348" s="24" t="s">
        <v>14</v>
      </c>
      <c r="AN348" s="24">
        <v>0</v>
      </c>
      <c r="AO348" s="24" t="s">
        <v>14</v>
      </c>
      <c r="AP348" s="77" t="s">
        <v>512</v>
      </c>
      <c r="AQ348">
        <v>0</v>
      </c>
      <c r="AR348" s="77" t="s">
        <v>512</v>
      </c>
      <c r="AS348">
        <v>0</v>
      </c>
      <c r="AT348" s="77" t="s">
        <v>512</v>
      </c>
      <c r="AU348">
        <v>0</v>
      </c>
      <c r="AV348" s="77" t="s">
        <v>512</v>
      </c>
      <c r="AW348">
        <v>0</v>
      </c>
      <c r="AX348" s="79">
        <v>5</v>
      </c>
      <c r="AY348" s="79">
        <v>0</v>
      </c>
      <c r="AZ348" s="24">
        <v>0</v>
      </c>
      <c r="BA348" s="24">
        <v>0</v>
      </c>
      <c r="BB348" s="24">
        <v>0</v>
      </c>
      <c r="BC348" s="24">
        <v>0</v>
      </c>
      <c r="BE348" s="144">
        <v>10</v>
      </c>
      <c r="BF348" s="144">
        <v>5</v>
      </c>
      <c r="BG348" s="144">
        <v>24</v>
      </c>
      <c r="BH348" s="144">
        <v>3</v>
      </c>
      <c r="BI348" s="140"/>
      <c r="BJ348" s="144">
        <v>45</v>
      </c>
      <c r="BK348" s="144" t="s">
        <v>114</v>
      </c>
      <c r="BL348" s="84"/>
      <c r="BM348" s="132" t="s">
        <v>31</v>
      </c>
      <c r="BN348" s="84">
        <v>4</v>
      </c>
      <c r="BO348" s="84">
        <v>1</v>
      </c>
      <c r="BP348" s="84" t="s">
        <v>40</v>
      </c>
    </row>
    <row r="349" spans="1:68" ht="60">
      <c r="A349" s="72">
        <v>5</v>
      </c>
      <c r="B349" s="49" t="s">
        <v>1</v>
      </c>
      <c r="C349" s="49">
        <v>31</v>
      </c>
      <c r="D349" s="25" t="s">
        <v>47</v>
      </c>
      <c r="E349" s="25">
        <v>3</v>
      </c>
      <c r="F349" s="25">
        <v>6.5</v>
      </c>
      <c r="G349" s="25"/>
      <c r="H349" s="24"/>
      <c r="I349" s="24"/>
      <c r="J349" s="79"/>
      <c r="K349" s="79"/>
      <c r="N349">
        <f>J349-'data for JMP'!J349</f>
        <v>0</v>
      </c>
      <c r="O349">
        <f t="shared" si="55"/>
        <v>0</v>
      </c>
      <c r="P349">
        <f t="shared" si="56"/>
        <v>0</v>
      </c>
      <c r="Q349">
        <f t="shared" si="57"/>
        <v>0</v>
      </c>
      <c r="R349" s="57"/>
      <c r="S349" s="51"/>
      <c r="T349" s="79"/>
      <c r="V349" s="79"/>
      <c r="W349" s="79"/>
      <c r="X349" s="5"/>
      <c r="AH349" s="25" t="s">
        <v>16</v>
      </c>
      <c r="AI349" s="25">
        <v>0</v>
      </c>
      <c r="AJ349" s="52" t="s">
        <v>16</v>
      </c>
      <c r="AK349" s="24" t="s">
        <v>14</v>
      </c>
      <c r="AL349" s="24">
        <v>0</v>
      </c>
      <c r="AM349" s="24" t="s">
        <v>14</v>
      </c>
      <c r="AN349" s="24">
        <v>0</v>
      </c>
      <c r="AO349" s="24" t="s">
        <v>14</v>
      </c>
      <c r="AP349" s="77" t="s">
        <v>512</v>
      </c>
      <c r="AQ349">
        <v>0</v>
      </c>
      <c r="AR349" s="77" t="s">
        <v>512</v>
      </c>
      <c r="AS349">
        <v>0</v>
      </c>
      <c r="AT349" s="77" t="s">
        <v>512</v>
      </c>
      <c r="AU349">
        <v>0</v>
      </c>
      <c r="AV349" s="77" t="s">
        <v>512</v>
      </c>
      <c r="AW349">
        <v>0</v>
      </c>
      <c r="AX349" s="79">
        <v>0</v>
      </c>
      <c r="AY349" s="24">
        <v>10</v>
      </c>
      <c r="AZ349" s="24">
        <v>0</v>
      </c>
      <c r="BA349" s="24">
        <v>0</v>
      </c>
      <c r="BB349" s="24">
        <v>0</v>
      </c>
      <c r="BC349" s="24">
        <v>0</v>
      </c>
      <c r="BE349" s="144">
        <v>10</v>
      </c>
      <c r="BF349" s="144">
        <v>1</v>
      </c>
      <c r="BG349" s="144">
        <v>10</v>
      </c>
      <c r="BH349" s="144">
        <v>1</v>
      </c>
      <c r="BI349" s="140">
        <v>10</v>
      </c>
      <c r="BJ349" s="144">
        <v>25</v>
      </c>
      <c r="BK349" s="144" t="s">
        <v>113</v>
      </c>
      <c r="BL349" s="84" t="s">
        <v>96</v>
      </c>
      <c r="BM349" s="132" t="s">
        <v>30</v>
      </c>
      <c r="BN349" s="84">
        <v>6.5</v>
      </c>
      <c r="BO349" s="84">
        <v>2</v>
      </c>
      <c r="BP349" s="84" t="s">
        <v>40</v>
      </c>
    </row>
    <row r="350" spans="1:68" ht="30">
      <c r="A350" s="72">
        <v>5</v>
      </c>
      <c r="B350" s="49" t="s">
        <v>1</v>
      </c>
      <c r="C350" s="49">
        <v>32</v>
      </c>
      <c r="D350" s="25" t="s">
        <v>66</v>
      </c>
      <c r="E350" s="25">
        <v>3</v>
      </c>
      <c r="F350" s="25">
        <v>4.5</v>
      </c>
      <c r="G350" s="25">
        <v>11</v>
      </c>
      <c r="H350" s="24">
        <v>23.5</v>
      </c>
      <c r="I350" s="24">
        <v>1.5</v>
      </c>
      <c r="J350" s="79"/>
      <c r="K350" s="79"/>
      <c r="N350">
        <f>J350-'data for JMP'!J350</f>
        <v>-1.5</v>
      </c>
      <c r="O350">
        <f t="shared" si="55"/>
        <v>0</v>
      </c>
      <c r="P350">
        <f t="shared" si="56"/>
        <v>0</v>
      </c>
      <c r="Q350">
        <f t="shared" si="57"/>
        <v>0</v>
      </c>
      <c r="R350" s="57">
        <v>2</v>
      </c>
      <c r="S350" s="51">
        <f t="shared" si="58"/>
        <v>4.71</v>
      </c>
      <c r="T350" s="79"/>
      <c r="V350" s="79"/>
      <c r="W350" s="79"/>
      <c r="X350" s="5"/>
      <c r="AH350" s="25" t="s">
        <v>15</v>
      </c>
      <c r="AI350" s="88">
        <v>1</v>
      </c>
      <c r="AJ350" s="52" t="s">
        <v>15</v>
      </c>
      <c r="AK350" s="24" t="s">
        <v>15</v>
      </c>
      <c r="AL350" s="24">
        <v>1</v>
      </c>
      <c r="AM350" s="24" t="s">
        <v>14</v>
      </c>
      <c r="AN350" s="24">
        <v>0</v>
      </c>
      <c r="AO350" s="24" t="s">
        <v>14</v>
      </c>
      <c r="AP350" s="80" t="s">
        <v>487</v>
      </c>
      <c r="AQ350">
        <v>0</v>
      </c>
      <c r="AR350" s="77" t="s">
        <v>512</v>
      </c>
      <c r="AS350">
        <v>0</v>
      </c>
      <c r="AT350" s="77" t="s">
        <v>512</v>
      </c>
      <c r="AU350">
        <v>0</v>
      </c>
      <c r="AV350" s="77" t="s">
        <v>512</v>
      </c>
      <c r="AW350">
        <v>0</v>
      </c>
      <c r="AX350" s="79">
        <v>5</v>
      </c>
      <c r="AY350" s="24">
        <v>45</v>
      </c>
      <c r="AZ350" s="24">
        <v>0</v>
      </c>
      <c r="BA350" s="24">
        <v>0</v>
      </c>
      <c r="BB350" s="24">
        <v>0</v>
      </c>
      <c r="BC350" s="24">
        <v>0</v>
      </c>
      <c r="BE350" s="144">
        <v>2</v>
      </c>
      <c r="BF350" s="144">
        <v>1</v>
      </c>
      <c r="BG350" s="144">
        <v>5</v>
      </c>
      <c r="BH350" s="144">
        <v>3</v>
      </c>
      <c r="BI350" s="140">
        <v>45</v>
      </c>
      <c r="BJ350" s="144">
        <v>60</v>
      </c>
      <c r="BK350" s="144" t="s">
        <v>112</v>
      </c>
      <c r="BL350" s="84"/>
      <c r="BM350" s="132" t="s">
        <v>29</v>
      </c>
      <c r="BN350" s="84">
        <v>4.5</v>
      </c>
      <c r="BO350" s="84">
        <v>1</v>
      </c>
      <c r="BP350" s="84" t="s">
        <v>40</v>
      </c>
    </row>
    <row r="351" spans="1:68" ht="30">
      <c r="A351" s="72">
        <v>5</v>
      </c>
      <c r="B351" s="49" t="s">
        <v>1</v>
      </c>
      <c r="C351" s="49">
        <v>33</v>
      </c>
      <c r="D351" s="25" t="s">
        <v>47</v>
      </c>
      <c r="E351" s="25">
        <v>2</v>
      </c>
      <c r="F351" s="25">
        <v>11.5</v>
      </c>
      <c r="G351" s="25">
        <v>17</v>
      </c>
      <c r="H351" s="24"/>
      <c r="I351" s="24"/>
      <c r="J351" s="79"/>
      <c r="K351" s="79"/>
      <c r="N351">
        <f>J351-'data for JMP'!J351</f>
        <v>0</v>
      </c>
      <c r="O351">
        <f t="shared" si="55"/>
        <v>0</v>
      </c>
      <c r="P351">
        <f t="shared" si="56"/>
        <v>0</v>
      </c>
      <c r="Q351">
        <f t="shared" si="57"/>
        <v>0</v>
      </c>
      <c r="R351" s="57"/>
      <c r="S351" s="51"/>
      <c r="T351" s="79"/>
      <c r="V351" s="79"/>
      <c r="W351" s="79"/>
      <c r="X351" s="5"/>
      <c r="AH351" s="25" t="s">
        <v>18</v>
      </c>
      <c r="AI351" s="88">
        <v>1</v>
      </c>
      <c r="AJ351" s="52" t="s">
        <v>14</v>
      </c>
      <c r="AK351" s="24" t="s">
        <v>14</v>
      </c>
      <c r="AL351" s="24">
        <v>0</v>
      </c>
      <c r="AM351" s="24" t="s">
        <v>14</v>
      </c>
      <c r="AN351" s="24">
        <v>0</v>
      </c>
      <c r="AO351" s="24" t="s">
        <v>14</v>
      </c>
      <c r="AP351" s="77" t="s">
        <v>512</v>
      </c>
      <c r="AQ351">
        <v>0</v>
      </c>
      <c r="AR351" s="77" t="s">
        <v>512</v>
      </c>
      <c r="AS351">
        <v>0</v>
      </c>
      <c r="AT351" s="77" t="s">
        <v>512</v>
      </c>
      <c r="AU351">
        <v>0</v>
      </c>
      <c r="AV351" s="77" t="s">
        <v>512</v>
      </c>
      <c r="AW351">
        <v>0</v>
      </c>
      <c r="AX351" s="79">
        <v>0</v>
      </c>
      <c r="AY351" s="79">
        <v>0</v>
      </c>
      <c r="AZ351" s="24">
        <v>0</v>
      </c>
      <c r="BA351" s="24">
        <v>0</v>
      </c>
      <c r="BB351" s="24">
        <v>0</v>
      </c>
      <c r="BC351" s="24">
        <v>0</v>
      </c>
      <c r="BE351" s="144">
        <v>1</v>
      </c>
      <c r="BF351" s="144">
        <v>5</v>
      </c>
      <c r="BG351" s="144">
        <v>20</v>
      </c>
      <c r="BH351" s="144">
        <v>5</v>
      </c>
      <c r="BI351" s="140"/>
      <c r="BJ351" s="144">
        <v>50</v>
      </c>
      <c r="BK351" s="144" t="s">
        <v>111</v>
      </c>
      <c r="BL351" s="84" t="s">
        <v>110</v>
      </c>
      <c r="BM351" s="132" t="s">
        <v>30</v>
      </c>
      <c r="BN351" s="84">
        <v>11.5</v>
      </c>
      <c r="BO351" s="84">
        <v>9</v>
      </c>
      <c r="BP351" s="84">
        <v>0</v>
      </c>
    </row>
    <row r="352" spans="1:68" ht="30">
      <c r="A352" s="72">
        <v>5</v>
      </c>
      <c r="B352" s="49" t="s">
        <v>1</v>
      </c>
      <c r="C352" s="49">
        <v>34</v>
      </c>
      <c r="D352" s="25" t="s">
        <v>66</v>
      </c>
      <c r="E352" s="25">
        <v>1</v>
      </c>
      <c r="F352" s="25">
        <v>5</v>
      </c>
      <c r="G352" s="25">
        <v>20.5</v>
      </c>
      <c r="H352" s="24">
        <v>34</v>
      </c>
      <c r="I352" s="24">
        <v>39</v>
      </c>
      <c r="J352" s="79">
        <v>50</v>
      </c>
      <c r="K352" s="79">
        <v>65</v>
      </c>
      <c r="L352" s="79">
        <v>75</v>
      </c>
      <c r="M352" s="79">
        <v>95</v>
      </c>
      <c r="N352">
        <f>J352-'data for JMP'!J352</f>
        <v>11</v>
      </c>
      <c r="O352">
        <f t="shared" si="55"/>
        <v>15</v>
      </c>
      <c r="P352">
        <f t="shared" si="56"/>
        <v>10</v>
      </c>
      <c r="Q352">
        <f t="shared" si="57"/>
        <v>20</v>
      </c>
      <c r="R352" s="57">
        <v>8</v>
      </c>
      <c r="S352" s="51">
        <f t="shared" si="58"/>
        <v>1959.3600000000001</v>
      </c>
      <c r="T352" s="79">
        <v>7</v>
      </c>
      <c r="U352">
        <f>3.14*(T352/2)^2*J352</f>
        <v>1923.2500000000002</v>
      </c>
      <c r="V352" s="79">
        <v>25</v>
      </c>
      <c r="W352" s="79">
        <v>24</v>
      </c>
      <c r="X352" s="5">
        <f xml:space="preserve"> AVERAGE(V352:W352)</f>
        <v>24.5</v>
      </c>
      <c r="Y352">
        <f>3.14*((V352+W352)/2)^2*K352</f>
        <v>122511.02500000001</v>
      </c>
      <c r="Z352" s="79">
        <v>32</v>
      </c>
      <c r="AA352" s="79">
        <v>29</v>
      </c>
      <c r="AB352" s="5">
        <f xml:space="preserve"> AVERAGE(Z352:AA352)</f>
        <v>30.5</v>
      </c>
      <c r="AC352">
        <f>3.14*((Z352+AA352)/2)^2*L352</f>
        <v>219073.875</v>
      </c>
      <c r="AD352" s="79">
        <v>37</v>
      </c>
      <c r="AE352" s="79">
        <v>28</v>
      </c>
      <c r="AF352" s="5">
        <f xml:space="preserve"> AVERAGE(AD352:AE352)</f>
        <v>32.5</v>
      </c>
      <c r="AG352">
        <f>3.14*((AD352+AE352)/2)^2*M352</f>
        <v>315079.375</v>
      </c>
      <c r="AH352" s="25" t="s">
        <v>13</v>
      </c>
      <c r="AI352" s="88">
        <v>1</v>
      </c>
      <c r="AJ352" s="52" t="s">
        <v>13</v>
      </c>
      <c r="AK352" s="24" t="s">
        <v>13</v>
      </c>
      <c r="AL352" s="24">
        <v>1</v>
      </c>
      <c r="AM352" s="24" t="s">
        <v>15</v>
      </c>
      <c r="AN352" s="24">
        <v>1</v>
      </c>
      <c r="AO352" s="24" t="s">
        <v>15</v>
      </c>
      <c r="AP352" s="80" t="s">
        <v>488</v>
      </c>
      <c r="AQ352">
        <v>1</v>
      </c>
      <c r="AR352" s="77" t="s">
        <v>488</v>
      </c>
      <c r="AS352">
        <v>1</v>
      </c>
      <c r="AT352" s="77" t="s">
        <v>15</v>
      </c>
      <c r="AU352">
        <v>1</v>
      </c>
      <c r="AV352" s="77" t="s">
        <v>15</v>
      </c>
      <c r="AW352">
        <v>1</v>
      </c>
      <c r="AX352" s="79">
        <v>20</v>
      </c>
      <c r="AY352" s="24">
        <v>45</v>
      </c>
      <c r="AZ352" s="79">
        <v>25</v>
      </c>
      <c r="BA352" s="79">
        <v>45</v>
      </c>
      <c r="BB352" s="79">
        <v>30</v>
      </c>
      <c r="BC352" s="79">
        <v>65</v>
      </c>
      <c r="BE352" s="144">
        <v>10</v>
      </c>
      <c r="BF352" s="144">
        <v>0</v>
      </c>
      <c r="BG352" s="144">
        <v>50</v>
      </c>
      <c r="BH352" s="144">
        <v>0</v>
      </c>
      <c r="BI352" s="140">
        <v>45</v>
      </c>
      <c r="BJ352" s="144">
        <v>80</v>
      </c>
      <c r="BK352" s="144" t="s">
        <v>72</v>
      </c>
      <c r="BL352" s="84"/>
      <c r="BM352" s="132" t="s">
        <v>29</v>
      </c>
      <c r="BN352" s="84">
        <v>5</v>
      </c>
      <c r="BO352" s="84">
        <v>5</v>
      </c>
      <c r="BP352" s="84" t="s">
        <v>40</v>
      </c>
    </row>
    <row r="353" spans="1:68" ht="60">
      <c r="A353" s="72">
        <v>5</v>
      </c>
      <c r="B353" s="49" t="s">
        <v>1</v>
      </c>
      <c r="C353" s="49">
        <v>35</v>
      </c>
      <c r="D353" s="25" t="s">
        <v>66</v>
      </c>
      <c r="E353" s="25">
        <v>3</v>
      </c>
      <c r="F353" s="25">
        <v>4.5</v>
      </c>
      <c r="G353" s="25">
        <v>9.5</v>
      </c>
      <c r="H353" s="24"/>
      <c r="I353" s="24"/>
      <c r="J353" s="79"/>
      <c r="K353" s="79"/>
      <c r="L353" s="79"/>
      <c r="M353" s="79"/>
      <c r="N353">
        <f>J353-'data for JMP'!J353</f>
        <v>0</v>
      </c>
      <c r="O353">
        <f t="shared" si="55"/>
        <v>0</v>
      </c>
      <c r="P353">
        <f t="shared" si="56"/>
        <v>0</v>
      </c>
      <c r="Q353">
        <f t="shared" si="57"/>
        <v>0</v>
      </c>
      <c r="R353" s="57"/>
      <c r="S353" s="51"/>
      <c r="T353" s="79"/>
      <c r="V353" s="79"/>
      <c r="W353" s="79"/>
      <c r="X353" s="5"/>
      <c r="Z353" s="79"/>
      <c r="AA353" s="79"/>
      <c r="AB353" s="5"/>
      <c r="AD353" s="79"/>
      <c r="AE353" s="79"/>
      <c r="AF353" s="5"/>
      <c r="AH353" s="25" t="s">
        <v>15</v>
      </c>
      <c r="AI353" s="88">
        <v>1</v>
      </c>
      <c r="AJ353" s="52" t="s">
        <v>18</v>
      </c>
      <c r="AK353" s="24" t="s">
        <v>14</v>
      </c>
      <c r="AL353" s="24">
        <v>0</v>
      </c>
      <c r="AM353" s="24" t="s">
        <v>14</v>
      </c>
      <c r="AN353" s="24">
        <v>0</v>
      </c>
      <c r="AO353" s="24" t="s">
        <v>14</v>
      </c>
      <c r="AP353" s="77" t="s">
        <v>512</v>
      </c>
      <c r="AQ353">
        <v>0</v>
      </c>
      <c r="AR353" s="77" t="s">
        <v>512</v>
      </c>
      <c r="AS353">
        <v>0</v>
      </c>
      <c r="AT353" s="77" t="s">
        <v>512</v>
      </c>
      <c r="AU353">
        <v>0</v>
      </c>
      <c r="AV353" s="77" t="s">
        <v>512</v>
      </c>
      <c r="AW353">
        <v>0</v>
      </c>
      <c r="AX353" s="79">
        <v>0</v>
      </c>
      <c r="AY353" s="79">
        <v>0</v>
      </c>
      <c r="AZ353" s="24">
        <v>0</v>
      </c>
      <c r="BA353" s="24">
        <v>0</v>
      </c>
      <c r="BB353" s="24">
        <v>0</v>
      </c>
      <c r="BC353" s="24">
        <v>0</v>
      </c>
      <c r="BE353" s="144">
        <v>1</v>
      </c>
      <c r="BF353" s="144">
        <v>3</v>
      </c>
      <c r="BG353" s="144">
        <v>15</v>
      </c>
      <c r="BH353" s="144">
        <v>5</v>
      </c>
      <c r="BI353" s="140"/>
      <c r="BJ353" s="144">
        <v>48</v>
      </c>
      <c r="BK353" s="144" t="s">
        <v>109</v>
      </c>
      <c r="BL353" s="84" t="s">
        <v>50</v>
      </c>
      <c r="BM353" s="132" t="s">
        <v>30</v>
      </c>
      <c r="BN353" s="84">
        <v>4.5</v>
      </c>
      <c r="BO353" s="84">
        <v>0</v>
      </c>
      <c r="BP353" s="84">
        <v>0</v>
      </c>
    </row>
    <row r="354" spans="1:68" ht="45">
      <c r="A354" s="72">
        <v>5</v>
      </c>
      <c r="B354" s="49" t="s">
        <v>1</v>
      </c>
      <c r="C354" s="49">
        <v>36</v>
      </c>
      <c r="D354" s="25" t="s">
        <v>66</v>
      </c>
      <c r="E354" s="25">
        <v>4</v>
      </c>
      <c r="F354" s="25">
        <v>5</v>
      </c>
      <c r="G354" s="25">
        <v>8.5</v>
      </c>
      <c r="H354" s="24">
        <v>13</v>
      </c>
      <c r="I354" s="24">
        <v>7</v>
      </c>
      <c r="J354" s="79"/>
      <c r="K354" s="79"/>
      <c r="L354" s="79"/>
      <c r="M354" s="79"/>
      <c r="N354">
        <f>J354-'data for JMP'!J354</f>
        <v>-7</v>
      </c>
      <c r="O354">
        <f t="shared" si="55"/>
        <v>0</v>
      </c>
      <c r="P354">
        <f t="shared" si="56"/>
        <v>0</v>
      </c>
      <c r="Q354">
        <f t="shared" si="57"/>
        <v>0</v>
      </c>
      <c r="R354" s="57">
        <v>1</v>
      </c>
      <c r="S354" s="51">
        <f t="shared" si="58"/>
        <v>5.4950000000000001</v>
      </c>
      <c r="T354" s="79"/>
      <c r="V354" s="79"/>
      <c r="W354" s="79"/>
      <c r="X354" s="5"/>
      <c r="Z354" s="79"/>
      <c r="AA354" s="79"/>
      <c r="AB354" s="5"/>
      <c r="AD354" s="79"/>
      <c r="AE354" s="79"/>
      <c r="AF354" s="5"/>
      <c r="AH354" s="25" t="s">
        <v>15</v>
      </c>
      <c r="AI354" s="88">
        <v>1</v>
      </c>
      <c r="AJ354" s="52" t="s">
        <v>15</v>
      </c>
      <c r="AK354" s="24" t="s">
        <v>17</v>
      </c>
      <c r="AL354" s="24">
        <v>1</v>
      </c>
      <c r="AM354" s="24" t="s">
        <v>14</v>
      </c>
      <c r="AN354" s="24">
        <v>0</v>
      </c>
      <c r="AO354" s="24" t="s">
        <v>14</v>
      </c>
      <c r="AP354" s="80" t="s">
        <v>487</v>
      </c>
      <c r="AQ354">
        <v>0</v>
      </c>
      <c r="AR354" s="77" t="s">
        <v>512</v>
      </c>
      <c r="AS354">
        <v>0</v>
      </c>
      <c r="AT354" s="77" t="s">
        <v>512</v>
      </c>
      <c r="AU354">
        <v>0</v>
      </c>
      <c r="AV354" s="77" t="s">
        <v>512</v>
      </c>
      <c r="AW354">
        <v>0</v>
      </c>
      <c r="AX354" s="79">
        <v>0</v>
      </c>
      <c r="AY354" s="24">
        <v>0</v>
      </c>
      <c r="AZ354" s="24">
        <v>0</v>
      </c>
      <c r="BA354" s="24">
        <v>0</v>
      </c>
      <c r="BB354" s="24">
        <v>0</v>
      </c>
      <c r="BC354" s="24">
        <v>0</v>
      </c>
      <c r="BE354" s="144">
        <v>1</v>
      </c>
      <c r="BF354" s="144">
        <v>2</v>
      </c>
      <c r="BG354" s="144">
        <v>3</v>
      </c>
      <c r="BH354" s="144">
        <v>2</v>
      </c>
      <c r="BI354" s="140">
        <v>0</v>
      </c>
      <c r="BJ354" s="144">
        <v>50</v>
      </c>
      <c r="BK354" s="144" t="s">
        <v>84</v>
      </c>
      <c r="BL354" s="84"/>
      <c r="BM354" s="132" t="s">
        <v>30</v>
      </c>
      <c r="BN354" s="84">
        <v>5</v>
      </c>
      <c r="BO354" s="84">
        <v>6</v>
      </c>
      <c r="BP354" s="84">
        <v>0</v>
      </c>
    </row>
    <row r="355" spans="1:68">
      <c r="A355" s="72">
        <v>5</v>
      </c>
      <c r="B355" s="49" t="s">
        <v>1</v>
      </c>
      <c r="C355" s="49">
        <v>37</v>
      </c>
      <c r="D355" s="25" t="s">
        <v>64</v>
      </c>
      <c r="E355" s="25">
        <v>3</v>
      </c>
      <c r="F355" s="25">
        <v>7</v>
      </c>
      <c r="G355" s="25">
        <v>20.5</v>
      </c>
      <c r="H355" s="24">
        <v>33</v>
      </c>
      <c r="I355" s="24">
        <v>18.5</v>
      </c>
      <c r="J355" s="79">
        <v>17</v>
      </c>
      <c r="K355" s="79">
        <v>16.5</v>
      </c>
      <c r="L355" s="79">
        <v>16</v>
      </c>
      <c r="M355" s="79"/>
      <c r="N355">
        <f>J355-'data for JMP'!J355</f>
        <v>-1.5</v>
      </c>
      <c r="O355">
        <f t="shared" si="55"/>
        <v>-0.5</v>
      </c>
      <c r="P355">
        <f t="shared" si="56"/>
        <v>-0.5</v>
      </c>
      <c r="Q355">
        <f t="shared" si="57"/>
        <v>-16</v>
      </c>
      <c r="R355" s="57">
        <v>1.5</v>
      </c>
      <c r="S355" s="51">
        <f t="shared" si="58"/>
        <v>32.675625000000004</v>
      </c>
      <c r="T355" s="79">
        <v>2</v>
      </c>
      <c r="U355">
        <f>3.14*(T355/2)^2*J355</f>
        <v>53.38</v>
      </c>
      <c r="V355" s="79">
        <v>3</v>
      </c>
      <c r="W355" s="79">
        <v>2</v>
      </c>
      <c r="X355" s="5">
        <f xml:space="preserve"> AVERAGE(V355:W355)</f>
        <v>2.5</v>
      </c>
      <c r="Y355">
        <f>3.14*((V355+W355)/2)^2*K355</f>
        <v>323.8125</v>
      </c>
      <c r="Z355" s="79"/>
      <c r="AA355" s="79"/>
      <c r="AB355" s="5"/>
      <c r="AD355" s="79"/>
      <c r="AE355" s="79"/>
      <c r="AF355" s="5"/>
      <c r="AH355" s="25" t="s">
        <v>13</v>
      </c>
      <c r="AI355" s="88">
        <v>1</v>
      </c>
      <c r="AJ355" s="52" t="s">
        <v>15</v>
      </c>
      <c r="AK355" s="24" t="s">
        <v>15</v>
      </c>
      <c r="AL355" s="24">
        <v>1</v>
      </c>
      <c r="AM355" s="24" t="s">
        <v>18</v>
      </c>
      <c r="AN355" s="24">
        <v>1</v>
      </c>
      <c r="AO355" s="24"/>
      <c r="AP355" s="80" t="s">
        <v>490</v>
      </c>
      <c r="AQ355">
        <v>1</v>
      </c>
      <c r="AR355" s="77" t="s">
        <v>490</v>
      </c>
      <c r="AS355">
        <v>1</v>
      </c>
      <c r="AT355" s="77" t="s">
        <v>14</v>
      </c>
      <c r="AU355">
        <v>0</v>
      </c>
      <c r="AV355" s="77" t="s">
        <v>14</v>
      </c>
      <c r="AW355">
        <v>0</v>
      </c>
      <c r="AX355" s="79">
        <v>2</v>
      </c>
      <c r="AY355" s="24">
        <v>5</v>
      </c>
      <c r="AZ355" s="79">
        <v>15</v>
      </c>
      <c r="BA355" s="79">
        <v>10</v>
      </c>
      <c r="BB355" s="79">
        <v>40</v>
      </c>
      <c r="BC355" s="24">
        <v>0</v>
      </c>
      <c r="BE355" s="144">
        <v>10</v>
      </c>
      <c r="BF355" s="144">
        <v>0</v>
      </c>
      <c r="BG355" s="144">
        <v>40</v>
      </c>
      <c r="BH355" s="144">
        <v>0</v>
      </c>
      <c r="BI355" s="140">
        <v>5</v>
      </c>
      <c r="BJ355" s="144">
        <v>55</v>
      </c>
      <c r="BK355" s="144" t="s">
        <v>63</v>
      </c>
      <c r="BL355" s="84"/>
      <c r="BM355" s="132" t="s">
        <v>30</v>
      </c>
      <c r="BN355" s="84">
        <v>7</v>
      </c>
      <c r="BO355" s="84">
        <v>1</v>
      </c>
      <c r="BP355" s="84" t="s">
        <v>40</v>
      </c>
    </row>
    <row r="356" spans="1:68" ht="45">
      <c r="A356" s="72">
        <v>5</v>
      </c>
      <c r="B356" s="49" t="s">
        <v>1</v>
      </c>
      <c r="C356" s="49">
        <v>38</v>
      </c>
      <c r="D356" s="25" t="s">
        <v>66</v>
      </c>
      <c r="E356" s="25">
        <v>3</v>
      </c>
      <c r="F356" s="25">
        <v>6</v>
      </c>
      <c r="G356" s="25">
        <v>8</v>
      </c>
      <c r="H356" s="24"/>
      <c r="I356" s="24"/>
      <c r="J356" s="79"/>
      <c r="K356" s="79"/>
      <c r="N356">
        <f>J356-'data for JMP'!J356</f>
        <v>0</v>
      </c>
      <c r="O356">
        <f t="shared" si="55"/>
        <v>0</v>
      </c>
      <c r="P356">
        <f t="shared" si="56"/>
        <v>0</v>
      </c>
      <c r="Q356">
        <f t="shared" si="57"/>
        <v>0</v>
      </c>
      <c r="R356" s="57"/>
      <c r="S356" s="51"/>
      <c r="T356" s="79"/>
      <c r="V356" s="79"/>
      <c r="W356" s="79"/>
      <c r="X356" s="5"/>
      <c r="AH356" s="25" t="s">
        <v>17</v>
      </c>
      <c r="AI356" s="88">
        <v>1</v>
      </c>
      <c r="AJ356" s="52" t="s">
        <v>14</v>
      </c>
      <c r="AK356" s="24" t="s">
        <v>14</v>
      </c>
      <c r="AL356" s="24">
        <v>0</v>
      </c>
      <c r="AM356" s="24" t="s">
        <v>14</v>
      </c>
      <c r="AN356" s="24">
        <v>0</v>
      </c>
      <c r="AO356" s="24" t="s">
        <v>14</v>
      </c>
      <c r="AP356" s="77" t="s">
        <v>512</v>
      </c>
      <c r="AQ356">
        <v>0</v>
      </c>
      <c r="AR356" s="77" t="s">
        <v>512</v>
      </c>
      <c r="AS356">
        <v>0</v>
      </c>
      <c r="AT356" s="77" t="s">
        <v>512</v>
      </c>
      <c r="AU356">
        <v>0</v>
      </c>
      <c r="AV356" s="77" t="s">
        <v>512</v>
      </c>
      <c r="AW356">
        <v>0</v>
      </c>
      <c r="AX356" s="79">
        <v>0</v>
      </c>
      <c r="AY356" s="79">
        <v>0</v>
      </c>
      <c r="AZ356" s="24">
        <v>0</v>
      </c>
      <c r="BA356" s="24">
        <v>0</v>
      </c>
      <c r="BB356" s="24">
        <v>0</v>
      </c>
      <c r="BC356" s="24">
        <v>0</v>
      </c>
      <c r="BE356" s="144">
        <v>10</v>
      </c>
      <c r="BF356" s="144">
        <v>0</v>
      </c>
      <c r="BG356" s="144">
        <v>15</v>
      </c>
      <c r="BH356" s="144">
        <v>0</v>
      </c>
      <c r="BI356" s="140"/>
      <c r="BJ356" s="144">
        <v>30</v>
      </c>
      <c r="BK356" s="144" t="s">
        <v>108</v>
      </c>
      <c r="BL356" s="84"/>
      <c r="BM356" s="132" t="s">
        <v>30</v>
      </c>
      <c r="BN356" s="84">
        <v>6</v>
      </c>
      <c r="BO356" s="84">
        <v>2</v>
      </c>
      <c r="BP356" s="84">
        <v>0</v>
      </c>
    </row>
    <row r="357" spans="1:68" ht="45">
      <c r="A357" s="72">
        <v>5</v>
      </c>
      <c r="B357" s="49" t="s">
        <v>1</v>
      </c>
      <c r="C357" s="49">
        <v>39</v>
      </c>
      <c r="D357" s="25" t="s">
        <v>66</v>
      </c>
      <c r="E357" s="25">
        <v>4</v>
      </c>
      <c r="F357" s="25">
        <v>5.5</v>
      </c>
      <c r="G357" s="25">
        <v>9.5</v>
      </c>
      <c r="H357" s="24"/>
      <c r="I357" s="24"/>
      <c r="J357" s="79"/>
      <c r="K357" s="79"/>
      <c r="N357">
        <f>J357-'data for JMP'!J357</f>
        <v>0</v>
      </c>
      <c r="O357">
        <f t="shared" si="55"/>
        <v>0</v>
      </c>
      <c r="P357">
        <f t="shared" si="56"/>
        <v>0</v>
      </c>
      <c r="Q357">
        <f t="shared" si="57"/>
        <v>0</v>
      </c>
      <c r="R357" s="57"/>
      <c r="S357" s="51"/>
      <c r="T357" s="79"/>
      <c r="V357" s="79"/>
      <c r="W357" s="79"/>
      <c r="X357" s="5"/>
      <c r="AH357" s="25" t="s">
        <v>15</v>
      </c>
      <c r="AI357" s="88">
        <v>1</v>
      </c>
      <c r="AJ357" s="52" t="s">
        <v>14</v>
      </c>
      <c r="AK357" s="24" t="s">
        <v>14</v>
      </c>
      <c r="AL357" s="24">
        <v>0</v>
      </c>
      <c r="AM357" s="24" t="s">
        <v>14</v>
      </c>
      <c r="AN357" s="24">
        <v>0</v>
      </c>
      <c r="AO357" s="24" t="s">
        <v>14</v>
      </c>
      <c r="AP357" s="77" t="s">
        <v>512</v>
      </c>
      <c r="AQ357">
        <v>0</v>
      </c>
      <c r="AR357" s="77" t="s">
        <v>512</v>
      </c>
      <c r="AS357">
        <v>0</v>
      </c>
      <c r="AT357" s="77" t="s">
        <v>512</v>
      </c>
      <c r="AU357">
        <v>0</v>
      </c>
      <c r="AV357" s="77" t="s">
        <v>512</v>
      </c>
      <c r="AW357">
        <v>0</v>
      </c>
      <c r="AX357" s="79">
        <v>0</v>
      </c>
      <c r="AY357" s="79">
        <v>0</v>
      </c>
      <c r="AZ357" s="24">
        <v>0</v>
      </c>
      <c r="BA357" s="24">
        <v>0</v>
      </c>
      <c r="BB357" s="24">
        <v>0</v>
      </c>
      <c r="BC357" s="24">
        <v>0</v>
      </c>
      <c r="BE357" s="144">
        <v>0</v>
      </c>
      <c r="BF357" s="144">
        <v>1</v>
      </c>
      <c r="BG357" s="144">
        <v>10</v>
      </c>
      <c r="BH357" s="144">
        <v>0</v>
      </c>
      <c r="BI357" s="140"/>
      <c r="BJ357" s="144">
        <v>30</v>
      </c>
      <c r="BK357" s="144" t="s">
        <v>107</v>
      </c>
      <c r="BL357" s="84"/>
      <c r="BM357" s="132" t="s">
        <v>30</v>
      </c>
      <c r="BN357" s="84">
        <v>5.5</v>
      </c>
      <c r="BO357" s="84">
        <v>4</v>
      </c>
      <c r="BP357" s="84">
        <v>0</v>
      </c>
    </row>
    <row r="358" spans="1:68" ht="45">
      <c r="A358" s="72">
        <v>5</v>
      </c>
      <c r="B358" s="49" t="s">
        <v>1</v>
      </c>
      <c r="C358" s="49">
        <v>40</v>
      </c>
      <c r="D358" s="25" t="s">
        <v>47</v>
      </c>
      <c r="E358" s="25">
        <v>4</v>
      </c>
      <c r="F358" s="25">
        <v>1</v>
      </c>
      <c r="G358" s="25">
        <v>0</v>
      </c>
      <c r="H358" s="24"/>
      <c r="I358" s="24"/>
      <c r="J358" s="79"/>
      <c r="K358" s="79"/>
      <c r="N358">
        <f>J358-'data for JMP'!J358</f>
        <v>0</v>
      </c>
      <c r="O358">
        <f t="shared" si="55"/>
        <v>0</v>
      </c>
      <c r="P358">
        <f t="shared" si="56"/>
        <v>0</v>
      </c>
      <c r="Q358">
        <f t="shared" si="57"/>
        <v>0</v>
      </c>
      <c r="R358" s="57"/>
      <c r="S358" s="51"/>
      <c r="T358" s="79"/>
      <c r="V358" s="79"/>
      <c r="W358" s="79"/>
      <c r="X358" s="5"/>
      <c r="AH358" s="25" t="s">
        <v>16</v>
      </c>
      <c r="AI358" s="25">
        <v>0</v>
      </c>
      <c r="AJ358" s="25" t="s">
        <v>16</v>
      </c>
      <c r="AK358" s="24" t="s">
        <v>14</v>
      </c>
      <c r="AL358" s="24">
        <v>0</v>
      </c>
      <c r="AM358" s="24" t="s">
        <v>14</v>
      </c>
      <c r="AN358" s="24">
        <v>0</v>
      </c>
      <c r="AO358" s="24" t="s">
        <v>14</v>
      </c>
      <c r="AP358" s="77" t="s">
        <v>512</v>
      </c>
      <c r="AQ358">
        <v>0</v>
      </c>
      <c r="AR358" s="77" t="s">
        <v>512</v>
      </c>
      <c r="AS358">
        <v>0</v>
      </c>
      <c r="AT358" s="77" t="s">
        <v>512</v>
      </c>
      <c r="AU358">
        <v>0</v>
      </c>
      <c r="AV358" s="77" t="s">
        <v>512</v>
      </c>
      <c r="AW358">
        <v>0</v>
      </c>
      <c r="AX358" s="79">
        <v>0</v>
      </c>
      <c r="AY358" s="79">
        <v>0</v>
      </c>
      <c r="AZ358" s="24">
        <v>0</v>
      </c>
      <c r="BA358" s="24">
        <v>0</v>
      </c>
      <c r="BB358" s="24">
        <v>0</v>
      </c>
      <c r="BC358" s="24">
        <v>0</v>
      </c>
      <c r="BE358" s="144">
        <v>25</v>
      </c>
      <c r="BF358" s="144">
        <v>10</v>
      </c>
      <c r="BG358" s="144">
        <v>45</v>
      </c>
      <c r="BH358" s="144">
        <v>5</v>
      </c>
      <c r="BI358" s="140"/>
      <c r="BJ358" s="144">
        <v>40</v>
      </c>
      <c r="BK358" s="144" t="s">
        <v>106</v>
      </c>
      <c r="BL358" s="84" t="s">
        <v>105</v>
      </c>
      <c r="BM358" s="132" t="s">
        <v>30</v>
      </c>
      <c r="BN358" s="84">
        <v>1</v>
      </c>
      <c r="BO358" s="84">
        <v>0</v>
      </c>
      <c r="BP358" s="84">
        <v>0</v>
      </c>
    </row>
    <row r="359" spans="1:68" ht="45">
      <c r="A359" s="72">
        <v>5</v>
      </c>
      <c r="B359" s="49" t="s">
        <v>1</v>
      </c>
      <c r="C359" s="49">
        <v>41</v>
      </c>
      <c r="D359" s="25" t="s">
        <v>47</v>
      </c>
      <c r="E359" s="25">
        <v>4</v>
      </c>
      <c r="F359" s="25">
        <v>1.5</v>
      </c>
      <c r="G359" s="25">
        <v>0</v>
      </c>
      <c r="H359" s="24"/>
      <c r="I359" s="24"/>
      <c r="J359" s="79"/>
      <c r="K359" s="79"/>
      <c r="N359">
        <f>J359-'data for JMP'!J359</f>
        <v>0</v>
      </c>
      <c r="O359">
        <f t="shared" si="55"/>
        <v>0</v>
      </c>
      <c r="P359">
        <f t="shared" si="56"/>
        <v>0</v>
      </c>
      <c r="Q359">
        <f t="shared" si="57"/>
        <v>0</v>
      </c>
      <c r="R359" s="57"/>
      <c r="S359" s="51"/>
      <c r="T359" s="79"/>
      <c r="V359" s="79"/>
      <c r="W359" s="79"/>
      <c r="X359" s="5"/>
      <c r="AH359" s="25" t="s">
        <v>14</v>
      </c>
      <c r="AI359" s="25">
        <v>0</v>
      </c>
      <c r="AJ359" s="25" t="s">
        <v>14</v>
      </c>
      <c r="AK359" s="24" t="s">
        <v>14</v>
      </c>
      <c r="AL359" s="24">
        <v>0</v>
      </c>
      <c r="AM359" s="24" t="s">
        <v>14</v>
      </c>
      <c r="AN359" s="24">
        <v>0</v>
      </c>
      <c r="AO359" s="24" t="s">
        <v>14</v>
      </c>
      <c r="AP359" s="77" t="s">
        <v>512</v>
      </c>
      <c r="AQ359">
        <v>0</v>
      </c>
      <c r="AR359" s="77" t="s">
        <v>512</v>
      </c>
      <c r="AS359">
        <v>0</v>
      </c>
      <c r="AT359" s="77" t="s">
        <v>512</v>
      </c>
      <c r="AU359">
        <v>0</v>
      </c>
      <c r="AV359" s="77" t="s">
        <v>512</v>
      </c>
      <c r="AW359">
        <v>0</v>
      </c>
      <c r="AX359" s="79">
        <v>0</v>
      </c>
      <c r="AY359" s="79">
        <v>0</v>
      </c>
      <c r="AZ359" s="24">
        <v>0</v>
      </c>
      <c r="BA359" s="24">
        <v>0</v>
      </c>
      <c r="BB359" s="24">
        <v>0</v>
      </c>
      <c r="BC359" s="24">
        <v>0</v>
      </c>
      <c r="BE359" s="144">
        <v>15</v>
      </c>
      <c r="BF359" s="144">
        <v>5</v>
      </c>
      <c r="BG359" s="144">
        <v>7</v>
      </c>
      <c r="BH359" s="144">
        <v>5</v>
      </c>
      <c r="BI359" s="140"/>
      <c r="BJ359" s="144">
        <v>45</v>
      </c>
      <c r="BK359" s="144" t="s">
        <v>104</v>
      </c>
      <c r="BL359" s="84" t="s">
        <v>76</v>
      </c>
      <c r="BM359" s="132" t="s">
        <v>30</v>
      </c>
      <c r="BN359" s="84">
        <v>1.5</v>
      </c>
      <c r="BO359" s="84">
        <v>0</v>
      </c>
      <c r="BP359" s="84">
        <v>0</v>
      </c>
    </row>
    <row r="360" spans="1:68" ht="60">
      <c r="A360" s="72">
        <v>5</v>
      </c>
      <c r="B360" s="49" t="s">
        <v>1</v>
      </c>
      <c r="C360" s="49">
        <v>42</v>
      </c>
      <c r="D360" s="25" t="s">
        <v>66</v>
      </c>
      <c r="E360" s="25">
        <v>3</v>
      </c>
      <c r="F360" s="25">
        <v>7</v>
      </c>
      <c r="G360" s="25">
        <v>11</v>
      </c>
      <c r="H360" s="24">
        <v>21.5</v>
      </c>
      <c r="I360" s="24">
        <v>7.5</v>
      </c>
      <c r="J360" s="79"/>
      <c r="K360" s="79"/>
      <c r="N360">
        <f>J360-'data for JMP'!J360</f>
        <v>-7.5</v>
      </c>
      <c r="O360">
        <f t="shared" si="55"/>
        <v>0</v>
      </c>
      <c r="P360">
        <f t="shared" si="56"/>
        <v>0</v>
      </c>
      <c r="Q360">
        <f t="shared" si="57"/>
        <v>0</v>
      </c>
      <c r="R360" s="57">
        <v>1</v>
      </c>
      <c r="S360" s="51">
        <f t="shared" si="58"/>
        <v>5.8875000000000002</v>
      </c>
      <c r="T360" s="79"/>
      <c r="V360" s="79"/>
      <c r="W360" s="79"/>
      <c r="X360" s="5"/>
      <c r="AH360" s="25" t="s">
        <v>17</v>
      </c>
      <c r="AI360" s="88">
        <v>1</v>
      </c>
      <c r="AJ360" s="52" t="s">
        <v>15</v>
      </c>
      <c r="AK360" s="24" t="s">
        <v>15</v>
      </c>
      <c r="AL360" s="24">
        <v>1</v>
      </c>
      <c r="AM360" s="24" t="s">
        <v>14</v>
      </c>
      <c r="AN360" s="24">
        <v>0</v>
      </c>
      <c r="AO360" s="24" t="s">
        <v>14</v>
      </c>
      <c r="AP360" s="80" t="s">
        <v>487</v>
      </c>
      <c r="AQ360">
        <v>0</v>
      </c>
      <c r="AR360" s="77" t="s">
        <v>512</v>
      </c>
      <c r="AS360">
        <v>0</v>
      </c>
      <c r="AT360" s="77" t="s">
        <v>512</v>
      </c>
      <c r="AU360">
        <v>0</v>
      </c>
      <c r="AV360" s="77" t="s">
        <v>512</v>
      </c>
      <c r="AW360">
        <v>0</v>
      </c>
      <c r="AX360" s="79">
        <v>15</v>
      </c>
      <c r="AY360" s="24">
        <v>5</v>
      </c>
      <c r="AZ360" s="24">
        <v>0</v>
      </c>
      <c r="BA360" s="24">
        <v>0</v>
      </c>
      <c r="BB360" s="24">
        <v>0</v>
      </c>
      <c r="BC360" s="24">
        <v>0</v>
      </c>
      <c r="BE360" s="144">
        <v>5</v>
      </c>
      <c r="BF360" s="144">
        <v>1</v>
      </c>
      <c r="BG360" s="144">
        <v>12</v>
      </c>
      <c r="BH360" s="144">
        <v>1</v>
      </c>
      <c r="BI360" s="140">
        <v>5</v>
      </c>
      <c r="BJ360" s="144">
        <v>65</v>
      </c>
      <c r="BK360" s="144" t="s">
        <v>103</v>
      </c>
      <c r="BL360" s="84"/>
      <c r="BM360" s="132" t="s">
        <v>29</v>
      </c>
      <c r="BN360" s="84">
        <v>7</v>
      </c>
      <c r="BO360" s="84">
        <v>7</v>
      </c>
      <c r="BP360" s="84">
        <v>0</v>
      </c>
    </row>
    <row r="361" spans="1:68" ht="60">
      <c r="A361" s="72">
        <v>5</v>
      </c>
      <c r="B361" s="49" t="s">
        <v>1</v>
      </c>
      <c r="C361" s="49">
        <v>43</v>
      </c>
      <c r="D361" s="25" t="s">
        <v>66</v>
      </c>
      <c r="E361" s="25">
        <v>2</v>
      </c>
      <c r="F361" s="25">
        <v>7</v>
      </c>
      <c r="G361" s="25">
        <v>9</v>
      </c>
      <c r="H361" s="24">
        <v>21</v>
      </c>
      <c r="I361" s="24"/>
      <c r="J361" s="79"/>
      <c r="K361" s="79"/>
      <c r="N361">
        <f>J361-'data for JMP'!J361</f>
        <v>0</v>
      </c>
      <c r="O361">
        <f t="shared" si="55"/>
        <v>0</v>
      </c>
      <c r="P361">
        <f t="shared" si="56"/>
        <v>0</v>
      </c>
      <c r="Q361">
        <f t="shared" si="57"/>
        <v>0</v>
      </c>
      <c r="R361" s="57"/>
      <c r="S361" s="51"/>
      <c r="T361" s="79"/>
      <c r="V361" s="79"/>
      <c r="W361" s="79"/>
      <c r="X361" s="5"/>
      <c r="AH361" s="25" t="s">
        <v>15</v>
      </c>
      <c r="AI361" s="88">
        <v>1</v>
      </c>
      <c r="AJ361" s="52" t="s">
        <v>15</v>
      </c>
      <c r="AK361" s="24" t="s">
        <v>15</v>
      </c>
      <c r="AL361" s="24">
        <v>1</v>
      </c>
      <c r="AM361" s="24" t="s">
        <v>14</v>
      </c>
      <c r="AN361" s="24">
        <v>0</v>
      </c>
      <c r="AO361" s="24" t="s">
        <v>14</v>
      </c>
      <c r="AP361" s="80" t="s">
        <v>487</v>
      </c>
      <c r="AQ361">
        <v>0</v>
      </c>
      <c r="AR361" s="77" t="s">
        <v>512</v>
      </c>
      <c r="AS361">
        <v>0</v>
      </c>
      <c r="AT361" s="77" t="s">
        <v>512</v>
      </c>
      <c r="AU361">
        <v>0</v>
      </c>
      <c r="AV361" s="77" t="s">
        <v>512</v>
      </c>
      <c r="AW361">
        <v>0</v>
      </c>
      <c r="AX361" s="79">
        <v>1</v>
      </c>
      <c r="AY361" s="79">
        <v>0</v>
      </c>
      <c r="AZ361" s="24">
        <v>0</v>
      </c>
      <c r="BA361" s="24">
        <v>0</v>
      </c>
      <c r="BB361" s="24">
        <v>0</v>
      </c>
      <c r="BC361" s="24">
        <v>0</v>
      </c>
      <c r="BE361" s="144">
        <v>5</v>
      </c>
      <c r="BF361" s="144">
        <v>8</v>
      </c>
      <c r="BG361" s="144">
        <v>15</v>
      </c>
      <c r="BH361" s="144">
        <v>20</v>
      </c>
      <c r="BI361" s="140"/>
      <c r="BJ361" s="144">
        <v>50</v>
      </c>
      <c r="BK361" s="144" t="s">
        <v>102</v>
      </c>
      <c r="BL361" s="84"/>
      <c r="BM361" s="132" t="s">
        <v>31</v>
      </c>
      <c r="BN361" s="84">
        <v>7</v>
      </c>
      <c r="BO361" s="84">
        <v>8</v>
      </c>
      <c r="BP361" s="84">
        <v>0</v>
      </c>
    </row>
    <row r="362" spans="1:68" ht="60">
      <c r="A362" s="72">
        <v>5</v>
      </c>
      <c r="B362" s="49" t="s">
        <v>1</v>
      </c>
      <c r="C362" s="49">
        <v>44</v>
      </c>
      <c r="D362" s="25" t="s">
        <v>42</v>
      </c>
      <c r="E362" s="25">
        <v>2</v>
      </c>
      <c r="F362" s="25">
        <v>4</v>
      </c>
      <c r="G362" s="25">
        <v>5.5</v>
      </c>
      <c r="H362" s="24"/>
      <c r="I362" s="24"/>
      <c r="J362" s="79"/>
      <c r="K362" s="79"/>
      <c r="N362">
        <f>J362-'data for JMP'!J362</f>
        <v>0</v>
      </c>
      <c r="O362">
        <f t="shared" si="55"/>
        <v>0</v>
      </c>
      <c r="P362">
        <f t="shared" si="56"/>
        <v>0</v>
      </c>
      <c r="Q362">
        <f t="shared" si="57"/>
        <v>0</v>
      </c>
      <c r="R362" s="57"/>
      <c r="S362" s="51"/>
      <c r="T362" s="79"/>
      <c r="V362" s="79"/>
      <c r="W362" s="79"/>
      <c r="X362" s="5"/>
      <c r="AH362" s="25" t="s">
        <v>15</v>
      </c>
      <c r="AI362" s="88">
        <v>1</v>
      </c>
      <c r="AJ362" s="52" t="s">
        <v>14</v>
      </c>
      <c r="AK362" s="24" t="s">
        <v>14</v>
      </c>
      <c r="AL362" s="24">
        <v>0</v>
      </c>
      <c r="AM362" s="24" t="s">
        <v>14</v>
      </c>
      <c r="AN362" s="24">
        <v>0</v>
      </c>
      <c r="AO362" s="24" t="s">
        <v>14</v>
      </c>
      <c r="AP362" s="77" t="s">
        <v>512</v>
      </c>
      <c r="AQ362">
        <v>0</v>
      </c>
      <c r="AR362" s="77" t="s">
        <v>512</v>
      </c>
      <c r="AS362">
        <v>0</v>
      </c>
      <c r="AT362" s="77" t="s">
        <v>512</v>
      </c>
      <c r="AU362">
        <v>0</v>
      </c>
      <c r="AV362" s="77" t="s">
        <v>512</v>
      </c>
      <c r="AW362">
        <v>0</v>
      </c>
      <c r="AX362" s="79">
        <v>0</v>
      </c>
      <c r="AY362" s="79">
        <v>0</v>
      </c>
      <c r="AZ362" s="24">
        <v>0</v>
      </c>
      <c r="BA362" s="24">
        <v>0</v>
      </c>
      <c r="BB362" s="24">
        <v>0</v>
      </c>
      <c r="BC362" s="24">
        <v>0</v>
      </c>
      <c r="BE362" s="144">
        <v>20</v>
      </c>
      <c r="BF362" s="144">
        <v>3</v>
      </c>
      <c r="BG362" s="144">
        <v>35</v>
      </c>
      <c r="BH362" s="144">
        <v>15</v>
      </c>
      <c r="BI362" s="140"/>
      <c r="BJ362" s="144">
        <v>60</v>
      </c>
      <c r="BK362" s="144" t="s">
        <v>101</v>
      </c>
      <c r="BL362" s="84" t="s">
        <v>76</v>
      </c>
      <c r="BM362" s="132" t="s">
        <v>30</v>
      </c>
      <c r="BN362" s="84">
        <v>4</v>
      </c>
      <c r="BO362" s="84">
        <v>0</v>
      </c>
      <c r="BP362" s="84">
        <v>0</v>
      </c>
    </row>
    <row r="363" spans="1:68" ht="45">
      <c r="A363" s="72">
        <v>5</v>
      </c>
      <c r="B363" s="49" t="s">
        <v>1</v>
      </c>
      <c r="C363" s="49">
        <v>45</v>
      </c>
      <c r="D363" s="25" t="s">
        <v>42</v>
      </c>
      <c r="E363" s="25">
        <v>1</v>
      </c>
      <c r="F363" s="25">
        <v>3</v>
      </c>
      <c r="G363" s="25">
        <v>0</v>
      </c>
      <c r="H363" s="24"/>
      <c r="I363" s="24"/>
      <c r="J363" s="79"/>
      <c r="K363" s="79"/>
      <c r="N363">
        <f>J363-'data for JMP'!J363</f>
        <v>0</v>
      </c>
      <c r="O363">
        <f t="shared" si="55"/>
        <v>0</v>
      </c>
      <c r="P363">
        <f t="shared" si="56"/>
        <v>0</v>
      </c>
      <c r="Q363">
        <f t="shared" si="57"/>
        <v>0</v>
      </c>
      <c r="R363" s="57"/>
      <c r="S363" s="51"/>
      <c r="T363" s="79"/>
      <c r="V363" s="79"/>
      <c r="W363" s="79"/>
      <c r="X363" s="5"/>
      <c r="AH363" s="25" t="s">
        <v>14</v>
      </c>
      <c r="AI363" s="25">
        <v>0</v>
      </c>
      <c r="AJ363" s="25" t="s">
        <v>14</v>
      </c>
      <c r="AK363" s="24" t="s">
        <v>14</v>
      </c>
      <c r="AL363" s="24">
        <v>0</v>
      </c>
      <c r="AM363" s="24" t="s">
        <v>14</v>
      </c>
      <c r="AN363" s="24">
        <v>0</v>
      </c>
      <c r="AO363" s="24" t="s">
        <v>14</v>
      </c>
      <c r="AP363" s="77" t="s">
        <v>512</v>
      </c>
      <c r="AQ363">
        <v>0</v>
      </c>
      <c r="AR363" s="77" t="s">
        <v>512</v>
      </c>
      <c r="AS363">
        <v>0</v>
      </c>
      <c r="AT363" s="77" t="s">
        <v>512</v>
      </c>
      <c r="AU363">
        <v>0</v>
      </c>
      <c r="AV363" s="77" t="s">
        <v>512</v>
      </c>
      <c r="AW363">
        <v>0</v>
      </c>
      <c r="AX363" s="79">
        <v>0</v>
      </c>
      <c r="AY363" s="79">
        <v>0</v>
      </c>
      <c r="AZ363" s="24">
        <v>0</v>
      </c>
      <c r="BA363" s="24">
        <v>0</v>
      </c>
      <c r="BB363" s="24">
        <v>0</v>
      </c>
      <c r="BC363" s="24">
        <v>0</v>
      </c>
      <c r="BE363" s="144">
        <v>0</v>
      </c>
      <c r="BF363" s="144">
        <v>3</v>
      </c>
      <c r="BG363" s="144">
        <v>10</v>
      </c>
      <c r="BH363" s="144">
        <v>2</v>
      </c>
      <c r="BI363" s="140"/>
      <c r="BJ363" s="144">
        <v>65</v>
      </c>
      <c r="BK363" s="144" t="s">
        <v>100</v>
      </c>
      <c r="BL363" s="84"/>
      <c r="BM363" s="132" t="s">
        <v>30</v>
      </c>
      <c r="BN363" s="84">
        <v>3</v>
      </c>
      <c r="BO363" s="84">
        <v>4</v>
      </c>
      <c r="BP363" s="84" t="s">
        <v>40</v>
      </c>
    </row>
    <row r="364" spans="1:68" ht="45">
      <c r="A364" s="72">
        <v>5</v>
      </c>
      <c r="B364" s="49" t="s">
        <v>1</v>
      </c>
      <c r="C364" s="49">
        <v>46</v>
      </c>
      <c r="D364" s="25" t="s">
        <v>42</v>
      </c>
      <c r="E364" s="25">
        <v>3</v>
      </c>
      <c r="F364" s="25">
        <v>3</v>
      </c>
      <c r="G364" s="25">
        <v>14</v>
      </c>
      <c r="H364" s="24">
        <v>31</v>
      </c>
      <c r="I364" s="24">
        <v>28</v>
      </c>
      <c r="J364" s="79">
        <v>24</v>
      </c>
      <c r="K364" s="79">
        <v>39</v>
      </c>
      <c r="L364" s="79">
        <v>45</v>
      </c>
      <c r="M364" s="79">
        <v>60</v>
      </c>
      <c r="N364" s="11">
        <f>J364-'data for JMP'!J364</f>
        <v>-4</v>
      </c>
      <c r="O364">
        <f t="shared" si="55"/>
        <v>15</v>
      </c>
      <c r="P364">
        <f t="shared" si="56"/>
        <v>6</v>
      </c>
      <c r="Q364">
        <f t="shared" si="57"/>
        <v>15</v>
      </c>
      <c r="R364" s="57">
        <v>4</v>
      </c>
      <c r="S364" s="51">
        <f t="shared" si="58"/>
        <v>351.68</v>
      </c>
      <c r="T364" s="79">
        <v>5</v>
      </c>
      <c r="U364">
        <f>3.14*(T364/2)^2*J364</f>
        <v>471</v>
      </c>
      <c r="V364" s="79">
        <v>15</v>
      </c>
      <c r="W364" s="79">
        <v>12</v>
      </c>
      <c r="X364" s="5">
        <f xml:space="preserve"> AVERAGE(V364:W364)</f>
        <v>13.5</v>
      </c>
      <c r="Y364">
        <f>3.14*((V364+W364)/2)^2*K364</f>
        <v>22318.334999999999</v>
      </c>
      <c r="Z364" s="79">
        <v>21</v>
      </c>
      <c r="AA364" s="79">
        <v>14</v>
      </c>
      <c r="AB364" s="5">
        <f xml:space="preserve"> AVERAGE(Z364:AA364)</f>
        <v>17.5</v>
      </c>
      <c r="AC364">
        <f>3.14*((Z364+AA364)/2)^2*L364</f>
        <v>43273.125</v>
      </c>
      <c r="AD364" s="79">
        <v>26</v>
      </c>
      <c r="AE364" s="79">
        <v>25</v>
      </c>
      <c r="AF364" s="5">
        <f xml:space="preserve"> AVERAGE(AD364:AE364)</f>
        <v>25.5</v>
      </c>
      <c r="AG364">
        <f>3.14*((AD364+AE364)/2)^2*M364</f>
        <v>122507.1</v>
      </c>
      <c r="AH364" s="25" t="s">
        <v>13</v>
      </c>
      <c r="AI364" s="88">
        <v>1</v>
      </c>
      <c r="AJ364" s="52" t="s">
        <v>15</v>
      </c>
      <c r="AK364" s="24" t="s">
        <v>13</v>
      </c>
      <c r="AL364" s="24">
        <v>1</v>
      </c>
      <c r="AM364" s="24" t="s">
        <v>17</v>
      </c>
      <c r="AN364" s="24">
        <v>1</v>
      </c>
      <c r="AO364" s="24" t="s">
        <v>17</v>
      </c>
      <c r="AP364" s="80" t="s">
        <v>488</v>
      </c>
      <c r="AQ364">
        <v>1</v>
      </c>
      <c r="AR364" s="77" t="s">
        <v>488</v>
      </c>
      <c r="AS364">
        <v>1</v>
      </c>
      <c r="AT364" s="77" t="s">
        <v>15</v>
      </c>
      <c r="AU364">
        <v>1</v>
      </c>
      <c r="AV364" s="77" t="s">
        <v>13</v>
      </c>
      <c r="AW364">
        <v>1</v>
      </c>
      <c r="AX364" s="79">
        <v>20</v>
      </c>
      <c r="AY364" s="24">
        <v>10</v>
      </c>
      <c r="AZ364" s="79">
        <v>10</v>
      </c>
      <c r="BA364" s="79">
        <v>18</v>
      </c>
      <c r="BB364" s="79">
        <v>15</v>
      </c>
      <c r="BC364" s="79">
        <v>3</v>
      </c>
      <c r="BD364" t="s">
        <v>503</v>
      </c>
      <c r="BE364" s="144">
        <v>15</v>
      </c>
      <c r="BF364" s="144">
        <v>1</v>
      </c>
      <c r="BG364" s="144">
        <v>45</v>
      </c>
      <c r="BH364" s="144">
        <v>3</v>
      </c>
      <c r="BI364" s="140">
        <v>10</v>
      </c>
      <c r="BJ364" s="144">
        <v>70</v>
      </c>
      <c r="BK364" s="144" t="s">
        <v>84</v>
      </c>
      <c r="BL364" s="84"/>
      <c r="BM364" s="132" t="s">
        <v>29</v>
      </c>
      <c r="BN364" s="84">
        <v>3</v>
      </c>
      <c r="BO364" s="84">
        <v>0</v>
      </c>
      <c r="BP364" s="84">
        <v>0</v>
      </c>
    </row>
    <row r="365" spans="1:68" ht="60">
      <c r="A365" s="72">
        <v>5</v>
      </c>
      <c r="B365" s="49" t="s">
        <v>1</v>
      </c>
      <c r="C365" s="49">
        <v>47</v>
      </c>
      <c r="D365" s="25" t="s">
        <v>66</v>
      </c>
      <c r="E365" s="25">
        <v>2</v>
      </c>
      <c r="F365" s="25">
        <v>5.5</v>
      </c>
      <c r="G365" s="25">
        <v>15.5</v>
      </c>
      <c r="H365" s="24">
        <v>29.5</v>
      </c>
      <c r="I365" s="24">
        <v>35</v>
      </c>
      <c r="J365" s="79">
        <v>40</v>
      </c>
      <c r="K365" s="79">
        <v>59.5</v>
      </c>
      <c r="L365" s="79">
        <v>75</v>
      </c>
      <c r="M365" s="79">
        <v>96</v>
      </c>
      <c r="N365">
        <f>J365-'data for JMP'!J365</f>
        <v>5</v>
      </c>
      <c r="O365">
        <f t="shared" si="55"/>
        <v>19.5</v>
      </c>
      <c r="P365">
        <f t="shared" si="56"/>
        <v>15.5</v>
      </c>
      <c r="Q365">
        <f t="shared" si="57"/>
        <v>21</v>
      </c>
      <c r="R365" s="57">
        <v>6</v>
      </c>
      <c r="S365" s="51">
        <f t="shared" si="58"/>
        <v>989.1</v>
      </c>
      <c r="T365" s="79">
        <v>7</v>
      </c>
      <c r="U365">
        <f>3.14*(T365/2)^2*J365</f>
        <v>1538.6000000000001</v>
      </c>
      <c r="V365" s="79">
        <v>27</v>
      </c>
      <c r="W365" s="79">
        <v>18</v>
      </c>
      <c r="X365" s="5">
        <f xml:space="preserve"> AVERAGE(V365:W365)</f>
        <v>22.5</v>
      </c>
      <c r="Y365">
        <f>3.14*((V365+W365)/2)^2*K365</f>
        <v>94582.6875</v>
      </c>
      <c r="Z365" s="79">
        <v>33</v>
      </c>
      <c r="AA365" s="79">
        <v>24</v>
      </c>
      <c r="AB365" s="5">
        <f xml:space="preserve"> AVERAGE(Z365:AA365)</f>
        <v>28.5</v>
      </c>
      <c r="AC365">
        <f>3.14*((Z365+AA365)/2)^2*L365</f>
        <v>191284.875</v>
      </c>
      <c r="AD365" s="79">
        <v>38</v>
      </c>
      <c r="AE365" s="79">
        <v>33</v>
      </c>
      <c r="AF365" s="5">
        <f xml:space="preserve"> AVERAGE(AD365:AE365)</f>
        <v>35.5</v>
      </c>
      <c r="AG365">
        <f>3.14*((AD365+AE365)/2)^2*M365</f>
        <v>379889.76</v>
      </c>
      <c r="AH365" s="25" t="s">
        <v>15</v>
      </c>
      <c r="AI365" s="88">
        <v>1</v>
      </c>
      <c r="AJ365" s="52" t="s">
        <v>15</v>
      </c>
      <c r="AK365" s="24" t="s">
        <v>15</v>
      </c>
      <c r="AL365" s="24">
        <v>1</v>
      </c>
      <c r="AM365" s="24" t="s">
        <v>17</v>
      </c>
      <c r="AN365" s="24">
        <v>1</v>
      </c>
      <c r="AO365" s="24" t="s">
        <v>17</v>
      </c>
      <c r="AP365" s="80" t="s">
        <v>488</v>
      </c>
      <c r="AQ365">
        <v>1</v>
      </c>
      <c r="AR365" s="77" t="s">
        <v>488</v>
      </c>
      <c r="AS365">
        <v>1</v>
      </c>
      <c r="AT365" s="77" t="s">
        <v>15</v>
      </c>
      <c r="AU365">
        <v>1</v>
      </c>
      <c r="AV365" s="77" t="s">
        <v>13</v>
      </c>
      <c r="AW365">
        <v>1</v>
      </c>
      <c r="AX365" s="79">
        <v>10</v>
      </c>
      <c r="AY365" s="24">
        <v>15</v>
      </c>
      <c r="AZ365" s="79">
        <v>15</v>
      </c>
      <c r="BA365" s="79">
        <v>8</v>
      </c>
      <c r="BB365" s="79">
        <v>20</v>
      </c>
      <c r="BC365" s="79">
        <v>35</v>
      </c>
      <c r="BE365" s="144">
        <v>5</v>
      </c>
      <c r="BF365" s="144">
        <v>8</v>
      </c>
      <c r="BG365" s="144">
        <v>15</v>
      </c>
      <c r="BH365" s="144">
        <v>25</v>
      </c>
      <c r="BI365" s="140">
        <v>15</v>
      </c>
      <c r="BJ365" s="144">
        <v>50</v>
      </c>
      <c r="BK365" s="144" t="s">
        <v>99</v>
      </c>
      <c r="BL365" s="84"/>
      <c r="BM365" s="132" t="s">
        <v>29</v>
      </c>
      <c r="BN365" s="84">
        <v>5.5</v>
      </c>
      <c r="BO365" s="84">
        <v>4</v>
      </c>
      <c r="BP365" s="84" t="s">
        <v>40</v>
      </c>
    </row>
    <row r="366" spans="1:68" ht="45">
      <c r="A366" s="72">
        <v>5</v>
      </c>
      <c r="B366" s="49" t="s">
        <v>1</v>
      </c>
      <c r="C366" s="49">
        <v>48</v>
      </c>
      <c r="D366" s="25" t="s">
        <v>42</v>
      </c>
      <c r="E366" s="25">
        <v>3</v>
      </c>
      <c r="F366" s="25">
        <v>2</v>
      </c>
      <c r="G366" s="25">
        <v>8.5</v>
      </c>
      <c r="H366" s="24">
        <v>13</v>
      </c>
      <c r="I366" s="24">
        <v>7</v>
      </c>
      <c r="J366" s="79">
        <v>6</v>
      </c>
      <c r="K366" s="79">
        <v>15</v>
      </c>
      <c r="L366" s="79">
        <v>16</v>
      </c>
      <c r="M366" s="79">
        <v>15</v>
      </c>
      <c r="N366">
        <f>J366-'data for JMP'!J366</f>
        <v>-1</v>
      </c>
      <c r="O366">
        <f t="shared" si="55"/>
        <v>9</v>
      </c>
      <c r="P366">
        <f t="shared" si="56"/>
        <v>1</v>
      </c>
      <c r="Q366">
        <f t="shared" si="57"/>
        <v>-1</v>
      </c>
      <c r="R366" s="57">
        <v>3.5</v>
      </c>
      <c r="S366" s="51">
        <f t="shared" si="58"/>
        <v>67.313749999999999</v>
      </c>
      <c r="T366" s="79">
        <v>2</v>
      </c>
      <c r="U366">
        <f>3.14*(T366/2)^2*J366</f>
        <v>18.84</v>
      </c>
      <c r="V366" s="79">
        <v>9</v>
      </c>
      <c r="W366" s="79">
        <v>5</v>
      </c>
      <c r="X366" s="5">
        <f xml:space="preserve"> AVERAGE(V366:W366)</f>
        <v>7</v>
      </c>
      <c r="Y366">
        <f>3.14*((V366+W366)/2)^2*K366</f>
        <v>2307.9</v>
      </c>
      <c r="Z366" s="79">
        <v>9</v>
      </c>
      <c r="AA366" s="79">
        <v>4</v>
      </c>
      <c r="AB366" s="5">
        <f xml:space="preserve"> AVERAGE(Z366:AA366)</f>
        <v>6.5</v>
      </c>
      <c r="AC366">
        <f>3.14*((Z366+AA366)/2)^2*L366</f>
        <v>2122.64</v>
      </c>
      <c r="AD366" s="79">
        <v>9</v>
      </c>
      <c r="AE366" s="79">
        <v>4</v>
      </c>
      <c r="AF366" s="5">
        <f xml:space="preserve"> AVERAGE(AD366:AE366)</f>
        <v>6.5</v>
      </c>
      <c r="AG366">
        <f>3.14*((AD366+AE366)/2)^2*M366</f>
        <v>1989.9749999999999</v>
      </c>
      <c r="AH366" s="25" t="s">
        <v>15</v>
      </c>
      <c r="AI366" s="88">
        <v>1</v>
      </c>
      <c r="AJ366" s="52" t="s">
        <v>15</v>
      </c>
      <c r="AK366" s="24" t="s">
        <v>15</v>
      </c>
      <c r="AL366" s="24">
        <v>1</v>
      </c>
      <c r="AM366" s="24" t="s">
        <v>18</v>
      </c>
      <c r="AN366" s="24">
        <v>1</v>
      </c>
      <c r="AO366" s="24" t="s">
        <v>18</v>
      </c>
      <c r="AP366" s="80" t="s">
        <v>490</v>
      </c>
      <c r="AQ366">
        <v>1</v>
      </c>
      <c r="AR366" s="77" t="s">
        <v>490</v>
      </c>
      <c r="AS366">
        <v>1</v>
      </c>
      <c r="AT366" s="77" t="s">
        <v>18</v>
      </c>
      <c r="AU366">
        <v>1</v>
      </c>
      <c r="AV366" s="77" t="s">
        <v>14</v>
      </c>
      <c r="AW366">
        <v>0</v>
      </c>
      <c r="AX366" s="79">
        <v>10</v>
      </c>
      <c r="AY366" s="24">
        <v>15</v>
      </c>
      <c r="AZ366" s="79">
        <v>2</v>
      </c>
      <c r="BA366" s="79">
        <v>2</v>
      </c>
      <c r="BB366" s="79">
        <v>5</v>
      </c>
      <c r="BC366" s="79">
        <v>40</v>
      </c>
      <c r="BE366" s="144">
        <v>25</v>
      </c>
      <c r="BF366" s="144">
        <v>1</v>
      </c>
      <c r="BG366" s="144">
        <v>35</v>
      </c>
      <c r="BH366" s="144">
        <v>0</v>
      </c>
      <c r="BI366" s="140">
        <v>15</v>
      </c>
      <c r="BJ366" s="144">
        <v>45</v>
      </c>
      <c r="BK366" s="144" t="s">
        <v>84</v>
      </c>
      <c r="BL366" s="84"/>
      <c r="BM366" s="132" t="s">
        <v>29</v>
      </c>
      <c r="BN366" s="84">
        <v>2</v>
      </c>
      <c r="BO366" s="84">
        <v>0</v>
      </c>
      <c r="BP366" s="84" t="s">
        <v>49</v>
      </c>
    </row>
    <row r="367" spans="1:68" ht="60">
      <c r="A367" s="72">
        <v>5</v>
      </c>
      <c r="B367" s="49" t="s">
        <v>1</v>
      </c>
      <c r="C367" s="49">
        <v>49</v>
      </c>
      <c r="D367" s="25" t="s">
        <v>42</v>
      </c>
      <c r="E367" s="25">
        <v>3</v>
      </c>
      <c r="F367" s="25">
        <v>3.5</v>
      </c>
      <c r="G367" s="25">
        <v>13.5</v>
      </c>
      <c r="H367" s="24">
        <v>59</v>
      </c>
      <c r="I367" s="24">
        <v>37.5</v>
      </c>
      <c r="J367" s="79">
        <v>40</v>
      </c>
      <c r="K367" s="79">
        <v>60</v>
      </c>
      <c r="L367" s="79">
        <v>70</v>
      </c>
      <c r="M367" s="79">
        <v>103</v>
      </c>
      <c r="N367">
        <f>J367-'data for JMP'!J367</f>
        <v>2.5</v>
      </c>
      <c r="O367">
        <f t="shared" si="55"/>
        <v>20</v>
      </c>
      <c r="P367">
        <f t="shared" si="56"/>
        <v>10</v>
      </c>
      <c r="Q367">
        <f t="shared" si="57"/>
        <v>33</v>
      </c>
      <c r="R367" s="57">
        <v>15</v>
      </c>
      <c r="S367" s="51">
        <f t="shared" si="58"/>
        <v>6623.4375</v>
      </c>
      <c r="T367" s="79">
        <v>14</v>
      </c>
      <c r="U367">
        <f>3.14*(T367/2)^2*J367</f>
        <v>6154.4000000000005</v>
      </c>
      <c r="V367" s="79">
        <v>24</v>
      </c>
      <c r="W367" s="79">
        <v>21</v>
      </c>
      <c r="X367" s="5">
        <f xml:space="preserve"> AVERAGE(V367:W367)</f>
        <v>22.5</v>
      </c>
      <c r="Y367">
        <f>3.14*((V367+W367)/2)^2*K367</f>
        <v>95377.5</v>
      </c>
      <c r="Z367" s="79">
        <v>30</v>
      </c>
      <c r="AA367" s="79">
        <v>30</v>
      </c>
      <c r="AB367" s="5">
        <f xml:space="preserve"> AVERAGE(Z367:AA367)</f>
        <v>30</v>
      </c>
      <c r="AC367">
        <f>3.14*((Z367+AA367)/2)^2*L367</f>
        <v>197820</v>
      </c>
      <c r="AD367" s="79">
        <v>38</v>
      </c>
      <c r="AE367" s="79">
        <v>37</v>
      </c>
      <c r="AF367" s="5">
        <f xml:space="preserve"> AVERAGE(AD367:AE367)</f>
        <v>37.5</v>
      </c>
      <c r="AG367">
        <f>3.14*((AD367+AE367)/2)^2*M367</f>
        <v>454809.375</v>
      </c>
      <c r="AH367" s="25" t="s">
        <v>13</v>
      </c>
      <c r="AI367" s="88">
        <v>1</v>
      </c>
      <c r="AJ367" s="52" t="s">
        <v>13</v>
      </c>
      <c r="AK367" s="24" t="s">
        <v>15</v>
      </c>
      <c r="AL367" s="24">
        <v>1</v>
      </c>
      <c r="AM367" s="24" t="s">
        <v>15</v>
      </c>
      <c r="AN367" s="24">
        <v>1</v>
      </c>
      <c r="AO367" s="24" t="s">
        <v>15</v>
      </c>
      <c r="AP367" s="80" t="s">
        <v>488</v>
      </c>
      <c r="AQ367">
        <v>1</v>
      </c>
      <c r="AR367" s="77" t="s">
        <v>488</v>
      </c>
      <c r="AS367">
        <v>1</v>
      </c>
      <c r="AT367" s="77" t="s">
        <v>13</v>
      </c>
      <c r="AU367">
        <v>1</v>
      </c>
      <c r="AV367" s="77" t="s">
        <v>13</v>
      </c>
      <c r="AW367">
        <v>1</v>
      </c>
      <c r="AX367" s="79">
        <v>0</v>
      </c>
      <c r="AY367" s="24">
        <v>0</v>
      </c>
      <c r="AZ367" s="79">
        <v>0</v>
      </c>
      <c r="BA367" s="79">
        <v>0</v>
      </c>
      <c r="BB367" s="79">
        <v>2</v>
      </c>
      <c r="BC367" s="79">
        <v>1</v>
      </c>
      <c r="BE367" s="144">
        <v>7</v>
      </c>
      <c r="BF367" s="144">
        <v>10</v>
      </c>
      <c r="BG367" s="144">
        <v>2</v>
      </c>
      <c r="BH367" s="144">
        <v>30</v>
      </c>
      <c r="BI367" s="140">
        <v>0</v>
      </c>
      <c r="BJ367" s="144">
        <v>15</v>
      </c>
      <c r="BK367" s="144" t="s">
        <v>98</v>
      </c>
      <c r="BL367" s="84"/>
      <c r="BM367" s="132" t="s">
        <v>29</v>
      </c>
      <c r="BN367" s="84">
        <v>3.5</v>
      </c>
      <c r="BO367" s="84">
        <v>0</v>
      </c>
      <c r="BP367" s="84" t="s">
        <v>49</v>
      </c>
    </row>
    <row r="368" spans="1:68" ht="60">
      <c r="A368" s="72">
        <v>5</v>
      </c>
      <c r="B368" s="49" t="s">
        <v>1</v>
      </c>
      <c r="C368" s="49">
        <v>50</v>
      </c>
      <c r="D368" s="25" t="s">
        <v>66</v>
      </c>
      <c r="E368" s="25">
        <v>4</v>
      </c>
      <c r="F368" s="25">
        <v>6.5</v>
      </c>
      <c r="G368" s="25">
        <v>23</v>
      </c>
      <c r="H368" s="24">
        <v>41</v>
      </c>
      <c r="I368" s="24">
        <v>52</v>
      </c>
      <c r="J368" s="79">
        <v>56</v>
      </c>
      <c r="K368" s="79">
        <v>70</v>
      </c>
      <c r="L368" s="79">
        <v>80</v>
      </c>
      <c r="M368" s="79">
        <v>107</v>
      </c>
      <c r="N368">
        <f>J368-'data for JMP'!J368</f>
        <v>4</v>
      </c>
      <c r="O368">
        <f t="shared" si="55"/>
        <v>14</v>
      </c>
      <c r="P368">
        <f t="shared" si="56"/>
        <v>10</v>
      </c>
      <c r="Q368">
        <f t="shared" si="57"/>
        <v>27</v>
      </c>
      <c r="R368" s="57">
        <v>15</v>
      </c>
      <c r="S368" s="51">
        <f t="shared" si="58"/>
        <v>9184.5</v>
      </c>
      <c r="T368" s="79">
        <v>14</v>
      </c>
      <c r="U368">
        <f>3.14*(T368/2)^2*J368</f>
        <v>8616.16</v>
      </c>
      <c r="V368" s="79">
        <v>37</v>
      </c>
      <c r="W368" s="79">
        <v>31</v>
      </c>
      <c r="X368" s="5">
        <f xml:space="preserve"> AVERAGE(V368:W368)</f>
        <v>34</v>
      </c>
      <c r="Y368">
        <f>3.14*((V368+W368)/2)^2*K368</f>
        <v>254088.80000000002</v>
      </c>
      <c r="Z368" s="79">
        <v>48</v>
      </c>
      <c r="AA368" s="79">
        <v>32</v>
      </c>
      <c r="AB368" s="5">
        <f xml:space="preserve"> AVERAGE(Z368:AA368)</f>
        <v>40</v>
      </c>
      <c r="AC368">
        <f>3.14*((Z368+AA368)/2)^2*L368</f>
        <v>401920</v>
      </c>
      <c r="AD368" s="79">
        <v>49</v>
      </c>
      <c r="AE368" s="79">
        <v>44</v>
      </c>
      <c r="AF368" s="5">
        <f xml:space="preserve"> AVERAGE(AD368:AE368)</f>
        <v>46.5</v>
      </c>
      <c r="AG368">
        <f>3.14*((AD368+AE368)/2)^2*M368</f>
        <v>726472.755</v>
      </c>
      <c r="AH368" s="25" t="s">
        <v>13</v>
      </c>
      <c r="AI368" s="88">
        <v>1</v>
      </c>
      <c r="AJ368" s="52" t="s">
        <v>13</v>
      </c>
      <c r="AK368" s="24" t="s">
        <v>15</v>
      </c>
      <c r="AL368" s="24">
        <v>1</v>
      </c>
      <c r="AM368" s="24" t="s">
        <v>15</v>
      </c>
      <c r="AN368" s="24">
        <v>1</v>
      </c>
      <c r="AO368" s="24" t="s">
        <v>17</v>
      </c>
      <c r="AP368" s="80" t="s">
        <v>488</v>
      </c>
      <c r="AQ368">
        <v>1</v>
      </c>
      <c r="AR368" s="77" t="s">
        <v>488</v>
      </c>
      <c r="AS368">
        <v>1</v>
      </c>
      <c r="AT368" s="77" t="s">
        <v>13</v>
      </c>
      <c r="AU368">
        <v>1</v>
      </c>
      <c r="AV368" s="77" t="s">
        <v>13</v>
      </c>
      <c r="AW368">
        <v>1</v>
      </c>
      <c r="AX368" s="79">
        <v>20</v>
      </c>
      <c r="AY368" s="24">
        <v>25</v>
      </c>
      <c r="AZ368" s="79">
        <v>15</v>
      </c>
      <c r="BA368" s="79">
        <v>15</v>
      </c>
      <c r="BB368" s="79">
        <v>30</v>
      </c>
      <c r="BC368" s="79">
        <v>8</v>
      </c>
      <c r="BE368" s="144">
        <v>30</v>
      </c>
      <c r="BF368" s="144">
        <v>2</v>
      </c>
      <c r="BG368" s="144">
        <v>45</v>
      </c>
      <c r="BH368" s="144">
        <v>8</v>
      </c>
      <c r="BI368" s="140">
        <v>25</v>
      </c>
      <c r="BJ368" s="144">
        <v>70</v>
      </c>
      <c r="BK368" s="144" t="s">
        <v>97</v>
      </c>
      <c r="BL368" s="84" t="s">
        <v>96</v>
      </c>
      <c r="BM368" s="132" t="s">
        <v>29</v>
      </c>
      <c r="BN368" s="84">
        <v>6.5</v>
      </c>
      <c r="BO368" s="84">
        <v>9</v>
      </c>
      <c r="BP368" s="84">
        <v>0</v>
      </c>
    </row>
    <row r="369" spans="1:68" ht="60">
      <c r="A369" s="72">
        <v>5</v>
      </c>
      <c r="B369" s="49" t="s">
        <v>1</v>
      </c>
      <c r="C369" s="49">
        <v>51</v>
      </c>
      <c r="D369" s="25" t="s">
        <v>42</v>
      </c>
      <c r="E369" s="25">
        <v>2</v>
      </c>
      <c r="F369" s="49">
        <v>3</v>
      </c>
      <c r="G369" s="25">
        <v>0</v>
      </c>
      <c r="H369" s="50"/>
      <c r="I369" s="24"/>
      <c r="J369" s="78"/>
      <c r="K369" s="78"/>
      <c r="M369" s="79"/>
      <c r="N369">
        <f>J369-'data for JMP'!J369</f>
        <v>0</v>
      </c>
      <c r="O369">
        <f t="shared" si="55"/>
        <v>0</v>
      </c>
      <c r="P369">
        <f t="shared" si="56"/>
        <v>0</v>
      </c>
      <c r="Q369">
        <f t="shared" si="57"/>
        <v>0</v>
      </c>
      <c r="R369" s="24"/>
      <c r="S369" s="51"/>
      <c r="T369" s="78"/>
      <c r="V369" s="78"/>
      <c r="W369" s="78"/>
      <c r="X369" s="5"/>
      <c r="AD369" s="79"/>
      <c r="AE369" s="79"/>
      <c r="AF369" s="5"/>
      <c r="AH369" s="25" t="s">
        <v>14</v>
      </c>
      <c r="AI369" s="25">
        <v>0</v>
      </c>
      <c r="AJ369" s="52" t="s">
        <v>14</v>
      </c>
      <c r="AK369" s="50" t="s">
        <v>14</v>
      </c>
      <c r="AL369" s="50">
        <v>0</v>
      </c>
      <c r="AM369" s="24" t="s">
        <v>14</v>
      </c>
      <c r="AN369" s="24">
        <v>0</v>
      </c>
      <c r="AO369" s="24" t="s">
        <v>14</v>
      </c>
      <c r="AP369" s="77" t="s">
        <v>512</v>
      </c>
      <c r="AQ369">
        <v>0</v>
      </c>
      <c r="AR369" s="77" t="s">
        <v>512</v>
      </c>
      <c r="AS369">
        <v>0</v>
      </c>
      <c r="AT369" s="77" t="s">
        <v>512</v>
      </c>
      <c r="AU369">
        <v>0</v>
      </c>
      <c r="AV369" s="77" t="s">
        <v>512</v>
      </c>
      <c r="AW369">
        <v>0</v>
      </c>
      <c r="AX369" s="79">
        <v>0</v>
      </c>
      <c r="AY369" s="79">
        <v>0</v>
      </c>
      <c r="AZ369" s="24">
        <v>0</v>
      </c>
      <c r="BA369" s="24">
        <v>0</v>
      </c>
      <c r="BB369" s="24">
        <v>0</v>
      </c>
      <c r="BC369" s="24">
        <v>0</v>
      </c>
      <c r="BE369" s="144">
        <v>30</v>
      </c>
      <c r="BF369" s="144">
        <v>4</v>
      </c>
      <c r="BG369" s="144">
        <v>35</v>
      </c>
      <c r="BH369" s="144">
        <v>3</v>
      </c>
      <c r="BI369" s="140"/>
      <c r="BJ369" s="144">
        <v>50</v>
      </c>
      <c r="BK369" s="144" t="s">
        <v>95</v>
      </c>
      <c r="BL369" s="79"/>
      <c r="BM369" s="132" t="s">
        <v>30</v>
      </c>
      <c r="BN369" s="84">
        <v>3</v>
      </c>
      <c r="BO369" s="84">
        <v>1</v>
      </c>
      <c r="BP369" s="84">
        <v>0</v>
      </c>
    </row>
    <row r="370" spans="1:68" ht="45">
      <c r="A370" s="72">
        <v>5</v>
      </c>
      <c r="B370" s="49" t="s">
        <v>1</v>
      </c>
      <c r="C370" s="49">
        <v>52</v>
      </c>
      <c r="D370" s="49" t="s">
        <v>66</v>
      </c>
      <c r="E370" s="49">
        <v>2</v>
      </c>
      <c r="F370" s="25">
        <v>2.5</v>
      </c>
      <c r="G370" s="25">
        <v>10.5</v>
      </c>
      <c r="H370" s="57">
        <v>32</v>
      </c>
      <c r="I370" s="24">
        <v>36</v>
      </c>
      <c r="J370" s="79">
        <v>39</v>
      </c>
      <c r="K370" s="79">
        <v>49</v>
      </c>
      <c r="L370" s="79">
        <v>64</v>
      </c>
      <c r="M370" s="79">
        <v>90</v>
      </c>
      <c r="N370">
        <f>J370-'data for JMP'!J370</f>
        <v>3</v>
      </c>
      <c r="O370">
        <f t="shared" si="55"/>
        <v>10</v>
      </c>
      <c r="P370">
        <f t="shared" si="56"/>
        <v>15</v>
      </c>
      <c r="Q370">
        <f t="shared" si="57"/>
        <v>26</v>
      </c>
      <c r="R370" s="24">
        <v>7</v>
      </c>
      <c r="S370" s="51">
        <f t="shared" si="58"/>
        <v>1384.7400000000002</v>
      </c>
      <c r="T370" s="79">
        <v>8</v>
      </c>
      <c r="U370">
        <f>3.14*(T370/2)^2*J370</f>
        <v>1959.3600000000001</v>
      </c>
      <c r="V370" s="79">
        <v>21</v>
      </c>
      <c r="W370" s="79">
        <v>19</v>
      </c>
      <c r="X370" s="5">
        <f xml:space="preserve"> AVERAGE(V370:W370)</f>
        <v>20</v>
      </c>
      <c r="Y370">
        <f>3.14*((V370+W370)/2)^2*K370</f>
        <v>61544</v>
      </c>
      <c r="Z370" s="79">
        <v>35</v>
      </c>
      <c r="AA370" s="79">
        <v>30</v>
      </c>
      <c r="AB370" s="5">
        <f xml:space="preserve"> AVERAGE(Z370:AA370)</f>
        <v>32.5</v>
      </c>
      <c r="AC370">
        <f>3.14*((Z370+AA370)/2)^2*L370</f>
        <v>212264</v>
      </c>
      <c r="AD370" s="79">
        <v>40</v>
      </c>
      <c r="AE370" s="79">
        <v>42</v>
      </c>
      <c r="AF370" s="5">
        <f xml:space="preserve"> AVERAGE(AD370:AE370)</f>
        <v>41</v>
      </c>
      <c r="AG370">
        <f>3.14*((AD370+AE370)/2)^2*M370</f>
        <v>475050.60000000003</v>
      </c>
      <c r="AH370" s="49" t="s">
        <v>13</v>
      </c>
      <c r="AI370" s="88">
        <v>1</v>
      </c>
      <c r="AJ370" s="52" t="s">
        <v>13</v>
      </c>
      <c r="AK370" s="24" t="s">
        <v>13</v>
      </c>
      <c r="AL370" s="24">
        <v>1</v>
      </c>
      <c r="AM370" s="24" t="s">
        <v>17</v>
      </c>
      <c r="AN370" s="24">
        <v>1</v>
      </c>
      <c r="AO370" s="24" t="s">
        <v>17</v>
      </c>
      <c r="AP370" s="80" t="s">
        <v>488</v>
      </c>
      <c r="AQ370">
        <v>1</v>
      </c>
      <c r="AR370" s="77" t="s">
        <v>488</v>
      </c>
      <c r="AS370">
        <v>1</v>
      </c>
      <c r="AT370" s="77" t="s">
        <v>13</v>
      </c>
      <c r="AU370">
        <v>1</v>
      </c>
      <c r="AV370" s="77" t="s">
        <v>13</v>
      </c>
      <c r="AW370">
        <v>1</v>
      </c>
      <c r="AX370" s="79">
        <v>5</v>
      </c>
      <c r="AY370" s="24">
        <v>0</v>
      </c>
      <c r="AZ370" s="79">
        <v>0</v>
      </c>
      <c r="BA370" s="79">
        <v>0</v>
      </c>
      <c r="BB370" s="79">
        <v>0</v>
      </c>
      <c r="BC370" s="79">
        <v>2</v>
      </c>
      <c r="BE370" s="158">
        <v>25</v>
      </c>
      <c r="BF370" s="158">
        <v>2</v>
      </c>
      <c r="BG370" s="158">
        <v>35</v>
      </c>
      <c r="BH370" s="158">
        <v>8</v>
      </c>
      <c r="BI370" s="140">
        <v>0</v>
      </c>
      <c r="BJ370" s="158">
        <v>50</v>
      </c>
      <c r="BK370" s="144" t="s">
        <v>94</v>
      </c>
      <c r="BL370" s="165" t="s">
        <v>93</v>
      </c>
      <c r="BM370" s="132" t="s">
        <v>29</v>
      </c>
      <c r="BN370" s="77">
        <v>2.5</v>
      </c>
      <c r="BO370" s="77">
        <v>6</v>
      </c>
      <c r="BP370" s="77">
        <v>0</v>
      </c>
    </row>
    <row r="371" spans="1:68" ht="30">
      <c r="A371" s="72">
        <v>5</v>
      </c>
      <c r="B371" s="49" t="s">
        <v>1</v>
      </c>
      <c r="C371" s="49">
        <v>53</v>
      </c>
      <c r="D371" s="25" t="s">
        <v>66</v>
      </c>
      <c r="E371" s="25">
        <v>2</v>
      </c>
      <c r="F371" s="25">
        <v>6.5</v>
      </c>
      <c r="G371" s="49">
        <v>22</v>
      </c>
      <c r="H371" s="24">
        <v>50.5</v>
      </c>
      <c r="I371" s="24">
        <v>51</v>
      </c>
      <c r="J371" s="79">
        <v>51</v>
      </c>
      <c r="K371" s="79">
        <v>71</v>
      </c>
      <c r="L371" s="79">
        <v>90</v>
      </c>
      <c r="M371" s="79">
        <v>113</v>
      </c>
      <c r="N371">
        <f>J371-'data for JMP'!J371</f>
        <v>0</v>
      </c>
      <c r="O371">
        <f t="shared" si="55"/>
        <v>20</v>
      </c>
      <c r="P371">
        <f t="shared" si="56"/>
        <v>19</v>
      </c>
      <c r="Q371">
        <f t="shared" si="57"/>
        <v>23</v>
      </c>
      <c r="R371" s="24">
        <v>10</v>
      </c>
      <c r="S371" s="51">
        <f t="shared" si="58"/>
        <v>4003.5</v>
      </c>
      <c r="T371" s="79">
        <v>12</v>
      </c>
      <c r="U371">
        <f>3.14*(T371/2)^2*J371</f>
        <v>5765.04</v>
      </c>
      <c r="V371" s="79">
        <v>26</v>
      </c>
      <c r="W371" s="79">
        <v>21</v>
      </c>
      <c r="X371" s="5">
        <f xml:space="preserve"> AVERAGE(V371:W371)</f>
        <v>23.5</v>
      </c>
      <c r="Y371">
        <f>3.14*((V371+W371)/2)^2*K371</f>
        <v>123118.61500000001</v>
      </c>
      <c r="Z371" s="79">
        <v>37</v>
      </c>
      <c r="AA371" s="79">
        <v>30</v>
      </c>
      <c r="AB371" s="5">
        <f xml:space="preserve"> AVERAGE(Z371:AA371)</f>
        <v>33.5</v>
      </c>
      <c r="AC371">
        <f>3.14*((Z371+AA371)/2)^2*L371</f>
        <v>317147.85000000003</v>
      </c>
      <c r="AD371" s="79">
        <v>49</v>
      </c>
      <c r="AE371" s="79">
        <v>44</v>
      </c>
      <c r="AF371" s="5">
        <f xml:space="preserve"> AVERAGE(AD371:AE371)</f>
        <v>46.5</v>
      </c>
      <c r="AG371">
        <f>3.14*((AD371+AE371)/2)^2*M371</f>
        <v>767209.54500000004</v>
      </c>
      <c r="AH371" s="25" t="s">
        <v>13</v>
      </c>
      <c r="AI371" s="88">
        <v>1</v>
      </c>
      <c r="AJ371" s="52" t="s">
        <v>13</v>
      </c>
      <c r="AK371" s="24" t="s">
        <v>13</v>
      </c>
      <c r="AL371" s="24">
        <v>1</v>
      </c>
      <c r="AM371" s="24" t="s">
        <v>15</v>
      </c>
      <c r="AN371" s="24">
        <v>1</v>
      </c>
      <c r="AO371" s="24" t="s">
        <v>15</v>
      </c>
      <c r="AP371" s="80" t="s">
        <v>488</v>
      </c>
      <c r="AQ371">
        <v>1</v>
      </c>
      <c r="AR371" s="77" t="s">
        <v>488</v>
      </c>
      <c r="AS371">
        <v>1</v>
      </c>
      <c r="AT371" s="77" t="s">
        <v>13</v>
      </c>
      <c r="AU371">
        <v>1</v>
      </c>
      <c r="AV371" s="77" t="s">
        <v>13</v>
      </c>
      <c r="AW371">
        <v>1</v>
      </c>
      <c r="AX371" s="79">
        <v>5</v>
      </c>
      <c r="AY371" s="24">
        <v>5</v>
      </c>
      <c r="AZ371" s="79">
        <v>15</v>
      </c>
      <c r="BA371" s="79">
        <v>0</v>
      </c>
      <c r="BB371" s="79">
        <v>0</v>
      </c>
      <c r="BC371" s="79">
        <v>1</v>
      </c>
      <c r="BE371" s="144">
        <v>7</v>
      </c>
      <c r="BF371" s="144">
        <v>5</v>
      </c>
      <c r="BG371" s="144">
        <v>20</v>
      </c>
      <c r="BH371" s="144">
        <v>10</v>
      </c>
      <c r="BI371" s="140">
        <v>5</v>
      </c>
      <c r="BJ371" s="144">
        <v>50</v>
      </c>
      <c r="BK371" s="158" t="s">
        <v>82</v>
      </c>
      <c r="BL371" s="77" t="s">
        <v>92</v>
      </c>
      <c r="BM371" s="132" t="s">
        <v>29</v>
      </c>
      <c r="BN371" s="84">
        <v>6.5</v>
      </c>
      <c r="BO371" s="84">
        <v>6</v>
      </c>
      <c r="BP371" s="84" t="s">
        <v>49</v>
      </c>
    </row>
    <row r="372" spans="1:68" ht="45">
      <c r="A372" s="72">
        <v>5</v>
      </c>
      <c r="B372" s="49" t="s">
        <v>1</v>
      </c>
      <c r="C372" s="49">
        <v>54</v>
      </c>
      <c r="D372" s="25" t="s">
        <v>66</v>
      </c>
      <c r="E372" s="25">
        <v>2</v>
      </c>
      <c r="F372" s="25">
        <v>6</v>
      </c>
      <c r="G372" s="25">
        <v>15</v>
      </c>
      <c r="H372" s="24">
        <v>41</v>
      </c>
      <c r="I372" s="24">
        <v>31</v>
      </c>
      <c r="J372" s="79">
        <v>32</v>
      </c>
      <c r="K372" s="79">
        <v>31</v>
      </c>
      <c r="L372" s="79">
        <v>48</v>
      </c>
      <c r="M372" s="79">
        <v>76</v>
      </c>
      <c r="N372">
        <f>J372-'data for JMP'!J372</f>
        <v>1</v>
      </c>
      <c r="O372">
        <f t="shared" si="55"/>
        <v>-1</v>
      </c>
      <c r="P372">
        <f t="shared" si="56"/>
        <v>17</v>
      </c>
      <c r="Q372">
        <f t="shared" si="57"/>
        <v>28</v>
      </c>
      <c r="R372" s="24">
        <v>5</v>
      </c>
      <c r="S372" s="51">
        <f t="shared" si="58"/>
        <v>608.375</v>
      </c>
      <c r="T372" s="79">
        <v>6</v>
      </c>
      <c r="U372">
        <f>3.14*(T372/2)^2*J372</f>
        <v>904.32</v>
      </c>
      <c r="V372" s="79">
        <v>21</v>
      </c>
      <c r="W372" s="79">
        <v>17</v>
      </c>
      <c r="X372" s="5">
        <f xml:space="preserve"> AVERAGE(V372:W372)</f>
        <v>19</v>
      </c>
      <c r="Y372">
        <f>3.14*((V372+W372)/2)^2*K372</f>
        <v>35139.74</v>
      </c>
      <c r="Z372" s="79">
        <v>30</v>
      </c>
      <c r="AA372" s="79">
        <v>26</v>
      </c>
      <c r="AB372" s="5">
        <f xml:space="preserve"> AVERAGE(Z372:AA372)</f>
        <v>28</v>
      </c>
      <c r="AC372">
        <f>3.14*((Z372+AA372)/2)^2*L372</f>
        <v>118164.48000000001</v>
      </c>
      <c r="AD372" s="79">
        <v>41</v>
      </c>
      <c r="AE372" s="79">
        <v>39</v>
      </c>
      <c r="AF372" s="5">
        <f xml:space="preserve"> AVERAGE(AD372:AE372)</f>
        <v>40</v>
      </c>
      <c r="AG372">
        <f>3.14*((AD372+AE372)/2)^2*M372</f>
        <v>381824</v>
      </c>
      <c r="AH372" s="25" t="s">
        <v>13</v>
      </c>
      <c r="AI372" s="88">
        <v>1</v>
      </c>
      <c r="AJ372" s="52" t="s">
        <v>13</v>
      </c>
      <c r="AK372" s="24" t="s">
        <v>13</v>
      </c>
      <c r="AL372" s="24">
        <v>1</v>
      </c>
      <c r="AM372" s="24" t="s">
        <v>18</v>
      </c>
      <c r="AN372" s="24">
        <v>1</v>
      </c>
      <c r="AO372" s="24" t="s">
        <v>18</v>
      </c>
      <c r="AP372" s="80" t="s">
        <v>489</v>
      </c>
      <c r="AQ372">
        <v>1</v>
      </c>
      <c r="AR372" s="77" t="s">
        <v>489</v>
      </c>
      <c r="AS372">
        <v>1</v>
      </c>
      <c r="AT372" s="77" t="s">
        <v>15</v>
      </c>
      <c r="AU372">
        <v>1</v>
      </c>
      <c r="AV372" s="77" t="s">
        <v>15</v>
      </c>
      <c r="AW372">
        <v>1</v>
      </c>
      <c r="AX372" s="79">
        <v>0</v>
      </c>
      <c r="AY372" s="24">
        <v>10</v>
      </c>
      <c r="AZ372" s="79">
        <v>10</v>
      </c>
      <c r="BA372" s="79">
        <v>5</v>
      </c>
      <c r="BB372" s="79">
        <v>10</v>
      </c>
      <c r="BC372" s="79">
        <v>1</v>
      </c>
      <c r="BE372" s="144">
        <v>10</v>
      </c>
      <c r="BF372" s="144">
        <v>10</v>
      </c>
      <c r="BG372" s="144">
        <v>15</v>
      </c>
      <c r="BH372" s="144">
        <v>10</v>
      </c>
      <c r="BI372" s="140">
        <v>10</v>
      </c>
      <c r="BJ372" s="144">
        <v>80</v>
      </c>
      <c r="BK372" s="144" t="s">
        <v>91</v>
      </c>
      <c r="BL372" s="84" t="s">
        <v>76</v>
      </c>
      <c r="BM372" s="132" t="s">
        <v>29</v>
      </c>
      <c r="BN372" s="84">
        <v>6</v>
      </c>
      <c r="BO372" s="84">
        <v>6</v>
      </c>
      <c r="BP372" s="84"/>
    </row>
    <row r="373" spans="1:68" ht="60">
      <c r="A373" s="72">
        <v>5</v>
      </c>
      <c r="B373" s="49" t="s">
        <v>1</v>
      </c>
      <c r="C373" s="49">
        <v>55</v>
      </c>
      <c r="D373" s="25" t="s">
        <v>64</v>
      </c>
      <c r="E373" s="25">
        <v>4</v>
      </c>
      <c r="F373" s="25">
        <v>6.5</v>
      </c>
      <c r="G373" s="25">
        <v>9</v>
      </c>
      <c r="H373" s="24"/>
      <c r="I373" s="24"/>
      <c r="J373" s="79"/>
      <c r="K373" s="79"/>
      <c r="M373" s="79"/>
      <c r="N373">
        <f>J373-'data for JMP'!J373</f>
        <v>0</v>
      </c>
      <c r="O373">
        <f t="shared" si="55"/>
        <v>0</v>
      </c>
      <c r="P373">
        <f t="shared" si="56"/>
        <v>0</v>
      </c>
      <c r="Q373">
        <f t="shared" si="57"/>
        <v>0</v>
      </c>
      <c r="R373" s="24"/>
      <c r="S373" s="51"/>
      <c r="T373" s="79"/>
      <c r="V373" s="79"/>
      <c r="W373" s="79"/>
      <c r="X373" s="5"/>
      <c r="AD373" s="79"/>
      <c r="AE373" s="79"/>
      <c r="AF373" s="5"/>
      <c r="AH373" s="25" t="s">
        <v>15</v>
      </c>
      <c r="AI373" s="88">
        <v>1</v>
      </c>
      <c r="AJ373" s="52" t="s">
        <v>14</v>
      </c>
      <c r="AK373" s="24" t="s">
        <v>14</v>
      </c>
      <c r="AL373" s="24">
        <v>0</v>
      </c>
      <c r="AM373" s="24" t="s">
        <v>14</v>
      </c>
      <c r="AN373" s="24">
        <v>0</v>
      </c>
      <c r="AO373" s="24" t="s">
        <v>14</v>
      </c>
      <c r="AP373" s="77" t="s">
        <v>512</v>
      </c>
      <c r="AQ373">
        <v>0</v>
      </c>
      <c r="AR373" s="77" t="s">
        <v>512</v>
      </c>
      <c r="AS373">
        <v>0</v>
      </c>
      <c r="AT373" s="77" t="s">
        <v>512</v>
      </c>
      <c r="AU373">
        <v>0</v>
      </c>
      <c r="AV373" s="77" t="s">
        <v>512</v>
      </c>
      <c r="AW373">
        <v>0</v>
      </c>
      <c r="AX373" s="79">
        <v>0</v>
      </c>
      <c r="AY373" s="79">
        <v>0</v>
      </c>
      <c r="AZ373" s="24">
        <v>0</v>
      </c>
      <c r="BA373" s="24">
        <v>0</v>
      </c>
      <c r="BB373" s="24">
        <v>0</v>
      </c>
      <c r="BC373" s="24">
        <v>0</v>
      </c>
      <c r="BE373" s="144">
        <v>12</v>
      </c>
      <c r="BF373" s="144">
        <v>0</v>
      </c>
      <c r="BG373" s="144">
        <v>50</v>
      </c>
      <c r="BH373" s="144">
        <v>0</v>
      </c>
      <c r="BI373" s="140"/>
      <c r="BJ373" s="144">
        <v>40</v>
      </c>
      <c r="BK373" s="144" t="s">
        <v>90</v>
      </c>
      <c r="BL373" s="84"/>
      <c r="BM373" s="132" t="s">
        <v>30</v>
      </c>
      <c r="BN373" s="84">
        <v>6.5</v>
      </c>
      <c r="BO373" s="84">
        <v>0</v>
      </c>
      <c r="BP373" s="84" t="s">
        <v>49</v>
      </c>
    </row>
    <row r="374" spans="1:68" ht="45">
      <c r="A374" s="72">
        <v>5</v>
      </c>
      <c r="B374" s="49" t="s">
        <v>1</v>
      </c>
      <c r="C374" s="49">
        <v>56</v>
      </c>
      <c r="D374" s="25" t="s">
        <v>81</v>
      </c>
      <c r="E374" s="25">
        <v>4</v>
      </c>
      <c r="F374" s="25">
        <v>8.5</v>
      </c>
      <c r="G374" s="25">
        <v>27</v>
      </c>
      <c r="H374" s="24">
        <v>30.5</v>
      </c>
      <c r="I374" s="24">
        <v>28</v>
      </c>
      <c r="J374" s="79"/>
      <c r="K374" s="79"/>
      <c r="M374" s="79"/>
      <c r="N374">
        <f>J374-'data for JMP'!J374</f>
        <v>-28</v>
      </c>
      <c r="O374">
        <f t="shared" si="55"/>
        <v>0</v>
      </c>
      <c r="P374">
        <f t="shared" si="56"/>
        <v>0</v>
      </c>
      <c r="Q374">
        <f t="shared" si="57"/>
        <v>0</v>
      </c>
      <c r="R374" s="24">
        <v>2.5</v>
      </c>
      <c r="S374" s="51">
        <f t="shared" si="58"/>
        <v>137.375</v>
      </c>
      <c r="T374" s="79"/>
      <c r="V374" s="79"/>
      <c r="W374" s="79"/>
      <c r="X374" s="5"/>
      <c r="AD374" s="79"/>
      <c r="AE374" s="79"/>
      <c r="AF374" s="5"/>
      <c r="AH374" s="25" t="s">
        <v>13</v>
      </c>
      <c r="AI374" s="88">
        <v>1</v>
      </c>
      <c r="AJ374" s="52" t="s">
        <v>13</v>
      </c>
      <c r="AK374" s="24" t="s">
        <v>15</v>
      </c>
      <c r="AL374" s="24">
        <v>1</v>
      </c>
      <c r="AM374" s="24" t="s">
        <v>14</v>
      </c>
      <c r="AN374" s="24">
        <v>0</v>
      </c>
      <c r="AO374" s="24" t="s">
        <v>14</v>
      </c>
      <c r="AP374" s="80" t="s">
        <v>487</v>
      </c>
      <c r="AQ374">
        <v>0</v>
      </c>
      <c r="AR374" s="77" t="s">
        <v>512</v>
      </c>
      <c r="AS374">
        <v>0</v>
      </c>
      <c r="AT374" s="77" t="s">
        <v>512</v>
      </c>
      <c r="AU374">
        <v>0</v>
      </c>
      <c r="AV374" s="77" t="s">
        <v>512</v>
      </c>
      <c r="AW374">
        <v>0</v>
      </c>
      <c r="AX374" s="79">
        <v>10</v>
      </c>
      <c r="AY374" s="24">
        <v>10</v>
      </c>
      <c r="AZ374" s="24">
        <v>0</v>
      </c>
      <c r="BA374" s="24">
        <v>0</v>
      </c>
      <c r="BB374" s="24">
        <v>0</v>
      </c>
      <c r="BC374" s="24">
        <v>0</v>
      </c>
      <c r="BE374" s="144">
        <v>10</v>
      </c>
      <c r="BF374" s="144">
        <v>2</v>
      </c>
      <c r="BG374" s="144">
        <v>60</v>
      </c>
      <c r="BH374" s="144">
        <v>1</v>
      </c>
      <c r="BI374" s="140">
        <v>10</v>
      </c>
      <c r="BJ374" s="144">
        <v>50</v>
      </c>
      <c r="BK374" s="144" t="s">
        <v>89</v>
      </c>
      <c r="BL374" s="84"/>
      <c r="BM374" s="132" t="s">
        <v>30</v>
      </c>
      <c r="BN374" s="84">
        <v>8.5</v>
      </c>
      <c r="BO374" s="84">
        <v>7</v>
      </c>
      <c r="BP374" s="84">
        <v>0</v>
      </c>
    </row>
    <row r="375" spans="1:68" ht="30">
      <c r="A375" s="72">
        <v>5</v>
      </c>
      <c r="B375" s="49" t="s">
        <v>1</v>
      </c>
      <c r="C375" s="49">
        <v>57</v>
      </c>
      <c r="D375" s="25" t="s">
        <v>66</v>
      </c>
      <c r="E375" s="25">
        <v>4</v>
      </c>
      <c r="F375" s="25">
        <v>6</v>
      </c>
      <c r="G375" s="25">
        <v>13</v>
      </c>
      <c r="H375" s="24">
        <v>15.5</v>
      </c>
      <c r="I375" s="24">
        <v>15</v>
      </c>
      <c r="J375" s="79">
        <v>16</v>
      </c>
      <c r="K375" s="79">
        <v>15</v>
      </c>
      <c r="L375" s="79">
        <v>15</v>
      </c>
      <c r="M375" s="79"/>
      <c r="N375">
        <f>J375-'data for JMP'!J375</f>
        <v>1</v>
      </c>
      <c r="O375">
        <f t="shared" si="55"/>
        <v>-1</v>
      </c>
      <c r="P375">
        <f t="shared" si="56"/>
        <v>0</v>
      </c>
      <c r="Q375">
        <f t="shared" si="57"/>
        <v>-15</v>
      </c>
      <c r="R375" s="24">
        <v>4.5</v>
      </c>
      <c r="S375" s="51">
        <f t="shared" si="58"/>
        <v>238.44374999999999</v>
      </c>
      <c r="T375" s="79">
        <v>2</v>
      </c>
      <c r="U375">
        <f>3.14*(T375/2)^2*J375</f>
        <v>50.24</v>
      </c>
      <c r="V375" s="79">
        <v>3.5</v>
      </c>
      <c r="W375" s="79">
        <v>3</v>
      </c>
      <c r="X375" s="5">
        <f xml:space="preserve"> AVERAGE(V375:W375)</f>
        <v>3.25</v>
      </c>
      <c r="Y375">
        <f>3.14*((V375+W375)/2)^2*K375</f>
        <v>497.49374999999998</v>
      </c>
      <c r="Z375" s="79"/>
      <c r="AA375" s="79"/>
      <c r="AB375" s="5"/>
      <c r="AD375" s="79"/>
      <c r="AE375" s="79"/>
      <c r="AF375" s="5"/>
      <c r="AH375" s="25" t="s">
        <v>15</v>
      </c>
      <c r="AI375" s="88">
        <v>1</v>
      </c>
      <c r="AJ375" s="52" t="s">
        <v>14</v>
      </c>
      <c r="AK375" s="24" t="s">
        <v>15</v>
      </c>
      <c r="AL375" s="24">
        <v>1</v>
      </c>
      <c r="AM375" s="24" t="s">
        <v>18</v>
      </c>
      <c r="AN375" s="24">
        <v>1</v>
      </c>
      <c r="AO375" s="24" t="s">
        <v>18</v>
      </c>
      <c r="AP375" s="80" t="s">
        <v>490</v>
      </c>
      <c r="AQ375">
        <v>1</v>
      </c>
      <c r="AR375" s="77" t="s">
        <v>490</v>
      </c>
      <c r="AS375">
        <v>1</v>
      </c>
      <c r="AT375" s="77" t="s">
        <v>14</v>
      </c>
      <c r="AU375">
        <v>0</v>
      </c>
      <c r="AV375" s="77" t="s">
        <v>14</v>
      </c>
      <c r="AW375">
        <v>0</v>
      </c>
      <c r="AX375" s="79">
        <v>2</v>
      </c>
      <c r="AY375" s="24">
        <v>2</v>
      </c>
      <c r="AZ375" s="79">
        <v>1</v>
      </c>
      <c r="BA375" s="79">
        <v>0</v>
      </c>
      <c r="BB375" s="79">
        <v>10</v>
      </c>
      <c r="BC375" s="24">
        <v>0</v>
      </c>
      <c r="BE375" s="144">
        <v>0</v>
      </c>
      <c r="BF375" s="144">
        <v>1</v>
      </c>
      <c r="BG375" s="144">
        <v>15</v>
      </c>
      <c r="BH375" s="144">
        <v>0</v>
      </c>
      <c r="BI375" s="140">
        <v>2</v>
      </c>
      <c r="BJ375" s="144">
        <v>50</v>
      </c>
      <c r="BK375" s="144" t="s">
        <v>88</v>
      </c>
      <c r="BL375" s="84"/>
      <c r="BM375" s="132" t="s">
        <v>30</v>
      </c>
      <c r="BN375" s="84">
        <v>6</v>
      </c>
      <c r="BO375" s="84">
        <v>3</v>
      </c>
      <c r="BP375" s="84">
        <v>0</v>
      </c>
    </row>
    <row r="376" spans="1:68" ht="30">
      <c r="A376" s="72">
        <v>5</v>
      </c>
      <c r="B376" s="49" t="s">
        <v>1</v>
      </c>
      <c r="C376" s="49">
        <v>58</v>
      </c>
      <c r="D376" s="25" t="s">
        <v>66</v>
      </c>
      <c r="E376" s="25">
        <v>4</v>
      </c>
      <c r="F376" s="25">
        <v>6</v>
      </c>
      <c r="G376" s="25">
        <v>0</v>
      </c>
      <c r="H376" s="24"/>
      <c r="I376" s="24"/>
      <c r="J376" s="79"/>
      <c r="K376" s="79"/>
      <c r="L376" s="79"/>
      <c r="N376">
        <f>J376-'data for JMP'!J376</f>
        <v>0</v>
      </c>
      <c r="O376">
        <f t="shared" si="55"/>
        <v>0</v>
      </c>
      <c r="P376">
        <f t="shared" si="56"/>
        <v>0</v>
      </c>
      <c r="Q376">
        <f t="shared" si="57"/>
        <v>0</v>
      </c>
      <c r="R376" s="24"/>
      <c r="S376" s="51"/>
      <c r="T376" s="79"/>
      <c r="V376" s="79"/>
      <c r="W376" s="79"/>
      <c r="X376" s="5"/>
      <c r="Z376" s="79"/>
      <c r="AA376" s="79"/>
      <c r="AB376" s="5"/>
      <c r="AH376" s="25" t="s">
        <v>16</v>
      </c>
      <c r="AI376" s="25">
        <v>0</v>
      </c>
      <c r="AJ376" s="25" t="s">
        <v>16</v>
      </c>
      <c r="AK376" s="24" t="s">
        <v>14</v>
      </c>
      <c r="AL376" s="24">
        <v>0</v>
      </c>
      <c r="AM376" s="24" t="s">
        <v>14</v>
      </c>
      <c r="AN376" s="24">
        <v>0</v>
      </c>
      <c r="AO376" s="24" t="s">
        <v>14</v>
      </c>
      <c r="AP376" s="77" t="s">
        <v>512</v>
      </c>
      <c r="AQ376">
        <v>0</v>
      </c>
      <c r="AR376" s="77" t="s">
        <v>512</v>
      </c>
      <c r="AS376">
        <v>0</v>
      </c>
      <c r="AT376" s="77" t="s">
        <v>512</v>
      </c>
      <c r="AU376">
        <v>0</v>
      </c>
      <c r="AV376" s="77" t="s">
        <v>512</v>
      </c>
      <c r="AW376">
        <v>0</v>
      </c>
      <c r="AX376" s="79">
        <v>0</v>
      </c>
      <c r="AY376" s="79">
        <v>0</v>
      </c>
      <c r="AZ376" s="24">
        <v>0</v>
      </c>
      <c r="BA376" s="24">
        <v>0</v>
      </c>
      <c r="BB376" s="24">
        <v>0</v>
      </c>
      <c r="BC376" s="24">
        <v>0</v>
      </c>
      <c r="BE376" s="144">
        <v>10</v>
      </c>
      <c r="BF376" s="144">
        <v>1</v>
      </c>
      <c r="BG376" s="144">
        <v>30</v>
      </c>
      <c r="BH376" s="144">
        <v>0</v>
      </c>
      <c r="BI376" s="140"/>
      <c r="BJ376" s="144">
        <v>55</v>
      </c>
      <c r="BK376" s="144" t="s">
        <v>87</v>
      </c>
      <c r="BL376" s="84"/>
      <c r="BM376" s="132" t="s">
        <v>30</v>
      </c>
      <c r="BN376" s="84">
        <v>6</v>
      </c>
      <c r="BO376" s="84">
        <v>1</v>
      </c>
      <c r="BP376" s="84">
        <v>0</v>
      </c>
    </row>
    <row r="377" spans="1:68">
      <c r="A377" s="72">
        <v>5</v>
      </c>
      <c r="B377" s="49" t="s">
        <v>1</v>
      </c>
      <c r="C377" s="49">
        <v>59</v>
      </c>
      <c r="D377" s="25" t="s">
        <v>66</v>
      </c>
      <c r="E377" s="25">
        <v>4</v>
      </c>
      <c r="F377" s="25">
        <v>7</v>
      </c>
      <c r="G377" s="25">
        <v>9.5</v>
      </c>
      <c r="H377" s="24">
        <v>10.5</v>
      </c>
      <c r="I377" s="24">
        <v>10</v>
      </c>
      <c r="J377" s="79"/>
      <c r="K377" s="79"/>
      <c r="L377" s="79"/>
      <c r="N377">
        <f>J377-'data for JMP'!J377</f>
        <v>-10</v>
      </c>
      <c r="O377">
        <f t="shared" si="55"/>
        <v>0</v>
      </c>
      <c r="P377">
        <f t="shared" si="56"/>
        <v>0</v>
      </c>
      <c r="Q377">
        <f t="shared" si="57"/>
        <v>0</v>
      </c>
      <c r="R377" s="24">
        <v>2</v>
      </c>
      <c r="S377" s="51">
        <f t="shared" si="58"/>
        <v>31.400000000000002</v>
      </c>
      <c r="T377" s="79"/>
      <c r="V377" s="79"/>
      <c r="W377" s="79"/>
      <c r="X377" s="5"/>
      <c r="Z377" s="79"/>
      <c r="AA377" s="79"/>
      <c r="AB377" s="5"/>
      <c r="AH377" s="25" t="s">
        <v>15</v>
      </c>
      <c r="AI377" s="88">
        <v>1</v>
      </c>
      <c r="AJ377" s="52" t="s">
        <v>86</v>
      </c>
      <c r="AK377" s="24" t="s">
        <v>15</v>
      </c>
      <c r="AL377" s="24">
        <v>1</v>
      </c>
      <c r="AM377" s="24" t="s">
        <v>14</v>
      </c>
      <c r="AN377" s="24">
        <v>0</v>
      </c>
      <c r="AO377" s="24" t="s">
        <v>14</v>
      </c>
      <c r="AP377" s="80" t="s">
        <v>487</v>
      </c>
      <c r="AQ377">
        <v>0</v>
      </c>
      <c r="AR377" s="77" t="s">
        <v>512</v>
      </c>
      <c r="AS377">
        <v>0</v>
      </c>
      <c r="AT377" s="77" t="s">
        <v>512</v>
      </c>
      <c r="AU377">
        <v>0</v>
      </c>
      <c r="AV377" s="77" t="s">
        <v>512</v>
      </c>
      <c r="AW377">
        <v>0</v>
      </c>
      <c r="AX377" s="79">
        <v>0</v>
      </c>
      <c r="AY377" s="24">
        <v>0</v>
      </c>
      <c r="AZ377" s="24">
        <v>0</v>
      </c>
      <c r="BA377" s="24">
        <v>0</v>
      </c>
      <c r="BB377" s="24">
        <v>0</v>
      </c>
      <c r="BC377" s="24">
        <v>0</v>
      </c>
      <c r="BE377" s="144">
        <v>5</v>
      </c>
      <c r="BF377" s="144">
        <v>0</v>
      </c>
      <c r="BG377" s="144">
        <v>15</v>
      </c>
      <c r="BH377" s="144">
        <v>0</v>
      </c>
      <c r="BI377" s="140">
        <v>0</v>
      </c>
      <c r="BJ377" s="144">
        <v>50</v>
      </c>
      <c r="BK377" s="144" t="s">
        <v>63</v>
      </c>
      <c r="BL377" s="84"/>
      <c r="BM377" s="132" t="s">
        <v>30</v>
      </c>
      <c r="BN377" s="84">
        <v>7</v>
      </c>
      <c r="BO377" s="84">
        <v>4</v>
      </c>
      <c r="BP377" s="84">
        <v>0</v>
      </c>
    </row>
    <row r="378" spans="1:68" ht="30">
      <c r="A378" s="72">
        <v>5</v>
      </c>
      <c r="B378" s="49" t="s">
        <v>1</v>
      </c>
      <c r="C378" s="49">
        <v>60</v>
      </c>
      <c r="D378" s="25" t="s">
        <v>66</v>
      </c>
      <c r="E378" s="25">
        <v>2</v>
      </c>
      <c r="F378" s="25">
        <v>5.5</v>
      </c>
      <c r="G378" s="25">
        <v>9</v>
      </c>
      <c r="H378" s="24">
        <v>19.5</v>
      </c>
      <c r="I378" s="24">
        <v>20</v>
      </c>
      <c r="J378" s="79">
        <v>20</v>
      </c>
      <c r="K378" s="79"/>
      <c r="L378" s="79"/>
      <c r="N378">
        <f>J378-'data for JMP'!J378</f>
        <v>0</v>
      </c>
      <c r="O378">
        <f t="shared" si="55"/>
        <v>-20</v>
      </c>
      <c r="P378">
        <f t="shared" si="56"/>
        <v>0</v>
      </c>
      <c r="Q378">
        <f t="shared" si="57"/>
        <v>0</v>
      </c>
      <c r="R378" s="24">
        <v>5</v>
      </c>
      <c r="S378" s="51">
        <f t="shared" si="58"/>
        <v>392.5</v>
      </c>
      <c r="T378" s="79">
        <v>3</v>
      </c>
      <c r="U378">
        <f>3.14*(T378/2)^2*J378</f>
        <v>141.30000000000001</v>
      </c>
      <c r="V378" s="79"/>
      <c r="W378" s="79"/>
      <c r="X378" s="5"/>
      <c r="Z378" s="79"/>
      <c r="AA378" s="79"/>
      <c r="AB378" s="5"/>
      <c r="AH378" s="25" t="s">
        <v>15</v>
      </c>
      <c r="AI378" s="88">
        <v>1</v>
      </c>
      <c r="AJ378" s="52" t="s">
        <v>15</v>
      </c>
      <c r="AK378" s="24" t="s">
        <v>13</v>
      </c>
      <c r="AL378" s="24">
        <v>1</v>
      </c>
      <c r="AM378" s="24" t="s">
        <v>18</v>
      </c>
      <c r="AN378" s="24">
        <v>1</v>
      </c>
      <c r="AO378" s="24" t="s">
        <v>17</v>
      </c>
      <c r="AP378" s="80" t="s">
        <v>487</v>
      </c>
      <c r="AQ378">
        <v>0</v>
      </c>
      <c r="AR378" s="77" t="s">
        <v>512</v>
      </c>
      <c r="AS378">
        <v>0</v>
      </c>
      <c r="AT378" s="77" t="s">
        <v>512</v>
      </c>
      <c r="AU378">
        <v>0</v>
      </c>
      <c r="AV378" s="77" t="s">
        <v>512</v>
      </c>
      <c r="AW378">
        <v>0</v>
      </c>
      <c r="AX378" s="79">
        <v>0</v>
      </c>
      <c r="AY378" s="24">
        <v>0</v>
      </c>
      <c r="AZ378" s="79">
        <v>0</v>
      </c>
      <c r="BA378" s="24">
        <v>0</v>
      </c>
      <c r="BB378" s="24">
        <v>0</v>
      </c>
      <c r="BC378" s="24">
        <v>0</v>
      </c>
      <c r="BE378" s="144">
        <v>2</v>
      </c>
      <c r="BF378" s="144">
        <v>10</v>
      </c>
      <c r="BG378" s="144">
        <v>10</v>
      </c>
      <c r="BH378" s="144">
        <v>15</v>
      </c>
      <c r="BI378" s="140">
        <v>0</v>
      </c>
      <c r="BJ378" s="144">
        <v>20</v>
      </c>
      <c r="BK378" s="144" t="s">
        <v>85</v>
      </c>
      <c r="BL378" s="84"/>
      <c r="BM378" s="132" t="s">
        <v>29</v>
      </c>
      <c r="BN378" s="84">
        <v>5.5</v>
      </c>
      <c r="BO378" s="84">
        <v>4</v>
      </c>
      <c r="BP378" s="84">
        <v>0</v>
      </c>
    </row>
    <row r="379" spans="1:68" ht="45">
      <c r="A379" s="72">
        <v>5</v>
      </c>
      <c r="B379" s="49" t="s">
        <v>1</v>
      </c>
      <c r="C379" s="49">
        <v>61</v>
      </c>
      <c r="D379" s="25" t="s">
        <v>81</v>
      </c>
      <c r="E379" s="25">
        <v>2</v>
      </c>
      <c r="F379" s="25">
        <v>7.5</v>
      </c>
      <c r="G379" s="25">
        <v>18</v>
      </c>
      <c r="H379" s="24">
        <v>27</v>
      </c>
      <c r="I379" s="24">
        <v>27</v>
      </c>
      <c r="J379" s="79">
        <v>15</v>
      </c>
      <c r="K379" s="79">
        <v>23</v>
      </c>
      <c r="L379" s="79">
        <v>16</v>
      </c>
      <c r="M379" s="79">
        <v>17</v>
      </c>
      <c r="N379" s="11">
        <f>J379-'data for JMP'!J379</f>
        <v>-12</v>
      </c>
      <c r="O379">
        <f t="shared" si="55"/>
        <v>8</v>
      </c>
      <c r="P379">
        <f t="shared" si="56"/>
        <v>-7</v>
      </c>
      <c r="Q379">
        <f t="shared" si="57"/>
        <v>1</v>
      </c>
      <c r="R379" s="24">
        <v>8</v>
      </c>
      <c r="S379" s="51">
        <f t="shared" si="58"/>
        <v>1356.48</v>
      </c>
      <c r="T379" s="79">
        <v>4.5</v>
      </c>
      <c r="U379">
        <f>3.14*(T379/2)^2*J379</f>
        <v>238.44374999999999</v>
      </c>
      <c r="V379" s="79">
        <v>8</v>
      </c>
      <c r="W379" s="79">
        <v>8</v>
      </c>
      <c r="X379" s="5">
        <f xml:space="preserve"> AVERAGE(V379:W379)</f>
        <v>8</v>
      </c>
      <c r="Y379">
        <f>3.14*((V379+W379)/2)^2*K379</f>
        <v>4622.08</v>
      </c>
      <c r="Z379" s="79"/>
      <c r="AA379" s="79"/>
      <c r="AB379" s="5"/>
      <c r="AD379" s="79"/>
      <c r="AE379" s="79"/>
      <c r="AF379" s="5"/>
      <c r="AH379" s="25" t="s">
        <v>13</v>
      </c>
      <c r="AI379" s="88">
        <v>1</v>
      </c>
      <c r="AJ379" s="52" t="s">
        <v>13</v>
      </c>
      <c r="AK379" s="24" t="s">
        <v>13</v>
      </c>
      <c r="AL379" s="24">
        <v>1</v>
      </c>
      <c r="AM379" s="24" t="s">
        <v>17</v>
      </c>
      <c r="AN379" s="24">
        <v>1</v>
      </c>
      <c r="AO379" s="24" t="s">
        <v>17</v>
      </c>
      <c r="AP379" s="80" t="s">
        <v>487</v>
      </c>
      <c r="AQ379">
        <v>0</v>
      </c>
      <c r="AR379" s="77" t="s">
        <v>490</v>
      </c>
      <c r="AS379">
        <v>1</v>
      </c>
      <c r="AT379" s="77" t="s">
        <v>14</v>
      </c>
      <c r="AU379">
        <v>0</v>
      </c>
      <c r="AV379" s="77" t="s">
        <v>14</v>
      </c>
      <c r="AW379">
        <v>0</v>
      </c>
      <c r="AX379" s="79">
        <v>5</v>
      </c>
      <c r="AY379" s="24">
        <v>5</v>
      </c>
      <c r="AZ379" s="79">
        <v>2</v>
      </c>
      <c r="BA379" s="79">
        <v>15</v>
      </c>
      <c r="BB379" s="79">
        <v>20</v>
      </c>
      <c r="BC379" s="24">
        <v>0</v>
      </c>
      <c r="BE379" s="144">
        <v>1</v>
      </c>
      <c r="BF379" s="144">
        <v>3</v>
      </c>
      <c r="BG379" s="144">
        <v>4</v>
      </c>
      <c r="BH379" s="144">
        <v>20</v>
      </c>
      <c r="BI379" s="140">
        <v>5</v>
      </c>
      <c r="BJ379" s="144">
        <v>50</v>
      </c>
      <c r="BK379" s="144" t="s">
        <v>84</v>
      </c>
      <c r="BL379" s="84"/>
      <c r="BM379" s="132" t="s">
        <v>29</v>
      </c>
      <c r="BN379" s="84">
        <v>7.5</v>
      </c>
      <c r="BO379" s="84">
        <v>6</v>
      </c>
      <c r="BP379" s="84">
        <v>0</v>
      </c>
    </row>
    <row r="380" spans="1:68">
      <c r="A380" s="72">
        <v>5</v>
      </c>
      <c r="B380" s="49" t="s">
        <v>1</v>
      </c>
      <c r="C380" s="49">
        <v>62</v>
      </c>
      <c r="D380" s="25" t="s">
        <v>81</v>
      </c>
      <c r="E380" s="25">
        <v>3</v>
      </c>
      <c r="F380" s="25">
        <v>7</v>
      </c>
      <c r="G380" s="25">
        <v>7</v>
      </c>
      <c r="H380" s="24">
        <v>12.5</v>
      </c>
      <c r="I380" s="24">
        <v>8</v>
      </c>
      <c r="J380" s="79"/>
      <c r="K380" s="79"/>
      <c r="N380">
        <f>J380-'data for JMP'!J380</f>
        <v>-8</v>
      </c>
      <c r="O380">
        <f t="shared" si="55"/>
        <v>0</v>
      </c>
      <c r="P380">
        <f t="shared" si="56"/>
        <v>0</v>
      </c>
      <c r="Q380">
        <f t="shared" si="57"/>
        <v>0</v>
      </c>
      <c r="R380" s="24">
        <v>3</v>
      </c>
      <c r="S380" s="51">
        <f t="shared" si="58"/>
        <v>56.52</v>
      </c>
      <c r="T380" s="79"/>
      <c r="V380" s="79"/>
      <c r="W380" s="79"/>
      <c r="X380" s="5"/>
      <c r="AH380" s="25" t="s">
        <v>15</v>
      </c>
      <c r="AI380" s="88">
        <v>1</v>
      </c>
      <c r="AJ380" s="52" t="s">
        <v>15</v>
      </c>
      <c r="AK380" s="24" t="s">
        <v>15</v>
      </c>
      <c r="AL380" s="24">
        <v>1</v>
      </c>
      <c r="AM380" s="24" t="s">
        <v>14</v>
      </c>
      <c r="AN380" s="24">
        <v>0</v>
      </c>
      <c r="AO380" s="24" t="s">
        <v>14</v>
      </c>
      <c r="AP380" s="80" t="s">
        <v>487</v>
      </c>
      <c r="AQ380">
        <v>0</v>
      </c>
      <c r="AR380" s="77" t="s">
        <v>512</v>
      </c>
      <c r="AS380">
        <v>0</v>
      </c>
      <c r="AT380" s="77" t="s">
        <v>512</v>
      </c>
      <c r="AU380">
        <v>0</v>
      </c>
      <c r="AV380" s="77" t="s">
        <v>512</v>
      </c>
      <c r="AW380">
        <v>0</v>
      </c>
      <c r="AX380" s="79">
        <v>1</v>
      </c>
      <c r="AY380" s="24">
        <v>2</v>
      </c>
      <c r="AZ380" s="24">
        <v>0</v>
      </c>
      <c r="BA380" s="24">
        <v>0</v>
      </c>
      <c r="BB380" s="24">
        <v>0</v>
      </c>
      <c r="BC380" s="24">
        <v>0</v>
      </c>
      <c r="BE380" s="144">
        <v>15</v>
      </c>
      <c r="BF380" s="144">
        <v>1</v>
      </c>
      <c r="BG380" s="144">
        <v>20</v>
      </c>
      <c r="BH380" s="144">
        <v>0</v>
      </c>
      <c r="BI380" s="140">
        <v>2</v>
      </c>
      <c r="BJ380" s="144">
        <v>60</v>
      </c>
      <c r="BK380" s="144" t="s">
        <v>63</v>
      </c>
      <c r="BL380" s="84"/>
      <c r="BM380" s="132" t="s">
        <v>29</v>
      </c>
      <c r="BN380" s="84">
        <v>7</v>
      </c>
      <c r="BO380" s="84">
        <v>8</v>
      </c>
      <c r="BP380" s="84">
        <v>0</v>
      </c>
    </row>
    <row r="381" spans="1:68" ht="30">
      <c r="A381" s="72">
        <v>5</v>
      </c>
      <c r="B381" s="49" t="s">
        <v>1</v>
      </c>
      <c r="C381" s="49">
        <v>63</v>
      </c>
      <c r="D381" s="25" t="s">
        <v>47</v>
      </c>
      <c r="E381" s="25">
        <v>2</v>
      </c>
      <c r="F381" s="25">
        <v>7</v>
      </c>
      <c r="G381" s="25">
        <v>6.5</v>
      </c>
      <c r="H381" s="24">
        <v>11.5</v>
      </c>
      <c r="I381" s="24">
        <v>1</v>
      </c>
      <c r="J381" s="79"/>
      <c r="K381" s="79"/>
      <c r="N381">
        <f>J381-'data for JMP'!J381</f>
        <v>-1</v>
      </c>
      <c r="O381">
        <f t="shared" si="55"/>
        <v>0</v>
      </c>
      <c r="P381">
        <f t="shared" si="56"/>
        <v>0</v>
      </c>
      <c r="Q381">
        <f t="shared" si="57"/>
        <v>0</v>
      </c>
      <c r="R381" s="24"/>
      <c r="S381" s="51"/>
      <c r="T381" s="79"/>
      <c r="V381" s="79"/>
      <c r="W381" s="79"/>
      <c r="X381" s="5"/>
      <c r="AH381" s="25" t="s">
        <v>17</v>
      </c>
      <c r="AI381" s="88">
        <v>1</v>
      </c>
      <c r="AJ381" s="52" t="s">
        <v>17</v>
      </c>
      <c r="AK381" s="24" t="s">
        <v>15</v>
      </c>
      <c r="AL381" s="24">
        <v>1</v>
      </c>
      <c r="AM381" s="24" t="s">
        <v>14</v>
      </c>
      <c r="AN381" s="24">
        <v>0</v>
      </c>
      <c r="AO381" s="24" t="s">
        <v>14</v>
      </c>
      <c r="AP381" s="80" t="s">
        <v>487</v>
      </c>
      <c r="AQ381">
        <v>0</v>
      </c>
      <c r="AR381" s="77" t="s">
        <v>512</v>
      </c>
      <c r="AS381">
        <v>0</v>
      </c>
      <c r="AT381" s="77" t="s">
        <v>512</v>
      </c>
      <c r="AU381">
        <v>0</v>
      </c>
      <c r="AV381" s="77" t="s">
        <v>512</v>
      </c>
      <c r="AW381">
        <v>0</v>
      </c>
      <c r="AX381" s="79">
        <v>10</v>
      </c>
      <c r="AY381" s="24">
        <v>20</v>
      </c>
      <c r="AZ381" s="24">
        <v>0</v>
      </c>
      <c r="BA381" s="24">
        <v>0</v>
      </c>
      <c r="BB381" s="24">
        <v>0</v>
      </c>
      <c r="BC381" s="24">
        <v>0</v>
      </c>
      <c r="BE381" s="144">
        <v>10</v>
      </c>
      <c r="BF381" s="144">
        <v>0</v>
      </c>
      <c r="BG381" s="144">
        <v>27</v>
      </c>
      <c r="BH381" s="144">
        <v>0</v>
      </c>
      <c r="BI381" s="140">
        <v>20</v>
      </c>
      <c r="BJ381" s="144">
        <v>60</v>
      </c>
      <c r="BK381" s="144" t="s">
        <v>83</v>
      </c>
      <c r="BL381" s="84"/>
      <c r="BM381" s="132" t="s">
        <v>31</v>
      </c>
      <c r="BN381" s="84">
        <v>7</v>
      </c>
      <c r="BO381" s="84">
        <v>3</v>
      </c>
      <c r="BP381" s="84">
        <v>0</v>
      </c>
    </row>
    <row r="382" spans="1:68" ht="30">
      <c r="A382" s="72">
        <v>5</v>
      </c>
      <c r="B382" s="49" t="s">
        <v>1</v>
      </c>
      <c r="C382" s="49">
        <v>64</v>
      </c>
      <c r="D382" s="25" t="s">
        <v>47</v>
      </c>
      <c r="E382" s="25">
        <v>3</v>
      </c>
      <c r="F382" s="25">
        <v>6</v>
      </c>
      <c r="G382" s="25">
        <v>11</v>
      </c>
      <c r="H382" s="24"/>
      <c r="I382" s="24"/>
      <c r="J382" s="79"/>
      <c r="K382" s="79"/>
      <c r="N382">
        <f>J382-'data for JMP'!J382</f>
        <v>0</v>
      </c>
      <c r="O382">
        <f t="shared" si="55"/>
        <v>0</v>
      </c>
      <c r="P382">
        <f t="shared" si="56"/>
        <v>0</v>
      </c>
      <c r="Q382">
        <f t="shared" si="57"/>
        <v>0</v>
      </c>
      <c r="R382" s="24"/>
      <c r="S382" s="51"/>
      <c r="T382" s="79"/>
      <c r="V382" s="79"/>
      <c r="W382" s="79"/>
      <c r="X382" s="5"/>
      <c r="AH382" s="25" t="s">
        <v>18</v>
      </c>
      <c r="AI382" s="88">
        <v>1</v>
      </c>
      <c r="AJ382" s="52" t="s">
        <v>14</v>
      </c>
      <c r="AK382" s="24" t="s">
        <v>14</v>
      </c>
      <c r="AL382" s="24">
        <v>0</v>
      </c>
      <c r="AM382" s="24" t="s">
        <v>14</v>
      </c>
      <c r="AN382" s="24">
        <v>0</v>
      </c>
      <c r="AO382" s="24" t="s">
        <v>14</v>
      </c>
      <c r="AP382" s="77" t="s">
        <v>512</v>
      </c>
      <c r="AQ382">
        <v>0</v>
      </c>
      <c r="AR382" s="77" t="s">
        <v>512</v>
      </c>
      <c r="AS382">
        <v>0</v>
      </c>
      <c r="AT382" s="77" t="s">
        <v>512</v>
      </c>
      <c r="AU382">
        <v>0</v>
      </c>
      <c r="AV382" s="77" t="s">
        <v>512</v>
      </c>
      <c r="AW382">
        <v>0</v>
      </c>
      <c r="AX382" s="79">
        <v>0</v>
      </c>
      <c r="AY382" s="79">
        <v>0</v>
      </c>
      <c r="AZ382" s="24">
        <v>0</v>
      </c>
      <c r="BA382" s="24">
        <v>0</v>
      </c>
      <c r="BB382" s="24">
        <v>0</v>
      </c>
      <c r="BC382" s="24">
        <v>0</v>
      </c>
      <c r="BE382" s="144">
        <v>4</v>
      </c>
      <c r="BF382" s="144">
        <v>1</v>
      </c>
      <c r="BG382" s="144">
        <v>5</v>
      </c>
      <c r="BH382" s="144">
        <v>1</v>
      </c>
      <c r="BI382" s="140"/>
      <c r="BJ382" s="144">
        <v>30</v>
      </c>
      <c r="BK382" s="144" t="s">
        <v>82</v>
      </c>
      <c r="BL382" s="84"/>
      <c r="BM382" s="132" t="s">
        <v>30</v>
      </c>
      <c r="BN382" s="84">
        <v>6</v>
      </c>
      <c r="BO382" s="84">
        <v>5</v>
      </c>
      <c r="BP382" s="84">
        <v>0</v>
      </c>
    </row>
    <row r="383" spans="1:68" ht="45">
      <c r="A383" s="72">
        <v>5</v>
      </c>
      <c r="B383" s="49" t="s">
        <v>1</v>
      </c>
      <c r="C383" s="49">
        <v>65</v>
      </c>
      <c r="D383" s="25" t="s">
        <v>81</v>
      </c>
      <c r="E383" s="25">
        <v>3</v>
      </c>
      <c r="F383" s="25">
        <v>8</v>
      </c>
      <c r="G383" s="25">
        <v>17</v>
      </c>
      <c r="H383" s="24"/>
      <c r="I383" s="24"/>
      <c r="J383" s="79"/>
      <c r="K383" s="79"/>
      <c r="N383">
        <f>J383-'data for JMP'!J383</f>
        <v>0</v>
      </c>
      <c r="O383">
        <f t="shared" si="55"/>
        <v>0</v>
      </c>
      <c r="P383">
        <f t="shared" si="56"/>
        <v>0</v>
      </c>
      <c r="Q383">
        <f t="shared" si="57"/>
        <v>0</v>
      </c>
      <c r="R383" s="24"/>
      <c r="S383" s="51"/>
      <c r="T383" s="79"/>
      <c r="V383" s="79"/>
      <c r="W383" s="79"/>
      <c r="X383" s="5"/>
      <c r="AH383" s="25" t="s">
        <v>15</v>
      </c>
      <c r="AI383" s="88">
        <v>1</v>
      </c>
      <c r="AJ383" s="52" t="s">
        <v>14</v>
      </c>
      <c r="AK383" s="24" t="s">
        <v>14</v>
      </c>
      <c r="AL383" s="24">
        <v>0</v>
      </c>
      <c r="AM383" s="24" t="s">
        <v>14</v>
      </c>
      <c r="AN383" s="24">
        <v>0</v>
      </c>
      <c r="AO383" s="24" t="s">
        <v>14</v>
      </c>
      <c r="AP383" s="77" t="s">
        <v>512</v>
      </c>
      <c r="AQ383">
        <v>0</v>
      </c>
      <c r="AR383" s="77" t="s">
        <v>512</v>
      </c>
      <c r="AS383">
        <v>0</v>
      </c>
      <c r="AT383" s="77" t="s">
        <v>512</v>
      </c>
      <c r="AU383">
        <v>0</v>
      </c>
      <c r="AV383" s="77" t="s">
        <v>512</v>
      </c>
      <c r="AW383">
        <v>0</v>
      </c>
      <c r="AX383" s="79">
        <v>0</v>
      </c>
      <c r="AY383" s="79">
        <v>0</v>
      </c>
      <c r="AZ383" s="24">
        <v>0</v>
      </c>
      <c r="BA383" s="24">
        <v>0</v>
      </c>
      <c r="BB383" s="24">
        <v>0</v>
      </c>
      <c r="BC383" s="24">
        <v>0</v>
      </c>
      <c r="BE383" s="144">
        <v>0</v>
      </c>
      <c r="BF383" s="144">
        <v>8</v>
      </c>
      <c r="BG383" s="144">
        <v>1</v>
      </c>
      <c r="BH383" s="144">
        <v>2</v>
      </c>
      <c r="BI383" s="140"/>
      <c r="BJ383" s="144">
        <v>45</v>
      </c>
      <c r="BK383" s="144" t="s">
        <v>80</v>
      </c>
      <c r="BL383" s="84" t="s">
        <v>79</v>
      </c>
      <c r="BM383" s="132" t="s">
        <v>30</v>
      </c>
      <c r="BN383" s="84">
        <v>8</v>
      </c>
      <c r="BO383" s="84">
        <v>7</v>
      </c>
      <c r="BP383" s="84">
        <v>0</v>
      </c>
    </row>
    <row r="384" spans="1:68" ht="45">
      <c r="A384" s="72">
        <v>5</v>
      </c>
      <c r="B384" s="49" t="s">
        <v>1</v>
      </c>
      <c r="C384" s="49">
        <v>66</v>
      </c>
      <c r="D384" s="25" t="s">
        <v>47</v>
      </c>
      <c r="E384" s="25">
        <v>2</v>
      </c>
      <c r="F384" s="25">
        <v>6</v>
      </c>
      <c r="G384" s="25">
        <v>10</v>
      </c>
      <c r="H384" s="24">
        <v>22</v>
      </c>
      <c r="I384" s="24">
        <v>2</v>
      </c>
      <c r="J384" s="79"/>
      <c r="K384" s="79"/>
      <c r="N384">
        <f>J384-'data for JMP'!J384</f>
        <v>-2</v>
      </c>
      <c r="O384">
        <f t="shared" si="55"/>
        <v>0</v>
      </c>
      <c r="P384">
        <f t="shared" si="56"/>
        <v>0</v>
      </c>
      <c r="Q384">
        <f t="shared" si="57"/>
        <v>0</v>
      </c>
      <c r="R384" s="24"/>
      <c r="S384" s="51"/>
      <c r="T384" s="79"/>
      <c r="V384" s="79"/>
      <c r="W384" s="79"/>
      <c r="X384" s="5"/>
      <c r="AH384" s="25" t="s">
        <v>13</v>
      </c>
      <c r="AI384" s="88">
        <v>1</v>
      </c>
      <c r="AJ384" s="52" t="s">
        <v>15</v>
      </c>
      <c r="AK384" s="24" t="s">
        <v>13</v>
      </c>
      <c r="AL384" s="24">
        <v>1</v>
      </c>
      <c r="AM384" s="24" t="s">
        <v>14</v>
      </c>
      <c r="AN384" s="24">
        <v>0</v>
      </c>
      <c r="AO384" s="24" t="s">
        <v>14</v>
      </c>
      <c r="AP384" s="80" t="s">
        <v>487</v>
      </c>
      <c r="AQ384">
        <v>0</v>
      </c>
      <c r="AR384" s="77" t="s">
        <v>512</v>
      </c>
      <c r="AS384">
        <v>0</v>
      </c>
      <c r="AT384" s="77" t="s">
        <v>512</v>
      </c>
      <c r="AU384">
        <v>0</v>
      </c>
      <c r="AV384" s="77" t="s">
        <v>512</v>
      </c>
      <c r="AW384">
        <v>0</v>
      </c>
      <c r="AX384" s="79">
        <v>5</v>
      </c>
      <c r="AY384" s="24">
        <v>2</v>
      </c>
      <c r="AZ384" s="24">
        <v>0</v>
      </c>
      <c r="BA384" s="24">
        <v>0</v>
      </c>
      <c r="BB384" s="24">
        <v>0</v>
      </c>
      <c r="BC384" s="24">
        <v>0</v>
      </c>
      <c r="BE384" s="144">
        <v>4</v>
      </c>
      <c r="BF384" s="144">
        <v>3</v>
      </c>
      <c r="BG384" s="144">
        <v>35</v>
      </c>
      <c r="BH384" s="144">
        <v>15</v>
      </c>
      <c r="BI384" s="140">
        <v>2</v>
      </c>
      <c r="BJ384" s="144">
        <v>70</v>
      </c>
      <c r="BK384" s="144" t="s">
        <v>78</v>
      </c>
      <c r="BL384" s="84"/>
      <c r="BM384" s="132" t="s">
        <v>29</v>
      </c>
      <c r="BN384" s="84">
        <v>6</v>
      </c>
      <c r="BO384" s="84">
        <v>4</v>
      </c>
      <c r="BP384" s="84">
        <v>0</v>
      </c>
    </row>
    <row r="385" spans="1:68" ht="45">
      <c r="A385" s="72">
        <v>5</v>
      </c>
      <c r="B385" s="49" t="s">
        <v>1</v>
      </c>
      <c r="C385" s="49">
        <v>67</v>
      </c>
      <c r="D385" s="25" t="s">
        <v>42</v>
      </c>
      <c r="E385" s="25">
        <v>4</v>
      </c>
      <c r="F385" s="25">
        <v>3.5</v>
      </c>
      <c r="G385" s="25">
        <v>7</v>
      </c>
      <c r="H385" s="24"/>
      <c r="I385" s="24"/>
      <c r="J385" s="79"/>
      <c r="K385" s="79"/>
      <c r="N385">
        <f>J385-'data for JMP'!J385</f>
        <v>0</v>
      </c>
      <c r="O385">
        <f t="shared" si="55"/>
        <v>0</v>
      </c>
      <c r="P385">
        <f t="shared" si="56"/>
        <v>0</v>
      </c>
      <c r="Q385">
        <f t="shared" si="57"/>
        <v>0</v>
      </c>
      <c r="R385" s="24"/>
      <c r="S385" s="51"/>
      <c r="T385" s="79"/>
      <c r="V385" s="79"/>
      <c r="W385" s="79"/>
      <c r="X385" s="5"/>
      <c r="AH385" s="25" t="s">
        <v>17</v>
      </c>
      <c r="AI385" s="88">
        <v>1</v>
      </c>
      <c r="AJ385" s="52" t="s">
        <v>14</v>
      </c>
      <c r="AK385" s="24" t="s">
        <v>14</v>
      </c>
      <c r="AL385" s="24">
        <v>0</v>
      </c>
      <c r="AM385" s="24" t="s">
        <v>14</v>
      </c>
      <c r="AN385" s="24">
        <v>0</v>
      </c>
      <c r="AO385" s="24" t="s">
        <v>14</v>
      </c>
      <c r="AP385" s="77" t="s">
        <v>512</v>
      </c>
      <c r="AQ385">
        <v>0</v>
      </c>
      <c r="AR385" s="77" t="s">
        <v>512</v>
      </c>
      <c r="AS385">
        <v>0</v>
      </c>
      <c r="AT385" s="77" t="s">
        <v>512</v>
      </c>
      <c r="AU385">
        <v>0</v>
      </c>
      <c r="AV385" s="77" t="s">
        <v>512</v>
      </c>
      <c r="AW385">
        <v>0</v>
      </c>
      <c r="AX385" s="79">
        <v>0</v>
      </c>
      <c r="AY385" s="79">
        <v>0</v>
      </c>
      <c r="AZ385" s="24">
        <v>0</v>
      </c>
      <c r="BA385" s="24">
        <v>0</v>
      </c>
      <c r="BB385" s="24">
        <v>0</v>
      </c>
      <c r="BC385" s="24">
        <v>0</v>
      </c>
      <c r="BE385" s="144">
        <v>1</v>
      </c>
      <c r="BF385" s="144">
        <v>10</v>
      </c>
      <c r="BG385" s="144">
        <v>10</v>
      </c>
      <c r="BH385" s="144">
        <v>15</v>
      </c>
      <c r="BI385" s="140"/>
      <c r="BJ385" s="144">
        <v>30</v>
      </c>
      <c r="BK385" s="144" t="s">
        <v>77</v>
      </c>
      <c r="BL385" s="84"/>
      <c r="BM385" s="132" t="s">
        <v>30</v>
      </c>
      <c r="BN385" s="84">
        <v>3.5</v>
      </c>
      <c r="BO385" s="84">
        <v>0</v>
      </c>
      <c r="BP385" s="84">
        <v>0</v>
      </c>
    </row>
    <row r="386" spans="1:68" ht="30">
      <c r="A386" s="72">
        <v>5</v>
      </c>
      <c r="B386" s="49" t="s">
        <v>1</v>
      </c>
      <c r="C386" s="49">
        <v>68</v>
      </c>
      <c r="D386" s="25" t="s">
        <v>47</v>
      </c>
      <c r="E386" s="25">
        <v>3</v>
      </c>
      <c r="F386" s="25">
        <v>6</v>
      </c>
      <c r="G386" s="25">
        <v>22.5</v>
      </c>
      <c r="H386" s="24">
        <v>29</v>
      </c>
      <c r="I386" s="24">
        <v>26</v>
      </c>
      <c r="J386" s="79">
        <v>26</v>
      </c>
      <c r="K386" s="79"/>
      <c r="N386">
        <f>J386-'data for JMP'!J386</f>
        <v>0</v>
      </c>
      <c r="O386">
        <f t="shared" si="55"/>
        <v>-26</v>
      </c>
      <c r="P386">
        <f t="shared" si="56"/>
        <v>0</v>
      </c>
      <c r="Q386">
        <f t="shared" si="57"/>
        <v>0</v>
      </c>
      <c r="R386" s="24">
        <v>6</v>
      </c>
      <c r="S386" s="51">
        <f t="shared" si="58"/>
        <v>734.76</v>
      </c>
      <c r="T386" s="79">
        <v>4</v>
      </c>
      <c r="U386">
        <f>3.14*(T386/2)^2*J386</f>
        <v>326.56</v>
      </c>
      <c r="V386" s="79"/>
      <c r="W386" s="79"/>
      <c r="X386" s="5"/>
      <c r="AH386" s="25" t="s">
        <v>13</v>
      </c>
      <c r="AI386" s="88">
        <v>1</v>
      </c>
      <c r="AJ386" s="52" t="s">
        <v>13</v>
      </c>
      <c r="AK386" s="24" t="s">
        <v>13</v>
      </c>
      <c r="AL386" s="24">
        <v>1</v>
      </c>
      <c r="AM386" s="24" t="s">
        <v>18</v>
      </c>
      <c r="AN386" s="24">
        <v>1</v>
      </c>
      <c r="AO386" s="24" t="s">
        <v>17</v>
      </c>
      <c r="AP386" s="80" t="s">
        <v>487</v>
      </c>
      <c r="AQ386">
        <v>0</v>
      </c>
      <c r="AR386" s="77" t="s">
        <v>512</v>
      </c>
      <c r="AS386">
        <v>0</v>
      </c>
      <c r="AT386" s="77" t="s">
        <v>512</v>
      </c>
      <c r="AU386">
        <v>0</v>
      </c>
      <c r="AV386" s="77" t="s">
        <v>512</v>
      </c>
      <c r="AW386">
        <v>0</v>
      </c>
      <c r="AX386" s="79">
        <v>0</v>
      </c>
      <c r="AY386" s="24">
        <v>0</v>
      </c>
      <c r="AZ386" s="79">
        <v>0</v>
      </c>
      <c r="BA386" s="24">
        <v>0</v>
      </c>
      <c r="BB386" s="24">
        <v>0</v>
      </c>
      <c r="BC386" s="24">
        <v>0</v>
      </c>
      <c r="BE386" s="144">
        <v>0</v>
      </c>
      <c r="BF386" s="144">
        <v>2</v>
      </c>
      <c r="BG386" s="144">
        <v>1</v>
      </c>
      <c r="BH386" s="144">
        <v>3</v>
      </c>
      <c r="BI386" s="140">
        <v>0</v>
      </c>
      <c r="BJ386" s="144">
        <v>25</v>
      </c>
      <c r="BK386" s="144" t="s">
        <v>73</v>
      </c>
      <c r="BL386" s="84" t="s">
        <v>76</v>
      </c>
      <c r="BM386" s="132" t="s">
        <v>29</v>
      </c>
      <c r="BN386" s="84">
        <v>6</v>
      </c>
      <c r="BO386" s="84">
        <v>5</v>
      </c>
      <c r="BP386" s="84">
        <v>0</v>
      </c>
    </row>
    <row r="387" spans="1:68" ht="30">
      <c r="A387" s="72">
        <v>5</v>
      </c>
      <c r="B387" s="49" t="s">
        <v>1</v>
      </c>
      <c r="C387" s="49">
        <v>69</v>
      </c>
      <c r="D387" s="25" t="s">
        <v>64</v>
      </c>
      <c r="E387" s="25">
        <v>4</v>
      </c>
      <c r="F387" s="25">
        <v>3.5</v>
      </c>
      <c r="G387" s="25">
        <v>12</v>
      </c>
      <c r="H387" s="24">
        <v>25</v>
      </c>
      <c r="I387" s="24">
        <v>4.5</v>
      </c>
      <c r="J387" s="79">
        <v>4</v>
      </c>
      <c r="K387" s="79"/>
      <c r="N387">
        <f>J387-'data for JMP'!J387</f>
        <v>-0.5</v>
      </c>
      <c r="O387">
        <f t="shared" ref="O387:O418" si="60">K387-J387</f>
        <v>-4</v>
      </c>
      <c r="P387">
        <f t="shared" ref="P387:P418" si="61">L387-K387</f>
        <v>0</v>
      </c>
      <c r="Q387">
        <f t="shared" ref="Q387:Q418" si="62">M387-L387</f>
        <v>0</v>
      </c>
      <c r="R387" s="24">
        <v>1</v>
      </c>
      <c r="S387" s="51">
        <f t="shared" ref="S387:S418" si="63">3.14*(R387/2)^2*I387</f>
        <v>3.5325000000000002</v>
      </c>
      <c r="T387" s="81" t="s">
        <v>493</v>
      </c>
      <c r="V387" s="79"/>
      <c r="W387" s="79"/>
      <c r="X387" s="5"/>
      <c r="AH387" s="25" t="s">
        <v>15</v>
      </c>
      <c r="AI387" s="88">
        <v>1</v>
      </c>
      <c r="AJ387" s="52" t="s">
        <v>15</v>
      </c>
      <c r="AK387" s="24" t="s">
        <v>13</v>
      </c>
      <c r="AL387" s="24">
        <v>1</v>
      </c>
      <c r="AM387" s="24" t="s">
        <v>18</v>
      </c>
      <c r="AN387" s="24">
        <v>1</v>
      </c>
      <c r="AO387" s="24" t="s">
        <v>14</v>
      </c>
      <c r="AP387" s="80" t="s">
        <v>487</v>
      </c>
      <c r="AQ387">
        <v>0</v>
      </c>
      <c r="AR387" s="77" t="s">
        <v>512</v>
      </c>
      <c r="AS387">
        <v>0</v>
      </c>
      <c r="AT387" s="77" t="s">
        <v>512</v>
      </c>
      <c r="AU387">
        <v>0</v>
      </c>
      <c r="AV387" s="77" t="s">
        <v>512</v>
      </c>
      <c r="AW387">
        <v>0</v>
      </c>
      <c r="AX387" s="79">
        <v>0</v>
      </c>
      <c r="AY387" s="24">
        <v>0</v>
      </c>
      <c r="AZ387" s="79">
        <v>0</v>
      </c>
      <c r="BA387" s="24">
        <v>0</v>
      </c>
      <c r="BB387" s="24">
        <v>0</v>
      </c>
      <c r="BC387" s="24">
        <v>0</v>
      </c>
      <c r="BE387" s="144">
        <v>0</v>
      </c>
      <c r="BF387" s="144">
        <v>5</v>
      </c>
      <c r="BG387" s="144">
        <v>0</v>
      </c>
      <c r="BH387" s="144">
        <v>3</v>
      </c>
      <c r="BI387" s="140">
        <v>0</v>
      </c>
      <c r="BJ387" s="144">
        <v>18</v>
      </c>
      <c r="BK387" s="144" t="s">
        <v>75</v>
      </c>
      <c r="BL387" s="84"/>
      <c r="BM387" s="132" t="s">
        <v>29</v>
      </c>
      <c r="BN387" s="84">
        <v>3.5</v>
      </c>
      <c r="BO387" s="84">
        <v>0</v>
      </c>
      <c r="BP387" s="84">
        <v>0</v>
      </c>
    </row>
    <row r="388" spans="1:68" ht="45">
      <c r="A388" s="72">
        <v>5</v>
      </c>
      <c r="B388" s="49" t="s">
        <v>1</v>
      </c>
      <c r="C388" s="49">
        <v>70</v>
      </c>
      <c r="D388" s="25" t="s">
        <v>64</v>
      </c>
      <c r="E388" s="25">
        <v>4</v>
      </c>
      <c r="F388" s="25">
        <v>5</v>
      </c>
      <c r="G388" s="25">
        <v>10</v>
      </c>
      <c r="H388" s="24">
        <v>17</v>
      </c>
      <c r="I388" s="24">
        <v>7.5</v>
      </c>
      <c r="J388" s="79"/>
      <c r="K388" s="79"/>
      <c r="N388">
        <f>J388-'data for JMP'!J388</f>
        <v>-7.5</v>
      </c>
      <c r="O388">
        <f t="shared" si="60"/>
        <v>0</v>
      </c>
      <c r="P388">
        <f t="shared" si="61"/>
        <v>0</v>
      </c>
      <c r="Q388">
        <f t="shared" si="62"/>
        <v>0</v>
      </c>
      <c r="R388" s="24">
        <v>0.5</v>
      </c>
      <c r="S388" s="51">
        <f t="shared" si="63"/>
        <v>1.471875</v>
      </c>
      <c r="T388" s="79"/>
      <c r="V388" s="79"/>
      <c r="W388" s="79"/>
      <c r="X388" s="5"/>
      <c r="AH388" s="25" t="s">
        <v>13</v>
      </c>
      <c r="AI388" s="88">
        <v>1</v>
      </c>
      <c r="AJ388" s="52" t="s">
        <v>15</v>
      </c>
      <c r="AK388" s="24" t="s">
        <v>13</v>
      </c>
      <c r="AL388" s="24">
        <v>1</v>
      </c>
      <c r="AM388" s="24" t="s">
        <v>14</v>
      </c>
      <c r="AN388" s="24">
        <v>0</v>
      </c>
      <c r="AO388" s="24" t="s">
        <v>14</v>
      </c>
      <c r="AP388" s="77" t="s">
        <v>512</v>
      </c>
      <c r="AQ388">
        <v>0</v>
      </c>
      <c r="AR388" s="77" t="s">
        <v>512</v>
      </c>
      <c r="AS388">
        <v>0</v>
      </c>
      <c r="AT388" s="77" t="s">
        <v>512</v>
      </c>
      <c r="AU388">
        <v>0</v>
      </c>
      <c r="AV388" s="77" t="s">
        <v>512</v>
      </c>
      <c r="AW388">
        <v>0</v>
      </c>
      <c r="AX388" s="79">
        <v>0</v>
      </c>
      <c r="AY388" s="24">
        <v>0</v>
      </c>
      <c r="AZ388" s="24">
        <v>0</v>
      </c>
      <c r="BA388" s="24">
        <v>0</v>
      </c>
      <c r="BB388" s="24">
        <v>0</v>
      </c>
      <c r="BC388" s="24">
        <v>0</v>
      </c>
      <c r="BE388" s="144">
        <v>0</v>
      </c>
      <c r="BF388" s="144">
        <v>8</v>
      </c>
      <c r="BG388" s="144">
        <v>1</v>
      </c>
      <c r="BH388" s="144">
        <v>10</v>
      </c>
      <c r="BI388" s="140">
        <v>0</v>
      </c>
      <c r="BJ388" s="144">
        <v>30</v>
      </c>
      <c r="BK388" s="144" t="s">
        <v>74</v>
      </c>
      <c r="BL388" s="84"/>
      <c r="BM388" s="132" t="s">
        <v>29</v>
      </c>
      <c r="BN388" s="84">
        <v>5</v>
      </c>
      <c r="BO388" s="84">
        <v>2</v>
      </c>
      <c r="BP388" s="84">
        <v>0</v>
      </c>
    </row>
    <row r="389" spans="1:68" ht="30">
      <c r="A389" s="72">
        <v>5</v>
      </c>
      <c r="B389" s="49" t="s">
        <v>1</v>
      </c>
      <c r="C389" s="49">
        <v>71</v>
      </c>
      <c r="D389" s="25" t="s">
        <v>42</v>
      </c>
      <c r="E389" s="25">
        <v>3</v>
      </c>
      <c r="F389" s="26">
        <v>3.5</v>
      </c>
      <c r="G389" s="25">
        <v>7</v>
      </c>
      <c r="H389" s="24">
        <v>9</v>
      </c>
      <c r="I389" s="24">
        <v>0.5</v>
      </c>
      <c r="J389" s="79"/>
      <c r="K389" s="79"/>
      <c r="N389">
        <f>J389-'data for JMP'!J389</f>
        <v>-0.5</v>
      </c>
      <c r="O389">
        <f t="shared" si="60"/>
        <v>0</v>
      </c>
      <c r="P389">
        <f t="shared" si="61"/>
        <v>0</v>
      </c>
      <c r="Q389">
        <f t="shared" si="62"/>
        <v>0</v>
      </c>
      <c r="R389" s="24">
        <v>1</v>
      </c>
      <c r="S389" s="51">
        <f t="shared" si="63"/>
        <v>0.39250000000000002</v>
      </c>
      <c r="T389" s="79"/>
      <c r="V389" s="79"/>
      <c r="W389" s="79"/>
      <c r="X389" s="5"/>
      <c r="AH389" s="25" t="s">
        <v>15</v>
      </c>
      <c r="AI389" s="88">
        <v>1</v>
      </c>
      <c r="AJ389" s="52" t="s">
        <v>15</v>
      </c>
      <c r="AK389" s="24" t="s">
        <v>13</v>
      </c>
      <c r="AL389" s="24">
        <v>1</v>
      </c>
      <c r="AM389" s="24" t="s">
        <v>14</v>
      </c>
      <c r="AN389" s="24">
        <v>0</v>
      </c>
      <c r="AO389" s="24" t="s">
        <v>14</v>
      </c>
      <c r="AP389" s="77" t="s">
        <v>512</v>
      </c>
      <c r="AQ389">
        <v>0</v>
      </c>
      <c r="AR389" s="77" t="s">
        <v>512</v>
      </c>
      <c r="AS389">
        <v>0</v>
      </c>
      <c r="AT389" s="77" t="s">
        <v>512</v>
      </c>
      <c r="AU389">
        <v>0</v>
      </c>
      <c r="AV389" s="77" t="s">
        <v>512</v>
      </c>
      <c r="AW389">
        <v>0</v>
      </c>
      <c r="AX389" s="79">
        <v>0</v>
      </c>
      <c r="AY389" s="24">
        <v>0</v>
      </c>
      <c r="AZ389" s="24">
        <v>0</v>
      </c>
      <c r="BA389" s="24">
        <v>0</v>
      </c>
      <c r="BB389" s="24">
        <v>0</v>
      </c>
      <c r="BC389" s="24">
        <v>0</v>
      </c>
      <c r="BE389" s="144">
        <v>3</v>
      </c>
      <c r="BF389" s="144">
        <v>0</v>
      </c>
      <c r="BG389" s="144">
        <v>15</v>
      </c>
      <c r="BH389" s="144">
        <v>1</v>
      </c>
      <c r="BI389" s="140">
        <v>0</v>
      </c>
      <c r="BJ389" s="144">
        <v>40</v>
      </c>
      <c r="BK389" s="144" t="s">
        <v>73</v>
      </c>
      <c r="BL389" s="84"/>
      <c r="BM389" s="132" t="s">
        <v>31</v>
      </c>
      <c r="BN389" s="150">
        <v>3.5</v>
      </c>
      <c r="BO389" s="84">
        <v>0</v>
      </c>
      <c r="BP389" s="84" t="s">
        <v>40</v>
      </c>
    </row>
    <row r="390" spans="1:68" ht="30">
      <c r="A390" s="72">
        <v>5</v>
      </c>
      <c r="B390" s="49" t="s">
        <v>1</v>
      </c>
      <c r="C390" s="49">
        <v>72</v>
      </c>
      <c r="D390" s="25" t="s">
        <v>42</v>
      </c>
      <c r="E390" s="26">
        <v>2</v>
      </c>
      <c r="F390" s="25">
        <v>5</v>
      </c>
      <c r="G390" s="25">
        <v>14.5</v>
      </c>
      <c r="H390" s="24">
        <v>26</v>
      </c>
      <c r="I390" s="24"/>
      <c r="J390" s="79"/>
      <c r="K390" s="79"/>
      <c r="N390">
        <f>J390-'data for JMP'!J390</f>
        <v>0</v>
      </c>
      <c r="O390">
        <f t="shared" si="60"/>
        <v>0</v>
      </c>
      <c r="P390">
        <f t="shared" si="61"/>
        <v>0</v>
      </c>
      <c r="Q390">
        <f t="shared" si="62"/>
        <v>0</v>
      </c>
      <c r="R390" s="24"/>
      <c r="S390" s="51"/>
      <c r="T390" s="79"/>
      <c r="V390" s="79"/>
      <c r="W390" s="79"/>
      <c r="X390" s="5"/>
      <c r="AH390" s="26" t="s">
        <v>15</v>
      </c>
      <c r="AI390" s="88">
        <v>1</v>
      </c>
      <c r="AJ390" s="52" t="s">
        <v>15</v>
      </c>
      <c r="AK390" s="24" t="s">
        <v>15</v>
      </c>
      <c r="AL390" s="24">
        <v>1</v>
      </c>
      <c r="AM390" s="24" t="s">
        <v>14</v>
      </c>
      <c r="AN390" s="24">
        <v>0</v>
      </c>
      <c r="AO390" s="24" t="s">
        <v>14</v>
      </c>
      <c r="AP390" s="80" t="s">
        <v>487</v>
      </c>
      <c r="AQ390">
        <v>0</v>
      </c>
      <c r="AR390" s="77" t="s">
        <v>512</v>
      </c>
      <c r="AS390">
        <v>0</v>
      </c>
      <c r="AT390" s="77" t="s">
        <v>512</v>
      </c>
      <c r="AU390">
        <v>0</v>
      </c>
      <c r="AV390" s="77" t="s">
        <v>512</v>
      </c>
      <c r="AW390">
        <v>0</v>
      </c>
      <c r="AX390" s="79">
        <v>20</v>
      </c>
      <c r="AY390" s="24">
        <v>10</v>
      </c>
      <c r="AZ390" s="24">
        <v>0</v>
      </c>
      <c r="BA390" s="24">
        <v>0</v>
      </c>
      <c r="BB390" s="24">
        <v>0</v>
      </c>
      <c r="BC390" s="24">
        <v>0</v>
      </c>
      <c r="BE390" s="144">
        <v>15</v>
      </c>
      <c r="BF390" s="144">
        <v>0</v>
      </c>
      <c r="BG390" s="144">
        <v>40</v>
      </c>
      <c r="BH390" s="144">
        <v>0</v>
      </c>
      <c r="BI390" s="140">
        <v>10</v>
      </c>
      <c r="BJ390" s="144">
        <v>95</v>
      </c>
      <c r="BK390" s="144" t="s">
        <v>41</v>
      </c>
      <c r="BL390" s="84"/>
      <c r="BM390" s="132" t="s">
        <v>31</v>
      </c>
      <c r="BN390" s="162">
        <v>5</v>
      </c>
      <c r="BO390" s="84">
        <v>4</v>
      </c>
      <c r="BP390" s="84" t="s">
        <v>40</v>
      </c>
    </row>
    <row r="391" spans="1:68" ht="30">
      <c r="A391" s="72">
        <v>5</v>
      </c>
      <c r="B391" s="49" t="s">
        <v>1</v>
      </c>
      <c r="C391" s="49">
        <v>73</v>
      </c>
      <c r="D391" s="25" t="s">
        <v>42</v>
      </c>
      <c r="E391" s="25">
        <v>2</v>
      </c>
      <c r="F391" s="25">
        <v>4</v>
      </c>
      <c r="G391" s="26">
        <v>8.5</v>
      </c>
      <c r="H391" s="24">
        <v>14.5</v>
      </c>
      <c r="I391" s="24">
        <v>2</v>
      </c>
      <c r="J391" s="79"/>
      <c r="K391" s="79"/>
      <c r="N391">
        <f>J391-'data for JMP'!J391</f>
        <v>-2</v>
      </c>
      <c r="O391">
        <f t="shared" si="60"/>
        <v>0</v>
      </c>
      <c r="P391">
        <f t="shared" si="61"/>
        <v>0</v>
      </c>
      <c r="Q391">
        <f t="shared" si="62"/>
        <v>0</v>
      </c>
      <c r="R391" s="24">
        <v>0.5</v>
      </c>
      <c r="S391" s="51">
        <f t="shared" si="63"/>
        <v>0.39250000000000002</v>
      </c>
      <c r="T391" s="79"/>
      <c r="V391" s="79"/>
      <c r="W391" s="79"/>
      <c r="X391" s="5"/>
      <c r="AH391" s="25" t="s">
        <v>15</v>
      </c>
      <c r="AI391" s="88">
        <v>1</v>
      </c>
      <c r="AJ391" s="52" t="s">
        <v>15</v>
      </c>
      <c r="AK391" s="24" t="s">
        <v>13</v>
      </c>
      <c r="AL391" s="24">
        <v>1</v>
      </c>
      <c r="AM391" s="24" t="s">
        <v>14</v>
      </c>
      <c r="AN391" s="24">
        <v>0</v>
      </c>
      <c r="AO391" s="24" t="s">
        <v>14</v>
      </c>
      <c r="AP391" s="80" t="s">
        <v>487</v>
      </c>
      <c r="AQ391">
        <v>0</v>
      </c>
      <c r="AR391" s="77" t="s">
        <v>512</v>
      </c>
      <c r="AS391">
        <v>0</v>
      </c>
      <c r="AT391" s="77" t="s">
        <v>512</v>
      </c>
      <c r="AU391">
        <v>0</v>
      </c>
      <c r="AV391" s="77" t="s">
        <v>512</v>
      </c>
      <c r="AW391">
        <v>0</v>
      </c>
      <c r="AX391" s="79">
        <v>20</v>
      </c>
      <c r="AY391" s="24">
        <v>10</v>
      </c>
      <c r="AZ391" s="24">
        <v>0</v>
      </c>
      <c r="BA391" s="24">
        <v>0</v>
      </c>
      <c r="BB391" s="24">
        <v>0</v>
      </c>
      <c r="BC391" s="24">
        <v>0</v>
      </c>
      <c r="BE391" s="144">
        <v>16</v>
      </c>
      <c r="BF391" s="144">
        <v>0</v>
      </c>
      <c r="BG391" s="144">
        <v>30</v>
      </c>
      <c r="BH391" s="144">
        <v>0</v>
      </c>
      <c r="BI391" s="140">
        <v>10</v>
      </c>
      <c r="BJ391" s="144">
        <v>130</v>
      </c>
      <c r="BK391" s="144" t="s">
        <v>72</v>
      </c>
      <c r="BL391" s="84"/>
      <c r="BM391" s="132" t="s">
        <v>29</v>
      </c>
      <c r="BN391" s="84">
        <v>4</v>
      </c>
      <c r="BO391" s="84">
        <v>0</v>
      </c>
      <c r="BP391" s="84" t="s">
        <v>49</v>
      </c>
    </row>
    <row r="392" spans="1:68" ht="30">
      <c r="A392" s="72">
        <v>5</v>
      </c>
      <c r="B392" s="49" t="s">
        <v>1</v>
      </c>
      <c r="C392" s="49">
        <v>74</v>
      </c>
      <c r="D392" s="25" t="s">
        <v>42</v>
      </c>
      <c r="E392" s="25">
        <v>2</v>
      </c>
      <c r="F392" s="25">
        <v>6</v>
      </c>
      <c r="G392" s="25">
        <v>31.5</v>
      </c>
      <c r="H392" s="24">
        <v>38</v>
      </c>
      <c r="I392" s="24">
        <v>48</v>
      </c>
      <c r="J392" s="79">
        <v>22</v>
      </c>
      <c r="K392" s="79">
        <v>32</v>
      </c>
      <c r="L392" s="79">
        <v>44</v>
      </c>
      <c r="M392" s="79">
        <v>72</v>
      </c>
      <c r="N392">
        <f>J392-'data for JMP'!J392</f>
        <v>-26</v>
      </c>
      <c r="O392">
        <f t="shared" si="60"/>
        <v>10</v>
      </c>
      <c r="P392">
        <f t="shared" si="61"/>
        <v>12</v>
      </c>
      <c r="Q392">
        <f t="shared" si="62"/>
        <v>28</v>
      </c>
      <c r="R392" s="24">
        <v>8</v>
      </c>
      <c r="S392" s="51">
        <f t="shared" si="63"/>
        <v>2411.52</v>
      </c>
      <c r="T392" s="79">
        <v>8</v>
      </c>
      <c r="U392">
        <f>3.14*(T392/2)^2*J392</f>
        <v>1105.28</v>
      </c>
      <c r="V392" s="79">
        <v>27</v>
      </c>
      <c r="W392" s="79">
        <v>24</v>
      </c>
      <c r="X392" s="5">
        <f xml:space="preserve"> AVERAGE(V392:W392)</f>
        <v>25.5</v>
      </c>
      <c r="Y392">
        <f>3.14*((V392+W392)/2)^2*K392</f>
        <v>65337.120000000003</v>
      </c>
      <c r="Z392" s="79">
        <v>33</v>
      </c>
      <c r="AA392" s="79">
        <v>26</v>
      </c>
      <c r="AB392" s="5">
        <f xml:space="preserve"> AVERAGE(Z392:AA392)</f>
        <v>29.5</v>
      </c>
      <c r="AC392">
        <f>3.14*((Z392+AA392)/2)^2*L392</f>
        <v>120233.74</v>
      </c>
      <c r="AD392" s="79">
        <v>38</v>
      </c>
      <c r="AE392" s="79">
        <v>28</v>
      </c>
      <c r="AF392" s="5">
        <f xml:space="preserve"> AVERAGE(AD392:AE392)</f>
        <v>33</v>
      </c>
      <c r="AG392">
        <f>3.14*((AD392+AE392)/2)^2*M392</f>
        <v>246201.12</v>
      </c>
      <c r="AH392" s="25" t="s">
        <v>15</v>
      </c>
      <c r="AI392" s="88">
        <v>1</v>
      </c>
      <c r="AJ392" s="52" t="s">
        <v>15</v>
      </c>
      <c r="AK392" s="24" t="s">
        <v>13</v>
      </c>
      <c r="AL392" s="24">
        <v>1</v>
      </c>
      <c r="AM392" s="24" t="s">
        <v>15</v>
      </c>
      <c r="AN392" s="24">
        <v>1</v>
      </c>
      <c r="AO392" s="24" t="s">
        <v>18</v>
      </c>
      <c r="AP392" s="80" t="s">
        <v>489</v>
      </c>
      <c r="AQ392">
        <v>1</v>
      </c>
      <c r="AR392" s="77" t="s">
        <v>489</v>
      </c>
      <c r="AS392">
        <v>1</v>
      </c>
      <c r="AT392" s="77" t="s">
        <v>497</v>
      </c>
      <c r="AU392">
        <v>1</v>
      </c>
      <c r="AV392" s="77" t="s">
        <v>15</v>
      </c>
      <c r="AW392">
        <v>1</v>
      </c>
      <c r="AX392" s="79">
        <v>20</v>
      </c>
      <c r="AY392" s="24">
        <v>5</v>
      </c>
      <c r="AZ392" s="79">
        <v>25</v>
      </c>
      <c r="BA392" s="79">
        <v>40</v>
      </c>
      <c r="BB392" s="79">
        <v>25</v>
      </c>
      <c r="BC392" s="79">
        <v>25</v>
      </c>
      <c r="BE392" s="144">
        <v>17</v>
      </c>
      <c r="BF392" s="144">
        <v>0</v>
      </c>
      <c r="BG392" s="144">
        <v>25</v>
      </c>
      <c r="BH392" s="144">
        <v>0</v>
      </c>
      <c r="BI392" s="140">
        <v>5</v>
      </c>
      <c r="BJ392" s="144">
        <v>95</v>
      </c>
      <c r="BK392" s="144" t="s">
        <v>71</v>
      </c>
      <c r="BL392" s="84"/>
      <c r="BM392" s="132" t="s">
        <v>30</v>
      </c>
      <c r="BN392" s="84">
        <v>6</v>
      </c>
      <c r="BO392" s="84">
        <v>3</v>
      </c>
      <c r="BP392" s="84" t="s">
        <v>40</v>
      </c>
    </row>
    <row r="393" spans="1:68" ht="45">
      <c r="A393" s="72">
        <v>5</v>
      </c>
      <c r="B393" s="49" t="s">
        <v>1</v>
      </c>
      <c r="C393" s="49">
        <v>75</v>
      </c>
      <c r="D393" s="25" t="s">
        <v>66</v>
      </c>
      <c r="E393" s="25">
        <v>3</v>
      </c>
      <c r="F393" s="25">
        <v>7</v>
      </c>
      <c r="G393" s="25">
        <v>27</v>
      </c>
      <c r="H393" s="24">
        <v>35.5</v>
      </c>
      <c r="I393" s="24">
        <v>5</v>
      </c>
      <c r="J393" s="79"/>
      <c r="K393" s="79"/>
      <c r="M393" s="78"/>
      <c r="N393">
        <f>J393-'data for JMP'!J393</f>
        <v>-5</v>
      </c>
      <c r="O393">
        <f t="shared" si="60"/>
        <v>0</v>
      </c>
      <c r="P393">
        <f t="shared" si="61"/>
        <v>0</v>
      </c>
      <c r="Q393">
        <f t="shared" si="62"/>
        <v>0</v>
      </c>
      <c r="R393" s="24">
        <v>0.5</v>
      </c>
      <c r="S393" s="51">
        <f t="shared" si="63"/>
        <v>0.98125000000000007</v>
      </c>
      <c r="T393" s="79"/>
      <c r="V393" s="79"/>
      <c r="W393" s="79"/>
      <c r="X393" s="5"/>
      <c r="AD393" s="78"/>
      <c r="AE393" s="78"/>
      <c r="AF393" s="5"/>
      <c r="AH393" s="25" t="s">
        <v>15</v>
      </c>
      <c r="AI393" s="88">
        <v>1</v>
      </c>
      <c r="AJ393" s="52" t="s">
        <v>13</v>
      </c>
      <c r="AK393" s="24" t="s">
        <v>13</v>
      </c>
      <c r="AL393" s="24">
        <v>1</v>
      </c>
      <c r="AM393" s="24" t="s">
        <v>14</v>
      </c>
      <c r="AN393" s="24">
        <v>0</v>
      </c>
      <c r="AO393" s="24" t="s">
        <v>14</v>
      </c>
      <c r="AP393" s="80" t="s">
        <v>487</v>
      </c>
      <c r="AQ393">
        <v>0</v>
      </c>
      <c r="AR393" s="77" t="s">
        <v>512</v>
      </c>
      <c r="AS393">
        <v>0</v>
      </c>
      <c r="AT393" s="77" t="s">
        <v>512</v>
      </c>
      <c r="AU393">
        <v>0</v>
      </c>
      <c r="AV393" s="77" t="s">
        <v>512</v>
      </c>
      <c r="AW393">
        <v>0</v>
      </c>
      <c r="AX393" s="79">
        <v>60</v>
      </c>
      <c r="AY393" s="24">
        <v>55</v>
      </c>
      <c r="AZ393" s="24">
        <v>0</v>
      </c>
      <c r="BA393" s="24">
        <v>0</v>
      </c>
      <c r="BB393" s="24">
        <v>0</v>
      </c>
      <c r="BC393" s="24">
        <v>0</v>
      </c>
      <c r="BE393" s="144">
        <v>33</v>
      </c>
      <c r="BF393" s="144">
        <v>0</v>
      </c>
      <c r="BG393" s="144">
        <v>60</v>
      </c>
      <c r="BH393" s="144">
        <v>0</v>
      </c>
      <c r="BI393" s="140">
        <v>55</v>
      </c>
      <c r="BJ393" s="144">
        <v>130</v>
      </c>
      <c r="BK393" s="144" t="s">
        <v>70</v>
      </c>
      <c r="BL393" s="84"/>
      <c r="BM393" s="132" t="s">
        <v>29</v>
      </c>
      <c r="BN393" s="84">
        <v>7</v>
      </c>
      <c r="BO393" s="84">
        <v>5</v>
      </c>
      <c r="BP393" s="84" t="s">
        <v>40</v>
      </c>
    </row>
    <row r="394" spans="1:68" ht="45">
      <c r="A394" s="72">
        <v>5</v>
      </c>
      <c r="B394" s="49" t="s">
        <v>1</v>
      </c>
      <c r="C394" s="49">
        <v>76</v>
      </c>
      <c r="D394" s="25" t="s">
        <v>64</v>
      </c>
      <c r="E394" s="25">
        <v>3</v>
      </c>
      <c r="F394" s="25">
        <v>4.5</v>
      </c>
      <c r="G394" s="25">
        <v>6</v>
      </c>
      <c r="H394" s="24">
        <v>16</v>
      </c>
      <c r="I394" s="24">
        <v>1.5</v>
      </c>
      <c r="J394" s="79"/>
      <c r="K394" s="79"/>
      <c r="M394" s="78"/>
      <c r="N394">
        <f>J394-'data for JMP'!J394</f>
        <v>-1.5</v>
      </c>
      <c r="O394">
        <f t="shared" si="60"/>
        <v>0</v>
      </c>
      <c r="P394">
        <f t="shared" si="61"/>
        <v>0</v>
      </c>
      <c r="Q394">
        <f t="shared" si="62"/>
        <v>0</v>
      </c>
      <c r="R394" s="24"/>
      <c r="S394" s="51"/>
      <c r="T394" s="79"/>
      <c r="V394" s="79"/>
      <c r="W394" s="79"/>
      <c r="X394" s="5"/>
      <c r="AD394" s="78"/>
      <c r="AE394" s="78"/>
      <c r="AF394" s="5"/>
      <c r="AH394" s="25" t="s">
        <v>17</v>
      </c>
      <c r="AI394" s="88">
        <v>1</v>
      </c>
      <c r="AJ394" s="52" t="s">
        <v>17</v>
      </c>
      <c r="AK394" s="24" t="s">
        <v>13</v>
      </c>
      <c r="AL394" s="24">
        <v>1</v>
      </c>
      <c r="AM394" s="24" t="s">
        <v>14</v>
      </c>
      <c r="AN394" s="24">
        <v>0</v>
      </c>
      <c r="AO394" s="24" t="s">
        <v>14</v>
      </c>
      <c r="AP394" s="80" t="s">
        <v>487</v>
      </c>
      <c r="AQ394">
        <v>0</v>
      </c>
      <c r="AR394" s="77" t="s">
        <v>512</v>
      </c>
      <c r="AS394">
        <v>0</v>
      </c>
      <c r="AT394" s="77" t="s">
        <v>512</v>
      </c>
      <c r="AU394">
        <v>0</v>
      </c>
      <c r="AV394" s="77" t="s">
        <v>512</v>
      </c>
      <c r="AW394">
        <v>0</v>
      </c>
      <c r="AX394" s="79">
        <v>5</v>
      </c>
      <c r="AY394" s="24">
        <v>1</v>
      </c>
      <c r="AZ394" s="24">
        <v>0</v>
      </c>
      <c r="BA394" s="24">
        <v>0</v>
      </c>
      <c r="BB394" s="24">
        <v>0</v>
      </c>
      <c r="BC394" s="24">
        <v>0</v>
      </c>
      <c r="BE394" s="144">
        <v>22</v>
      </c>
      <c r="BF394" s="144">
        <v>1</v>
      </c>
      <c r="BG394" s="144">
        <v>42</v>
      </c>
      <c r="BH394" s="144">
        <v>0</v>
      </c>
      <c r="BI394" s="140">
        <v>1</v>
      </c>
      <c r="BJ394" s="144">
        <v>80</v>
      </c>
      <c r="BK394" s="144" t="s">
        <v>69</v>
      </c>
      <c r="BL394" s="84"/>
      <c r="BM394" s="132" t="s">
        <v>31</v>
      </c>
      <c r="BN394" s="84">
        <v>4.5</v>
      </c>
      <c r="BO394" s="84">
        <v>0</v>
      </c>
      <c r="BP394" s="84" t="s">
        <v>40</v>
      </c>
    </row>
    <row r="395" spans="1:68" ht="30">
      <c r="A395" s="72">
        <v>5</v>
      </c>
      <c r="B395" s="49" t="s">
        <v>1</v>
      </c>
      <c r="C395" s="49">
        <v>77</v>
      </c>
      <c r="D395" s="25" t="s">
        <v>64</v>
      </c>
      <c r="E395" s="25">
        <v>3</v>
      </c>
      <c r="F395" s="25">
        <v>5.5</v>
      </c>
      <c r="G395" s="25">
        <v>15</v>
      </c>
      <c r="H395" s="24">
        <v>18.5</v>
      </c>
      <c r="I395" s="24">
        <v>4</v>
      </c>
      <c r="J395" s="79">
        <v>4</v>
      </c>
      <c r="K395" s="79"/>
      <c r="M395" s="78"/>
      <c r="N395">
        <f>J395-'data for JMP'!J395</f>
        <v>0</v>
      </c>
      <c r="O395">
        <f t="shared" si="60"/>
        <v>-4</v>
      </c>
      <c r="P395">
        <f t="shared" si="61"/>
        <v>0</v>
      </c>
      <c r="Q395">
        <f t="shared" si="62"/>
        <v>0</v>
      </c>
      <c r="R395" s="24">
        <v>1</v>
      </c>
      <c r="S395" s="51">
        <f t="shared" si="63"/>
        <v>3.14</v>
      </c>
      <c r="T395" s="79">
        <v>1</v>
      </c>
      <c r="U395">
        <f>3.14*(T395/2)^2*J395</f>
        <v>3.14</v>
      </c>
      <c r="V395" s="79"/>
      <c r="W395" s="79"/>
      <c r="X395" s="5"/>
      <c r="AD395" s="78"/>
      <c r="AE395" s="78"/>
      <c r="AF395" s="5"/>
      <c r="AH395" s="25" t="s">
        <v>15</v>
      </c>
      <c r="AI395" s="88">
        <v>1</v>
      </c>
      <c r="AJ395" s="52" t="s">
        <v>15</v>
      </c>
      <c r="AK395" s="24" t="s">
        <v>13</v>
      </c>
      <c r="AL395" s="24">
        <v>1</v>
      </c>
      <c r="AM395" s="24" t="s">
        <v>18</v>
      </c>
      <c r="AN395" s="24">
        <v>1</v>
      </c>
      <c r="AO395" s="24" t="s">
        <v>18</v>
      </c>
      <c r="AP395" s="80" t="s">
        <v>487</v>
      </c>
      <c r="AQ395">
        <v>0</v>
      </c>
      <c r="AR395" s="77" t="s">
        <v>512</v>
      </c>
      <c r="AS395">
        <v>0</v>
      </c>
      <c r="AT395" s="77" t="s">
        <v>512</v>
      </c>
      <c r="AU395">
        <v>0</v>
      </c>
      <c r="AV395" s="77" t="s">
        <v>512</v>
      </c>
      <c r="AW395">
        <v>0</v>
      </c>
      <c r="AX395" s="79">
        <v>25</v>
      </c>
      <c r="AY395" s="24">
        <v>1</v>
      </c>
      <c r="AZ395" s="79">
        <v>20</v>
      </c>
      <c r="BA395" s="24">
        <v>0</v>
      </c>
      <c r="BB395" s="24">
        <v>0</v>
      </c>
      <c r="BC395" s="24">
        <v>0</v>
      </c>
      <c r="BE395" s="144">
        <v>60</v>
      </c>
      <c r="BF395" s="144">
        <v>0</v>
      </c>
      <c r="BG395" s="144">
        <v>80</v>
      </c>
      <c r="BH395" s="144">
        <v>0</v>
      </c>
      <c r="BI395" s="140">
        <v>1</v>
      </c>
      <c r="BJ395" s="144">
        <v>80</v>
      </c>
      <c r="BK395" s="144" t="s">
        <v>68</v>
      </c>
      <c r="BL395" s="84"/>
      <c r="BM395" s="132" t="s">
        <v>30</v>
      </c>
      <c r="BN395" s="84">
        <v>5.5</v>
      </c>
      <c r="BO395" s="84">
        <v>0</v>
      </c>
      <c r="BP395" s="84" t="s">
        <v>49</v>
      </c>
    </row>
    <row r="396" spans="1:68" ht="30">
      <c r="A396" s="72">
        <v>5</v>
      </c>
      <c r="B396" s="49" t="s">
        <v>1</v>
      </c>
      <c r="C396" s="49">
        <v>78</v>
      </c>
      <c r="D396" s="25" t="s">
        <v>64</v>
      </c>
      <c r="E396" s="25">
        <v>2</v>
      </c>
      <c r="F396" s="25">
        <v>6</v>
      </c>
      <c r="G396" s="25">
        <v>12</v>
      </c>
      <c r="H396" s="24">
        <v>20</v>
      </c>
      <c r="I396" s="24">
        <v>12.5</v>
      </c>
      <c r="J396" s="79">
        <v>14</v>
      </c>
      <c r="K396" s="79">
        <v>15</v>
      </c>
      <c r="L396" s="78">
        <v>22</v>
      </c>
      <c r="M396" s="78">
        <v>48</v>
      </c>
      <c r="N396">
        <f>J396-'data for JMP'!J396</f>
        <v>1.5</v>
      </c>
      <c r="O396">
        <f t="shared" si="60"/>
        <v>1</v>
      </c>
      <c r="P396">
        <f t="shared" si="61"/>
        <v>7</v>
      </c>
      <c r="Q396">
        <f t="shared" si="62"/>
        <v>26</v>
      </c>
      <c r="R396" s="24">
        <v>3</v>
      </c>
      <c r="S396" s="51">
        <f t="shared" si="63"/>
        <v>88.3125</v>
      </c>
      <c r="T396" s="79">
        <v>5</v>
      </c>
      <c r="U396">
        <f>3.14*(T396/2)^2*J396</f>
        <v>274.75</v>
      </c>
      <c r="V396" s="79">
        <v>12</v>
      </c>
      <c r="W396" s="79">
        <v>11</v>
      </c>
      <c r="X396" s="5">
        <f xml:space="preserve"> AVERAGE(V396:W396)</f>
        <v>11.5</v>
      </c>
      <c r="Y396">
        <f>3.14*((V396+W396)/2)^2*K396</f>
        <v>6228.9750000000004</v>
      </c>
      <c r="Z396" s="78">
        <v>12</v>
      </c>
      <c r="AA396" s="78">
        <v>12</v>
      </c>
      <c r="AB396" s="5">
        <f xml:space="preserve"> AVERAGE(Z396:AA396)</f>
        <v>12</v>
      </c>
      <c r="AC396">
        <f>3.14*((Z396+AA396)/2)^2*L396</f>
        <v>9947.52</v>
      </c>
      <c r="AD396" s="78">
        <v>19</v>
      </c>
      <c r="AE396" s="78">
        <v>15</v>
      </c>
      <c r="AF396" s="5">
        <f xml:space="preserve"> AVERAGE(AD396:AE396)</f>
        <v>17</v>
      </c>
      <c r="AG396">
        <f>3.14*((AD396+AE396)/2)^2*M396</f>
        <v>43558.080000000002</v>
      </c>
      <c r="AH396" s="25" t="s">
        <v>15</v>
      </c>
      <c r="AI396" s="88">
        <v>1</v>
      </c>
      <c r="AJ396" s="52" t="s">
        <v>15</v>
      </c>
      <c r="AK396" s="24" t="s">
        <v>13</v>
      </c>
      <c r="AL396" s="24">
        <v>1</v>
      </c>
      <c r="AM396" s="24" t="s">
        <v>18</v>
      </c>
      <c r="AN396" s="24">
        <v>1</v>
      </c>
      <c r="AO396" s="24" t="s">
        <v>18</v>
      </c>
      <c r="AP396" s="80" t="s">
        <v>489</v>
      </c>
      <c r="AQ396">
        <v>1</v>
      </c>
      <c r="AR396" s="77" t="s">
        <v>488</v>
      </c>
      <c r="AS396">
        <v>1</v>
      </c>
      <c r="AT396" s="77" t="s">
        <v>497</v>
      </c>
      <c r="AU396">
        <v>1</v>
      </c>
      <c r="AV396" s="77" t="s">
        <v>15</v>
      </c>
      <c r="AW396">
        <v>1</v>
      </c>
      <c r="AX396" s="79">
        <v>0</v>
      </c>
      <c r="AY396" s="24">
        <v>5</v>
      </c>
      <c r="AZ396" s="79">
        <v>5</v>
      </c>
      <c r="BA396" s="79">
        <v>5</v>
      </c>
      <c r="BB396" s="78">
        <v>20</v>
      </c>
      <c r="BC396" s="78">
        <v>8</v>
      </c>
      <c r="BE396" s="144">
        <v>15</v>
      </c>
      <c r="BF396" s="144">
        <v>0</v>
      </c>
      <c r="BG396" s="144">
        <v>35</v>
      </c>
      <c r="BH396" s="144">
        <v>0</v>
      </c>
      <c r="BI396" s="140">
        <v>5</v>
      </c>
      <c r="BJ396" s="144">
        <v>80</v>
      </c>
      <c r="BK396" s="144" t="s">
        <v>67</v>
      </c>
      <c r="BL396" s="84"/>
      <c r="BM396" s="132" t="s">
        <v>29</v>
      </c>
      <c r="BN396" s="84">
        <v>6</v>
      </c>
      <c r="BO396" s="84">
        <v>2</v>
      </c>
      <c r="BP396" s="84" t="s">
        <v>40</v>
      </c>
    </row>
    <row r="397" spans="1:68" ht="45">
      <c r="A397" s="72">
        <v>5</v>
      </c>
      <c r="B397" s="49" t="s">
        <v>1</v>
      </c>
      <c r="C397" s="49">
        <v>79</v>
      </c>
      <c r="D397" s="25" t="s">
        <v>66</v>
      </c>
      <c r="E397" s="25">
        <v>2</v>
      </c>
      <c r="F397" s="25">
        <v>4</v>
      </c>
      <c r="G397" s="25">
        <v>20</v>
      </c>
      <c r="H397" s="24">
        <v>46</v>
      </c>
      <c r="I397" s="24"/>
      <c r="J397" s="79"/>
      <c r="K397" s="79"/>
      <c r="L397" s="78"/>
      <c r="M397" s="78"/>
      <c r="N397">
        <f>J397-'data for JMP'!J397</f>
        <v>0</v>
      </c>
      <c r="O397">
        <f t="shared" si="60"/>
        <v>0</v>
      </c>
      <c r="P397">
        <f t="shared" si="61"/>
        <v>0</v>
      </c>
      <c r="Q397">
        <f t="shared" si="62"/>
        <v>0</v>
      </c>
      <c r="R397" s="24"/>
      <c r="S397" s="51"/>
      <c r="T397" s="79"/>
      <c r="V397" s="79"/>
      <c r="W397" s="79"/>
      <c r="X397" s="5"/>
      <c r="Z397" s="78"/>
      <c r="AA397" s="78"/>
      <c r="AB397" s="5"/>
      <c r="AD397" s="78"/>
      <c r="AE397" s="78"/>
      <c r="AF397" s="5"/>
      <c r="AH397" s="25" t="s">
        <v>13</v>
      </c>
      <c r="AI397" s="88">
        <v>1</v>
      </c>
      <c r="AJ397" s="52" t="s">
        <v>13</v>
      </c>
      <c r="AK397" s="24" t="s">
        <v>13</v>
      </c>
      <c r="AL397" s="24">
        <v>1</v>
      </c>
      <c r="AM397" s="24" t="s">
        <v>14</v>
      </c>
      <c r="AN397" s="24">
        <v>0</v>
      </c>
      <c r="AO397" s="24" t="s">
        <v>14</v>
      </c>
      <c r="AP397" s="80" t="s">
        <v>487</v>
      </c>
      <c r="AQ397">
        <v>0</v>
      </c>
      <c r="AR397" s="77" t="s">
        <v>512</v>
      </c>
      <c r="AS397">
        <v>0</v>
      </c>
      <c r="AT397" s="77" t="s">
        <v>512</v>
      </c>
      <c r="AU397">
        <v>0</v>
      </c>
      <c r="AV397" s="77" t="s">
        <v>512</v>
      </c>
      <c r="AW397">
        <v>0</v>
      </c>
      <c r="AX397" s="79">
        <v>0</v>
      </c>
      <c r="AY397" s="24">
        <v>0</v>
      </c>
      <c r="AZ397" s="24">
        <v>0</v>
      </c>
      <c r="BA397" s="24">
        <v>0</v>
      </c>
      <c r="BB397" s="24">
        <v>0</v>
      </c>
      <c r="BC397" s="24">
        <v>0</v>
      </c>
      <c r="BE397" s="144">
        <v>80</v>
      </c>
      <c r="BF397" s="144">
        <v>1</v>
      </c>
      <c r="BG397" s="144">
        <v>70</v>
      </c>
      <c r="BH397" s="144">
        <v>0</v>
      </c>
      <c r="BI397" s="140">
        <v>0</v>
      </c>
      <c r="BJ397" s="144">
        <v>110</v>
      </c>
      <c r="BK397" s="144" t="s">
        <v>65</v>
      </c>
      <c r="BL397" s="84"/>
      <c r="BM397" s="132" t="s">
        <v>31</v>
      </c>
      <c r="BN397" s="84">
        <v>4</v>
      </c>
      <c r="BO397" s="84">
        <v>0</v>
      </c>
      <c r="BP397" s="84" t="s">
        <v>40</v>
      </c>
    </row>
    <row r="398" spans="1:68">
      <c r="A398" s="72">
        <v>5</v>
      </c>
      <c r="B398" s="49" t="s">
        <v>1</v>
      </c>
      <c r="C398" s="49">
        <v>80</v>
      </c>
      <c r="D398" s="25" t="s">
        <v>64</v>
      </c>
      <c r="E398" s="25">
        <v>2</v>
      </c>
      <c r="F398" s="25">
        <v>7</v>
      </c>
      <c r="G398" s="25">
        <v>20.5</v>
      </c>
      <c r="H398" s="24">
        <v>50</v>
      </c>
      <c r="I398" s="24">
        <v>29.5</v>
      </c>
      <c r="J398" s="79">
        <v>34</v>
      </c>
      <c r="K398" s="79">
        <v>45</v>
      </c>
      <c r="L398" s="79">
        <v>55</v>
      </c>
      <c r="M398" s="79">
        <v>75</v>
      </c>
      <c r="N398">
        <f>J398-'data for JMP'!J398</f>
        <v>4.5</v>
      </c>
      <c r="O398">
        <f t="shared" si="60"/>
        <v>11</v>
      </c>
      <c r="P398">
        <f t="shared" si="61"/>
        <v>10</v>
      </c>
      <c r="Q398">
        <f t="shared" si="62"/>
        <v>20</v>
      </c>
      <c r="R398" s="24">
        <v>6</v>
      </c>
      <c r="S398" s="51">
        <f t="shared" si="63"/>
        <v>833.67000000000007</v>
      </c>
      <c r="T398" s="79">
        <v>7</v>
      </c>
      <c r="U398">
        <f>3.14*(T398/2)^2*J398</f>
        <v>1307.8100000000002</v>
      </c>
      <c r="V398" s="79">
        <v>22</v>
      </c>
      <c r="W398" s="79">
        <v>22</v>
      </c>
      <c r="X398" s="5">
        <f xml:space="preserve"> AVERAGE(V398:W398)</f>
        <v>22</v>
      </c>
      <c r="Y398">
        <f>3.14*((V398+W398)/2)^2*K398</f>
        <v>68389.2</v>
      </c>
      <c r="Z398" s="79">
        <v>26</v>
      </c>
      <c r="AA398" s="79">
        <v>21</v>
      </c>
      <c r="AB398" s="5">
        <f xml:space="preserve"> AVERAGE(Z398:AA398)</f>
        <v>23.5</v>
      </c>
      <c r="AC398">
        <f>3.14*((Z398+AA398)/2)^2*L398</f>
        <v>95373.574999999997</v>
      </c>
      <c r="AD398" s="79">
        <v>31</v>
      </c>
      <c r="AE398" s="79">
        <v>31</v>
      </c>
      <c r="AF398" s="5">
        <f xml:space="preserve"> AVERAGE(AD398:AE398)</f>
        <v>31</v>
      </c>
      <c r="AG398">
        <f>3.14*((AD398+AE398)/2)^2*M398</f>
        <v>226315.5</v>
      </c>
      <c r="AH398" s="30" t="s">
        <v>13</v>
      </c>
      <c r="AI398" s="88">
        <v>1</v>
      </c>
      <c r="AJ398" s="52" t="s">
        <v>13</v>
      </c>
      <c r="AK398" s="24" t="s">
        <v>13</v>
      </c>
      <c r="AL398" s="24">
        <v>1</v>
      </c>
      <c r="AM398" s="24" t="s">
        <v>15</v>
      </c>
      <c r="AN398" s="24">
        <v>1</v>
      </c>
      <c r="AO398" s="24" t="s">
        <v>15</v>
      </c>
      <c r="AP398" s="80" t="s">
        <v>488</v>
      </c>
      <c r="AQ398">
        <v>1</v>
      </c>
      <c r="AR398" s="77" t="s">
        <v>488</v>
      </c>
      <c r="AS398">
        <v>1</v>
      </c>
      <c r="AT398" s="77" t="s">
        <v>13</v>
      </c>
      <c r="AU398">
        <v>1</v>
      </c>
      <c r="AV398" s="77" t="s">
        <v>13</v>
      </c>
      <c r="AW398">
        <v>1</v>
      </c>
      <c r="AX398" s="79">
        <v>2</v>
      </c>
      <c r="AY398" s="24">
        <v>0</v>
      </c>
      <c r="AZ398" s="79">
        <v>0</v>
      </c>
      <c r="BA398" s="79">
        <v>0</v>
      </c>
      <c r="BB398" s="79">
        <v>0</v>
      </c>
      <c r="BC398" s="79">
        <v>0</v>
      </c>
      <c r="BE398" s="144">
        <v>30</v>
      </c>
      <c r="BF398" s="144">
        <v>0</v>
      </c>
      <c r="BG398" s="144">
        <v>65</v>
      </c>
      <c r="BH398" s="144">
        <v>0</v>
      </c>
      <c r="BI398" s="140">
        <v>0</v>
      </c>
      <c r="BJ398" s="144">
        <v>70</v>
      </c>
      <c r="BK398" s="145" t="s">
        <v>63</v>
      </c>
      <c r="BL398" s="146" t="s">
        <v>62</v>
      </c>
      <c r="BM398" s="132" t="s">
        <v>29</v>
      </c>
      <c r="BN398" s="84">
        <v>7</v>
      </c>
      <c r="BO398" s="84">
        <v>3</v>
      </c>
      <c r="BP398" s="84">
        <v>0</v>
      </c>
    </row>
    <row r="399" spans="1:68" ht="39">
      <c r="A399" s="72">
        <v>5</v>
      </c>
      <c r="B399" s="49" t="s">
        <v>1</v>
      </c>
      <c r="C399" s="49">
        <v>81</v>
      </c>
      <c r="D399" s="25" t="s">
        <v>42</v>
      </c>
      <c r="E399" s="25">
        <v>3</v>
      </c>
      <c r="F399" s="25">
        <v>2.5</v>
      </c>
      <c r="G399" s="25">
        <v>4.5</v>
      </c>
      <c r="H399" s="24"/>
      <c r="I399" s="57"/>
      <c r="J399" s="79"/>
      <c r="K399" s="79"/>
      <c r="N399">
        <f>J399-'data for JMP'!J399</f>
        <v>0</v>
      </c>
      <c r="O399">
        <f t="shared" si="60"/>
        <v>0</v>
      </c>
      <c r="P399">
        <f t="shared" si="61"/>
        <v>0</v>
      </c>
      <c r="Q399">
        <f t="shared" si="62"/>
        <v>0</v>
      </c>
      <c r="R399" s="24"/>
      <c r="S399" s="51"/>
      <c r="T399" s="79"/>
      <c r="V399" s="79"/>
      <c r="W399" s="79"/>
      <c r="X399" s="5"/>
      <c r="AH399" s="30" t="s">
        <v>15</v>
      </c>
      <c r="AI399" s="88">
        <v>1</v>
      </c>
      <c r="AJ399" s="52" t="s">
        <v>17</v>
      </c>
      <c r="AK399" s="24" t="s">
        <v>14</v>
      </c>
      <c r="AL399" s="24">
        <v>0</v>
      </c>
      <c r="AM399" s="24" t="s">
        <v>14</v>
      </c>
      <c r="AN399" s="24">
        <v>0</v>
      </c>
      <c r="AO399" s="24" t="s">
        <v>14</v>
      </c>
      <c r="AP399" s="77" t="s">
        <v>512</v>
      </c>
      <c r="AQ399">
        <v>0</v>
      </c>
      <c r="AR399" s="77" t="s">
        <v>512</v>
      </c>
      <c r="AS399">
        <v>0</v>
      </c>
      <c r="AT399" s="77" t="s">
        <v>512</v>
      </c>
      <c r="AU399">
        <v>0</v>
      </c>
      <c r="AV399" s="77" t="s">
        <v>512</v>
      </c>
      <c r="AW399">
        <v>0</v>
      </c>
      <c r="AX399" s="79">
        <v>0</v>
      </c>
      <c r="AY399" s="79">
        <v>0</v>
      </c>
      <c r="AZ399" s="24">
        <v>0</v>
      </c>
      <c r="BA399" s="24">
        <v>0</v>
      </c>
      <c r="BB399" s="24">
        <v>0</v>
      </c>
      <c r="BC399" s="24">
        <v>0</v>
      </c>
      <c r="BE399" s="144">
        <v>20</v>
      </c>
      <c r="BF399" s="144">
        <v>0</v>
      </c>
      <c r="BG399" s="144">
        <v>15</v>
      </c>
      <c r="BH399" s="144">
        <v>0</v>
      </c>
      <c r="BI399" s="140"/>
      <c r="BJ399" s="144">
        <v>70</v>
      </c>
      <c r="BK399" s="145" t="s">
        <v>61</v>
      </c>
      <c r="BL399" s="84"/>
      <c r="BM399" s="132" t="s">
        <v>30</v>
      </c>
      <c r="BN399" s="84">
        <v>2.5</v>
      </c>
      <c r="BO399" s="84">
        <v>0</v>
      </c>
      <c r="BP399" s="84" t="s">
        <v>40</v>
      </c>
    </row>
    <row r="400" spans="1:68" ht="26.25">
      <c r="A400" s="72">
        <v>5</v>
      </c>
      <c r="B400" s="49" t="s">
        <v>1</v>
      </c>
      <c r="C400" s="49">
        <v>82</v>
      </c>
      <c r="D400" s="25" t="s">
        <v>42</v>
      </c>
      <c r="E400" s="25">
        <v>2</v>
      </c>
      <c r="F400" s="25">
        <v>2.5</v>
      </c>
      <c r="G400" s="25">
        <v>5</v>
      </c>
      <c r="H400" s="24">
        <v>9</v>
      </c>
      <c r="I400" s="24">
        <v>0.5</v>
      </c>
      <c r="J400" s="79"/>
      <c r="K400" s="79"/>
      <c r="N400">
        <f>J400-'data for JMP'!J400</f>
        <v>-0.5</v>
      </c>
      <c r="O400">
        <f t="shared" si="60"/>
        <v>0</v>
      </c>
      <c r="P400">
        <f t="shared" si="61"/>
        <v>0</v>
      </c>
      <c r="Q400">
        <f t="shared" si="62"/>
        <v>0</v>
      </c>
      <c r="R400" s="24">
        <v>0.5</v>
      </c>
      <c r="S400" s="51">
        <f t="shared" si="63"/>
        <v>9.8125000000000004E-2</v>
      </c>
      <c r="T400" s="79"/>
      <c r="V400" s="79"/>
      <c r="W400" s="79"/>
      <c r="X400" s="5"/>
      <c r="AH400" s="30" t="s">
        <v>15</v>
      </c>
      <c r="AI400" s="88">
        <v>1</v>
      </c>
      <c r="AJ400" s="52" t="s">
        <v>17</v>
      </c>
      <c r="AK400" s="24" t="s">
        <v>15</v>
      </c>
      <c r="AL400" s="24">
        <v>1</v>
      </c>
      <c r="AM400" s="24" t="s">
        <v>14</v>
      </c>
      <c r="AN400" s="24">
        <v>0</v>
      </c>
      <c r="AO400" s="24" t="s">
        <v>14</v>
      </c>
      <c r="AP400" s="80" t="s">
        <v>487</v>
      </c>
      <c r="AQ400">
        <v>0</v>
      </c>
      <c r="AR400" s="77" t="s">
        <v>512</v>
      </c>
      <c r="AS400">
        <v>0</v>
      </c>
      <c r="AT400" s="77" t="s">
        <v>512</v>
      </c>
      <c r="AU400">
        <v>0</v>
      </c>
      <c r="AV400" s="77" t="s">
        <v>512</v>
      </c>
      <c r="AW400">
        <v>0</v>
      </c>
      <c r="AX400" s="79">
        <v>0</v>
      </c>
      <c r="AY400" s="24">
        <v>0</v>
      </c>
      <c r="AZ400" s="24">
        <v>0</v>
      </c>
      <c r="BA400" s="24">
        <v>0</v>
      </c>
      <c r="BB400" s="24">
        <v>0</v>
      </c>
      <c r="BC400" s="24">
        <v>0</v>
      </c>
      <c r="BE400" s="144">
        <v>1</v>
      </c>
      <c r="BF400" s="144">
        <v>0</v>
      </c>
      <c r="BG400" s="144">
        <v>25</v>
      </c>
      <c r="BH400" s="144">
        <v>0</v>
      </c>
      <c r="BI400" s="140">
        <v>0</v>
      </c>
      <c r="BJ400" s="144">
        <v>70</v>
      </c>
      <c r="BK400" s="145" t="s">
        <v>41</v>
      </c>
      <c r="BL400" s="84"/>
      <c r="BM400" s="132" t="s">
        <v>29</v>
      </c>
      <c r="BN400" s="84">
        <v>2.5</v>
      </c>
      <c r="BO400" s="84">
        <v>0</v>
      </c>
      <c r="BP400" s="84" t="s">
        <v>40</v>
      </c>
    </row>
    <row r="401" spans="1:68" ht="39">
      <c r="A401" s="72">
        <v>5</v>
      </c>
      <c r="B401" s="49" t="s">
        <v>1</v>
      </c>
      <c r="C401" s="49">
        <v>83</v>
      </c>
      <c r="D401" s="25" t="s">
        <v>42</v>
      </c>
      <c r="E401" s="25">
        <v>2</v>
      </c>
      <c r="F401" s="25">
        <v>1.5</v>
      </c>
      <c r="G401" s="25">
        <v>3</v>
      </c>
      <c r="H401" s="24">
        <v>13</v>
      </c>
      <c r="I401" s="24">
        <v>3</v>
      </c>
      <c r="J401" s="79">
        <v>1</v>
      </c>
      <c r="K401" s="79">
        <v>0</v>
      </c>
      <c r="N401">
        <f>J401-'data for JMP'!J401</f>
        <v>-2</v>
      </c>
      <c r="O401">
        <f t="shared" si="60"/>
        <v>-1</v>
      </c>
      <c r="P401">
        <f t="shared" si="61"/>
        <v>0</v>
      </c>
      <c r="Q401">
        <f t="shared" si="62"/>
        <v>0</v>
      </c>
      <c r="R401" s="24">
        <v>1</v>
      </c>
      <c r="S401" s="51">
        <f t="shared" si="63"/>
        <v>2.355</v>
      </c>
      <c r="T401" s="79">
        <v>1</v>
      </c>
      <c r="U401">
        <f>3.14*(T401/2)^2*J401</f>
        <v>0.78500000000000003</v>
      </c>
      <c r="V401" s="79"/>
      <c r="W401" s="79"/>
      <c r="X401" s="5"/>
      <c r="AH401" s="30" t="s">
        <v>15</v>
      </c>
      <c r="AI401" s="88">
        <v>1</v>
      </c>
      <c r="AJ401" s="52" t="s">
        <v>15</v>
      </c>
      <c r="AK401" s="24" t="s">
        <v>13</v>
      </c>
      <c r="AL401" s="24">
        <v>1</v>
      </c>
      <c r="AM401" s="24" t="s">
        <v>18</v>
      </c>
      <c r="AN401" s="24">
        <v>1</v>
      </c>
      <c r="AO401" s="24" t="s">
        <v>14</v>
      </c>
      <c r="AP401" s="80" t="s">
        <v>487</v>
      </c>
      <c r="AQ401">
        <v>0</v>
      </c>
      <c r="AR401" s="77" t="s">
        <v>496</v>
      </c>
      <c r="AS401">
        <v>0</v>
      </c>
      <c r="AT401" s="77" t="s">
        <v>512</v>
      </c>
      <c r="AU401">
        <v>0</v>
      </c>
      <c r="AV401" s="77" t="s">
        <v>512</v>
      </c>
      <c r="AW401">
        <v>0</v>
      </c>
      <c r="AX401" s="79">
        <v>15</v>
      </c>
      <c r="AY401" s="24">
        <v>15</v>
      </c>
      <c r="AZ401" s="79">
        <v>40</v>
      </c>
      <c r="BA401" s="79">
        <v>5</v>
      </c>
      <c r="BB401" s="24">
        <v>0</v>
      </c>
      <c r="BC401" s="24">
        <v>0</v>
      </c>
      <c r="BE401" s="144">
        <v>25</v>
      </c>
      <c r="BF401" s="144">
        <v>2</v>
      </c>
      <c r="BG401" s="144">
        <v>50</v>
      </c>
      <c r="BH401" s="144">
        <v>0</v>
      </c>
      <c r="BI401" s="140">
        <v>15</v>
      </c>
      <c r="BJ401" s="144">
        <v>80</v>
      </c>
      <c r="BK401" s="145" t="s">
        <v>43</v>
      </c>
      <c r="BL401" s="84"/>
      <c r="BM401" s="132" t="s">
        <v>29</v>
      </c>
      <c r="BN401" s="84">
        <v>1.5</v>
      </c>
      <c r="BO401" s="84">
        <v>0</v>
      </c>
      <c r="BP401" s="84" t="s">
        <v>49</v>
      </c>
    </row>
    <row r="402" spans="1:68" ht="51.75">
      <c r="A402" s="72">
        <v>5</v>
      </c>
      <c r="B402" s="49" t="s">
        <v>1</v>
      </c>
      <c r="C402" s="49">
        <v>84</v>
      </c>
      <c r="D402" s="25" t="s">
        <v>42</v>
      </c>
      <c r="E402" s="25">
        <v>2</v>
      </c>
      <c r="F402" s="25">
        <v>4</v>
      </c>
      <c r="G402" s="25">
        <v>12</v>
      </c>
      <c r="H402" s="24">
        <v>24</v>
      </c>
      <c r="I402" s="57"/>
      <c r="J402" s="79"/>
      <c r="K402" s="79"/>
      <c r="N402">
        <f>J402-'data for JMP'!J402</f>
        <v>0</v>
      </c>
      <c r="O402">
        <f t="shared" si="60"/>
        <v>0</v>
      </c>
      <c r="P402">
        <f t="shared" si="61"/>
        <v>0</v>
      </c>
      <c r="Q402">
        <f t="shared" si="62"/>
        <v>0</v>
      </c>
      <c r="R402" s="24"/>
      <c r="S402" s="51"/>
      <c r="T402" s="79"/>
      <c r="V402" s="79"/>
      <c r="W402" s="79"/>
      <c r="X402" s="5"/>
      <c r="AH402" s="30" t="s">
        <v>17</v>
      </c>
      <c r="AI402" s="88">
        <v>1</v>
      </c>
      <c r="AJ402" s="52" t="s">
        <v>15</v>
      </c>
      <c r="AK402" s="24" t="s">
        <v>13</v>
      </c>
      <c r="AL402" s="24">
        <v>1</v>
      </c>
      <c r="AM402" s="24" t="s">
        <v>14</v>
      </c>
      <c r="AN402" s="24">
        <v>0</v>
      </c>
      <c r="AO402" s="24" t="s">
        <v>14</v>
      </c>
      <c r="AP402" s="77" t="s">
        <v>512</v>
      </c>
      <c r="AQ402">
        <v>0</v>
      </c>
      <c r="AR402" s="77" t="s">
        <v>512</v>
      </c>
      <c r="AS402">
        <v>0</v>
      </c>
      <c r="AT402" s="77" t="s">
        <v>512</v>
      </c>
      <c r="AU402">
        <v>0</v>
      </c>
      <c r="AV402" s="77" t="s">
        <v>512</v>
      </c>
      <c r="AW402">
        <v>0</v>
      </c>
      <c r="AX402" s="79">
        <v>2</v>
      </c>
      <c r="AY402" s="24">
        <v>5</v>
      </c>
      <c r="AZ402" s="24">
        <v>0</v>
      </c>
      <c r="BA402" s="24">
        <v>0</v>
      </c>
      <c r="BB402" s="24">
        <v>0</v>
      </c>
      <c r="BC402" s="24">
        <v>0</v>
      </c>
      <c r="BE402" s="144">
        <v>5</v>
      </c>
      <c r="BF402" s="144">
        <v>2</v>
      </c>
      <c r="BG402" s="144">
        <v>25</v>
      </c>
      <c r="BH402" s="144">
        <v>1</v>
      </c>
      <c r="BI402" s="140">
        <v>5</v>
      </c>
      <c r="BJ402" s="144">
        <v>60</v>
      </c>
      <c r="BK402" s="145" t="s">
        <v>60</v>
      </c>
      <c r="BL402" s="84"/>
      <c r="BM402" s="132" t="s">
        <v>31</v>
      </c>
      <c r="BN402" s="84">
        <v>4</v>
      </c>
      <c r="BO402" s="84">
        <v>0</v>
      </c>
      <c r="BP402" s="84" t="s">
        <v>40</v>
      </c>
    </row>
    <row r="403" spans="1:68" ht="26.25">
      <c r="A403" s="72">
        <v>5</v>
      </c>
      <c r="B403" s="49" t="s">
        <v>1</v>
      </c>
      <c r="C403" s="49">
        <v>85</v>
      </c>
      <c r="D403" s="25" t="s">
        <v>42</v>
      </c>
      <c r="E403" s="25">
        <v>3</v>
      </c>
      <c r="F403" s="25">
        <v>4</v>
      </c>
      <c r="G403" s="25">
        <v>7.5</v>
      </c>
      <c r="H403" s="24">
        <v>11.5</v>
      </c>
      <c r="I403" s="24">
        <v>11</v>
      </c>
      <c r="J403" s="79">
        <v>10</v>
      </c>
      <c r="K403" s="79"/>
      <c r="N403">
        <f>J403-'data for JMP'!J403</f>
        <v>-1</v>
      </c>
      <c r="O403">
        <f t="shared" si="60"/>
        <v>-10</v>
      </c>
      <c r="P403">
        <f t="shared" si="61"/>
        <v>0</v>
      </c>
      <c r="Q403">
        <f t="shared" si="62"/>
        <v>0</v>
      </c>
      <c r="R403" s="24">
        <v>2.5</v>
      </c>
      <c r="S403" s="51">
        <f t="shared" si="63"/>
        <v>53.96875</v>
      </c>
      <c r="T403" s="79">
        <v>2</v>
      </c>
      <c r="U403">
        <f>3.14*(T403/2)^2*J403</f>
        <v>31.400000000000002</v>
      </c>
      <c r="V403" s="79"/>
      <c r="W403" s="79"/>
      <c r="X403" s="5"/>
      <c r="AH403" s="30" t="s">
        <v>15</v>
      </c>
      <c r="AI403" s="88">
        <v>1</v>
      </c>
      <c r="AJ403" s="52" t="s">
        <v>15</v>
      </c>
      <c r="AK403" s="24" t="s">
        <v>15</v>
      </c>
      <c r="AL403" s="24">
        <v>1</v>
      </c>
      <c r="AM403" s="24" t="s">
        <v>15</v>
      </c>
      <c r="AN403" s="24">
        <v>1</v>
      </c>
      <c r="AO403" s="24" t="s">
        <v>18</v>
      </c>
      <c r="AP403" s="80" t="s">
        <v>487</v>
      </c>
      <c r="AQ403">
        <v>0</v>
      </c>
      <c r="AR403" s="77" t="s">
        <v>512</v>
      </c>
      <c r="AS403">
        <v>0</v>
      </c>
      <c r="AT403" s="77" t="s">
        <v>512</v>
      </c>
      <c r="AU403">
        <v>0</v>
      </c>
      <c r="AV403" s="77" t="s">
        <v>512</v>
      </c>
      <c r="AW403">
        <v>0</v>
      </c>
      <c r="AX403" s="79">
        <v>2</v>
      </c>
      <c r="AY403" s="24">
        <v>0</v>
      </c>
      <c r="AZ403" s="79">
        <v>5</v>
      </c>
      <c r="BA403" s="24">
        <v>0</v>
      </c>
      <c r="BB403" s="24">
        <v>0</v>
      </c>
      <c r="BC403" s="24">
        <v>0</v>
      </c>
      <c r="BE403" s="144">
        <v>3</v>
      </c>
      <c r="BF403" s="144">
        <v>1</v>
      </c>
      <c r="BG403" s="144">
        <v>15</v>
      </c>
      <c r="BH403" s="144">
        <v>0</v>
      </c>
      <c r="BI403" s="140">
        <v>0</v>
      </c>
      <c r="BJ403" s="144">
        <v>55</v>
      </c>
      <c r="BK403" s="145" t="s">
        <v>41</v>
      </c>
      <c r="BL403" s="84"/>
      <c r="BM403" s="132" t="s">
        <v>29</v>
      </c>
      <c r="BN403" s="84">
        <v>4</v>
      </c>
      <c r="BO403" s="84">
        <v>0</v>
      </c>
      <c r="BP403" s="84" t="s">
        <v>40</v>
      </c>
    </row>
    <row r="404" spans="1:68" ht="51.75">
      <c r="A404" s="72">
        <v>5</v>
      </c>
      <c r="B404" s="49" t="s">
        <v>1</v>
      </c>
      <c r="C404" s="49">
        <v>86</v>
      </c>
      <c r="D404" s="25" t="s">
        <v>42</v>
      </c>
      <c r="E404" s="25">
        <v>2</v>
      </c>
      <c r="F404" s="25">
        <v>3.5</v>
      </c>
      <c r="G404" s="25">
        <v>6.5</v>
      </c>
      <c r="H404" s="24">
        <v>9</v>
      </c>
      <c r="I404" s="24">
        <v>3.5</v>
      </c>
      <c r="J404" s="79"/>
      <c r="K404" s="79"/>
      <c r="N404">
        <f>J404-'data for JMP'!J404</f>
        <v>-3.5</v>
      </c>
      <c r="O404">
        <f t="shared" si="60"/>
        <v>0</v>
      </c>
      <c r="P404">
        <f t="shared" si="61"/>
        <v>0</v>
      </c>
      <c r="Q404">
        <f t="shared" si="62"/>
        <v>0</v>
      </c>
      <c r="R404" s="24">
        <v>1.5</v>
      </c>
      <c r="S404" s="51">
        <f t="shared" si="63"/>
        <v>6.1818750000000007</v>
      </c>
      <c r="T404" s="79"/>
      <c r="V404" s="79"/>
      <c r="W404" s="79"/>
      <c r="X404" s="5"/>
      <c r="AH404" s="30" t="s">
        <v>17</v>
      </c>
      <c r="AI404" s="88">
        <v>1</v>
      </c>
      <c r="AJ404" s="52" t="s">
        <v>15</v>
      </c>
      <c r="AK404" s="24" t="s">
        <v>15</v>
      </c>
      <c r="AL404" s="24">
        <v>1</v>
      </c>
      <c r="AM404" s="24" t="s">
        <v>14</v>
      </c>
      <c r="AN404" s="24">
        <v>0</v>
      </c>
      <c r="AO404" s="24" t="s">
        <v>14</v>
      </c>
      <c r="AP404" s="77" t="s">
        <v>512</v>
      </c>
      <c r="AQ404">
        <v>0</v>
      </c>
      <c r="AR404" s="77" t="s">
        <v>512</v>
      </c>
      <c r="AS404">
        <v>0</v>
      </c>
      <c r="AT404" s="77" t="s">
        <v>512</v>
      </c>
      <c r="AU404">
        <v>0</v>
      </c>
      <c r="AV404" s="77" t="s">
        <v>512</v>
      </c>
      <c r="AW404">
        <v>0</v>
      </c>
      <c r="AX404" s="79">
        <v>5</v>
      </c>
      <c r="AY404" s="24">
        <v>5</v>
      </c>
      <c r="AZ404" s="24">
        <v>0</v>
      </c>
      <c r="BA404" s="24">
        <v>0</v>
      </c>
      <c r="BB404" s="24">
        <v>0</v>
      </c>
      <c r="BC404" s="24">
        <v>0</v>
      </c>
      <c r="BE404" s="144">
        <v>28</v>
      </c>
      <c r="BF404" s="144">
        <v>2</v>
      </c>
      <c r="BG404" s="144">
        <v>35</v>
      </c>
      <c r="BH404" s="144">
        <v>1</v>
      </c>
      <c r="BI404" s="140">
        <v>5</v>
      </c>
      <c r="BJ404" s="144">
        <v>90</v>
      </c>
      <c r="BK404" s="145" t="s">
        <v>59</v>
      </c>
      <c r="BL404" s="84"/>
      <c r="BM404" s="132" t="s">
        <v>29</v>
      </c>
      <c r="BN404" s="84">
        <v>3.5</v>
      </c>
      <c r="BO404" s="84">
        <v>1</v>
      </c>
      <c r="BP404" s="84">
        <v>0</v>
      </c>
    </row>
    <row r="405" spans="1:68" ht="39">
      <c r="A405" s="72">
        <v>5</v>
      </c>
      <c r="B405" s="49" t="s">
        <v>1</v>
      </c>
      <c r="C405" s="49">
        <v>87</v>
      </c>
      <c r="D405" s="25" t="s">
        <v>42</v>
      </c>
      <c r="E405" s="25">
        <v>3</v>
      </c>
      <c r="F405" s="25">
        <v>5</v>
      </c>
      <c r="G405" s="25">
        <v>12</v>
      </c>
      <c r="H405" s="24">
        <v>10.5</v>
      </c>
      <c r="I405" s="24">
        <v>4</v>
      </c>
      <c r="J405" s="79"/>
      <c r="K405" s="79"/>
      <c r="N405">
        <f>J405-'data for JMP'!J405</f>
        <v>-4</v>
      </c>
      <c r="O405">
        <f t="shared" si="60"/>
        <v>0</v>
      </c>
      <c r="P405">
        <f t="shared" si="61"/>
        <v>0</v>
      </c>
      <c r="Q405">
        <f t="shared" si="62"/>
        <v>0</v>
      </c>
      <c r="R405" s="24">
        <v>1</v>
      </c>
      <c r="S405" s="51">
        <f t="shared" si="63"/>
        <v>3.14</v>
      </c>
      <c r="T405" s="79"/>
      <c r="V405" s="79"/>
      <c r="W405" s="79"/>
      <c r="X405" s="5"/>
      <c r="AH405" s="30" t="s">
        <v>15</v>
      </c>
      <c r="AI405" s="88">
        <v>1</v>
      </c>
      <c r="AJ405" s="52" t="s">
        <v>16</v>
      </c>
      <c r="AK405" s="24" t="s">
        <v>15</v>
      </c>
      <c r="AL405" s="24">
        <v>1</v>
      </c>
      <c r="AM405" s="24" t="s">
        <v>14</v>
      </c>
      <c r="AN405" s="24">
        <v>0</v>
      </c>
      <c r="AO405" s="24" t="s">
        <v>14</v>
      </c>
      <c r="AP405" s="80" t="s">
        <v>487</v>
      </c>
      <c r="AQ405">
        <v>0</v>
      </c>
      <c r="AR405" s="77" t="s">
        <v>512</v>
      </c>
      <c r="AS405">
        <v>0</v>
      </c>
      <c r="AT405" s="77" t="s">
        <v>512</v>
      </c>
      <c r="AU405">
        <v>0</v>
      </c>
      <c r="AV405" s="77" t="s">
        <v>512</v>
      </c>
      <c r="AW405">
        <v>0</v>
      </c>
      <c r="AX405" s="79">
        <v>20</v>
      </c>
      <c r="AY405" s="24">
        <v>25</v>
      </c>
      <c r="AZ405" s="24">
        <v>0</v>
      </c>
      <c r="BA405" s="24">
        <v>0</v>
      </c>
      <c r="BB405" s="24">
        <v>0</v>
      </c>
      <c r="BC405" s="24">
        <v>0</v>
      </c>
      <c r="BE405" s="144">
        <v>25</v>
      </c>
      <c r="BF405" s="144">
        <v>1</v>
      </c>
      <c r="BG405" s="144">
        <v>40</v>
      </c>
      <c r="BH405" s="144">
        <v>1</v>
      </c>
      <c r="BI405" s="140">
        <v>25</v>
      </c>
      <c r="BJ405" s="144">
        <v>70</v>
      </c>
      <c r="BK405" s="145" t="s">
        <v>58</v>
      </c>
      <c r="BL405" s="84"/>
      <c r="BM405" s="132" t="s">
        <v>29</v>
      </c>
      <c r="BN405" s="84">
        <v>5</v>
      </c>
      <c r="BO405" s="84">
        <v>2</v>
      </c>
      <c r="BP405" s="84" t="s">
        <v>40</v>
      </c>
    </row>
    <row r="406" spans="1:68" ht="39">
      <c r="A406" s="72">
        <v>5</v>
      </c>
      <c r="B406" s="49" t="s">
        <v>1</v>
      </c>
      <c r="C406" s="49">
        <v>88</v>
      </c>
      <c r="D406" s="25" t="s">
        <v>42</v>
      </c>
      <c r="E406" s="25">
        <v>3</v>
      </c>
      <c r="F406" s="25">
        <v>6</v>
      </c>
      <c r="G406" s="25">
        <v>14.5</v>
      </c>
      <c r="H406" s="24">
        <v>20</v>
      </c>
      <c r="I406" s="24">
        <v>2</v>
      </c>
      <c r="J406" s="79">
        <v>1</v>
      </c>
      <c r="K406" s="79"/>
      <c r="N406">
        <f>J406-'data for JMP'!J406</f>
        <v>-1</v>
      </c>
      <c r="O406">
        <f t="shared" si="60"/>
        <v>-1</v>
      </c>
      <c r="P406">
        <f t="shared" si="61"/>
        <v>0</v>
      </c>
      <c r="Q406">
        <f t="shared" si="62"/>
        <v>0</v>
      </c>
      <c r="R406" s="24">
        <v>1.5</v>
      </c>
      <c r="S406" s="51">
        <f t="shared" si="63"/>
        <v>3.5325000000000002</v>
      </c>
      <c r="T406" s="79">
        <v>1</v>
      </c>
      <c r="U406">
        <f>3.14*(T406/2)^2*J406</f>
        <v>0.78500000000000003</v>
      </c>
      <c r="V406" s="79"/>
      <c r="W406" s="79"/>
      <c r="X406" s="5"/>
      <c r="AH406" s="30" t="s">
        <v>13</v>
      </c>
      <c r="AI406" s="88">
        <v>1</v>
      </c>
      <c r="AJ406" s="52" t="s">
        <v>15</v>
      </c>
      <c r="AK406" s="24" t="s">
        <v>13</v>
      </c>
      <c r="AL406" s="24">
        <v>1</v>
      </c>
      <c r="AM406" s="24" t="s">
        <v>18</v>
      </c>
      <c r="AN406" s="24">
        <v>1</v>
      </c>
      <c r="AO406" s="24" t="s">
        <v>18</v>
      </c>
      <c r="AP406" s="80" t="s">
        <v>487</v>
      </c>
      <c r="AQ406">
        <v>0</v>
      </c>
      <c r="AR406" s="77" t="s">
        <v>512</v>
      </c>
      <c r="AS406">
        <v>0</v>
      </c>
      <c r="AT406" s="77" t="s">
        <v>512</v>
      </c>
      <c r="AU406">
        <v>0</v>
      </c>
      <c r="AV406" s="77" t="s">
        <v>512</v>
      </c>
      <c r="AW406">
        <v>0</v>
      </c>
      <c r="AX406" s="79">
        <v>5</v>
      </c>
      <c r="AY406" s="24">
        <v>1</v>
      </c>
      <c r="AZ406" s="79">
        <v>2</v>
      </c>
      <c r="BA406" s="24">
        <v>0</v>
      </c>
      <c r="BB406" s="24">
        <v>0</v>
      </c>
      <c r="BC406" s="24">
        <v>0</v>
      </c>
      <c r="BE406" s="144">
        <v>20</v>
      </c>
      <c r="BF406" s="144">
        <v>0</v>
      </c>
      <c r="BG406" s="144">
        <v>35</v>
      </c>
      <c r="BH406" s="144">
        <v>0</v>
      </c>
      <c r="BI406" s="140">
        <v>1</v>
      </c>
      <c r="BJ406" s="144">
        <v>120</v>
      </c>
      <c r="BK406" s="145" t="s">
        <v>57</v>
      </c>
      <c r="BL406" s="84"/>
      <c r="BM406" s="132" t="s">
        <v>29</v>
      </c>
      <c r="BN406" s="84">
        <v>6</v>
      </c>
      <c r="BO406" s="84">
        <v>2</v>
      </c>
      <c r="BP406" s="84" t="s">
        <v>49</v>
      </c>
    </row>
    <row r="407" spans="1:68" ht="39">
      <c r="A407" s="72">
        <v>5</v>
      </c>
      <c r="B407" s="49" t="s">
        <v>1</v>
      </c>
      <c r="C407" s="49">
        <v>89</v>
      </c>
      <c r="D407" s="25" t="s">
        <v>42</v>
      </c>
      <c r="E407" s="25">
        <v>2</v>
      </c>
      <c r="F407" s="25">
        <v>7</v>
      </c>
      <c r="G407" s="25">
        <v>19</v>
      </c>
      <c r="H407" s="24">
        <v>30.5</v>
      </c>
      <c r="I407" s="24">
        <v>2.5</v>
      </c>
      <c r="J407" s="79"/>
      <c r="K407" s="79"/>
      <c r="N407">
        <f>J407-'data for JMP'!J407</f>
        <v>-2.5</v>
      </c>
      <c r="O407">
        <f t="shared" si="60"/>
        <v>0</v>
      </c>
      <c r="P407">
        <f t="shared" si="61"/>
        <v>0</v>
      </c>
      <c r="Q407">
        <f t="shared" si="62"/>
        <v>0</v>
      </c>
      <c r="R407" s="24">
        <v>0.5</v>
      </c>
      <c r="S407" s="51">
        <f t="shared" si="63"/>
        <v>0.49062500000000003</v>
      </c>
      <c r="T407" s="79"/>
      <c r="V407" s="79"/>
      <c r="W407" s="79"/>
      <c r="X407" s="5"/>
      <c r="AH407" s="30" t="s">
        <v>13</v>
      </c>
      <c r="AI407" s="88">
        <v>1</v>
      </c>
      <c r="AJ407" s="52" t="s">
        <v>15</v>
      </c>
      <c r="AK407" s="24" t="s">
        <v>13</v>
      </c>
      <c r="AL407" s="24">
        <v>1</v>
      </c>
      <c r="AM407" s="24" t="s">
        <v>14</v>
      </c>
      <c r="AN407" s="24">
        <v>0</v>
      </c>
      <c r="AO407" s="24" t="s">
        <v>14</v>
      </c>
      <c r="AP407" s="80" t="s">
        <v>487</v>
      </c>
      <c r="AQ407">
        <v>0</v>
      </c>
      <c r="AR407" s="77" t="s">
        <v>512</v>
      </c>
      <c r="AS407">
        <v>0</v>
      </c>
      <c r="AT407" s="77" t="s">
        <v>512</v>
      </c>
      <c r="AU407">
        <v>0</v>
      </c>
      <c r="AV407" s="77" t="s">
        <v>512</v>
      </c>
      <c r="AW407">
        <v>0</v>
      </c>
      <c r="AX407" s="79">
        <v>0</v>
      </c>
      <c r="AY407" s="24">
        <v>1</v>
      </c>
      <c r="AZ407" s="24">
        <v>0</v>
      </c>
      <c r="BA407" s="24">
        <v>0</v>
      </c>
      <c r="BB407" s="24">
        <v>0</v>
      </c>
      <c r="BC407" s="24">
        <v>0</v>
      </c>
      <c r="BE407" s="144">
        <v>15</v>
      </c>
      <c r="BF407" s="144">
        <v>1</v>
      </c>
      <c r="BG407" s="144">
        <v>45</v>
      </c>
      <c r="BH407" s="144">
        <v>0</v>
      </c>
      <c r="BI407" s="140">
        <v>1</v>
      </c>
      <c r="BJ407" s="144">
        <v>100</v>
      </c>
      <c r="BK407" s="145" t="s">
        <v>56</v>
      </c>
      <c r="BL407" s="84"/>
      <c r="BM407" s="132" t="s">
        <v>29</v>
      </c>
      <c r="BN407" s="84">
        <v>7</v>
      </c>
      <c r="BO407" s="84">
        <v>3</v>
      </c>
      <c r="BP407" s="84" t="s">
        <v>40</v>
      </c>
    </row>
    <row r="408" spans="1:68" ht="39">
      <c r="A408" s="72">
        <v>5</v>
      </c>
      <c r="B408" s="49" t="s">
        <v>1</v>
      </c>
      <c r="C408" s="49">
        <v>90</v>
      </c>
      <c r="D408" s="25" t="s">
        <v>42</v>
      </c>
      <c r="E408" s="25">
        <v>2</v>
      </c>
      <c r="F408" s="25">
        <v>5</v>
      </c>
      <c r="G408" s="25">
        <v>14</v>
      </c>
      <c r="H408" s="24">
        <v>26</v>
      </c>
      <c r="I408" s="24">
        <v>11</v>
      </c>
      <c r="J408" s="79">
        <v>12</v>
      </c>
      <c r="K408" s="79">
        <v>11</v>
      </c>
      <c r="L408" s="79">
        <v>8</v>
      </c>
      <c r="M408" s="79">
        <v>11</v>
      </c>
      <c r="N408">
        <f>J408-'data for JMP'!J408</f>
        <v>1</v>
      </c>
      <c r="O408">
        <f t="shared" si="60"/>
        <v>-1</v>
      </c>
      <c r="P408">
        <f t="shared" si="61"/>
        <v>-3</v>
      </c>
      <c r="Q408">
        <f t="shared" si="62"/>
        <v>3</v>
      </c>
      <c r="R408" s="24">
        <v>1.5</v>
      </c>
      <c r="S408" s="51">
        <f t="shared" si="63"/>
        <v>19.428750000000001</v>
      </c>
      <c r="T408" s="79">
        <v>2</v>
      </c>
      <c r="U408">
        <f>3.14*(T408/2)^2*J408</f>
        <v>37.68</v>
      </c>
      <c r="V408" s="79">
        <v>5</v>
      </c>
      <c r="W408" s="79">
        <v>4</v>
      </c>
      <c r="X408" s="5">
        <f xml:space="preserve"> AVERAGE(V408:W408)</f>
        <v>4.5</v>
      </c>
      <c r="Y408">
        <f>3.14*((V408+W408)/2)^2*K408</f>
        <v>699.43500000000006</v>
      </c>
      <c r="Z408" s="79"/>
      <c r="AA408" s="79"/>
      <c r="AB408" s="5"/>
      <c r="AD408" s="79">
        <v>2</v>
      </c>
      <c r="AE408" s="79">
        <v>2</v>
      </c>
      <c r="AF408" s="5">
        <f xml:space="preserve"> AVERAGE(AD408:AE408)</f>
        <v>2</v>
      </c>
      <c r="AG408">
        <f>3.14*((AD408+AE408)/2)^2*M408</f>
        <v>138.16</v>
      </c>
      <c r="AH408" s="30" t="s">
        <v>13</v>
      </c>
      <c r="AI408" s="88">
        <v>1</v>
      </c>
      <c r="AJ408" s="52" t="s">
        <v>15</v>
      </c>
      <c r="AK408" s="24" t="s">
        <v>13</v>
      </c>
      <c r="AL408" s="24">
        <v>1</v>
      </c>
      <c r="AM408" s="24" t="s">
        <v>18</v>
      </c>
      <c r="AN408" s="24">
        <v>1</v>
      </c>
      <c r="AO408" s="24" t="s">
        <v>18</v>
      </c>
      <c r="AP408" s="80" t="s">
        <v>489</v>
      </c>
      <c r="AQ408">
        <v>1</v>
      </c>
      <c r="AR408" s="77" t="s">
        <v>490</v>
      </c>
      <c r="AS408">
        <v>1</v>
      </c>
      <c r="AT408" s="77" t="s">
        <v>14</v>
      </c>
      <c r="AU408">
        <v>0</v>
      </c>
      <c r="AV408" s="77" t="s">
        <v>14</v>
      </c>
      <c r="AW408">
        <v>0</v>
      </c>
      <c r="AX408" s="79">
        <v>10</v>
      </c>
      <c r="AY408" s="24">
        <v>1</v>
      </c>
      <c r="AZ408" s="79">
        <v>30</v>
      </c>
      <c r="BA408" s="79">
        <v>10</v>
      </c>
      <c r="BB408" s="79">
        <v>20</v>
      </c>
      <c r="BC408" s="79">
        <v>15</v>
      </c>
      <c r="BE408" s="144">
        <v>45</v>
      </c>
      <c r="BF408" s="144">
        <v>1</v>
      </c>
      <c r="BG408" s="144">
        <v>60</v>
      </c>
      <c r="BH408" s="144">
        <v>0</v>
      </c>
      <c r="BI408" s="140">
        <v>1</v>
      </c>
      <c r="BJ408" s="144">
        <v>110</v>
      </c>
      <c r="BK408" s="145" t="s">
        <v>55</v>
      </c>
      <c r="BL408" s="84"/>
      <c r="BM408" s="132" t="s">
        <v>29</v>
      </c>
      <c r="BN408" s="84">
        <v>5</v>
      </c>
      <c r="BO408" s="84">
        <v>0</v>
      </c>
      <c r="BP408" s="84" t="s">
        <v>52</v>
      </c>
    </row>
    <row r="409" spans="1:68" ht="39">
      <c r="A409" s="72">
        <v>5</v>
      </c>
      <c r="B409" s="49" t="s">
        <v>1</v>
      </c>
      <c r="C409" s="49">
        <v>91</v>
      </c>
      <c r="D409" s="25" t="s">
        <v>42</v>
      </c>
      <c r="E409" s="25">
        <v>4</v>
      </c>
      <c r="F409" s="25">
        <v>3.5</v>
      </c>
      <c r="G409" s="25">
        <v>7</v>
      </c>
      <c r="H409" s="24">
        <v>40</v>
      </c>
      <c r="I409" s="24">
        <v>57</v>
      </c>
      <c r="J409" s="79">
        <v>50</v>
      </c>
      <c r="K409" s="79">
        <v>89</v>
      </c>
      <c r="L409" s="79">
        <v>105</v>
      </c>
      <c r="M409" s="79">
        <v>124</v>
      </c>
      <c r="N409">
        <f>J409-'data for JMP'!J409</f>
        <v>-7</v>
      </c>
      <c r="O409">
        <f t="shared" si="60"/>
        <v>39</v>
      </c>
      <c r="P409">
        <f t="shared" si="61"/>
        <v>16</v>
      </c>
      <c r="Q409">
        <f t="shared" si="62"/>
        <v>19</v>
      </c>
      <c r="R409" s="24">
        <v>12</v>
      </c>
      <c r="S409" s="51">
        <f t="shared" si="63"/>
        <v>6443.2800000000007</v>
      </c>
      <c r="T409" s="79">
        <v>11</v>
      </c>
      <c r="U409">
        <f>3.14*(T409/2)^2*J409</f>
        <v>4749.25</v>
      </c>
      <c r="V409" s="79">
        <v>35</v>
      </c>
      <c r="W409" s="79">
        <v>28</v>
      </c>
      <c r="X409" s="5">
        <f xml:space="preserve"> AVERAGE(V409:W409)</f>
        <v>31.5</v>
      </c>
      <c r="Y409">
        <f>3.14*((V409+W409)/2)^2*K409</f>
        <v>277294.185</v>
      </c>
      <c r="Z409" s="79">
        <v>44</v>
      </c>
      <c r="AA409" s="79">
        <v>21</v>
      </c>
      <c r="AB409" s="5">
        <f xml:space="preserve"> AVERAGE(Z409:AA409)</f>
        <v>32.5</v>
      </c>
      <c r="AC409">
        <f>3.14*((Z409+AA409)/2)^2*L409</f>
        <v>348245.625</v>
      </c>
      <c r="AD409" s="79">
        <v>37</v>
      </c>
      <c r="AE409" s="79">
        <v>37</v>
      </c>
      <c r="AF409" s="5">
        <f xml:space="preserve"> AVERAGE(AD409:AE409)</f>
        <v>37</v>
      </c>
      <c r="AG409">
        <f>3.14*((AD409+AE409)/2)^2*M409</f>
        <v>533033.84</v>
      </c>
      <c r="AH409" s="30" t="s">
        <v>13</v>
      </c>
      <c r="AI409" s="88">
        <v>1</v>
      </c>
      <c r="AJ409" s="52" t="s">
        <v>15</v>
      </c>
      <c r="AK409" s="24" t="s">
        <v>13</v>
      </c>
      <c r="AL409" s="24">
        <v>1</v>
      </c>
      <c r="AM409" s="24" t="s">
        <v>13</v>
      </c>
      <c r="AN409" s="24">
        <v>1</v>
      </c>
      <c r="AO409" s="24" t="s">
        <v>15</v>
      </c>
      <c r="AP409" s="80" t="s">
        <v>491</v>
      </c>
      <c r="AQ409">
        <v>1</v>
      </c>
      <c r="AR409" s="77" t="s">
        <v>491</v>
      </c>
      <c r="AS409">
        <v>1</v>
      </c>
      <c r="AT409" s="77" t="s">
        <v>13</v>
      </c>
      <c r="AU409">
        <v>1</v>
      </c>
      <c r="AV409" s="77" t="s">
        <v>13</v>
      </c>
      <c r="AW409">
        <v>1</v>
      </c>
      <c r="AX409" s="79">
        <v>30</v>
      </c>
      <c r="AY409" s="24">
        <v>40</v>
      </c>
      <c r="AZ409" s="79">
        <v>60</v>
      </c>
      <c r="BA409" s="79">
        <v>60</v>
      </c>
      <c r="BB409" s="79">
        <v>90</v>
      </c>
      <c r="BC409" s="79">
        <v>25</v>
      </c>
      <c r="BE409" s="144">
        <v>55</v>
      </c>
      <c r="BF409" s="144">
        <v>1</v>
      </c>
      <c r="BG409" s="144">
        <v>70</v>
      </c>
      <c r="BH409" s="144">
        <v>1</v>
      </c>
      <c r="BI409" s="140">
        <v>40</v>
      </c>
      <c r="BJ409" s="144">
        <v>75</v>
      </c>
      <c r="BK409" s="145" t="s">
        <v>54</v>
      </c>
      <c r="BL409" s="146" t="s">
        <v>53</v>
      </c>
      <c r="BM409" s="132" t="s">
        <v>30</v>
      </c>
      <c r="BN409" s="84">
        <v>3.5</v>
      </c>
      <c r="BO409" s="84">
        <v>2</v>
      </c>
      <c r="BP409" s="84" t="s">
        <v>52</v>
      </c>
    </row>
    <row r="410" spans="1:68" ht="51.75">
      <c r="A410" s="72">
        <v>5</v>
      </c>
      <c r="B410" s="49" t="s">
        <v>1</v>
      </c>
      <c r="C410" s="49">
        <v>92</v>
      </c>
      <c r="D410" s="25" t="s">
        <v>42</v>
      </c>
      <c r="E410" s="25">
        <v>2</v>
      </c>
      <c r="F410" s="25">
        <v>4</v>
      </c>
      <c r="G410" s="25">
        <v>8</v>
      </c>
      <c r="H410" s="24">
        <v>19</v>
      </c>
      <c r="I410" s="24">
        <v>15</v>
      </c>
      <c r="J410" s="79">
        <v>10</v>
      </c>
      <c r="K410" s="79"/>
      <c r="N410">
        <f>J410-'data for JMP'!J410</f>
        <v>-5</v>
      </c>
      <c r="O410">
        <f t="shared" si="60"/>
        <v>-10</v>
      </c>
      <c r="P410">
        <f t="shared" si="61"/>
        <v>0</v>
      </c>
      <c r="Q410">
        <f t="shared" si="62"/>
        <v>0</v>
      </c>
      <c r="R410" s="24">
        <v>1</v>
      </c>
      <c r="S410" s="51">
        <f t="shared" si="63"/>
        <v>11.775</v>
      </c>
      <c r="T410" s="79"/>
      <c r="V410" s="79"/>
      <c r="W410" s="79"/>
      <c r="X410" s="5"/>
      <c r="AH410" s="30" t="s">
        <v>13</v>
      </c>
      <c r="AI410" s="88">
        <v>1</v>
      </c>
      <c r="AJ410" s="52" t="s">
        <v>15</v>
      </c>
      <c r="AK410" s="24" t="s">
        <v>15</v>
      </c>
      <c r="AL410" s="24">
        <v>1</v>
      </c>
      <c r="AM410" s="24" t="s">
        <v>18</v>
      </c>
      <c r="AN410" s="24">
        <v>1</v>
      </c>
      <c r="AO410" s="24" t="s">
        <v>14</v>
      </c>
      <c r="AP410" s="80" t="s">
        <v>487</v>
      </c>
      <c r="AQ410">
        <v>0</v>
      </c>
      <c r="AR410" s="77" t="s">
        <v>512</v>
      </c>
      <c r="AS410">
        <v>0</v>
      </c>
      <c r="AT410" s="77" t="s">
        <v>512</v>
      </c>
      <c r="AU410">
        <v>0</v>
      </c>
      <c r="AV410" s="77" t="s">
        <v>512</v>
      </c>
      <c r="AW410">
        <v>0</v>
      </c>
      <c r="AX410" s="79">
        <v>25</v>
      </c>
      <c r="AY410" s="24">
        <v>25</v>
      </c>
      <c r="AZ410" s="24">
        <v>0</v>
      </c>
      <c r="BA410" s="24">
        <v>0</v>
      </c>
      <c r="BB410" s="24">
        <v>0</v>
      </c>
      <c r="BC410" s="24">
        <v>0</v>
      </c>
      <c r="BE410" s="144">
        <v>5</v>
      </c>
      <c r="BF410" s="144">
        <v>1</v>
      </c>
      <c r="BG410" s="144">
        <v>40</v>
      </c>
      <c r="BH410" s="144">
        <v>1</v>
      </c>
      <c r="BI410" s="140">
        <v>25</v>
      </c>
      <c r="BJ410" s="145">
        <v>0</v>
      </c>
      <c r="BK410" s="145" t="s">
        <v>51</v>
      </c>
      <c r="BL410" s="146" t="s">
        <v>50</v>
      </c>
      <c r="BM410" s="132" t="s">
        <v>30</v>
      </c>
      <c r="BN410" s="84">
        <v>4</v>
      </c>
      <c r="BO410" s="84">
        <v>2</v>
      </c>
      <c r="BP410" s="84" t="s">
        <v>49</v>
      </c>
    </row>
    <row r="411" spans="1:68" ht="39">
      <c r="A411" s="72">
        <v>5</v>
      </c>
      <c r="B411" s="49" t="s">
        <v>1</v>
      </c>
      <c r="C411" s="49">
        <v>93</v>
      </c>
      <c r="D411" s="25" t="s">
        <v>42</v>
      </c>
      <c r="E411" s="25">
        <v>2</v>
      </c>
      <c r="F411" s="25">
        <v>3.5</v>
      </c>
      <c r="G411" s="25">
        <v>6</v>
      </c>
      <c r="H411" s="24">
        <v>7</v>
      </c>
      <c r="I411" s="24">
        <v>5.5</v>
      </c>
      <c r="J411" s="79"/>
      <c r="K411" s="79"/>
      <c r="N411">
        <f>J411-'data for JMP'!J411</f>
        <v>-5.5</v>
      </c>
      <c r="O411">
        <f t="shared" si="60"/>
        <v>0</v>
      </c>
      <c r="P411">
        <f t="shared" si="61"/>
        <v>0</v>
      </c>
      <c r="Q411">
        <f t="shared" si="62"/>
        <v>0</v>
      </c>
      <c r="R411" s="24">
        <v>1</v>
      </c>
      <c r="S411" s="51">
        <f t="shared" si="63"/>
        <v>4.3174999999999999</v>
      </c>
      <c r="T411" s="79"/>
      <c r="V411" s="79"/>
      <c r="W411" s="79"/>
      <c r="X411" s="5"/>
      <c r="AH411" s="30" t="s">
        <v>15</v>
      </c>
      <c r="AI411" s="88">
        <v>1</v>
      </c>
      <c r="AJ411" s="52" t="s">
        <v>15</v>
      </c>
      <c r="AK411" s="24" t="s">
        <v>17</v>
      </c>
      <c r="AL411" s="24">
        <v>1</v>
      </c>
      <c r="AM411" s="24" t="s">
        <v>14</v>
      </c>
      <c r="AN411" s="24">
        <v>0</v>
      </c>
      <c r="AO411" s="24" t="s">
        <v>14</v>
      </c>
      <c r="AP411" s="80" t="s">
        <v>487</v>
      </c>
      <c r="AQ411">
        <v>0</v>
      </c>
      <c r="AR411" s="77" t="s">
        <v>512</v>
      </c>
      <c r="AS411">
        <v>0</v>
      </c>
      <c r="AT411" s="77" t="s">
        <v>512</v>
      </c>
      <c r="AU411">
        <v>0</v>
      </c>
      <c r="AV411" s="77" t="s">
        <v>512</v>
      </c>
      <c r="AW411">
        <v>0</v>
      </c>
      <c r="AX411" s="79">
        <v>2</v>
      </c>
      <c r="AY411" s="24">
        <v>0</v>
      </c>
      <c r="AZ411" s="24">
        <v>0</v>
      </c>
      <c r="BA411" s="24">
        <v>0</v>
      </c>
      <c r="BB411" s="24">
        <v>0</v>
      </c>
      <c r="BC411" s="24">
        <v>0</v>
      </c>
      <c r="BE411" s="144">
        <v>16</v>
      </c>
      <c r="BF411" s="144">
        <v>0</v>
      </c>
      <c r="BG411" s="144">
        <v>35</v>
      </c>
      <c r="BH411" s="144">
        <v>0</v>
      </c>
      <c r="BI411" s="140">
        <v>0</v>
      </c>
      <c r="BJ411" s="144">
        <v>60</v>
      </c>
      <c r="BK411" s="145" t="s">
        <v>43</v>
      </c>
      <c r="BL411" s="84"/>
      <c r="BM411" s="132" t="s">
        <v>30</v>
      </c>
      <c r="BN411" s="84">
        <v>3.5</v>
      </c>
      <c r="BO411" s="84">
        <v>0</v>
      </c>
      <c r="BP411" s="84" t="s">
        <v>40</v>
      </c>
    </row>
    <row r="412" spans="1:68" ht="39">
      <c r="A412" s="72">
        <v>5</v>
      </c>
      <c r="B412" s="49" t="s">
        <v>1</v>
      </c>
      <c r="C412" s="49">
        <v>94</v>
      </c>
      <c r="D412" s="25" t="s">
        <v>42</v>
      </c>
      <c r="E412" s="25">
        <v>3</v>
      </c>
      <c r="F412" s="25">
        <v>3</v>
      </c>
      <c r="G412" s="25">
        <v>7</v>
      </c>
      <c r="H412" s="24">
        <v>9</v>
      </c>
      <c r="I412" s="24">
        <v>1.5</v>
      </c>
      <c r="J412" s="79"/>
      <c r="K412" s="79"/>
      <c r="N412">
        <f>J412-'data for JMP'!J412</f>
        <v>-1.5</v>
      </c>
      <c r="O412">
        <f t="shared" si="60"/>
        <v>0</v>
      </c>
      <c r="P412">
        <f t="shared" si="61"/>
        <v>0</v>
      </c>
      <c r="Q412">
        <f t="shared" si="62"/>
        <v>0</v>
      </c>
      <c r="R412" s="24">
        <v>1</v>
      </c>
      <c r="S412" s="51">
        <f t="shared" si="63"/>
        <v>1.1775</v>
      </c>
      <c r="T412" s="79"/>
      <c r="V412" s="79"/>
      <c r="W412" s="79"/>
      <c r="X412" s="5"/>
      <c r="AH412" s="30" t="s">
        <v>15</v>
      </c>
      <c r="AI412" s="88">
        <v>1</v>
      </c>
      <c r="AJ412" s="52" t="s">
        <v>15</v>
      </c>
      <c r="AK412" s="24" t="s">
        <v>13</v>
      </c>
      <c r="AL412" s="24">
        <v>1</v>
      </c>
      <c r="AM412" s="24" t="s">
        <v>14</v>
      </c>
      <c r="AN412" s="24">
        <v>0</v>
      </c>
      <c r="AO412" s="24" t="s">
        <v>14</v>
      </c>
      <c r="AP412" s="80" t="s">
        <v>487</v>
      </c>
      <c r="AQ412">
        <v>0</v>
      </c>
      <c r="AR412" s="77" t="s">
        <v>512</v>
      </c>
      <c r="AS412">
        <v>0</v>
      </c>
      <c r="AT412" s="77" t="s">
        <v>512</v>
      </c>
      <c r="AU412">
        <v>0</v>
      </c>
      <c r="AV412" s="77" t="s">
        <v>512</v>
      </c>
      <c r="AW412">
        <v>0</v>
      </c>
      <c r="AX412" s="79">
        <v>5</v>
      </c>
      <c r="AY412" s="24">
        <v>1</v>
      </c>
      <c r="AZ412" s="24">
        <v>0</v>
      </c>
      <c r="BA412" s="24">
        <v>0</v>
      </c>
      <c r="BB412" s="24">
        <v>0</v>
      </c>
      <c r="BC412" s="24">
        <v>0</v>
      </c>
      <c r="BE412" s="144">
        <v>10</v>
      </c>
      <c r="BF412" s="144">
        <v>1</v>
      </c>
      <c r="BG412" s="144">
        <v>20</v>
      </c>
      <c r="BH412" s="144">
        <v>2</v>
      </c>
      <c r="BI412" s="140">
        <v>1</v>
      </c>
      <c r="BJ412" s="144">
        <v>30</v>
      </c>
      <c r="BK412" s="145" t="s">
        <v>45</v>
      </c>
      <c r="BL412" s="84"/>
      <c r="BM412" s="132" t="s">
        <v>29</v>
      </c>
      <c r="BN412" s="84">
        <v>3</v>
      </c>
      <c r="BO412" s="84">
        <v>0</v>
      </c>
      <c r="BP412" s="84" t="s">
        <v>40</v>
      </c>
    </row>
    <row r="413" spans="1:68" ht="26.25">
      <c r="A413" s="72">
        <v>5</v>
      </c>
      <c r="B413" s="49" t="s">
        <v>1</v>
      </c>
      <c r="C413" s="49">
        <v>95</v>
      </c>
      <c r="D413" s="25" t="s">
        <v>42</v>
      </c>
      <c r="E413" s="25">
        <v>3</v>
      </c>
      <c r="F413" s="25">
        <v>3</v>
      </c>
      <c r="G413" s="25">
        <v>6</v>
      </c>
      <c r="H413" s="24">
        <v>7.5</v>
      </c>
      <c r="I413" s="24">
        <v>3</v>
      </c>
      <c r="J413" s="79"/>
      <c r="K413" s="79"/>
      <c r="N413">
        <f>J413-'data for JMP'!J413</f>
        <v>-3</v>
      </c>
      <c r="O413">
        <f t="shared" si="60"/>
        <v>0</v>
      </c>
      <c r="P413">
        <f t="shared" si="61"/>
        <v>0</v>
      </c>
      <c r="Q413">
        <f t="shared" si="62"/>
        <v>0</v>
      </c>
      <c r="R413" s="24">
        <v>1</v>
      </c>
      <c r="S413" s="51">
        <f t="shared" si="63"/>
        <v>2.355</v>
      </c>
      <c r="T413" s="79"/>
      <c r="V413" s="79"/>
      <c r="W413" s="79"/>
      <c r="X413" s="5"/>
      <c r="AH413" s="30" t="s">
        <v>17</v>
      </c>
      <c r="AI413" s="88">
        <v>1</v>
      </c>
      <c r="AJ413" s="52" t="s">
        <v>15</v>
      </c>
      <c r="AK413" s="24" t="s">
        <v>15</v>
      </c>
      <c r="AL413" s="24">
        <v>1</v>
      </c>
      <c r="AM413" s="24" t="s">
        <v>14</v>
      </c>
      <c r="AN413" s="24">
        <v>0</v>
      </c>
      <c r="AO413" s="24" t="s">
        <v>14</v>
      </c>
      <c r="AP413" s="80" t="s">
        <v>487</v>
      </c>
      <c r="AQ413">
        <v>0</v>
      </c>
      <c r="AR413" s="77" t="s">
        <v>512</v>
      </c>
      <c r="AS413">
        <v>0</v>
      </c>
      <c r="AT413" s="77" t="s">
        <v>512</v>
      </c>
      <c r="AU413">
        <v>0</v>
      </c>
      <c r="AV413" s="77" t="s">
        <v>512</v>
      </c>
      <c r="AW413">
        <v>0</v>
      </c>
      <c r="AX413" s="79">
        <v>10</v>
      </c>
      <c r="AY413" s="24">
        <v>5</v>
      </c>
      <c r="AZ413" s="24">
        <v>0</v>
      </c>
      <c r="BA413" s="24">
        <v>0</v>
      </c>
      <c r="BB413" s="24">
        <v>0</v>
      </c>
      <c r="BC413" s="24">
        <v>0</v>
      </c>
      <c r="BE413" s="144">
        <v>5</v>
      </c>
      <c r="BF413" s="144">
        <v>2</v>
      </c>
      <c r="BG413" s="144">
        <v>18</v>
      </c>
      <c r="BH413" s="144">
        <v>0</v>
      </c>
      <c r="BI413" s="140">
        <v>5</v>
      </c>
      <c r="BJ413" s="144">
        <v>35</v>
      </c>
      <c r="BK413" s="145" t="s">
        <v>48</v>
      </c>
      <c r="BL413" s="84"/>
      <c r="BM413" s="132" t="s">
        <v>29</v>
      </c>
      <c r="BN413" s="84">
        <v>3</v>
      </c>
      <c r="BO413" s="84">
        <v>3</v>
      </c>
      <c r="BP413" s="84" t="s">
        <v>40</v>
      </c>
    </row>
    <row r="414" spans="1:68" ht="51.75">
      <c r="A414" s="72">
        <v>5</v>
      </c>
      <c r="B414" s="49" t="s">
        <v>1</v>
      </c>
      <c r="C414" s="49">
        <v>96</v>
      </c>
      <c r="D414" s="25" t="s">
        <v>47</v>
      </c>
      <c r="E414" s="25">
        <v>2</v>
      </c>
      <c r="F414" s="25">
        <v>4</v>
      </c>
      <c r="G414" s="25">
        <v>6</v>
      </c>
      <c r="H414" s="24">
        <v>8.5</v>
      </c>
      <c r="I414" s="24">
        <v>5.5</v>
      </c>
      <c r="J414" s="79"/>
      <c r="K414" s="79"/>
      <c r="N414">
        <f>J414-'data for JMP'!J414</f>
        <v>-5.5</v>
      </c>
      <c r="O414">
        <f t="shared" si="60"/>
        <v>0</v>
      </c>
      <c r="P414">
        <f t="shared" si="61"/>
        <v>0</v>
      </c>
      <c r="Q414">
        <f t="shared" si="62"/>
        <v>0</v>
      </c>
      <c r="R414" s="24">
        <v>1.5</v>
      </c>
      <c r="S414" s="51">
        <f t="shared" si="63"/>
        <v>9.7143750000000004</v>
      </c>
      <c r="T414" s="79"/>
      <c r="V414" s="79"/>
      <c r="W414" s="79"/>
      <c r="X414" s="5"/>
      <c r="AH414" s="30" t="s">
        <v>17</v>
      </c>
      <c r="AI414" s="88">
        <v>1</v>
      </c>
      <c r="AJ414" s="52" t="s">
        <v>15</v>
      </c>
      <c r="AK414" s="24" t="s">
        <v>15</v>
      </c>
      <c r="AL414" s="24">
        <v>1</v>
      </c>
      <c r="AM414" s="24" t="s">
        <v>14</v>
      </c>
      <c r="AN414" s="24">
        <v>0</v>
      </c>
      <c r="AO414" s="24" t="s">
        <v>14</v>
      </c>
      <c r="AP414" s="80" t="s">
        <v>487</v>
      </c>
      <c r="AQ414">
        <v>0</v>
      </c>
      <c r="AR414" s="77" t="s">
        <v>512</v>
      </c>
      <c r="AS414">
        <v>0</v>
      </c>
      <c r="AT414" s="77" t="s">
        <v>512</v>
      </c>
      <c r="AU414">
        <v>0</v>
      </c>
      <c r="AV414" s="77" t="s">
        <v>512</v>
      </c>
      <c r="AW414">
        <v>0</v>
      </c>
      <c r="AX414" s="79">
        <v>3</v>
      </c>
      <c r="AY414" s="57">
        <v>1</v>
      </c>
      <c r="AZ414" s="24">
        <v>0</v>
      </c>
      <c r="BA414" s="24">
        <v>0</v>
      </c>
      <c r="BB414" s="24">
        <v>0</v>
      </c>
      <c r="BC414" s="24">
        <v>0</v>
      </c>
      <c r="BE414" s="144">
        <v>4</v>
      </c>
      <c r="BF414" s="144">
        <v>0</v>
      </c>
      <c r="BG414" s="144">
        <v>12</v>
      </c>
      <c r="BH414" s="144">
        <v>0</v>
      </c>
      <c r="BI414" s="132">
        <v>1</v>
      </c>
      <c r="BJ414" s="144">
        <v>45</v>
      </c>
      <c r="BK414" s="145" t="s">
        <v>46</v>
      </c>
      <c r="BL414" s="84"/>
      <c r="BM414" s="132" t="s">
        <v>29</v>
      </c>
      <c r="BN414" s="84">
        <v>2</v>
      </c>
      <c r="BO414" s="84">
        <v>0</v>
      </c>
      <c r="BP414" s="84">
        <v>0</v>
      </c>
    </row>
    <row r="415" spans="1:68" ht="39">
      <c r="A415" s="72">
        <v>5</v>
      </c>
      <c r="B415" s="49" t="s">
        <v>1</v>
      </c>
      <c r="C415" s="49">
        <v>97</v>
      </c>
      <c r="D415" s="25" t="s">
        <v>42</v>
      </c>
      <c r="E415" s="25">
        <v>2</v>
      </c>
      <c r="F415" s="25">
        <v>6</v>
      </c>
      <c r="G415" s="25">
        <v>7</v>
      </c>
      <c r="H415" s="24">
        <v>9</v>
      </c>
      <c r="I415" s="24">
        <v>3.5</v>
      </c>
      <c r="J415" s="79">
        <v>2</v>
      </c>
      <c r="K415" s="79"/>
      <c r="N415">
        <f>J415-'data for JMP'!J415</f>
        <v>-1.5</v>
      </c>
      <c r="O415">
        <f t="shared" si="60"/>
        <v>-2</v>
      </c>
      <c r="P415">
        <f t="shared" si="61"/>
        <v>0</v>
      </c>
      <c r="Q415">
        <f t="shared" si="62"/>
        <v>0</v>
      </c>
      <c r="R415" s="24">
        <v>2.5</v>
      </c>
      <c r="S415" s="51">
        <f t="shared" si="63"/>
        <v>17.171875</v>
      </c>
      <c r="T415" s="79">
        <v>1</v>
      </c>
      <c r="U415">
        <f>3.14*(T415/2)^2*J415</f>
        <v>1.57</v>
      </c>
      <c r="V415" s="79"/>
      <c r="W415" s="79"/>
      <c r="X415" s="5"/>
      <c r="AH415" s="30" t="s">
        <v>17</v>
      </c>
      <c r="AI415" s="88">
        <v>1</v>
      </c>
      <c r="AJ415" s="52" t="s">
        <v>15</v>
      </c>
      <c r="AK415" s="24" t="s">
        <v>15</v>
      </c>
      <c r="AL415" s="24">
        <v>1</v>
      </c>
      <c r="AM415" s="24" t="s">
        <v>18</v>
      </c>
      <c r="AN415" s="24">
        <v>1</v>
      </c>
      <c r="AO415" s="24" t="s">
        <v>18</v>
      </c>
      <c r="AP415" s="80" t="s">
        <v>487</v>
      </c>
      <c r="AQ415">
        <v>0</v>
      </c>
      <c r="AR415" s="77" t="s">
        <v>512</v>
      </c>
      <c r="AS415">
        <v>0</v>
      </c>
      <c r="AT415" s="77" t="s">
        <v>512</v>
      </c>
      <c r="AU415">
        <v>0</v>
      </c>
      <c r="AV415" s="77" t="s">
        <v>512</v>
      </c>
      <c r="AW415">
        <v>0</v>
      </c>
      <c r="AX415" s="79">
        <v>10</v>
      </c>
      <c r="AY415" s="57">
        <v>15</v>
      </c>
      <c r="AZ415" s="79">
        <v>15</v>
      </c>
      <c r="BA415" s="24">
        <v>0</v>
      </c>
      <c r="BB415" s="24">
        <v>0</v>
      </c>
      <c r="BC415" s="24">
        <v>0</v>
      </c>
      <c r="BE415" s="144">
        <v>7</v>
      </c>
      <c r="BF415" s="144">
        <v>0</v>
      </c>
      <c r="BG415" s="144">
        <v>27</v>
      </c>
      <c r="BH415" s="144">
        <v>0</v>
      </c>
      <c r="BI415" s="132">
        <v>15</v>
      </c>
      <c r="BJ415" s="144">
        <v>40</v>
      </c>
      <c r="BK415" s="145" t="s">
        <v>45</v>
      </c>
      <c r="BL415" s="84"/>
      <c r="BM415" s="132" t="s">
        <v>29</v>
      </c>
      <c r="BN415" s="84">
        <v>6</v>
      </c>
      <c r="BO415" s="84">
        <v>2</v>
      </c>
      <c r="BP415" s="84" t="s">
        <v>40</v>
      </c>
    </row>
    <row r="416" spans="1:68" ht="26.25">
      <c r="A416" s="72">
        <v>5</v>
      </c>
      <c r="B416" s="49" t="s">
        <v>1</v>
      </c>
      <c r="C416" s="49">
        <v>98</v>
      </c>
      <c r="D416" s="25" t="s">
        <v>42</v>
      </c>
      <c r="E416" s="25">
        <v>2</v>
      </c>
      <c r="F416" s="25">
        <v>3.5</v>
      </c>
      <c r="G416" s="25">
        <v>4</v>
      </c>
      <c r="H416" s="24">
        <v>5</v>
      </c>
      <c r="I416" s="24">
        <v>1.5</v>
      </c>
      <c r="J416" s="79">
        <v>1</v>
      </c>
      <c r="K416" s="79">
        <v>4</v>
      </c>
      <c r="L416" s="79">
        <v>3</v>
      </c>
      <c r="M416" s="79">
        <v>3</v>
      </c>
      <c r="N416">
        <f>J416-'data for JMP'!J416</f>
        <v>-0.5</v>
      </c>
      <c r="O416">
        <f t="shared" si="60"/>
        <v>3</v>
      </c>
      <c r="P416">
        <f t="shared" si="61"/>
        <v>-1</v>
      </c>
      <c r="Q416">
        <f t="shared" si="62"/>
        <v>0</v>
      </c>
      <c r="R416" s="24">
        <v>1</v>
      </c>
      <c r="S416" s="51">
        <f t="shared" si="63"/>
        <v>1.1775</v>
      </c>
      <c r="T416" s="79">
        <v>2</v>
      </c>
      <c r="U416">
        <f>3.14*(T416/2)^2*J416</f>
        <v>3.14</v>
      </c>
      <c r="V416" s="79">
        <v>3</v>
      </c>
      <c r="W416" s="79">
        <v>2</v>
      </c>
      <c r="X416" s="5">
        <f xml:space="preserve"> AVERAGE(V416:W416)</f>
        <v>2.5</v>
      </c>
      <c r="Y416">
        <f>3.14*((V416+W416)/2)^2*K416</f>
        <v>78.5</v>
      </c>
      <c r="Z416" s="79">
        <v>3</v>
      </c>
      <c r="AA416" s="79">
        <v>2</v>
      </c>
      <c r="AB416" s="5">
        <f xml:space="preserve"> AVERAGE(Z416:AA416)</f>
        <v>2.5</v>
      </c>
      <c r="AC416">
        <f>3.14*((Z416+AA416)/2)^2*L416</f>
        <v>58.875</v>
      </c>
      <c r="AD416" s="79">
        <v>3</v>
      </c>
      <c r="AE416" s="79">
        <v>3</v>
      </c>
      <c r="AF416" s="5">
        <f xml:space="preserve"> AVERAGE(AD416:AE416)</f>
        <v>3</v>
      </c>
      <c r="AG416">
        <f>3.14*((AD416+AE416)/2)^2*M416</f>
        <v>84.78</v>
      </c>
      <c r="AH416" s="30" t="s">
        <v>18</v>
      </c>
      <c r="AI416" s="88">
        <v>1</v>
      </c>
      <c r="AJ416" s="52" t="s">
        <v>15</v>
      </c>
      <c r="AK416" s="24" t="s">
        <v>17</v>
      </c>
      <c r="AL416" s="24">
        <v>1</v>
      </c>
      <c r="AM416" s="24" t="s">
        <v>14</v>
      </c>
      <c r="AN416" s="24">
        <v>0</v>
      </c>
      <c r="AO416" s="24" t="s">
        <v>14</v>
      </c>
      <c r="AP416" s="80" t="s">
        <v>490</v>
      </c>
      <c r="AQ416">
        <v>1</v>
      </c>
      <c r="AR416" s="77" t="s">
        <v>490</v>
      </c>
      <c r="AS416">
        <v>1</v>
      </c>
      <c r="AT416" s="77" t="s">
        <v>18</v>
      </c>
      <c r="AU416">
        <v>1</v>
      </c>
      <c r="AV416" s="77" t="s">
        <v>14</v>
      </c>
      <c r="AW416">
        <v>0</v>
      </c>
      <c r="AX416" s="79">
        <v>5</v>
      </c>
      <c r="AY416" s="57">
        <v>30</v>
      </c>
      <c r="AZ416" s="79">
        <v>10</v>
      </c>
      <c r="BA416" s="79">
        <v>30</v>
      </c>
      <c r="BB416" s="79">
        <v>5</v>
      </c>
      <c r="BC416" s="24">
        <v>0</v>
      </c>
      <c r="BE416" s="144">
        <v>15</v>
      </c>
      <c r="BF416" s="144">
        <v>0</v>
      </c>
      <c r="BG416" s="144">
        <v>30</v>
      </c>
      <c r="BH416" s="144">
        <v>0</v>
      </c>
      <c r="BI416" s="132">
        <v>30</v>
      </c>
      <c r="BJ416" s="144">
        <v>40</v>
      </c>
      <c r="BK416" s="145" t="s">
        <v>44</v>
      </c>
      <c r="BL416" s="84"/>
      <c r="BM416" s="132" t="s">
        <v>29</v>
      </c>
      <c r="BN416" s="84">
        <v>3.5</v>
      </c>
      <c r="BO416" s="84">
        <v>1</v>
      </c>
      <c r="BP416" s="84" t="s">
        <v>40</v>
      </c>
    </row>
    <row r="417" spans="1:68" ht="39">
      <c r="A417" s="72">
        <v>5</v>
      </c>
      <c r="B417" s="49" t="s">
        <v>1</v>
      </c>
      <c r="C417" s="49">
        <v>99</v>
      </c>
      <c r="D417" s="25" t="s">
        <v>42</v>
      </c>
      <c r="E417" s="25">
        <v>2</v>
      </c>
      <c r="F417" s="25">
        <v>4</v>
      </c>
      <c r="G417" s="25">
        <v>5</v>
      </c>
      <c r="H417" s="24">
        <v>6</v>
      </c>
      <c r="I417" s="24">
        <v>3</v>
      </c>
      <c r="J417" s="79"/>
      <c r="K417" s="79"/>
      <c r="L417" s="79"/>
      <c r="N417">
        <f>J417-'data for JMP'!J417</f>
        <v>-3</v>
      </c>
      <c r="O417">
        <f t="shared" si="60"/>
        <v>0</v>
      </c>
      <c r="P417">
        <f t="shared" si="61"/>
        <v>0</v>
      </c>
      <c r="Q417">
        <f t="shared" si="62"/>
        <v>0</v>
      </c>
      <c r="R417" s="24">
        <v>2</v>
      </c>
      <c r="S417" s="51">
        <f t="shared" si="63"/>
        <v>9.42</v>
      </c>
      <c r="T417" s="79"/>
      <c r="V417" s="79"/>
      <c r="W417" s="79"/>
      <c r="X417" s="5"/>
      <c r="Z417" s="79"/>
      <c r="AA417" s="79"/>
      <c r="AB417" s="5"/>
      <c r="AD417" s="79"/>
      <c r="AE417" s="79"/>
      <c r="AF417" s="5"/>
      <c r="AH417" s="30" t="s">
        <v>18</v>
      </c>
      <c r="AI417" s="88">
        <v>1</v>
      </c>
      <c r="AJ417" s="52" t="s">
        <v>15</v>
      </c>
      <c r="AK417" s="24" t="s">
        <v>17</v>
      </c>
      <c r="AL417" s="24">
        <v>1</v>
      </c>
      <c r="AM417" s="24" t="s">
        <v>14</v>
      </c>
      <c r="AN417" s="24">
        <v>0</v>
      </c>
      <c r="AO417" s="24" t="s">
        <v>14</v>
      </c>
      <c r="AP417" s="80" t="s">
        <v>487</v>
      </c>
      <c r="AQ417">
        <v>0</v>
      </c>
      <c r="AR417" s="77" t="s">
        <v>512</v>
      </c>
      <c r="AS417">
        <v>0</v>
      </c>
      <c r="AT417" s="77" t="s">
        <v>512</v>
      </c>
      <c r="AU417">
        <v>0</v>
      </c>
      <c r="AV417" s="77" t="s">
        <v>512</v>
      </c>
      <c r="AW417">
        <v>0</v>
      </c>
      <c r="AX417" s="79">
        <v>2</v>
      </c>
      <c r="AY417" s="57">
        <v>15</v>
      </c>
      <c r="AZ417" s="24">
        <v>0</v>
      </c>
      <c r="BA417" s="24">
        <v>0</v>
      </c>
      <c r="BB417" s="24">
        <v>0</v>
      </c>
      <c r="BC417" s="24">
        <v>0</v>
      </c>
      <c r="BE417" s="144">
        <v>6</v>
      </c>
      <c r="BF417" s="144">
        <v>0</v>
      </c>
      <c r="BG417" s="144">
        <v>30</v>
      </c>
      <c r="BH417" s="144">
        <v>0</v>
      </c>
      <c r="BI417" s="132">
        <v>15</v>
      </c>
      <c r="BJ417" s="144">
        <v>30</v>
      </c>
      <c r="BK417" s="145" t="s">
        <v>43</v>
      </c>
      <c r="BL417" s="84"/>
      <c r="BM417" s="132" t="s">
        <v>29</v>
      </c>
      <c r="BN417" s="84">
        <v>4</v>
      </c>
      <c r="BO417" s="84">
        <v>4</v>
      </c>
      <c r="BP417" s="84" t="s">
        <v>40</v>
      </c>
    </row>
    <row r="418" spans="1:68" ht="26.25">
      <c r="A418" s="72">
        <v>5</v>
      </c>
      <c r="B418" s="49" t="s">
        <v>1</v>
      </c>
      <c r="C418" s="49">
        <v>100</v>
      </c>
      <c r="D418" s="25" t="s">
        <v>42</v>
      </c>
      <c r="E418" s="25">
        <v>2</v>
      </c>
      <c r="F418" s="25">
        <v>3.5</v>
      </c>
      <c r="G418" s="25">
        <v>5</v>
      </c>
      <c r="H418" s="24">
        <v>7</v>
      </c>
      <c r="I418" s="24">
        <v>5</v>
      </c>
      <c r="J418" s="79">
        <v>4</v>
      </c>
      <c r="K418" s="79">
        <v>4</v>
      </c>
      <c r="L418" s="79">
        <v>3</v>
      </c>
      <c r="M418" s="79">
        <v>3.5</v>
      </c>
      <c r="N418">
        <f>J418-'data for JMP'!J418</f>
        <v>-1</v>
      </c>
      <c r="O418">
        <f t="shared" si="60"/>
        <v>0</v>
      </c>
      <c r="P418">
        <f t="shared" si="61"/>
        <v>-1</v>
      </c>
      <c r="Q418">
        <f t="shared" si="62"/>
        <v>0.5</v>
      </c>
      <c r="R418" s="24">
        <v>2</v>
      </c>
      <c r="S418" s="51">
        <f t="shared" si="63"/>
        <v>15.700000000000001</v>
      </c>
      <c r="T418" s="79">
        <v>1</v>
      </c>
      <c r="U418">
        <f>3.14*(T418/2)^2*J418</f>
        <v>3.14</v>
      </c>
      <c r="V418" s="79">
        <v>3</v>
      </c>
      <c r="W418" s="79">
        <v>2</v>
      </c>
      <c r="X418" s="5">
        <f xml:space="preserve"> AVERAGE(V418:W418)</f>
        <v>2.5</v>
      </c>
      <c r="Y418">
        <f>3.14*((V418+W418)/2)^2*K418</f>
        <v>78.5</v>
      </c>
      <c r="Z418" s="79"/>
      <c r="AA418" s="79"/>
      <c r="AB418" s="5"/>
      <c r="AD418" s="79">
        <v>2</v>
      </c>
      <c r="AE418" s="79">
        <v>1</v>
      </c>
      <c r="AF418" s="5">
        <f xml:space="preserve"> AVERAGE(AD418:AE418)</f>
        <v>1.5</v>
      </c>
      <c r="AG418">
        <f>3.14*((AD418+AE418)/2)^2*M418</f>
        <v>24.727500000000003</v>
      </c>
      <c r="AH418" s="30" t="s">
        <v>17</v>
      </c>
      <c r="AI418" s="88">
        <v>1</v>
      </c>
      <c r="AJ418" s="52" t="s">
        <v>15</v>
      </c>
      <c r="AK418" s="24" t="s">
        <v>15</v>
      </c>
      <c r="AL418" s="24">
        <v>1</v>
      </c>
      <c r="AM418" s="24" t="s">
        <v>18</v>
      </c>
      <c r="AN418" s="24">
        <v>1</v>
      </c>
      <c r="AO418" s="24" t="s">
        <v>18</v>
      </c>
      <c r="AP418" s="80" t="s">
        <v>490</v>
      </c>
      <c r="AQ418">
        <v>1</v>
      </c>
      <c r="AR418" s="77" t="s">
        <v>490</v>
      </c>
      <c r="AS418">
        <v>1</v>
      </c>
      <c r="AT418" s="77" t="s">
        <v>14</v>
      </c>
      <c r="AU418">
        <v>0</v>
      </c>
      <c r="AV418" s="77" t="s">
        <v>14</v>
      </c>
      <c r="AW418">
        <v>0</v>
      </c>
      <c r="AX418" s="79">
        <v>10</v>
      </c>
      <c r="AY418" s="57">
        <v>20</v>
      </c>
      <c r="AZ418" s="79">
        <v>25</v>
      </c>
      <c r="BA418" s="79">
        <v>5</v>
      </c>
      <c r="BB418" s="79">
        <v>15</v>
      </c>
      <c r="BC418" s="24">
        <v>0</v>
      </c>
      <c r="BE418" s="144">
        <v>18</v>
      </c>
      <c r="BF418" s="144">
        <v>0</v>
      </c>
      <c r="BG418" s="144">
        <v>20</v>
      </c>
      <c r="BH418" s="144">
        <v>2</v>
      </c>
      <c r="BI418" s="132">
        <v>20</v>
      </c>
      <c r="BJ418" s="144">
        <v>70</v>
      </c>
      <c r="BK418" s="145" t="s">
        <v>41</v>
      </c>
      <c r="BL418" s="84"/>
      <c r="BM418" s="132" t="s">
        <v>29</v>
      </c>
      <c r="BN418" s="84">
        <v>3.5</v>
      </c>
      <c r="BO418" s="84">
        <v>1</v>
      </c>
      <c r="BP418" s="84" t="s">
        <v>40</v>
      </c>
    </row>
    <row r="419" spans="1:68">
      <c r="AQ419">
        <f>SUBTOTAL(9,AQ2:AQ418)</f>
        <v>177</v>
      </c>
      <c r="AS419">
        <f>SUBTOTAL(9,AS2:AS418)</f>
        <v>211</v>
      </c>
    </row>
  </sheetData>
  <autoFilter ref="A1:BD418">
    <filterColumn colId="0"/>
    <filterColumn colId="1"/>
    <filterColumn colId="33"/>
    <filterColumn colId="42"/>
    <filterColumn colId="44"/>
    <filterColumn colId="46"/>
  </autoFilter>
  <conditionalFormatting sqref="AT398 AT98:AT99 AT221:AT223 AT215:AT218 AT236:AT242 AT260 AT268 AT284 AT304 AT313 AT346:AT347 AT340 AT364:AT368 AT370:AT372 AT355 AT392 AT379 AT408:AT409 AT7:AT9 AT12:AT14 AT17 AT19:AT23 AT25:AT27 AT30:AT32 AT35:AT36 AT38:AT39 AT42 AT44 AT46 AT48 AT52 AT55:AT56 AT59 AT61:AT63 AT67:AT69 AT71:AT78 AT81:AT83 AT85:AT90 AT92:AT95 AT103:AT107 AT109:AT112 AT115:AT116 AT123:AT125 AT133 AT136:AT138 AT141:AT144 AT146:AT150 AT154 AT156:AT161 AT163:AT166 AT170 AT172:AT173 AT175:AT177 AT182 AT184 AT187:AT191 AT193:AT200 AT233 AT257 AT265:AT266 AT275:AT277 AT279 AT281 AT291 AT294:AT295 AT298 AT310 AT320:AT321 AT324:AT325 AT330:AT333 AT335 AT337:AT338 AT352 AT375 AT396 AT416 AT418">
    <cfRule type="containsText" dxfId="0" priority="2" operator="containsText" text="Dead">
      <formula>NOT(ISERROR(SEARCH("Dead",AT7)))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87"/>
  <sheetViews>
    <sheetView topLeftCell="I43" zoomScale="85" zoomScaleNormal="85" workbookViewId="0">
      <selection activeCell="AO6" sqref="AO6"/>
    </sheetView>
  </sheetViews>
  <sheetFormatPr defaultRowHeight="15"/>
  <cols>
    <col min="1" max="1" width="13.28515625" customWidth="1"/>
    <col min="2" max="3" width="24.140625" customWidth="1"/>
    <col min="4" max="8" width="23.42578125" customWidth="1"/>
    <col min="9" max="10" width="12.7109375" customWidth="1"/>
    <col min="11" max="11" width="11.140625" customWidth="1"/>
    <col min="12" max="12" width="11.28515625" customWidth="1"/>
    <col min="13" max="13" width="11.85546875" bestFit="1" customWidth="1"/>
    <col min="14" max="14" width="11.28515625" bestFit="1" customWidth="1"/>
  </cols>
  <sheetData>
    <row r="1" spans="1:41">
      <c r="K1" t="s">
        <v>519</v>
      </c>
      <c r="Z1" t="s">
        <v>534</v>
      </c>
      <c r="AH1" s="122"/>
      <c r="AI1" s="122" t="s">
        <v>559</v>
      </c>
      <c r="AJ1" s="122"/>
      <c r="AK1" s="122"/>
      <c r="AL1" s="122"/>
      <c r="AM1" s="122"/>
      <c r="AN1" s="122"/>
      <c r="AO1" s="122"/>
    </row>
    <row r="2" spans="1:41">
      <c r="K2" t="s">
        <v>513</v>
      </c>
      <c r="L2" t="s">
        <v>521</v>
      </c>
      <c r="M2" t="s">
        <v>522</v>
      </c>
      <c r="N2" t="s">
        <v>523</v>
      </c>
      <c r="O2" t="s">
        <v>524</v>
      </c>
      <c r="P2" t="s">
        <v>525</v>
      </c>
      <c r="Q2" t="s">
        <v>526</v>
      </c>
      <c r="S2" t="s">
        <v>518</v>
      </c>
      <c r="T2" t="s">
        <v>511</v>
      </c>
      <c r="U2" t="s">
        <v>515</v>
      </c>
      <c r="V2" t="s">
        <v>516</v>
      </c>
      <c r="W2" t="s">
        <v>517</v>
      </c>
      <c r="Z2">
        <v>2011</v>
      </c>
      <c r="AA2">
        <v>2012</v>
      </c>
      <c r="AB2">
        <v>2013</v>
      </c>
      <c r="AC2">
        <v>2014</v>
      </c>
      <c r="AD2">
        <v>2015</v>
      </c>
      <c r="AE2">
        <v>2016</v>
      </c>
      <c r="AF2">
        <v>2017</v>
      </c>
      <c r="AH2" s="122"/>
      <c r="AI2" s="122">
        <v>2011</v>
      </c>
      <c r="AJ2" s="122">
        <v>2012</v>
      </c>
      <c r="AK2" s="122">
        <v>2013</v>
      </c>
      <c r="AL2" s="122">
        <v>2014</v>
      </c>
      <c r="AM2" s="122">
        <v>2015</v>
      </c>
      <c r="AN2" s="122">
        <v>2016</v>
      </c>
      <c r="AO2" s="122">
        <v>2017</v>
      </c>
    </row>
    <row r="3" spans="1:41">
      <c r="K3" t="s">
        <v>511</v>
      </c>
      <c r="L3">
        <f>3/100</f>
        <v>0.03</v>
      </c>
      <c r="M3">
        <f>11/100</f>
        <v>0.11</v>
      </c>
      <c r="N3">
        <v>0.25</v>
      </c>
      <c r="O3">
        <v>0.19</v>
      </c>
      <c r="P3">
        <v>0.16</v>
      </c>
      <c r="Q3">
        <v>0.26</v>
      </c>
      <c r="S3" t="s">
        <v>13</v>
      </c>
      <c r="T3">
        <v>0</v>
      </c>
      <c r="U3">
        <v>0</v>
      </c>
      <c r="V3">
        <v>0</v>
      </c>
      <c r="W3">
        <v>0</v>
      </c>
      <c r="Y3" t="s">
        <v>0</v>
      </c>
      <c r="Z3">
        <v>177</v>
      </c>
      <c r="AA3">
        <v>154</v>
      </c>
      <c r="AB3">
        <v>99</v>
      </c>
      <c r="AC3">
        <v>86</v>
      </c>
      <c r="AD3" s="126">
        <v>86</v>
      </c>
      <c r="AE3">
        <v>80</v>
      </c>
      <c r="AF3">
        <v>77</v>
      </c>
      <c r="AH3" s="122" t="s">
        <v>0</v>
      </c>
      <c r="AI3" s="122">
        <f>Z3/201</f>
        <v>0.88059701492537312</v>
      </c>
      <c r="AJ3" s="122">
        <f t="shared" ref="AJ3:AO3" si="0">AA3/201</f>
        <v>0.76616915422885568</v>
      </c>
      <c r="AK3" s="122">
        <f t="shared" si="0"/>
        <v>0.4925373134328358</v>
      </c>
      <c r="AL3" s="122">
        <f t="shared" si="0"/>
        <v>0.42786069651741293</v>
      </c>
      <c r="AM3" s="122">
        <f t="shared" si="0"/>
        <v>0.42786069651741293</v>
      </c>
      <c r="AN3" s="122">
        <f t="shared" si="0"/>
        <v>0.39800995024875624</v>
      </c>
      <c r="AO3" s="122">
        <f t="shared" si="0"/>
        <v>0.38308457711442784</v>
      </c>
    </row>
    <row r="4" spans="1:41">
      <c r="A4" s="85" t="s">
        <v>509</v>
      </c>
      <c r="B4" t="s">
        <v>565</v>
      </c>
      <c r="K4" t="s">
        <v>515</v>
      </c>
      <c r="L4">
        <v>0.19</v>
      </c>
      <c r="M4">
        <v>0.15</v>
      </c>
      <c r="N4">
        <v>0.15</v>
      </c>
      <c r="O4">
        <v>0.17</v>
      </c>
      <c r="P4">
        <v>0</v>
      </c>
      <c r="Q4">
        <v>0.34</v>
      </c>
      <c r="S4" t="s">
        <v>15</v>
      </c>
      <c r="T4">
        <v>0</v>
      </c>
      <c r="U4">
        <v>0</v>
      </c>
      <c r="V4">
        <f>1/16</f>
        <v>6.25E-2</v>
      </c>
      <c r="W4">
        <f>2/16</f>
        <v>0.125</v>
      </c>
      <c r="Y4" t="s">
        <v>1</v>
      </c>
      <c r="Z4">
        <v>177</v>
      </c>
      <c r="AA4">
        <v>157</v>
      </c>
      <c r="AB4">
        <v>105</v>
      </c>
      <c r="AC4">
        <v>88</v>
      </c>
      <c r="AD4" s="126">
        <v>88</v>
      </c>
      <c r="AE4">
        <v>85</v>
      </c>
      <c r="AF4">
        <v>77</v>
      </c>
      <c r="AH4" s="122" t="s">
        <v>1</v>
      </c>
      <c r="AI4" s="122">
        <f>Z4/200</f>
        <v>0.88500000000000001</v>
      </c>
      <c r="AJ4" s="122">
        <f t="shared" ref="AJ4:AO4" si="1">AA4/200</f>
        <v>0.78500000000000003</v>
      </c>
      <c r="AK4" s="122">
        <f t="shared" si="1"/>
        <v>0.52500000000000002</v>
      </c>
      <c r="AL4" s="122">
        <f t="shared" si="1"/>
        <v>0.44</v>
      </c>
      <c r="AM4" s="122">
        <f t="shared" si="1"/>
        <v>0.44</v>
      </c>
      <c r="AN4" s="122">
        <f t="shared" si="1"/>
        <v>0.42499999999999999</v>
      </c>
      <c r="AO4" s="122">
        <f t="shared" si="1"/>
        <v>0.38500000000000001</v>
      </c>
    </row>
    <row r="5" spans="1:41">
      <c r="A5" s="124" t="s">
        <v>0</v>
      </c>
      <c r="B5" s="123">
        <v>201</v>
      </c>
      <c r="I5" s="17"/>
      <c r="J5" s="17"/>
      <c r="K5" t="s">
        <v>516</v>
      </c>
      <c r="L5">
        <v>0.22</v>
      </c>
      <c r="M5">
        <v>0.19</v>
      </c>
      <c r="N5">
        <v>0.13</v>
      </c>
      <c r="O5">
        <v>0</v>
      </c>
      <c r="P5">
        <v>0.05</v>
      </c>
      <c r="Q5">
        <v>0.41</v>
      </c>
      <c r="S5" t="s">
        <v>17</v>
      </c>
      <c r="T5">
        <v>0</v>
      </c>
      <c r="U5">
        <f>1/16</f>
        <v>6.25E-2</v>
      </c>
      <c r="V5">
        <v>0</v>
      </c>
      <c r="W5">
        <f>1/16</f>
        <v>6.25E-2</v>
      </c>
      <c r="Y5" t="s">
        <v>2</v>
      </c>
      <c r="Z5">
        <v>15</v>
      </c>
      <c r="AA5">
        <v>14</v>
      </c>
      <c r="AB5">
        <v>6</v>
      </c>
      <c r="AC5">
        <v>3</v>
      </c>
      <c r="AD5" s="126">
        <v>3</v>
      </c>
      <c r="AE5">
        <v>3</v>
      </c>
      <c r="AF5">
        <v>3</v>
      </c>
      <c r="AH5" s="122" t="s">
        <v>2</v>
      </c>
      <c r="AI5" s="122">
        <f>Z5/16</f>
        <v>0.9375</v>
      </c>
      <c r="AJ5" s="122">
        <f t="shared" ref="AJ5:AO5" si="2">AA5/16</f>
        <v>0.875</v>
      </c>
      <c r="AK5" s="122">
        <f t="shared" si="2"/>
        <v>0.375</v>
      </c>
      <c r="AL5" s="122">
        <f t="shared" si="2"/>
        <v>0.1875</v>
      </c>
      <c r="AM5" s="122">
        <f t="shared" si="2"/>
        <v>0.1875</v>
      </c>
      <c r="AN5" s="122">
        <f t="shared" si="2"/>
        <v>0.1875</v>
      </c>
      <c r="AO5" s="122">
        <f t="shared" si="2"/>
        <v>0.1875</v>
      </c>
    </row>
    <row r="6" spans="1:41">
      <c r="A6" s="116" t="s">
        <v>14</v>
      </c>
      <c r="B6" s="123">
        <v>43</v>
      </c>
      <c r="I6" s="17"/>
      <c r="J6" s="17"/>
      <c r="K6" t="s">
        <v>517</v>
      </c>
      <c r="L6">
        <v>0.28999999999999998</v>
      </c>
      <c r="M6">
        <v>0.21</v>
      </c>
      <c r="N6">
        <v>0</v>
      </c>
      <c r="O6">
        <v>0.02</v>
      </c>
      <c r="P6">
        <v>7.0000000000000007E-2</v>
      </c>
      <c r="Q6">
        <v>0.41</v>
      </c>
      <c r="S6" t="s">
        <v>18</v>
      </c>
      <c r="T6">
        <f>3/16</f>
        <v>0.1875</v>
      </c>
      <c r="U6">
        <f>10/16</f>
        <v>0.625</v>
      </c>
      <c r="V6">
        <f>2/16</f>
        <v>0.125</v>
      </c>
      <c r="W6">
        <v>0</v>
      </c>
      <c r="Y6" t="s">
        <v>510</v>
      </c>
      <c r="Z6">
        <v>369</v>
      </c>
      <c r="AA6">
        <v>325</v>
      </c>
      <c r="AB6">
        <v>210</v>
      </c>
      <c r="AC6">
        <v>177</v>
      </c>
      <c r="AD6">
        <v>211</v>
      </c>
      <c r="AE6">
        <v>168</v>
      </c>
      <c r="AF6">
        <v>157</v>
      </c>
      <c r="AH6" s="122" t="s">
        <v>566</v>
      </c>
      <c r="AI6" s="122">
        <f>(Z4+Z5)/216</f>
        <v>0.88888888888888884</v>
      </c>
      <c r="AJ6" s="122">
        <f t="shared" ref="AJ6:AO6" si="3">(AA4+AA5)/216</f>
        <v>0.79166666666666663</v>
      </c>
      <c r="AK6" s="122">
        <f t="shared" si="3"/>
        <v>0.51388888888888884</v>
      </c>
      <c r="AL6" s="122">
        <f t="shared" si="3"/>
        <v>0.42129629629629628</v>
      </c>
      <c r="AM6" s="122">
        <f t="shared" si="3"/>
        <v>0.42129629629629628</v>
      </c>
      <c r="AN6" s="122">
        <f t="shared" si="3"/>
        <v>0.40740740740740738</v>
      </c>
      <c r="AO6" s="122">
        <f t="shared" si="3"/>
        <v>0.37037037037037035</v>
      </c>
    </row>
    <row r="7" spans="1:41">
      <c r="A7" s="116" t="s">
        <v>512</v>
      </c>
      <c r="B7" s="123">
        <v>3</v>
      </c>
      <c r="I7" s="17"/>
      <c r="J7" s="17"/>
      <c r="K7" t="s">
        <v>514</v>
      </c>
      <c r="L7" t="s">
        <v>527</v>
      </c>
      <c r="M7" t="s">
        <v>528</v>
      </c>
      <c r="N7" t="s">
        <v>529</v>
      </c>
      <c r="O7" t="s">
        <v>530</v>
      </c>
      <c r="P7" t="s">
        <v>531</v>
      </c>
      <c r="Q7" t="s">
        <v>532</v>
      </c>
      <c r="S7" t="s">
        <v>14</v>
      </c>
      <c r="T7">
        <f>7/16</f>
        <v>0.4375</v>
      </c>
      <c r="U7">
        <v>0</v>
      </c>
      <c r="V7">
        <v>0</v>
      </c>
      <c r="W7">
        <v>0</v>
      </c>
      <c r="AD7" s="126" t="s">
        <v>560</v>
      </c>
    </row>
    <row r="8" spans="1:41">
      <c r="A8" s="116" t="s">
        <v>15</v>
      </c>
      <c r="B8" s="123">
        <v>43</v>
      </c>
      <c r="K8" t="s">
        <v>511</v>
      </c>
      <c r="L8">
        <v>0.04</v>
      </c>
      <c r="M8">
        <v>0.22</v>
      </c>
      <c r="N8">
        <v>0.18</v>
      </c>
      <c r="O8">
        <v>0.12</v>
      </c>
      <c r="P8">
        <v>0.1</v>
      </c>
      <c r="Q8">
        <v>0.34</v>
      </c>
      <c r="S8" t="s">
        <v>512</v>
      </c>
      <c r="T8">
        <f>6/16</f>
        <v>0.375</v>
      </c>
      <c r="U8">
        <f>5/16</f>
        <v>0.3125</v>
      </c>
      <c r="V8">
        <f>13/16</f>
        <v>0.8125</v>
      </c>
      <c r="W8">
        <f>13/16</f>
        <v>0.8125</v>
      </c>
    </row>
    <row r="9" spans="1:41">
      <c r="A9" s="116" t="s">
        <v>13</v>
      </c>
      <c r="B9" s="123">
        <v>89</v>
      </c>
      <c r="K9" t="s">
        <v>515</v>
      </c>
      <c r="L9">
        <v>0.13</v>
      </c>
      <c r="M9">
        <v>0.27</v>
      </c>
      <c r="N9">
        <v>0.1</v>
      </c>
      <c r="O9">
        <v>0.17</v>
      </c>
      <c r="P9">
        <v>0</v>
      </c>
      <c r="Q9">
        <v>0.33</v>
      </c>
      <c r="Z9" t="s">
        <v>534</v>
      </c>
    </row>
    <row r="10" spans="1:41">
      <c r="A10" s="116" t="s">
        <v>17</v>
      </c>
      <c r="B10" s="123">
        <v>16</v>
      </c>
      <c r="K10" t="s">
        <v>516</v>
      </c>
      <c r="L10">
        <v>0.22</v>
      </c>
      <c r="M10">
        <v>0.11</v>
      </c>
      <c r="N10">
        <v>0.17</v>
      </c>
      <c r="O10">
        <v>0.08</v>
      </c>
      <c r="P10">
        <v>0.01</v>
      </c>
      <c r="Q10">
        <v>0.41</v>
      </c>
      <c r="Z10">
        <v>2011</v>
      </c>
      <c r="AA10">
        <v>2012</v>
      </c>
      <c r="AB10">
        <v>2013</v>
      </c>
      <c r="AC10">
        <v>2014</v>
      </c>
      <c r="AD10">
        <v>2015</v>
      </c>
      <c r="AE10">
        <v>2016</v>
      </c>
      <c r="AF10">
        <v>2017</v>
      </c>
    </row>
    <row r="11" spans="1:41">
      <c r="A11" s="116" t="s">
        <v>18</v>
      </c>
      <c r="B11" s="123">
        <v>7</v>
      </c>
      <c r="K11" t="s">
        <v>517</v>
      </c>
      <c r="L11">
        <v>0.28000000000000003</v>
      </c>
      <c r="M11">
        <v>0.19</v>
      </c>
      <c r="N11">
        <v>0.02</v>
      </c>
      <c r="O11">
        <v>0.03</v>
      </c>
      <c r="P11">
        <v>0.01</v>
      </c>
      <c r="Q11">
        <v>0.47</v>
      </c>
      <c r="Y11" t="s">
        <v>0</v>
      </c>
      <c r="Z11">
        <v>177</v>
      </c>
      <c r="AA11">
        <v>154</v>
      </c>
      <c r="AB11">
        <v>99</v>
      </c>
      <c r="AC11">
        <v>86</v>
      </c>
      <c r="AD11">
        <v>99</v>
      </c>
      <c r="AE11">
        <v>80</v>
      </c>
      <c r="AF11">
        <v>77</v>
      </c>
    </row>
    <row r="12" spans="1:41">
      <c r="A12" s="124" t="s">
        <v>1</v>
      </c>
      <c r="B12" s="123">
        <v>200</v>
      </c>
      <c r="Y12" t="s">
        <v>535</v>
      </c>
      <c r="Z12">
        <v>83</v>
      </c>
      <c r="AA12">
        <v>76</v>
      </c>
      <c r="AB12">
        <v>60</v>
      </c>
      <c r="AC12">
        <v>58</v>
      </c>
      <c r="AD12">
        <v>66</v>
      </c>
      <c r="AE12">
        <v>54</v>
      </c>
      <c r="AF12">
        <v>52</v>
      </c>
    </row>
    <row r="13" spans="1:41">
      <c r="A13" s="116" t="s">
        <v>14</v>
      </c>
      <c r="B13" s="123">
        <v>43</v>
      </c>
      <c r="K13" t="s">
        <v>520</v>
      </c>
      <c r="Y13" t="s">
        <v>536</v>
      </c>
      <c r="Z13">
        <v>94</v>
      </c>
      <c r="AA13">
        <v>78</v>
      </c>
      <c r="AB13">
        <v>39</v>
      </c>
      <c r="AC13">
        <v>28</v>
      </c>
      <c r="AD13">
        <v>33</v>
      </c>
      <c r="AE13">
        <v>26</v>
      </c>
      <c r="AF13">
        <v>25</v>
      </c>
    </row>
    <row r="14" spans="1:41">
      <c r="A14" s="116" t="s">
        <v>15</v>
      </c>
      <c r="B14" s="123">
        <v>70</v>
      </c>
      <c r="K14" t="s">
        <v>513</v>
      </c>
      <c r="L14" t="s">
        <v>521</v>
      </c>
      <c r="M14" t="s">
        <v>522</v>
      </c>
      <c r="N14" t="s">
        <v>523</v>
      </c>
      <c r="O14" t="s">
        <v>524</v>
      </c>
      <c r="P14" t="s">
        <v>525</v>
      </c>
      <c r="Q14" t="s">
        <v>526</v>
      </c>
      <c r="Y14" t="s">
        <v>1</v>
      </c>
      <c r="Z14">
        <v>177</v>
      </c>
      <c r="AA14">
        <v>157</v>
      </c>
      <c r="AB14">
        <v>105</v>
      </c>
      <c r="AC14">
        <v>88</v>
      </c>
      <c r="AD14">
        <v>101</v>
      </c>
      <c r="AE14">
        <v>85</v>
      </c>
      <c r="AF14">
        <v>77</v>
      </c>
    </row>
    <row r="15" spans="1:41">
      <c r="A15" s="116" t="s">
        <v>13</v>
      </c>
      <c r="B15" s="123">
        <v>60</v>
      </c>
      <c r="K15" t="s">
        <v>511</v>
      </c>
      <c r="L15" s="87">
        <f>3/101</f>
        <v>2.9702970297029702E-2</v>
      </c>
      <c r="M15" s="87">
        <f>11/101</f>
        <v>0.10891089108910891</v>
      </c>
      <c r="N15" s="87">
        <f>7/101</f>
        <v>6.9306930693069313E-2</v>
      </c>
      <c r="O15" s="87">
        <f>7/101</f>
        <v>6.9306930693069313E-2</v>
      </c>
      <c r="P15" s="87">
        <f>44/101</f>
        <v>0.43564356435643564</v>
      </c>
      <c r="Q15" s="87">
        <f>29/101</f>
        <v>0.28712871287128711</v>
      </c>
      <c r="Y15" t="s">
        <v>538</v>
      </c>
      <c r="Z15">
        <v>84</v>
      </c>
      <c r="AA15">
        <v>75</v>
      </c>
      <c r="AB15">
        <v>62</v>
      </c>
      <c r="AC15">
        <v>56</v>
      </c>
      <c r="AD15">
        <v>67</v>
      </c>
      <c r="AE15">
        <v>58</v>
      </c>
      <c r="AF15">
        <v>52</v>
      </c>
    </row>
    <row r="16" spans="1:41">
      <c r="A16" s="116" t="s">
        <v>17</v>
      </c>
      <c r="B16" s="123">
        <v>20</v>
      </c>
      <c r="K16" t="s">
        <v>515</v>
      </c>
      <c r="L16" s="87">
        <f>6/101</f>
        <v>5.9405940594059403E-2</v>
      </c>
      <c r="M16" s="87">
        <f>16/101</f>
        <v>0.15841584158415842</v>
      </c>
      <c r="N16" s="87">
        <f>4/101</f>
        <v>3.9603960396039604E-2</v>
      </c>
      <c r="O16" s="87">
        <f>7/101</f>
        <v>6.9306930693069313E-2</v>
      </c>
      <c r="P16" s="17">
        <v>0</v>
      </c>
      <c r="Q16" s="87">
        <f>68/101</f>
        <v>0.67326732673267331</v>
      </c>
      <c r="Y16" t="s">
        <v>537</v>
      </c>
      <c r="Z16">
        <v>93</v>
      </c>
      <c r="AA16">
        <v>82</v>
      </c>
      <c r="AB16">
        <v>43</v>
      </c>
      <c r="AC16">
        <v>32</v>
      </c>
      <c r="AD16">
        <v>34</v>
      </c>
      <c r="AE16">
        <v>27</v>
      </c>
      <c r="AF16">
        <v>25</v>
      </c>
    </row>
    <row r="17" spans="1:32">
      <c r="A17" s="116" t="s">
        <v>18</v>
      </c>
      <c r="B17" s="123">
        <v>7</v>
      </c>
      <c r="K17" t="s">
        <v>516</v>
      </c>
      <c r="L17" s="87">
        <f>11/101</f>
        <v>0.10891089108910891</v>
      </c>
      <c r="M17" s="87">
        <f>7/101</f>
        <v>6.9306930693069313E-2</v>
      </c>
      <c r="N17" s="87">
        <f>7/101</f>
        <v>6.9306930693069313E-2</v>
      </c>
      <c r="O17" s="87">
        <f>1/101</f>
        <v>9.9009900990099011E-3</v>
      </c>
      <c r="P17" s="87">
        <f>4/101</f>
        <v>3.9603960396039604E-2</v>
      </c>
      <c r="Q17" s="87">
        <f>71/101</f>
        <v>0.70297029702970293</v>
      </c>
      <c r="Y17" t="s">
        <v>2</v>
      </c>
      <c r="Z17">
        <v>15</v>
      </c>
      <c r="AA17">
        <v>14</v>
      </c>
      <c r="AB17">
        <v>6</v>
      </c>
      <c r="AC17">
        <v>3</v>
      </c>
      <c r="AD17">
        <v>11</v>
      </c>
      <c r="AE17">
        <v>3</v>
      </c>
      <c r="AF17">
        <v>3</v>
      </c>
    </row>
    <row r="18" spans="1:32">
      <c r="A18" s="124" t="s">
        <v>2</v>
      </c>
      <c r="B18" s="123">
        <v>16</v>
      </c>
      <c r="K18" t="s">
        <v>517</v>
      </c>
      <c r="L18" s="87">
        <f>1/101</f>
        <v>9.9009900990099011E-3</v>
      </c>
      <c r="M18" s="87">
        <f>18/101</f>
        <v>0.17821782178217821</v>
      </c>
      <c r="N18" s="87">
        <f>5/101</f>
        <v>4.9504950495049507E-2</v>
      </c>
      <c r="O18" s="87">
        <f>1/101</f>
        <v>9.9009900990099011E-3</v>
      </c>
      <c r="P18" s="87">
        <f>3/101</f>
        <v>2.9702970297029702E-2</v>
      </c>
      <c r="Q18" s="87">
        <f>73/101</f>
        <v>0.72277227722772275</v>
      </c>
      <c r="Y18">
        <v>4</v>
      </c>
      <c r="Z18">
        <v>15</v>
      </c>
      <c r="AA18">
        <v>14</v>
      </c>
      <c r="AB18">
        <v>6</v>
      </c>
      <c r="AC18">
        <v>3</v>
      </c>
      <c r="AD18">
        <v>11</v>
      </c>
      <c r="AE18">
        <v>3</v>
      </c>
      <c r="AF18">
        <v>3</v>
      </c>
    </row>
    <row r="19" spans="1:32">
      <c r="A19" s="116" t="s">
        <v>14</v>
      </c>
      <c r="B19" s="123">
        <v>2</v>
      </c>
      <c r="K19" t="s">
        <v>514</v>
      </c>
      <c r="L19" t="s">
        <v>527</v>
      </c>
      <c r="M19" t="s">
        <v>528</v>
      </c>
      <c r="N19" t="s">
        <v>529</v>
      </c>
      <c r="O19" t="s">
        <v>530</v>
      </c>
      <c r="P19" t="s">
        <v>531</v>
      </c>
      <c r="Q19" t="s">
        <v>532</v>
      </c>
      <c r="Y19" t="s">
        <v>510</v>
      </c>
      <c r="Z19">
        <v>369</v>
      </c>
      <c r="AA19">
        <v>325</v>
      </c>
      <c r="AB19">
        <v>210</v>
      </c>
      <c r="AC19">
        <v>177</v>
      </c>
      <c r="AD19">
        <v>211</v>
      </c>
      <c r="AE19">
        <v>168</v>
      </c>
      <c r="AF19">
        <v>157</v>
      </c>
    </row>
    <row r="20" spans="1:32">
      <c r="A20" s="116" t="s">
        <v>15</v>
      </c>
      <c r="B20" s="123">
        <v>2</v>
      </c>
      <c r="K20" t="s">
        <v>511</v>
      </c>
      <c r="L20">
        <v>0.01</v>
      </c>
      <c r="M20">
        <v>0.13</v>
      </c>
      <c r="N20">
        <v>0.1</v>
      </c>
      <c r="O20">
        <v>0.08</v>
      </c>
      <c r="P20">
        <v>0.44</v>
      </c>
      <c r="Q20">
        <v>0.24</v>
      </c>
    </row>
    <row r="21" spans="1:32">
      <c r="A21" s="116" t="s">
        <v>17</v>
      </c>
      <c r="B21" s="123">
        <v>4</v>
      </c>
      <c r="K21" t="s">
        <v>515</v>
      </c>
      <c r="L21">
        <v>0.03</v>
      </c>
      <c r="M21">
        <v>0.15</v>
      </c>
      <c r="N21">
        <v>0.05</v>
      </c>
      <c r="O21">
        <v>0.11</v>
      </c>
      <c r="P21">
        <v>0</v>
      </c>
      <c r="Q21">
        <v>0.66</v>
      </c>
    </row>
    <row r="22" spans="1:32">
      <c r="A22" s="116" t="s">
        <v>18</v>
      </c>
      <c r="B22" s="123">
        <v>8</v>
      </c>
      <c r="K22" t="s">
        <v>516</v>
      </c>
      <c r="L22">
        <f>0.09</f>
        <v>0.09</v>
      </c>
      <c r="M22">
        <v>0.1</v>
      </c>
      <c r="N22">
        <v>0.04</v>
      </c>
      <c r="O22">
        <v>0.04</v>
      </c>
      <c r="P22">
        <v>0.06</v>
      </c>
      <c r="Q22">
        <v>0.67</v>
      </c>
      <c r="Z22" t="s">
        <v>534</v>
      </c>
    </row>
    <row r="23" spans="1:32">
      <c r="A23" s="124" t="s">
        <v>510</v>
      </c>
      <c r="B23" s="123">
        <v>417</v>
      </c>
      <c r="K23" t="s">
        <v>517</v>
      </c>
      <c r="L23">
        <v>0.18</v>
      </c>
      <c r="M23">
        <v>0.06</v>
      </c>
      <c r="N23">
        <v>0</v>
      </c>
      <c r="O23">
        <v>0.01</v>
      </c>
      <c r="P23">
        <v>0.08</v>
      </c>
      <c r="Q23">
        <v>0.67</v>
      </c>
      <c r="Z23">
        <v>2011</v>
      </c>
      <c r="AA23">
        <v>2012</v>
      </c>
      <c r="AB23">
        <v>2013</v>
      </c>
      <c r="AC23">
        <v>2014</v>
      </c>
      <c r="AD23">
        <v>2015</v>
      </c>
      <c r="AE23">
        <v>2016</v>
      </c>
      <c r="AF23">
        <v>2017</v>
      </c>
    </row>
    <row r="24" spans="1:32">
      <c r="M24" s="87"/>
      <c r="Y24" t="s">
        <v>539</v>
      </c>
      <c r="Z24">
        <v>167</v>
      </c>
      <c r="AA24">
        <v>151</v>
      </c>
      <c r="AB24">
        <v>122</v>
      </c>
      <c r="AC24">
        <v>114</v>
      </c>
      <c r="AD24" s="126">
        <v>114</v>
      </c>
      <c r="AE24">
        <v>112</v>
      </c>
      <c r="AF24">
        <v>104</v>
      </c>
    </row>
    <row r="25" spans="1:32">
      <c r="Y25" t="s">
        <v>540</v>
      </c>
      <c r="Z25">
        <v>187</v>
      </c>
      <c r="AA25">
        <v>160</v>
      </c>
      <c r="AB25">
        <v>82</v>
      </c>
      <c r="AC25">
        <v>60</v>
      </c>
      <c r="AD25" s="126">
        <v>60</v>
      </c>
      <c r="AE25">
        <v>53</v>
      </c>
      <c r="AF25">
        <v>50</v>
      </c>
    </row>
    <row r="26" spans="1:32">
      <c r="Y26" t="s">
        <v>510</v>
      </c>
      <c r="Z26">
        <v>354</v>
      </c>
      <c r="AA26">
        <v>311</v>
      </c>
      <c r="AB26">
        <v>204</v>
      </c>
      <c r="AC26">
        <v>174</v>
      </c>
      <c r="AD26" s="126">
        <v>174</v>
      </c>
      <c r="AE26">
        <v>165</v>
      </c>
      <c r="AF26">
        <v>154</v>
      </c>
    </row>
    <row r="36" spans="1:36">
      <c r="AI36">
        <v>2013</v>
      </c>
      <c r="AJ36" t="s">
        <v>541</v>
      </c>
    </row>
    <row r="44" spans="1:36">
      <c r="Z44" t="s">
        <v>554</v>
      </c>
    </row>
    <row r="45" spans="1:36">
      <c r="A45" s="92" t="s">
        <v>546</v>
      </c>
      <c r="B45" s="99">
        <v>2011</v>
      </c>
      <c r="C45" s="99">
        <v>2012</v>
      </c>
      <c r="D45" s="99">
        <v>2013</v>
      </c>
      <c r="E45" s="99">
        <v>2014</v>
      </c>
      <c r="F45" s="99">
        <v>2015</v>
      </c>
      <c r="G45" s="99">
        <v>2016</v>
      </c>
      <c r="H45" s="99">
        <v>2017</v>
      </c>
      <c r="Z45">
        <v>2011</v>
      </c>
      <c r="AA45">
        <v>2012</v>
      </c>
      <c r="AB45">
        <v>2013</v>
      </c>
      <c r="AC45">
        <v>2014</v>
      </c>
      <c r="AD45">
        <v>2015</v>
      </c>
      <c r="AE45">
        <v>2016</v>
      </c>
      <c r="AF45">
        <v>2017</v>
      </c>
    </row>
    <row r="46" spans="1:36">
      <c r="A46" s="93" t="s">
        <v>0</v>
      </c>
      <c r="D46" s="98">
        <v>1435.9383989726039</v>
      </c>
      <c r="E46" s="98">
        <v>3077.3942268041224</v>
      </c>
      <c r="F46" s="98">
        <v>44804.308815789467</v>
      </c>
      <c r="G46" s="98">
        <v>127670.30135156246</v>
      </c>
      <c r="H46" s="98">
        <v>358065.09952110384</v>
      </c>
      <c r="Y46" t="s">
        <v>539</v>
      </c>
      <c r="Z46" s="87">
        <f>Z24/216</f>
        <v>0.77314814814814814</v>
      </c>
      <c r="AA46" s="87">
        <f t="shared" ref="AA46:AF46" si="4">AA24/216</f>
        <v>0.69907407407407407</v>
      </c>
      <c r="AB46" s="87">
        <f t="shared" si="4"/>
        <v>0.56481481481481477</v>
      </c>
      <c r="AC46" s="87">
        <f t="shared" si="4"/>
        <v>0.52777777777777779</v>
      </c>
      <c r="AD46" s="87">
        <f t="shared" si="4"/>
        <v>0.52777777777777779</v>
      </c>
      <c r="AE46" s="87">
        <f t="shared" si="4"/>
        <v>0.51851851851851849</v>
      </c>
      <c r="AF46" s="87">
        <f t="shared" si="4"/>
        <v>0.48148148148148145</v>
      </c>
    </row>
    <row r="47" spans="1:36">
      <c r="A47" s="93" t="s">
        <v>1</v>
      </c>
      <c r="D47" s="98">
        <v>1665.8422677364867</v>
      </c>
      <c r="E47" s="98">
        <v>1695.749074519231</v>
      </c>
      <c r="F47" s="98">
        <v>40495.214427083338</v>
      </c>
      <c r="G47" s="98">
        <v>90767.952294117655</v>
      </c>
      <c r="H47" s="98">
        <v>213817.54219126509</v>
      </c>
      <c r="Y47" t="s">
        <v>540</v>
      </c>
      <c r="Z47" s="87">
        <f>Z25/201</f>
        <v>0.93034825870646765</v>
      </c>
      <c r="AA47" s="87">
        <f t="shared" ref="AA47:AF47" si="5">AA25/201</f>
        <v>0.79601990049751248</v>
      </c>
      <c r="AB47" s="87">
        <f t="shared" si="5"/>
        <v>0.4079601990049751</v>
      </c>
      <c r="AC47" s="87">
        <f t="shared" si="5"/>
        <v>0.29850746268656714</v>
      </c>
      <c r="AD47" s="87">
        <f t="shared" si="5"/>
        <v>0.29850746268656714</v>
      </c>
      <c r="AE47" s="87">
        <f t="shared" si="5"/>
        <v>0.26368159203980102</v>
      </c>
      <c r="AF47" s="87">
        <f t="shared" si="5"/>
        <v>0.24875621890547264</v>
      </c>
    </row>
    <row r="49" spans="1:31">
      <c r="A49" s="92" t="s">
        <v>552</v>
      </c>
      <c r="B49" s="99">
        <v>2011</v>
      </c>
      <c r="C49" s="99">
        <v>2012</v>
      </c>
      <c r="D49" s="99">
        <v>2013</v>
      </c>
      <c r="E49" s="99">
        <v>2014</v>
      </c>
      <c r="F49" s="99">
        <v>2015</v>
      </c>
      <c r="G49" s="99">
        <v>2016</v>
      </c>
      <c r="H49" s="99">
        <v>2017</v>
      </c>
    </row>
    <row r="50" spans="1:31">
      <c r="A50" s="93" t="s">
        <v>0</v>
      </c>
      <c r="B50" s="97"/>
      <c r="C50" s="97"/>
      <c r="D50" s="97">
        <v>5.1712328767123283</v>
      </c>
      <c r="E50" s="97">
        <v>8.0412371134020617</v>
      </c>
      <c r="F50" s="97">
        <v>12.368421052631579</v>
      </c>
      <c r="G50" s="97">
        <v>19.696874999999999</v>
      </c>
      <c r="H50" s="97">
        <v>28.642857142857142</v>
      </c>
    </row>
    <row r="51" spans="1:31">
      <c r="A51" s="93" t="s">
        <v>1</v>
      </c>
      <c r="B51" s="97"/>
      <c r="C51" s="97"/>
      <c r="D51" s="97">
        <v>5.9425675675675675</v>
      </c>
      <c r="E51" s="97">
        <v>6.2548076923076925</v>
      </c>
      <c r="F51" s="97">
        <v>12.942708333333334</v>
      </c>
      <c r="G51" s="97">
        <v>17.325581395348838</v>
      </c>
      <c r="H51" s="97">
        <v>22.960843373493976</v>
      </c>
    </row>
    <row r="53" spans="1:31">
      <c r="A53" s="92" t="s">
        <v>548</v>
      </c>
      <c r="B53" s="99">
        <v>2011</v>
      </c>
      <c r="C53" s="99">
        <v>2012</v>
      </c>
      <c r="D53" s="99">
        <v>2013</v>
      </c>
      <c r="E53" s="99">
        <v>2014</v>
      </c>
      <c r="F53" s="99">
        <v>2015</v>
      </c>
      <c r="G53" s="99">
        <v>2016</v>
      </c>
      <c r="H53" s="99">
        <v>2017</v>
      </c>
    </row>
    <row r="54" spans="1:31">
      <c r="A54" s="93" t="s">
        <v>0</v>
      </c>
      <c r="B54" s="97">
        <v>10.649253731343284</v>
      </c>
      <c r="C54" s="97">
        <v>21.990322580645163</v>
      </c>
      <c r="D54" s="97">
        <v>18.469798657718123</v>
      </c>
      <c r="E54" s="97">
        <v>27.829896907216494</v>
      </c>
      <c r="F54" s="97">
        <v>38.060606060606062</v>
      </c>
      <c r="G54" s="97">
        <v>50.752808988764045</v>
      </c>
      <c r="H54" s="97">
        <v>74.081249999999997</v>
      </c>
    </row>
    <row r="55" spans="1:31">
      <c r="A55" s="93" t="s">
        <v>1</v>
      </c>
      <c r="B55" s="97">
        <v>11.255050505050505</v>
      </c>
      <c r="C55" s="97">
        <v>22.127388535031848</v>
      </c>
      <c r="D55" s="97">
        <v>19.24013157894737</v>
      </c>
      <c r="E55" s="97">
        <v>27.188679245283019</v>
      </c>
      <c r="F55" s="97">
        <v>35.32692307692308</v>
      </c>
      <c r="G55" s="97">
        <v>46.456521739130437</v>
      </c>
      <c r="H55" s="97">
        <v>67.30952380952381</v>
      </c>
    </row>
    <row r="57" spans="1:31">
      <c r="A57" s="92" t="s">
        <v>548</v>
      </c>
      <c r="B57" s="99">
        <v>2011</v>
      </c>
      <c r="C57" s="99">
        <v>2012</v>
      </c>
      <c r="D57" s="99">
        <v>2013</v>
      </c>
      <c r="E57" s="99">
        <v>2014</v>
      </c>
      <c r="F57" s="99">
        <v>2015</v>
      </c>
      <c r="G57" s="99">
        <v>2016</v>
      </c>
      <c r="H57" s="99">
        <v>2017</v>
      </c>
      <c r="AA57" s="122" t="s">
        <v>561</v>
      </c>
    </row>
    <row r="58" spans="1:31">
      <c r="A58" s="94" t="s">
        <v>539</v>
      </c>
      <c r="B58" s="97">
        <v>10.36574074074074</v>
      </c>
      <c r="C58" s="97">
        <v>20.242424242424242</v>
      </c>
      <c r="D58" s="97">
        <v>23.245341614906831</v>
      </c>
      <c r="E58" s="97">
        <v>30.842741935483872</v>
      </c>
      <c r="F58" s="97">
        <v>35.595238095238095</v>
      </c>
      <c r="G58" s="97">
        <v>49.731404958677686</v>
      </c>
      <c r="H58" s="97">
        <v>72.186363636363637</v>
      </c>
      <c r="AA58">
        <v>2013</v>
      </c>
      <c r="AB58">
        <v>2014</v>
      </c>
      <c r="AC58" s="122">
        <v>2015</v>
      </c>
      <c r="AD58" s="122">
        <v>2016</v>
      </c>
      <c r="AE58" s="122">
        <v>2017</v>
      </c>
    </row>
    <row r="59" spans="1:31">
      <c r="A59" s="94" t="s">
        <v>540</v>
      </c>
      <c r="B59" s="97">
        <v>11.778894472361809</v>
      </c>
      <c r="C59" s="97">
        <v>23.369565217391305</v>
      </c>
      <c r="D59" s="97">
        <v>13.892857142857142</v>
      </c>
      <c r="E59" s="97">
        <v>22.152439024390244</v>
      </c>
      <c r="F59" s="97">
        <v>35.051470588235297</v>
      </c>
      <c r="G59" s="97">
        <v>45.230158730158728</v>
      </c>
      <c r="H59" s="97">
        <v>65.675438596491233</v>
      </c>
      <c r="Z59" s="124" t="s">
        <v>0</v>
      </c>
      <c r="AA59" s="123">
        <v>4607.4693422910877</v>
      </c>
      <c r="AB59" s="123">
        <v>5912.7903649716754</v>
      </c>
      <c r="AC59" s="123">
        <v>94101.392654875061</v>
      </c>
      <c r="AD59" s="123">
        <v>208763.3898768108</v>
      </c>
      <c r="AE59" s="123">
        <v>529236.89229499479</v>
      </c>
    </row>
    <row r="60" spans="1:31">
      <c r="A60" s="90"/>
      <c r="Z60" s="124" t="s">
        <v>1</v>
      </c>
      <c r="AA60" s="123">
        <v>3729.2199157013506</v>
      </c>
      <c r="AB60" s="123">
        <v>2614.3779980449754</v>
      </c>
      <c r="AC60" s="123">
        <v>57881.722483575933</v>
      </c>
      <c r="AD60" s="123">
        <v>113407.50066756684</v>
      </c>
      <c r="AE60" s="123">
        <v>280985.09699686716</v>
      </c>
    </row>
    <row r="61" spans="1:31">
      <c r="A61" s="92" t="s">
        <v>546</v>
      </c>
      <c r="B61" s="99">
        <v>2011</v>
      </c>
      <c r="C61" s="99">
        <v>2012</v>
      </c>
      <c r="D61" s="99">
        <v>2013</v>
      </c>
      <c r="E61" s="99">
        <v>2014</v>
      </c>
      <c r="F61" s="99">
        <v>2015</v>
      </c>
      <c r="G61" s="99">
        <v>2016</v>
      </c>
      <c r="H61" s="99">
        <v>2017</v>
      </c>
    </row>
    <row r="62" spans="1:31">
      <c r="A62" s="94" t="s">
        <v>539</v>
      </c>
      <c r="B62" s="97"/>
      <c r="C62" s="97"/>
      <c r="D62" s="97">
        <v>1806.0844836956533</v>
      </c>
      <c r="E62" s="98">
        <v>2828.7799445564533</v>
      </c>
      <c r="F62" s="98">
        <v>33768.925754629628</v>
      </c>
      <c r="G62" s="98">
        <v>93803.313048913013</v>
      </c>
      <c r="H62" s="98">
        <v>250955.56608217597</v>
      </c>
      <c r="AA62" s="122" t="s">
        <v>562</v>
      </c>
    </row>
    <row r="63" spans="1:31">
      <c r="A63" s="94" t="s">
        <v>540</v>
      </c>
      <c r="B63" s="97"/>
      <c r="C63" s="97"/>
      <c r="D63" s="97">
        <v>1145.0853741496603</v>
      </c>
      <c r="E63" s="98">
        <v>1577.5997812499998</v>
      </c>
      <c r="F63" s="98">
        <v>57106.949484126992</v>
      </c>
      <c r="G63" s="98">
        <v>135099.05542452831</v>
      </c>
      <c r="H63" s="98">
        <v>332424.67077272729</v>
      </c>
      <c r="Z63" s="124" t="s">
        <v>0</v>
      </c>
      <c r="AA63" s="123">
        <v>99</v>
      </c>
      <c r="AB63" s="123">
        <v>86</v>
      </c>
      <c r="AC63" s="123">
        <v>99</v>
      </c>
      <c r="AD63" s="123">
        <v>80</v>
      </c>
      <c r="AE63" s="123">
        <v>77</v>
      </c>
    </row>
    <row r="64" spans="1:31">
      <c r="Z64" s="124" t="s">
        <v>1</v>
      </c>
      <c r="AA64" s="123">
        <v>105</v>
      </c>
      <c r="AB64" s="123">
        <v>88</v>
      </c>
      <c r="AC64" s="123">
        <v>101</v>
      </c>
      <c r="AD64" s="123">
        <v>85</v>
      </c>
      <c r="AE64" s="123">
        <v>77</v>
      </c>
    </row>
    <row r="65" spans="1:33">
      <c r="A65" s="92" t="s">
        <v>552</v>
      </c>
      <c r="B65" s="99">
        <v>2011</v>
      </c>
      <c r="C65" s="99">
        <v>2012</v>
      </c>
      <c r="D65" s="99">
        <v>2013</v>
      </c>
      <c r="E65" s="99">
        <v>2014</v>
      </c>
      <c r="F65" s="99">
        <v>2015</v>
      </c>
      <c r="G65" s="99">
        <v>2016</v>
      </c>
      <c r="H65" s="99">
        <v>2017</v>
      </c>
    </row>
    <row r="66" spans="1:33">
      <c r="A66" s="100" t="s">
        <v>539</v>
      </c>
      <c r="B66" s="97"/>
      <c r="C66" s="97"/>
      <c r="D66" s="97">
        <v>6.4285714285714288</v>
      </c>
      <c r="E66" s="97">
        <v>7.838709677419355</v>
      </c>
      <c r="F66" s="97">
        <v>11.014814814814814</v>
      </c>
      <c r="G66" s="97">
        <v>16.599137931034484</v>
      </c>
      <c r="H66" s="97">
        <v>23.668981481481481</v>
      </c>
      <c r="AA66" s="122" t="s">
        <v>563</v>
      </c>
    </row>
    <row r="67" spans="1:33">
      <c r="A67" s="100" t="s">
        <v>540</v>
      </c>
      <c r="B67" s="97"/>
      <c r="C67" s="97"/>
      <c r="D67" s="97">
        <v>4.4523809523809526</v>
      </c>
      <c r="E67" s="97">
        <v>5.9749999999999996</v>
      </c>
      <c r="F67" s="97">
        <v>15.238095238095237</v>
      </c>
      <c r="G67" s="97">
        <v>21.94811320754717</v>
      </c>
      <c r="H67" s="97">
        <v>28.936363636363637</v>
      </c>
      <c r="Z67" s="124" t="s">
        <v>0</v>
      </c>
      <c r="AA67">
        <f>AA59/(SQRT(AA63))</f>
        <v>463.06809216500335</v>
      </c>
      <c r="AB67" s="122">
        <f t="shared" ref="AB67:AE68" si="6">AB59/(SQRT(AB63))</f>
        <v>637.5925824254665</v>
      </c>
      <c r="AC67" s="122">
        <f t="shared" si="6"/>
        <v>9457.5458086704894</v>
      </c>
      <c r="AD67" s="122">
        <f t="shared" si="6"/>
        <v>23340.45654889202</v>
      </c>
      <c r="AE67" s="122">
        <f t="shared" si="6"/>
        <v>60312.141329644925</v>
      </c>
    </row>
    <row r="68" spans="1:33">
      <c r="Z68" s="124" t="s">
        <v>1</v>
      </c>
      <c r="AA68" s="122">
        <f>AA60/(SQRT(AA64))</f>
        <v>363.93459877740707</v>
      </c>
      <c r="AB68" s="122">
        <f t="shared" si="6"/>
        <v>278.69363100376773</v>
      </c>
      <c r="AC68" s="122">
        <f t="shared" si="6"/>
        <v>5759.4466504571756</v>
      </c>
      <c r="AD68" s="122">
        <f t="shared" si="6"/>
        <v>12300.770519942416</v>
      </c>
      <c r="AE68" s="122">
        <f t="shared" si="6"/>
        <v>32021.223630330263</v>
      </c>
    </row>
    <row r="69" spans="1:33">
      <c r="A69" s="92" t="s">
        <v>539</v>
      </c>
      <c r="B69" t="s">
        <v>545</v>
      </c>
      <c r="J69" t="s">
        <v>553</v>
      </c>
    </row>
    <row r="70" spans="1:33">
      <c r="A70" s="79"/>
      <c r="B70" s="79">
        <v>2011</v>
      </c>
      <c r="C70" s="79">
        <v>2012</v>
      </c>
      <c r="D70" s="79">
        <v>2013</v>
      </c>
      <c r="E70" s="79">
        <v>2014</v>
      </c>
      <c r="F70" s="79">
        <v>2015</v>
      </c>
      <c r="G70" s="79">
        <v>2016</v>
      </c>
      <c r="H70" s="79">
        <v>2017</v>
      </c>
    </row>
    <row r="71" spans="1:33">
      <c r="A71" s="79" t="s">
        <v>543</v>
      </c>
      <c r="B71" s="79">
        <v>78</v>
      </c>
      <c r="C71" s="79">
        <v>118</v>
      </c>
      <c r="D71" s="79">
        <v>64</v>
      </c>
      <c r="E71" s="79">
        <v>40</v>
      </c>
      <c r="F71" s="79">
        <v>74</v>
      </c>
      <c r="G71" s="79">
        <v>74</v>
      </c>
      <c r="H71" s="79">
        <v>97</v>
      </c>
    </row>
    <row r="72" spans="1:33">
      <c r="A72" s="79" t="s">
        <v>17</v>
      </c>
      <c r="B72" s="79">
        <v>68</v>
      </c>
      <c r="C72" s="79">
        <v>22</v>
      </c>
      <c r="D72" s="79">
        <v>45</v>
      </c>
      <c r="E72" s="79">
        <v>43</v>
      </c>
      <c r="F72" s="79">
        <v>25</v>
      </c>
      <c r="G72" s="79">
        <v>30</v>
      </c>
      <c r="H72" s="79">
        <v>2</v>
      </c>
      <c r="AA72" s="122" t="s">
        <v>564</v>
      </c>
    </row>
    <row r="73" spans="1:33">
      <c r="A73" s="79" t="s">
        <v>544</v>
      </c>
      <c r="B73" s="79">
        <f>SUM(B71:B72)</f>
        <v>146</v>
      </c>
      <c r="C73" s="79">
        <f t="shared" ref="C73:H73" si="7">SUM(C71:C72)</f>
        <v>140</v>
      </c>
      <c r="D73" s="79">
        <f t="shared" si="7"/>
        <v>109</v>
      </c>
      <c r="E73" s="79">
        <f t="shared" si="7"/>
        <v>83</v>
      </c>
      <c r="F73" s="79">
        <f t="shared" si="7"/>
        <v>99</v>
      </c>
      <c r="G73" s="79">
        <f t="shared" si="7"/>
        <v>104</v>
      </c>
      <c r="H73" s="79">
        <f t="shared" si="7"/>
        <v>99</v>
      </c>
      <c r="AA73">
        <v>2011</v>
      </c>
      <c r="AB73">
        <v>2012</v>
      </c>
      <c r="AC73" s="122">
        <v>2013</v>
      </c>
      <c r="AD73" s="122">
        <v>2014</v>
      </c>
      <c r="AE73" s="122">
        <v>2015</v>
      </c>
      <c r="AF73" s="122">
        <v>2016</v>
      </c>
      <c r="AG73" s="122">
        <v>2017</v>
      </c>
    </row>
    <row r="74" spans="1:33">
      <c r="A74" s="92" t="s">
        <v>540</v>
      </c>
      <c r="Z74" s="124" t="s">
        <v>0</v>
      </c>
      <c r="AA74" s="123">
        <v>5.7166521619124691</v>
      </c>
      <c r="AB74" s="123">
        <v>11.137055115626968</v>
      </c>
      <c r="AC74" s="123">
        <v>14.154340871256702</v>
      </c>
      <c r="AD74" s="123">
        <v>17.080368634710272</v>
      </c>
      <c r="AE74" s="123">
        <v>22.279105330394664</v>
      </c>
      <c r="AF74" s="123">
        <v>29.386929260099635</v>
      </c>
      <c r="AG74" s="123">
        <v>35.713650525544985</v>
      </c>
    </row>
    <row r="75" spans="1:33">
      <c r="A75" s="79" t="s">
        <v>543</v>
      </c>
      <c r="B75" s="79">
        <v>146</v>
      </c>
      <c r="C75" s="79">
        <v>144</v>
      </c>
      <c r="D75" s="79">
        <v>17</v>
      </c>
      <c r="E75" s="79">
        <v>28</v>
      </c>
      <c r="F75" s="79">
        <v>40</v>
      </c>
      <c r="G75" s="79">
        <v>37</v>
      </c>
      <c r="H75" s="79">
        <v>43</v>
      </c>
      <c r="Z75" s="124" t="s">
        <v>1</v>
      </c>
      <c r="AA75" s="123">
        <v>6.2634099588129395</v>
      </c>
      <c r="AB75" s="123">
        <v>11.584403814019865</v>
      </c>
      <c r="AC75" s="123">
        <v>15.541119394546598</v>
      </c>
      <c r="AD75" s="123">
        <v>16.988574988613838</v>
      </c>
      <c r="AE75" s="123">
        <v>22.912959960030211</v>
      </c>
      <c r="AF75" s="123">
        <v>27.392713013323295</v>
      </c>
      <c r="AG75" s="123">
        <v>35.441102062903759</v>
      </c>
    </row>
    <row r="76" spans="1:33">
      <c r="A76" s="79" t="s">
        <v>17</v>
      </c>
      <c r="B76" s="79">
        <v>31</v>
      </c>
      <c r="C76" s="79">
        <v>14</v>
      </c>
      <c r="D76" s="79">
        <v>18</v>
      </c>
      <c r="E76" s="79">
        <v>17</v>
      </c>
      <c r="F76" s="79">
        <v>9</v>
      </c>
      <c r="G76" s="79">
        <v>11</v>
      </c>
      <c r="H76" s="79">
        <v>5</v>
      </c>
    </row>
    <row r="77" spans="1:33">
      <c r="A77" s="79" t="s">
        <v>544</v>
      </c>
      <c r="B77" s="79">
        <f>SUM(B75:B76)</f>
        <v>177</v>
      </c>
      <c r="C77" s="79">
        <f t="shared" ref="C77:H77" si="8">SUM(C75:C76)</f>
        <v>158</v>
      </c>
      <c r="D77" s="79">
        <f t="shared" si="8"/>
        <v>35</v>
      </c>
      <c r="E77" s="79">
        <f t="shared" si="8"/>
        <v>45</v>
      </c>
      <c r="F77" s="79">
        <f t="shared" si="8"/>
        <v>49</v>
      </c>
      <c r="G77" s="79">
        <f t="shared" si="8"/>
        <v>48</v>
      </c>
      <c r="H77" s="79">
        <f t="shared" si="8"/>
        <v>48</v>
      </c>
      <c r="AA77" s="122" t="s">
        <v>562</v>
      </c>
    </row>
    <row r="78" spans="1:33">
      <c r="A78" t="s">
        <v>3</v>
      </c>
      <c r="Z78" s="124" t="s">
        <v>0</v>
      </c>
      <c r="AA78" s="123">
        <v>177</v>
      </c>
      <c r="AB78" s="123">
        <v>155</v>
      </c>
      <c r="AC78" s="123">
        <v>99</v>
      </c>
      <c r="AD78" s="123">
        <v>86</v>
      </c>
      <c r="AE78" s="123">
        <v>99</v>
      </c>
      <c r="AF78" s="123">
        <v>80</v>
      </c>
      <c r="AG78" s="123">
        <v>77</v>
      </c>
    </row>
    <row r="79" spans="1:33">
      <c r="A79" s="91" t="s">
        <v>513</v>
      </c>
      <c r="Z79" s="124" t="s">
        <v>1</v>
      </c>
      <c r="AA79" s="123">
        <v>177</v>
      </c>
      <c r="AB79" s="123">
        <v>157</v>
      </c>
      <c r="AC79" s="123">
        <v>105</v>
      </c>
      <c r="AD79" s="123">
        <v>88</v>
      </c>
      <c r="AE79" s="123">
        <v>101</v>
      </c>
      <c r="AF79" s="123">
        <v>85</v>
      </c>
      <c r="AG79" s="123">
        <v>77</v>
      </c>
    </row>
    <row r="80" spans="1:33">
      <c r="A80" s="79"/>
      <c r="B80" s="79">
        <v>2011</v>
      </c>
      <c r="C80" s="79">
        <v>2012</v>
      </c>
      <c r="D80" s="79">
        <v>2013</v>
      </c>
      <c r="E80" s="79">
        <v>2014</v>
      </c>
      <c r="F80" s="79">
        <v>2015</v>
      </c>
      <c r="G80" s="79">
        <v>2016</v>
      </c>
      <c r="H80" s="79">
        <v>2017</v>
      </c>
    </row>
    <row r="81" spans="1:33">
      <c r="A81" s="79" t="s">
        <v>543</v>
      </c>
      <c r="B81" s="79">
        <v>106</v>
      </c>
      <c r="C81" s="79">
        <v>132</v>
      </c>
      <c r="D81" s="79">
        <v>38</v>
      </c>
      <c r="E81" s="79">
        <v>28</v>
      </c>
      <c r="F81" s="79">
        <v>56</v>
      </c>
      <c r="G81" s="79">
        <v>59</v>
      </c>
      <c r="H81" s="79">
        <v>69</v>
      </c>
      <c r="AA81" s="122" t="s">
        <v>563</v>
      </c>
    </row>
    <row r="82" spans="1:33">
      <c r="A82" s="79" t="s">
        <v>17</v>
      </c>
      <c r="B82" s="79">
        <v>51</v>
      </c>
      <c r="C82" s="79">
        <v>16</v>
      </c>
      <c r="D82" s="79">
        <v>30</v>
      </c>
      <c r="E82" s="79">
        <v>32</v>
      </c>
      <c r="F82" s="79">
        <v>19</v>
      </c>
      <c r="G82" s="79">
        <v>20</v>
      </c>
      <c r="H82" s="79">
        <v>5</v>
      </c>
      <c r="Z82" s="124" t="s">
        <v>0</v>
      </c>
      <c r="AA82" s="122">
        <f>AA74/(SQRT(AA78))</f>
        <v>0.4296898890975292</v>
      </c>
      <c r="AB82" s="122">
        <f t="shared" ref="AB82:AG83" si="9">AB74/(SQRT(AB78))</f>
        <v>0.8945497935924035</v>
      </c>
      <c r="AC82" s="122">
        <f t="shared" si="9"/>
        <v>1.4225647825682008</v>
      </c>
      <c r="AD82" s="122">
        <f t="shared" si="9"/>
        <v>1.8418235172178357</v>
      </c>
      <c r="AE82" s="122">
        <f t="shared" si="9"/>
        <v>2.2391343347189721</v>
      </c>
      <c r="AF82" s="122">
        <f t="shared" si="9"/>
        <v>3.2855585737780189</v>
      </c>
      <c r="AG82" s="122">
        <f t="shared" si="9"/>
        <v>4.0699482013691579</v>
      </c>
    </row>
    <row r="83" spans="1:33">
      <c r="A83" s="79" t="s">
        <v>544</v>
      </c>
      <c r="B83" s="79">
        <f>SUM(B81:B82)</f>
        <v>157</v>
      </c>
      <c r="C83" s="79">
        <f t="shared" ref="C83:H83" si="10">SUM(C81:C82)</f>
        <v>148</v>
      </c>
      <c r="D83" s="79">
        <f t="shared" si="10"/>
        <v>68</v>
      </c>
      <c r="E83" s="79">
        <f t="shared" si="10"/>
        <v>60</v>
      </c>
      <c r="F83" s="79">
        <f t="shared" si="10"/>
        <v>75</v>
      </c>
      <c r="G83" s="79">
        <f t="shared" si="10"/>
        <v>79</v>
      </c>
      <c r="H83" s="79">
        <f t="shared" si="10"/>
        <v>74</v>
      </c>
      <c r="Z83" s="124" t="s">
        <v>1</v>
      </c>
      <c r="AA83" s="122">
        <f>AA75/(SQRT(AA79))</f>
        <v>0.4707867217295108</v>
      </c>
      <c r="AB83" s="122">
        <f t="shared" si="9"/>
        <v>0.92453607483459532</v>
      </c>
      <c r="AC83" s="122">
        <f t="shared" si="9"/>
        <v>1.5166579550839889</v>
      </c>
      <c r="AD83" s="122">
        <f t="shared" si="9"/>
        <v>1.8109881787167381</v>
      </c>
      <c r="AE83" s="122">
        <f t="shared" si="9"/>
        <v>2.2799247298022447</v>
      </c>
      <c r="AF83" s="122">
        <f t="shared" si="9"/>
        <v>2.9711568874376417</v>
      </c>
      <c r="AG83" s="122">
        <f t="shared" si="9"/>
        <v>4.0388884214533762</v>
      </c>
    </row>
    <row r="84" spans="1:33">
      <c r="A84" s="91" t="s">
        <v>514</v>
      </c>
    </row>
    <row r="85" spans="1:33">
      <c r="A85" s="79" t="s">
        <v>543</v>
      </c>
      <c r="B85" s="79">
        <v>118</v>
      </c>
      <c r="C85" s="79">
        <v>130</v>
      </c>
      <c r="D85" s="79">
        <v>43</v>
      </c>
      <c r="E85" s="79">
        <v>38</v>
      </c>
      <c r="F85" s="79">
        <v>58</v>
      </c>
      <c r="G85" s="79">
        <v>52</v>
      </c>
      <c r="H85" s="79">
        <v>71</v>
      </c>
    </row>
    <row r="86" spans="1:33">
      <c r="A86" s="79" t="s">
        <v>17</v>
      </c>
      <c r="B86" s="79">
        <v>48</v>
      </c>
      <c r="C86" s="79">
        <v>20</v>
      </c>
      <c r="D86" s="79">
        <v>33</v>
      </c>
      <c r="E86" s="79">
        <v>28</v>
      </c>
      <c r="F86" s="79">
        <v>15</v>
      </c>
      <c r="G86" s="79">
        <v>21</v>
      </c>
      <c r="H86" s="79">
        <v>2</v>
      </c>
    </row>
    <row r="87" spans="1:33">
      <c r="A87" s="79" t="s">
        <v>544</v>
      </c>
      <c r="B87" s="79">
        <f>SUM(B85:B86)</f>
        <v>166</v>
      </c>
      <c r="C87" s="79">
        <f t="shared" ref="C87:H87" si="11">SUM(C85:C86)</f>
        <v>150</v>
      </c>
      <c r="D87" s="79">
        <f t="shared" si="11"/>
        <v>76</v>
      </c>
      <c r="E87" s="79">
        <f t="shared" si="11"/>
        <v>66</v>
      </c>
      <c r="F87" s="79">
        <f t="shared" si="11"/>
        <v>73</v>
      </c>
      <c r="G87" s="79">
        <f t="shared" si="11"/>
        <v>73</v>
      </c>
      <c r="H87" s="79">
        <f t="shared" si="11"/>
        <v>73</v>
      </c>
    </row>
  </sheetData>
  <pageMargins left="0.7" right="0.7" top="0.75" bottom="0.75" header="0.3" footer="0.3"/>
  <pageSetup orientation="portrait" r:id="rId2"/>
  <ignoredErrors>
    <ignoredError sqref="AI4" formula="1"/>
  </ignoredErrors>
  <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168"/>
  <sheetViews>
    <sheetView workbookViewId="0">
      <selection activeCell="H3" sqref="H3"/>
    </sheetView>
  </sheetViews>
  <sheetFormatPr defaultRowHeight="15"/>
  <cols>
    <col min="16" max="16" width="13.140625" bestFit="1" customWidth="1"/>
    <col min="17" max="17" width="26" customWidth="1"/>
    <col min="18" max="18" width="24.42578125" bestFit="1" customWidth="1"/>
  </cols>
  <sheetData>
    <row r="1" spans="1:31">
      <c r="A1" t="s">
        <v>457</v>
      </c>
      <c r="B1" t="s">
        <v>456</v>
      </c>
      <c r="C1" t="s">
        <v>455</v>
      </c>
      <c r="D1" t="s">
        <v>454</v>
      </c>
      <c r="E1" t="s">
        <v>453</v>
      </c>
      <c r="F1" t="s">
        <v>452</v>
      </c>
      <c r="G1" t="s">
        <v>451</v>
      </c>
      <c r="H1" t="s">
        <v>450</v>
      </c>
      <c r="I1" t="s">
        <v>449</v>
      </c>
      <c r="J1" t="s">
        <v>462</v>
      </c>
      <c r="K1" t="s">
        <v>463</v>
      </c>
      <c r="L1" t="s">
        <v>464</v>
      </c>
      <c r="M1" t="s">
        <v>465</v>
      </c>
      <c r="R1">
        <v>2017</v>
      </c>
      <c r="S1" t="s">
        <v>513</v>
      </c>
      <c r="U1" s="112" t="s">
        <v>1</v>
      </c>
      <c r="V1" s="111"/>
      <c r="W1" s="112" t="s">
        <v>2</v>
      </c>
      <c r="X1" s="111">
        <v>3</v>
      </c>
      <c r="Z1" s="112" t="s">
        <v>0</v>
      </c>
      <c r="AA1" s="111"/>
      <c r="AB1" s="112" t="s">
        <v>1</v>
      </c>
      <c r="AC1" s="111"/>
      <c r="AD1" s="112" t="s">
        <v>2</v>
      </c>
      <c r="AE1" s="111"/>
    </row>
    <row r="2" spans="1:31">
      <c r="A2" s="102">
        <v>4</v>
      </c>
      <c r="B2" s="102" t="s">
        <v>0</v>
      </c>
      <c r="C2" s="102">
        <v>6</v>
      </c>
      <c r="D2" s="102" t="s">
        <v>272</v>
      </c>
      <c r="E2" s="102">
        <v>2</v>
      </c>
      <c r="F2" s="102">
        <v>7</v>
      </c>
      <c r="G2" s="102">
        <v>12</v>
      </c>
      <c r="H2" s="101">
        <v>27.5</v>
      </c>
      <c r="I2" s="101">
        <v>32.5</v>
      </c>
      <c r="J2" s="79">
        <v>37</v>
      </c>
      <c r="K2" s="79">
        <v>54.5</v>
      </c>
      <c r="L2" s="78">
        <v>56</v>
      </c>
      <c r="M2" s="79">
        <v>78</v>
      </c>
      <c r="P2" s="85" t="s">
        <v>509</v>
      </c>
      <c r="Q2" t="s">
        <v>547</v>
      </c>
      <c r="S2" s="89">
        <v>7</v>
      </c>
      <c r="T2" s="17">
        <v>1</v>
      </c>
      <c r="U2" s="89">
        <v>3</v>
      </c>
      <c r="V2" s="17">
        <v>1</v>
      </c>
      <c r="W2" s="89">
        <v>20</v>
      </c>
      <c r="X2" s="17">
        <v>1</v>
      </c>
      <c r="Z2" s="89">
        <v>11.5</v>
      </c>
      <c r="AA2" s="17">
        <v>1</v>
      </c>
      <c r="AB2" s="89">
        <v>3</v>
      </c>
      <c r="AC2" s="17">
        <v>2</v>
      </c>
      <c r="AD2" s="89">
        <v>16</v>
      </c>
      <c r="AE2" s="17">
        <v>1</v>
      </c>
    </row>
    <row r="3" spans="1:31">
      <c r="A3" s="102">
        <v>4</v>
      </c>
      <c r="B3" s="102" t="s">
        <v>0</v>
      </c>
      <c r="C3" s="102">
        <v>7</v>
      </c>
      <c r="D3" s="102" t="s">
        <v>272</v>
      </c>
      <c r="E3" s="102">
        <v>1</v>
      </c>
      <c r="F3" s="102">
        <v>8</v>
      </c>
      <c r="G3" s="102">
        <v>10</v>
      </c>
      <c r="H3" s="101">
        <v>12</v>
      </c>
      <c r="I3" s="101">
        <v>15</v>
      </c>
      <c r="J3" s="79">
        <v>16</v>
      </c>
      <c r="K3" s="79">
        <v>28</v>
      </c>
      <c r="L3" s="79">
        <v>51</v>
      </c>
      <c r="M3" s="79">
        <v>64</v>
      </c>
      <c r="P3" s="86" t="s">
        <v>0</v>
      </c>
      <c r="Q3" s="17">
        <v>80</v>
      </c>
      <c r="S3" s="89">
        <v>19</v>
      </c>
      <c r="T3" s="17">
        <v>1</v>
      </c>
      <c r="U3" s="89">
        <v>3.5</v>
      </c>
      <c r="V3" s="17">
        <v>1</v>
      </c>
      <c r="W3" s="89">
        <v>29.5</v>
      </c>
      <c r="X3" s="17">
        <v>1</v>
      </c>
      <c r="Z3" s="89">
        <v>15</v>
      </c>
      <c r="AA3" s="17">
        <v>1</v>
      </c>
      <c r="AB3" s="89">
        <v>4</v>
      </c>
      <c r="AC3" s="17">
        <v>1</v>
      </c>
      <c r="AD3" s="89">
        <v>25</v>
      </c>
      <c r="AE3" s="17">
        <v>1</v>
      </c>
    </row>
    <row r="4" spans="1:31">
      <c r="A4" s="102">
        <v>4</v>
      </c>
      <c r="B4" s="102" t="s">
        <v>0</v>
      </c>
      <c r="C4" s="102">
        <v>8</v>
      </c>
      <c r="D4" s="102" t="s">
        <v>272</v>
      </c>
      <c r="E4" s="102">
        <v>2</v>
      </c>
      <c r="F4" s="102">
        <v>8</v>
      </c>
      <c r="G4" s="102">
        <v>12</v>
      </c>
      <c r="H4" s="101">
        <v>19</v>
      </c>
      <c r="I4" s="101">
        <v>21.5</v>
      </c>
      <c r="J4" s="79">
        <v>25</v>
      </c>
      <c r="K4" s="79">
        <v>38.5</v>
      </c>
      <c r="L4" s="79">
        <v>57</v>
      </c>
      <c r="M4" s="79">
        <v>86</v>
      </c>
      <c r="P4" s="89">
        <v>11.5</v>
      </c>
      <c r="Q4" s="17">
        <v>1</v>
      </c>
      <c r="S4" s="89">
        <v>21</v>
      </c>
      <c r="T4" s="17">
        <v>1</v>
      </c>
      <c r="U4" s="89">
        <v>5</v>
      </c>
      <c r="V4" s="17">
        <v>1</v>
      </c>
      <c r="W4" s="89">
        <v>54</v>
      </c>
      <c r="X4" s="17">
        <v>1</v>
      </c>
      <c r="Z4" s="89">
        <v>16</v>
      </c>
      <c r="AA4" s="17">
        <v>1</v>
      </c>
      <c r="AB4" s="89">
        <v>8</v>
      </c>
      <c r="AC4" s="17">
        <v>1</v>
      </c>
      <c r="AD4" s="89">
        <v>35</v>
      </c>
      <c r="AE4" s="17">
        <v>1</v>
      </c>
    </row>
    <row r="5" spans="1:31">
      <c r="A5" s="102">
        <v>4</v>
      </c>
      <c r="B5" s="102" t="s">
        <v>0</v>
      </c>
      <c r="C5" s="102">
        <v>11</v>
      </c>
      <c r="D5" s="102" t="s">
        <v>267</v>
      </c>
      <c r="E5" s="102">
        <v>1</v>
      </c>
      <c r="F5" s="102">
        <v>6</v>
      </c>
      <c r="G5" s="102">
        <v>5</v>
      </c>
      <c r="H5" s="101">
        <v>9.5</v>
      </c>
      <c r="I5" s="101">
        <v>10.5</v>
      </c>
      <c r="J5" s="79">
        <v>12</v>
      </c>
      <c r="K5" s="79">
        <v>18</v>
      </c>
      <c r="L5" s="79">
        <v>21</v>
      </c>
      <c r="M5" s="79">
        <v>36</v>
      </c>
      <c r="P5" s="89">
        <v>15</v>
      </c>
      <c r="Q5" s="17">
        <v>1</v>
      </c>
      <c r="S5" s="89">
        <v>22</v>
      </c>
      <c r="T5" s="17">
        <v>1</v>
      </c>
      <c r="U5" s="89">
        <v>11</v>
      </c>
      <c r="V5" s="17">
        <v>1</v>
      </c>
      <c r="W5" s="110"/>
      <c r="X5" s="109"/>
      <c r="Z5" s="89">
        <v>16.5</v>
      </c>
      <c r="AA5" s="17">
        <v>2</v>
      </c>
      <c r="AB5" s="89">
        <v>10</v>
      </c>
      <c r="AC5" s="17">
        <v>1</v>
      </c>
      <c r="AD5" s="110"/>
      <c r="AE5" s="109"/>
    </row>
    <row r="6" spans="1:31">
      <c r="A6" s="102">
        <v>4</v>
      </c>
      <c r="B6" s="102" t="s">
        <v>0</v>
      </c>
      <c r="C6" s="102">
        <v>12</v>
      </c>
      <c r="D6" s="102" t="s">
        <v>267</v>
      </c>
      <c r="E6" s="102">
        <v>3</v>
      </c>
      <c r="F6" s="102">
        <v>5.5</v>
      </c>
      <c r="G6" s="102">
        <v>8</v>
      </c>
      <c r="H6" s="101">
        <v>10</v>
      </c>
      <c r="I6" s="101">
        <v>11.5</v>
      </c>
      <c r="J6" s="79">
        <v>14</v>
      </c>
      <c r="K6" s="79">
        <v>17.5</v>
      </c>
      <c r="L6" s="79">
        <v>24.5</v>
      </c>
      <c r="M6" s="79">
        <v>38</v>
      </c>
      <c r="P6" s="89">
        <v>16</v>
      </c>
      <c r="Q6" s="17">
        <v>1</v>
      </c>
      <c r="S6" s="89">
        <v>27</v>
      </c>
      <c r="T6" s="17">
        <v>1</v>
      </c>
      <c r="U6" s="89">
        <v>13</v>
      </c>
      <c r="V6" s="17">
        <v>2</v>
      </c>
      <c r="Z6" s="89">
        <v>19</v>
      </c>
      <c r="AA6" s="17">
        <v>1</v>
      </c>
      <c r="AB6" s="89">
        <v>12</v>
      </c>
      <c r="AC6" s="17">
        <v>1</v>
      </c>
    </row>
    <row r="7" spans="1:31">
      <c r="A7" s="102">
        <v>4</v>
      </c>
      <c r="B7" s="102" t="s">
        <v>0</v>
      </c>
      <c r="C7" s="102">
        <v>13</v>
      </c>
      <c r="D7" s="102" t="s">
        <v>267</v>
      </c>
      <c r="E7" s="102">
        <v>3</v>
      </c>
      <c r="F7" s="102">
        <v>7.5</v>
      </c>
      <c r="G7" s="102">
        <v>10</v>
      </c>
      <c r="H7" s="101">
        <v>11</v>
      </c>
      <c r="I7" s="101">
        <v>10</v>
      </c>
      <c r="J7" s="79">
        <v>10</v>
      </c>
      <c r="K7" s="79">
        <v>13</v>
      </c>
      <c r="L7" s="79">
        <v>15</v>
      </c>
      <c r="M7" s="79">
        <v>19</v>
      </c>
      <c r="P7" s="89">
        <v>16.5</v>
      </c>
      <c r="Q7" s="17">
        <v>2</v>
      </c>
      <c r="S7" s="89">
        <v>28</v>
      </c>
      <c r="T7" s="17">
        <v>2</v>
      </c>
      <c r="U7" s="89">
        <v>15</v>
      </c>
      <c r="V7" s="17">
        <v>2</v>
      </c>
      <c r="Z7" s="89">
        <v>19.5</v>
      </c>
      <c r="AA7" s="17">
        <v>1</v>
      </c>
      <c r="AB7" s="89">
        <v>13</v>
      </c>
      <c r="AC7" s="17">
        <v>1</v>
      </c>
    </row>
    <row r="8" spans="1:31">
      <c r="A8" s="102">
        <v>4</v>
      </c>
      <c r="B8" s="102" t="s">
        <v>0</v>
      </c>
      <c r="C8" s="102">
        <v>16</v>
      </c>
      <c r="D8" s="102" t="s">
        <v>267</v>
      </c>
      <c r="E8" s="102">
        <v>2</v>
      </c>
      <c r="F8" s="102">
        <v>5.5</v>
      </c>
      <c r="G8" s="102">
        <v>6</v>
      </c>
      <c r="H8" s="101">
        <v>8.5</v>
      </c>
      <c r="I8" s="101">
        <v>9.5</v>
      </c>
      <c r="J8" s="79">
        <v>12</v>
      </c>
      <c r="K8" s="79">
        <v>17.5</v>
      </c>
      <c r="L8" s="79">
        <v>27</v>
      </c>
      <c r="M8" s="79">
        <v>28</v>
      </c>
      <c r="P8" s="89">
        <v>19</v>
      </c>
      <c r="Q8" s="17">
        <v>1</v>
      </c>
      <c r="S8" s="89">
        <v>31</v>
      </c>
      <c r="T8" s="17">
        <v>1</v>
      </c>
      <c r="U8" s="89">
        <v>17</v>
      </c>
      <c r="V8" s="17">
        <v>1</v>
      </c>
      <c r="Z8" s="89">
        <v>21</v>
      </c>
      <c r="AA8" s="17">
        <v>1</v>
      </c>
      <c r="AB8" s="89">
        <v>14</v>
      </c>
      <c r="AC8" s="17">
        <v>1</v>
      </c>
    </row>
    <row r="9" spans="1:31">
      <c r="A9" s="102">
        <v>4</v>
      </c>
      <c r="B9" s="102" t="s">
        <v>0</v>
      </c>
      <c r="C9" s="102">
        <v>19</v>
      </c>
      <c r="D9" s="102" t="s">
        <v>267</v>
      </c>
      <c r="E9" s="102">
        <v>1</v>
      </c>
      <c r="F9" s="102">
        <v>6.5</v>
      </c>
      <c r="G9" s="102">
        <v>12</v>
      </c>
      <c r="H9" s="101">
        <v>27</v>
      </c>
      <c r="I9" s="101">
        <v>32</v>
      </c>
      <c r="J9" s="79">
        <v>35</v>
      </c>
      <c r="K9" s="79">
        <v>47</v>
      </c>
      <c r="L9" s="79">
        <v>62</v>
      </c>
      <c r="M9" s="79">
        <v>75.5</v>
      </c>
      <c r="P9" s="89">
        <v>19.5</v>
      </c>
      <c r="Q9" s="17">
        <v>1</v>
      </c>
      <c r="S9" s="89">
        <v>32</v>
      </c>
      <c r="T9" s="17">
        <v>1</v>
      </c>
      <c r="U9" s="89">
        <v>21</v>
      </c>
      <c r="V9" s="17">
        <v>1</v>
      </c>
      <c r="Z9" s="89">
        <v>22</v>
      </c>
      <c r="AA9" s="17">
        <v>2</v>
      </c>
      <c r="AB9" s="89">
        <v>15</v>
      </c>
      <c r="AC9" s="17">
        <v>1</v>
      </c>
    </row>
    <row r="10" spans="1:31">
      <c r="A10" s="102">
        <v>4</v>
      </c>
      <c r="B10" s="102" t="s">
        <v>0</v>
      </c>
      <c r="C10" s="102">
        <v>20</v>
      </c>
      <c r="D10" s="102" t="s">
        <v>47</v>
      </c>
      <c r="E10" s="102">
        <v>1</v>
      </c>
      <c r="F10" s="102">
        <v>10</v>
      </c>
      <c r="G10" s="102">
        <v>18</v>
      </c>
      <c r="H10" s="101">
        <v>33.5</v>
      </c>
      <c r="I10" s="101">
        <v>36.5</v>
      </c>
      <c r="J10" s="79">
        <v>41</v>
      </c>
      <c r="K10" s="79">
        <v>51</v>
      </c>
      <c r="L10" s="79">
        <v>74</v>
      </c>
      <c r="M10" s="79">
        <v>105</v>
      </c>
      <c r="P10" s="89">
        <v>21</v>
      </c>
      <c r="Q10" s="17">
        <v>1</v>
      </c>
      <c r="S10" s="89">
        <v>33</v>
      </c>
      <c r="T10" s="17">
        <v>1</v>
      </c>
      <c r="U10" s="89">
        <v>23</v>
      </c>
      <c r="V10" s="17">
        <v>1</v>
      </c>
      <c r="Z10" s="89">
        <v>23.5</v>
      </c>
      <c r="AA10" s="17">
        <v>1</v>
      </c>
      <c r="AB10" s="89">
        <v>16</v>
      </c>
      <c r="AC10" s="17">
        <v>3</v>
      </c>
    </row>
    <row r="11" spans="1:31">
      <c r="A11" s="102">
        <v>4</v>
      </c>
      <c r="B11" s="102" t="s">
        <v>0</v>
      </c>
      <c r="C11" s="102">
        <v>22</v>
      </c>
      <c r="D11" s="102" t="s">
        <v>272</v>
      </c>
      <c r="E11" s="102">
        <v>2</v>
      </c>
      <c r="F11" s="102">
        <v>7.5</v>
      </c>
      <c r="G11" s="102">
        <v>14</v>
      </c>
      <c r="H11" s="101">
        <v>24</v>
      </c>
      <c r="I11" s="101">
        <v>25</v>
      </c>
      <c r="J11" s="79">
        <v>20</v>
      </c>
      <c r="K11" s="79">
        <v>23</v>
      </c>
      <c r="L11" s="79">
        <v>22</v>
      </c>
      <c r="M11" s="79">
        <v>22</v>
      </c>
      <c r="P11" s="89">
        <v>22</v>
      </c>
      <c r="Q11" s="17">
        <v>2</v>
      </c>
      <c r="S11" s="89">
        <v>34</v>
      </c>
      <c r="T11" s="17">
        <v>1</v>
      </c>
      <c r="U11" s="89">
        <v>24</v>
      </c>
      <c r="V11" s="17">
        <v>1</v>
      </c>
      <c r="Z11" s="89">
        <v>24.5</v>
      </c>
      <c r="AA11" s="17">
        <v>2</v>
      </c>
      <c r="AB11" s="89">
        <v>17</v>
      </c>
      <c r="AC11" s="17">
        <v>1</v>
      </c>
    </row>
    <row r="12" spans="1:31">
      <c r="A12" s="102">
        <v>4</v>
      </c>
      <c r="B12" s="102" t="s">
        <v>0</v>
      </c>
      <c r="C12" s="102">
        <v>24</v>
      </c>
      <c r="D12" s="102" t="s">
        <v>47</v>
      </c>
      <c r="E12" s="102">
        <v>2</v>
      </c>
      <c r="F12" s="102">
        <v>8</v>
      </c>
      <c r="G12" s="102">
        <v>12</v>
      </c>
      <c r="H12" s="101">
        <v>15.5</v>
      </c>
      <c r="I12" s="101">
        <v>16.5</v>
      </c>
      <c r="J12" s="79">
        <v>18</v>
      </c>
      <c r="K12" s="79">
        <v>22.5</v>
      </c>
      <c r="L12" s="79">
        <v>30</v>
      </c>
      <c r="M12" s="79">
        <v>52</v>
      </c>
      <c r="P12" s="89">
        <v>23.5</v>
      </c>
      <c r="Q12" s="17">
        <v>1</v>
      </c>
      <c r="S12" s="89">
        <v>36</v>
      </c>
      <c r="T12" s="17">
        <v>2</v>
      </c>
      <c r="U12" s="89">
        <v>25</v>
      </c>
      <c r="V12" s="17">
        <v>1</v>
      </c>
      <c r="Z12" s="89">
        <v>25</v>
      </c>
      <c r="AA12" s="17">
        <v>1</v>
      </c>
      <c r="AB12" s="89">
        <v>18</v>
      </c>
      <c r="AC12" s="17">
        <v>2</v>
      </c>
    </row>
    <row r="13" spans="1:31">
      <c r="A13" s="102">
        <v>4</v>
      </c>
      <c r="B13" s="102" t="s">
        <v>0</v>
      </c>
      <c r="C13" s="102">
        <v>25</v>
      </c>
      <c r="D13" s="102" t="s">
        <v>47</v>
      </c>
      <c r="E13" s="102">
        <v>2</v>
      </c>
      <c r="F13" s="102">
        <v>7</v>
      </c>
      <c r="G13" s="102">
        <v>10.5</v>
      </c>
      <c r="H13" s="101">
        <v>27.5</v>
      </c>
      <c r="I13" s="101">
        <v>36.5</v>
      </c>
      <c r="J13" s="79">
        <v>51</v>
      </c>
      <c r="K13" s="79">
        <v>74</v>
      </c>
      <c r="L13" s="79">
        <v>96</v>
      </c>
      <c r="M13" s="79">
        <v>135</v>
      </c>
      <c r="P13" s="89">
        <v>24.5</v>
      </c>
      <c r="Q13" s="17">
        <v>2</v>
      </c>
      <c r="S13" s="89">
        <v>37</v>
      </c>
      <c r="T13" s="17">
        <v>1</v>
      </c>
      <c r="U13" s="89">
        <v>26</v>
      </c>
      <c r="V13" s="17">
        <v>1</v>
      </c>
      <c r="Z13" s="89">
        <v>27</v>
      </c>
      <c r="AA13" s="17">
        <v>1</v>
      </c>
      <c r="AB13" s="89">
        <v>20</v>
      </c>
      <c r="AC13" s="17">
        <v>1</v>
      </c>
    </row>
    <row r="14" spans="1:31">
      <c r="A14" s="102">
        <v>4</v>
      </c>
      <c r="B14" s="102" t="s">
        <v>0</v>
      </c>
      <c r="C14" s="102">
        <v>26</v>
      </c>
      <c r="D14" s="102" t="s">
        <v>47</v>
      </c>
      <c r="E14" s="102">
        <v>2</v>
      </c>
      <c r="F14" s="102">
        <v>9</v>
      </c>
      <c r="G14" s="102">
        <v>12.5</v>
      </c>
      <c r="H14" s="101">
        <v>27.5</v>
      </c>
      <c r="I14" s="101">
        <v>32</v>
      </c>
      <c r="J14" s="79">
        <v>44</v>
      </c>
      <c r="K14" s="79">
        <v>57</v>
      </c>
      <c r="L14" s="79">
        <v>84</v>
      </c>
      <c r="M14" s="79">
        <v>120</v>
      </c>
      <c r="P14" s="89">
        <v>25</v>
      </c>
      <c r="Q14" s="17">
        <v>1</v>
      </c>
      <c r="S14" s="89">
        <v>38</v>
      </c>
      <c r="T14" s="17">
        <v>2</v>
      </c>
      <c r="U14" s="89">
        <v>28</v>
      </c>
      <c r="V14" s="17">
        <v>1</v>
      </c>
      <c r="Z14" s="89">
        <v>28</v>
      </c>
      <c r="AA14" s="17">
        <v>1</v>
      </c>
      <c r="AB14" s="89">
        <v>22</v>
      </c>
      <c r="AC14" s="17">
        <v>4</v>
      </c>
    </row>
    <row r="15" spans="1:31">
      <c r="A15" s="102">
        <v>4</v>
      </c>
      <c r="B15" s="102" t="s">
        <v>0</v>
      </c>
      <c r="C15" s="102">
        <v>29</v>
      </c>
      <c r="D15" s="102" t="s">
        <v>47</v>
      </c>
      <c r="E15" s="102">
        <v>2</v>
      </c>
      <c r="F15" s="102">
        <v>7.5</v>
      </c>
      <c r="G15" s="102">
        <v>13</v>
      </c>
      <c r="H15" s="101">
        <v>22.5</v>
      </c>
      <c r="I15" s="101">
        <v>28.5</v>
      </c>
      <c r="J15" s="79">
        <v>36</v>
      </c>
      <c r="K15" s="79">
        <v>54.5</v>
      </c>
      <c r="L15" s="79">
        <v>66</v>
      </c>
      <c r="M15" s="79">
        <v>85</v>
      </c>
      <c r="P15" s="89">
        <v>27</v>
      </c>
      <c r="Q15" s="17">
        <v>1</v>
      </c>
      <c r="S15" s="89">
        <v>42</v>
      </c>
      <c r="T15" s="17">
        <v>1</v>
      </c>
      <c r="U15" s="89">
        <v>30.5</v>
      </c>
      <c r="V15" s="17">
        <v>1</v>
      </c>
      <c r="Z15" s="89">
        <v>30</v>
      </c>
      <c r="AA15" s="17">
        <v>1</v>
      </c>
      <c r="AB15" s="89">
        <v>23</v>
      </c>
      <c r="AC15" s="17">
        <v>1</v>
      </c>
    </row>
    <row r="16" spans="1:31">
      <c r="A16" s="102">
        <v>4</v>
      </c>
      <c r="B16" s="102" t="s">
        <v>0</v>
      </c>
      <c r="C16" s="102">
        <v>30</v>
      </c>
      <c r="D16" s="102" t="s">
        <v>47</v>
      </c>
      <c r="E16" s="102">
        <v>2</v>
      </c>
      <c r="F16" s="102">
        <v>8.5</v>
      </c>
      <c r="G16" s="102">
        <v>13</v>
      </c>
      <c r="H16" s="101">
        <v>29</v>
      </c>
      <c r="I16" s="101">
        <v>34.5</v>
      </c>
      <c r="J16" s="79">
        <v>44</v>
      </c>
      <c r="K16" s="79">
        <v>66</v>
      </c>
      <c r="L16" s="79">
        <v>82</v>
      </c>
      <c r="M16" s="79">
        <v>105</v>
      </c>
      <c r="P16" s="89">
        <v>28</v>
      </c>
      <c r="Q16" s="17">
        <v>1</v>
      </c>
      <c r="S16" s="89">
        <v>43</v>
      </c>
      <c r="T16" s="17">
        <v>1</v>
      </c>
      <c r="U16" s="89">
        <v>31</v>
      </c>
      <c r="V16" s="17">
        <v>1</v>
      </c>
      <c r="Z16" s="89">
        <v>30.5</v>
      </c>
      <c r="AA16" s="17">
        <v>1</v>
      </c>
      <c r="AB16" s="89">
        <v>25</v>
      </c>
      <c r="AC16" s="17">
        <v>1</v>
      </c>
    </row>
    <row r="17" spans="1:29">
      <c r="A17" s="102">
        <v>4</v>
      </c>
      <c r="B17" s="102" t="s">
        <v>0</v>
      </c>
      <c r="C17" s="102">
        <v>31</v>
      </c>
      <c r="D17" s="102" t="s">
        <v>47</v>
      </c>
      <c r="E17" s="102">
        <v>1</v>
      </c>
      <c r="F17" s="102">
        <v>7</v>
      </c>
      <c r="G17" s="102">
        <v>17</v>
      </c>
      <c r="H17" s="101">
        <v>42</v>
      </c>
      <c r="I17" s="101">
        <v>45.5</v>
      </c>
      <c r="J17" s="79">
        <v>52</v>
      </c>
      <c r="K17" s="79">
        <v>65.5</v>
      </c>
      <c r="L17" s="79">
        <v>71</v>
      </c>
      <c r="M17" s="79">
        <v>90</v>
      </c>
      <c r="P17" s="89">
        <v>30</v>
      </c>
      <c r="Q17" s="17">
        <v>1</v>
      </c>
      <c r="S17" s="89">
        <v>44</v>
      </c>
      <c r="T17" s="17">
        <v>2</v>
      </c>
      <c r="U17" s="89">
        <v>32</v>
      </c>
      <c r="V17" s="17">
        <v>1</v>
      </c>
      <c r="Z17" s="89">
        <v>31</v>
      </c>
      <c r="AA17" s="17">
        <v>2</v>
      </c>
      <c r="AB17" s="89">
        <v>26</v>
      </c>
      <c r="AC17" s="17">
        <v>1</v>
      </c>
    </row>
    <row r="18" spans="1:29">
      <c r="A18" s="102">
        <v>4</v>
      </c>
      <c r="B18" s="102" t="s">
        <v>0</v>
      </c>
      <c r="C18" s="102">
        <v>34</v>
      </c>
      <c r="D18" s="102" t="s">
        <v>267</v>
      </c>
      <c r="E18" s="102">
        <v>2</v>
      </c>
      <c r="F18" s="102">
        <v>10</v>
      </c>
      <c r="G18" s="102">
        <v>12</v>
      </c>
      <c r="H18" s="101">
        <v>17</v>
      </c>
      <c r="I18" s="101">
        <v>18.5</v>
      </c>
      <c r="J18" s="79">
        <v>19</v>
      </c>
      <c r="K18" s="79">
        <v>29</v>
      </c>
      <c r="L18" s="79">
        <v>35</v>
      </c>
      <c r="M18" s="79">
        <v>62</v>
      </c>
      <c r="P18" s="89">
        <v>30.5</v>
      </c>
      <c r="Q18" s="17">
        <v>1</v>
      </c>
      <c r="S18" s="89">
        <v>47</v>
      </c>
      <c r="T18" s="17">
        <v>2</v>
      </c>
      <c r="U18" s="89">
        <v>33.5</v>
      </c>
      <c r="V18" s="17">
        <v>1</v>
      </c>
      <c r="Z18" s="89">
        <v>32</v>
      </c>
      <c r="AA18" s="17">
        <v>1</v>
      </c>
      <c r="AB18" s="89">
        <v>28</v>
      </c>
      <c r="AC18" s="17">
        <v>1</v>
      </c>
    </row>
    <row r="19" spans="1:29">
      <c r="A19" s="102">
        <v>4</v>
      </c>
      <c r="B19" s="102" t="s">
        <v>0</v>
      </c>
      <c r="C19" s="102">
        <v>35</v>
      </c>
      <c r="D19" s="102" t="s">
        <v>47</v>
      </c>
      <c r="E19" s="102">
        <v>2</v>
      </c>
      <c r="F19" s="102">
        <v>4.5</v>
      </c>
      <c r="G19" s="102">
        <v>7.5</v>
      </c>
      <c r="H19" s="101">
        <v>28</v>
      </c>
      <c r="I19" s="101">
        <v>38</v>
      </c>
      <c r="J19" s="79">
        <v>45</v>
      </c>
      <c r="K19" s="79">
        <v>58</v>
      </c>
      <c r="L19" s="79">
        <v>67.5</v>
      </c>
      <c r="M19" s="79">
        <v>96</v>
      </c>
      <c r="P19" s="89">
        <v>31</v>
      </c>
      <c r="Q19" s="17">
        <v>2</v>
      </c>
      <c r="S19" s="89">
        <v>48</v>
      </c>
      <c r="T19" s="17">
        <v>1</v>
      </c>
      <c r="U19" s="89">
        <v>35</v>
      </c>
      <c r="V19" s="17">
        <v>1</v>
      </c>
      <c r="Z19" s="89">
        <v>33</v>
      </c>
      <c r="AA19" s="17">
        <v>3</v>
      </c>
      <c r="AB19" s="89">
        <v>31</v>
      </c>
      <c r="AC19" s="17">
        <v>2</v>
      </c>
    </row>
    <row r="20" spans="1:29">
      <c r="A20" s="102">
        <v>4</v>
      </c>
      <c r="B20" s="102" t="s">
        <v>0</v>
      </c>
      <c r="C20" s="102">
        <v>37</v>
      </c>
      <c r="D20" s="102" t="s">
        <v>267</v>
      </c>
      <c r="E20" s="102">
        <v>2</v>
      </c>
      <c r="F20" s="102">
        <v>9</v>
      </c>
      <c r="G20" s="102">
        <v>18</v>
      </c>
      <c r="H20" s="101">
        <v>57</v>
      </c>
      <c r="I20" s="101">
        <v>77</v>
      </c>
      <c r="J20" s="79">
        <v>99</v>
      </c>
      <c r="K20" s="79">
        <v>119.5</v>
      </c>
      <c r="L20" s="79">
        <v>147</v>
      </c>
      <c r="M20" s="79">
        <v>189</v>
      </c>
      <c r="P20" s="89">
        <v>32</v>
      </c>
      <c r="Q20" s="17">
        <v>1</v>
      </c>
      <c r="S20" s="89">
        <v>52</v>
      </c>
      <c r="T20" s="17">
        <v>1</v>
      </c>
      <c r="U20" s="89">
        <v>37</v>
      </c>
      <c r="V20" s="17">
        <v>1</v>
      </c>
      <c r="Z20" s="89">
        <v>34</v>
      </c>
      <c r="AA20" s="17">
        <v>1</v>
      </c>
      <c r="AB20" s="89">
        <v>32</v>
      </c>
      <c r="AC20" s="17">
        <v>1</v>
      </c>
    </row>
    <row r="21" spans="1:29">
      <c r="A21" s="102">
        <v>4</v>
      </c>
      <c r="B21" s="102" t="s">
        <v>0</v>
      </c>
      <c r="C21" s="102">
        <v>38</v>
      </c>
      <c r="D21" s="102" t="s">
        <v>267</v>
      </c>
      <c r="E21" s="102">
        <v>1</v>
      </c>
      <c r="F21" s="102">
        <v>9</v>
      </c>
      <c r="G21" s="102">
        <v>14</v>
      </c>
      <c r="H21" s="101">
        <v>38.5</v>
      </c>
      <c r="I21" s="101">
        <v>54</v>
      </c>
      <c r="J21" s="79">
        <v>74</v>
      </c>
      <c r="K21" s="79">
        <v>74</v>
      </c>
      <c r="L21" s="79">
        <v>98</v>
      </c>
      <c r="M21" s="79">
        <v>160</v>
      </c>
      <c r="P21" s="89">
        <v>33</v>
      </c>
      <c r="Q21" s="17">
        <v>3</v>
      </c>
      <c r="S21" s="89">
        <v>53</v>
      </c>
      <c r="T21" s="17">
        <v>1</v>
      </c>
      <c r="U21" s="89">
        <v>39</v>
      </c>
      <c r="V21" s="17">
        <v>1</v>
      </c>
      <c r="Z21" s="89">
        <v>35</v>
      </c>
      <c r="AA21" s="17">
        <v>2</v>
      </c>
      <c r="AB21" s="89">
        <v>35</v>
      </c>
      <c r="AC21" s="17">
        <v>1</v>
      </c>
    </row>
    <row r="22" spans="1:29">
      <c r="A22" s="102">
        <v>4</v>
      </c>
      <c r="B22" s="102" t="s">
        <v>0</v>
      </c>
      <c r="C22" s="102">
        <v>41</v>
      </c>
      <c r="D22" s="102" t="s">
        <v>47</v>
      </c>
      <c r="E22" s="102">
        <v>3</v>
      </c>
      <c r="F22" s="102">
        <v>10</v>
      </c>
      <c r="G22" s="102">
        <v>12</v>
      </c>
      <c r="H22" s="101">
        <v>24</v>
      </c>
      <c r="I22" s="101">
        <v>32</v>
      </c>
      <c r="J22" s="79">
        <v>38</v>
      </c>
      <c r="K22" s="79">
        <v>55</v>
      </c>
      <c r="L22" s="79">
        <v>68</v>
      </c>
      <c r="M22" s="79">
        <v>95</v>
      </c>
      <c r="P22" s="89">
        <v>34</v>
      </c>
      <c r="Q22" s="17">
        <v>1</v>
      </c>
      <c r="S22" s="89">
        <v>55</v>
      </c>
      <c r="T22" s="17">
        <v>1</v>
      </c>
      <c r="U22" s="89">
        <v>40</v>
      </c>
      <c r="V22" s="17">
        <v>2</v>
      </c>
      <c r="Z22" s="89">
        <v>39</v>
      </c>
      <c r="AA22" s="17">
        <v>1</v>
      </c>
      <c r="AB22" s="89">
        <v>37</v>
      </c>
      <c r="AC22" s="17">
        <v>1</v>
      </c>
    </row>
    <row r="23" spans="1:29">
      <c r="A23" s="102">
        <v>4</v>
      </c>
      <c r="B23" s="102" t="s">
        <v>0</v>
      </c>
      <c r="C23" s="102">
        <v>43</v>
      </c>
      <c r="D23" s="102" t="s">
        <v>47</v>
      </c>
      <c r="E23" s="102">
        <v>5</v>
      </c>
      <c r="F23" s="102">
        <v>7</v>
      </c>
      <c r="G23" s="102">
        <v>12.5</v>
      </c>
      <c r="H23" s="101">
        <v>17.5</v>
      </c>
      <c r="I23" s="101">
        <v>21.5</v>
      </c>
      <c r="J23" s="79">
        <v>23</v>
      </c>
      <c r="K23" s="79">
        <v>32</v>
      </c>
      <c r="L23" s="79">
        <v>35</v>
      </c>
      <c r="M23" s="79">
        <v>38</v>
      </c>
      <c r="P23" s="89">
        <v>35</v>
      </c>
      <c r="Q23" s="17">
        <v>2</v>
      </c>
      <c r="S23" s="89">
        <v>56</v>
      </c>
      <c r="T23" s="17">
        <v>1</v>
      </c>
      <c r="U23" s="89">
        <v>42.5</v>
      </c>
      <c r="V23" s="17">
        <v>1</v>
      </c>
      <c r="Z23" s="89">
        <v>41</v>
      </c>
      <c r="AA23" s="17">
        <v>3</v>
      </c>
      <c r="AB23" s="89">
        <v>39</v>
      </c>
      <c r="AC23" s="17">
        <v>2</v>
      </c>
    </row>
    <row r="24" spans="1:29">
      <c r="A24" s="102">
        <v>4</v>
      </c>
      <c r="B24" s="102" t="s">
        <v>0</v>
      </c>
      <c r="C24" s="102">
        <v>45</v>
      </c>
      <c r="D24" s="102" t="s">
        <v>47</v>
      </c>
      <c r="E24" s="102">
        <v>2</v>
      </c>
      <c r="F24" s="102">
        <v>6</v>
      </c>
      <c r="G24" s="102">
        <v>9</v>
      </c>
      <c r="H24" s="101">
        <v>15</v>
      </c>
      <c r="I24" s="101">
        <v>17</v>
      </c>
      <c r="J24" s="79">
        <v>19</v>
      </c>
      <c r="K24" s="79">
        <v>28.5</v>
      </c>
      <c r="L24" s="79">
        <v>31</v>
      </c>
      <c r="M24" s="79">
        <v>44</v>
      </c>
      <c r="P24" s="89">
        <v>39</v>
      </c>
      <c r="Q24" s="17">
        <v>1</v>
      </c>
      <c r="S24" s="89">
        <v>57</v>
      </c>
      <c r="T24" s="17">
        <v>1</v>
      </c>
      <c r="U24" s="89">
        <v>46</v>
      </c>
      <c r="V24" s="17">
        <v>1</v>
      </c>
      <c r="Z24" s="89">
        <v>43</v>
      </c>
      <c r="AA24" s="17">
        <v>1</v>
      </c>
      <c r="AB24" s="89">
        <v>40</v>
      </c>
      <c r="AC24" s="17">
        <v>2</v>
      </c>
    </row>
    <row r="25" spans="1:29">
      <c r="A25" s="102">
        <v>4</v>
      </c>
      <c r="B25" s="102" t="s">
        <v>0</v>
      </c>
      <c r="C25" s="102">
        <v>47</v>
      </c>
      <c r="D25" s="102" t="s">
        <v>267</v>
      </c>
      <c r="E25" s="102">
        <v>3</v>
      </c>
      <c r="F25" s="102">
        <v>8</v>
      </c>
      <c r="G25" s="102">
        <v>10</v>
      </c>
      <c r="H25" s="101">
        <v>17.5</v>
      </c>
      <c r="I25" s="101">
        <v>25.5</v>
      </c>
      <c r="J25" s="79">
        <v>31</v>
      </c>
      <c r="K25" s="79">
        <v>42</v>
      </c>
      <c r="L25" s="79">
        <v>49</v>
      </c>
      <c r="M25" s="79">
        <v>72</v>
      </c>
      <c r="P25" s="89">
        <v>41</v>
      </c>
      <c r="Q25" s="17">
        <v>3</v>
      </c>
      <c r="S25" s="89">
        <v>59</v>
      </c>
      <c r="T25" s="17">
        <v>1</v>
      </c>
      <c r="U25" s="89">
        <v>46.5</v>
      </c>
      <c r="V25" s="17">
        <v>1</v>
      </c>
      <c r="Z25" s="89">
        <v>43.5</v>
      </c>
      <c r="AA25" s="17">
        <v>1</v>
      </c>
      <c r="AB25" s="89">
        <v>42</v>
      </c>
      <c r="AC25" s="17">
        <v>1</v>
      </c>
    </row>
    <row r="26" spans="1:29">
      <c r="A26" s="102">
        <v>4</v>
      </c>
      <c r="B26" s="102" t="s">
        <v>0</v>
      </c>
      <c r="C26" s="102">
        <v>51</v>
      </c>
      <c r="D26" s="102" t="s">
        <v>267</v>
      </c>
      <c r="E26" s="102">
        <v>2</v>
      </c>
      <c r="F26" s="102">
        <v>7</v>
      </c>
      <c r="G26" s="102">
        <v>16.5</v>
      </c>
      <c r="H26" s="107">
        <v>37</v>
      </c>
      <c r="I26" s="101">
        <v>44.5</v>
      </c>
      <c r="J26" s="78">
        <v>50</v>
      </c>
      <c r="K26" s="78">
        <v>64.5</v>
      </c>
      <c r="L26" s="78">
        <v>69</v>
      </c>
      <c r="M26" s="78">
        <v>98</v>
      </c>
      <c r="P26" s="89">
        <v>43</v>
      </c>
      <c r="Q26" s="17">
        <v>1</v>
      </c>
      <c r="S26" s="89">
        <v>61.5</v>
      </c>
      <c r="T26" s="17">
        <v>1</v>
      </c>
      <c r="U26" s="89">
        <v>48</v>
      </c>
      <c r="V26" s="17">
        <v>2</v>
      </c>
      <c r="Z26" s="89">
        <v>44</v>
      </c>
      <c r="AA26" s="17">
        <v>2</v>
      </c>
      <c r="AB26" s="89">
        <v>43</v>
      </c>
      <c r="AC26" s="17">
        <v>1</v>
      </c>
    </row>
    <row r="27" spans="1:29">
      <c r="A27" s="102">
        <v>4</v>
      </c>
      <c r="B27" s="102" t="s">
        <v>0</v>
      </c>
      <c r="C27" s="102">
        <v>54</v>
      </c>
      <c r="D27" s="102" t="s">
        <v>267</v>
      </c>
      <c r="E27" s="102">
        <v>2</v>
      </c>
      <c r="F27" s="102">
        <v>9</v>
      </c>
      <c r="G27" s="102">
        <v>11.5</v>
      </c>
      <c r="H27" s="101">
        <v>15.5</v>
      </c>
      <c r="I27" s="101">
        <v>16.5</v>
      </c>
      <c r="J27" s="79">
        <v>20</v>
      </c>
      <c r="K27" s="79">
        <v>31.5</v>
      </c>
      <c r="L27" s="79">
        <v>45</v>
      </c>
      <c r="M27" s="79">
        <v>71</v>
      </c>
      <c r="P27" s="89">
        <v>43.5</v>
      </c>
      <c r="Q27" s="17">
        <v>1</v>
      </c>
      <c r="S27" s="89">
        <v>62</v>
      </c>
      <c r="T27" s="17">
        <v>1</v>
      </c>
      <c r="U27" s="89">
        <v>51</v>
      </c>
      <c r="V27" s="17">
        <v>1</v>
      </c>
      <c r="Z27" s="89">
        <v>45</v>
      </c>
      <c r="AA27" s="17">
        <v>2</v>
      </c>
      <c r="AB27" s="89">
        <v>44</v>
      </c>
      <c r="AC27" s="17">
        <v>2</v>
      </c>
    </row>
    <row r="28" spans="1:29">
      <c r="A28" s="102">
        <v>4</v>
      </c>
      <c r="B28" s="102" t="s">
        <v>0</v>
      </c>
      <c r="C28" s="102">
        <v>55</v>
      </c>
      <c r="D28" s="102" t="s">
        <v>47</v>
      </c>
      <c r="E28" s="102">
        <v>1</v>
      </c>
      <c r="F28" s="102">
        <v>5</v>
      </c>
      <c r="G28" s="102">
        <v>11</v>
      </c>
      <c r="H28" s="101">
        <v>18.5</v>
      </c>
      <c r="I28" s="101">
        <v>23.5</v>
      </c>
      <c r="J28" s="79">
        <v>27</v>
      </c>
      <c r="K28" s="79">
        <v>39</v>
      </c>
      <c r="L28" s="79">
        <v>48</v>
      </c>
      <c r="M28" s="79">
        <v>42</v>
      </c>
      <c r="P28" s="89">
        <v>44</v>
      </c>
      <c r="Q28" s="17">
        <v>2</v>
      </c>
      <c r="S28" s="89">
        <v>64</v>
      </c>
      <c r="T28" s="17">
        <v>2</v>
      </c>
      <c r="U28" s="89">
        <v>51.5</v>
      </c>
      <c r="V28" s="17">
        <v>1</v>
      </c>
      <c r="Z28" s="89">
        <v>48</v>
      </c>
      <c r="AA28" s="17">
        <v>3</v>
      </c>
      <c r="AB28" s="89">
        <v>45</v>
      </c>
      <c r="AC28" s="17">
        <v>3</v>
      </c>
    </row>
    <row r="29" spans="1:29">
      <c r="A29" s="102">
        <v>4</v>
      </c>
      <c r="B29" s="102" t="s">
        <v>0</v>
      </c>
      <c r="C29" s="102">
        <v>58</v>
      </c>
      <c r="D29" s="102" t="s">
        <v>267</v>
      </c>
      <c r="E29" s="102">
        <v>1</v>
      </c>
      <c r="F29" s="102">
        <v>5</v>
      </c>
      <c r="G29" s="102">
        <v>9.5</v>
      </c>
      <c r="H29" s="101">
        <v>21</v>
      </c>
      <c r="I29" s="101">
        <v>26</v>
      </c>
      <c r="J29" s="79">
        <v>36</v>
      </c>
      <c r="K29" s="79">
        <v>56.5</v>
      </c>
      <c r="L29" s="79">
        <v>64.5</v>
      </c>
      <c r="M29" s="79">
        <v>90.5</v>
      </c>
      <c r="P29" s="89">
        <v>45</v>
      </c>
      <c r="Q29" s="17">
        <v>2</v>
      </c>
      <c r="S29" s="89">
        <v>66</v>
      </c>
      <c r="T29" s="17">
        <v>1</v>
      </c>
      <c r="U29" s="89">
        <v>55</v>
      </c>
      <c r="V29" s="17">
        <v>1</v>
      </c>
      <c r="Z29" s="89">
        <v>49</v>
      </c>
      <c r="AA29" s="17">
        <v>2</v>
      </c>
      <c r="AB29" s="89">
        <v>46</v>
      </c>
      <c r="AC29" s="17">
        <v>1</v>
      </c>
    </row>
    <row r="30" spans="1:29">
      <c r="A30" s="102">
        <v>4</v>
      </c>
      <c r="B30" s="102" t="s">
        <v>0</v>
      </c>
      <c r="C30" s="102">
        <v>60</v>
      </c>
      <c r="D30" s="102" t="s">
        <v>47</v>
      </c>
      <c r="E30" s="102">
        <v>2</v>
      </c>
      <c r="F30" s="102">
        <v>9</v>
      </c>
      <c r="G30" s="102">
        <v>12</v>
      </c>
      <c r="H30" s="101">
        <v>15.5</v>
      </c>
      <c r="I30" s="101">
        <v>18.5</v>
      </c>
      <c r="J30" s="79">
        <v>23</v>
      </c>
      <c r="K30" s="79">
        <v>30.5</v>
      </c>
      <c r="L30" s="79">
        <v>44</v>
      </c>
      <c r="M30" s="79">
        <v>69</v>
      </c>
      <c r="P30" s="89">
        <v>48</v>
      </c>
      <c r="Q30" s="17">
        <v>3</v>
      </c>
      <c r="S30" s="89">
        <v>66.5</v>
      </c>
      <c r="T30" s="17">
        <v>1</v>
      </c>
      <c r="U30" s="89">
        <v>57</v>
      </c>
      <c r="V30" s="17">
        <v>1</v>
      </c>
      <c r="Z30" s="89">
        <v>50</v>
      </c>
      <c r="AA30" s="17">
        <v>1</v>
      </c>
      <c r="AB30" s="89">
        <v>48</v>
      </c>
      <c r="AC30" s="17">
        <v>2</v>
      </c>
    </row>
    <row r="31" spans="1:29">
      <c r="A31" s="102">
        <v>4</v>
      </c>
      <c r="B31" s="102" t="s">
        <v>0</v>
      </c>
      <c r="C31" s="102">
        <v>61</v>
      </c>
      <c r="D31" s="102" t="s">
        <v>267</v>
      </c>
      <c r="E31" s="102">
        <v>2</v>
      </c>
      <c r="F31" s="102">
        <v>9</v>
      </c>
      <c r="G31" s="102">
        <v>18</v>
      </c>
      <c r="H31" s="101">
        <v>17.5</v>
      </c>
      <c r="I31" s="101">
        <v>10.5</v>
      </c>
      <c r="J31" s="79">
        <v>22</v>
      </c>
      <c r="K31" s="79">
        <v>28.5</v>
      </c>
      <c r="L31" s="79">
        <v>34</v>
      </c>
      <c r="M31" s="79">
        <v>53</v>
      </c>
      <c r="P31" s="89">
        <v>49</v>
      </c>
      <c r="Q31" s="17">
        <v>2</v>
      </c>
      <c r="S31" s="89">
        <v>67</v>
      </c>
      <c r="T31" s="17">
        <v>1</v>
      </c>
      <c r="U31" s="89">
        <v>58</v>
      </c>
      <c r="V31" s="17">
        <v>1</v>
      </c>
      <c r="Z31" s="89">
        <v>51</v>
      </c>
      <c r="AA31" s="17">
        <v>2</v>
      </c>
      <c r="AB31" s="89">
        <v>50</v>
      </c>
      <c r="AC31" s="17">
        <v>2</v>
      </c>
    </row>
    <row r="32" spans="1:29">
      <c r="A32" s="102">
        <v>4</v>
      </c>
      <c r="B32" s="102" t="s">
        <v>0</v>
      </c>
      <c r="C32" s="102">
        <v>62</v>
      </c>
      <c r="D32" s="102" t="s">
        <v>267</v>
      </c>
      <c r="E32" s="102">
        <v>2</v>
      </c>
      <c r="F32" s="102">
        <v>7</v>
      </c>
      <c r="G32" s="102">
        <v>10</v>
      </c>
      <c r="H32" s="101">
        <v>14</v>
      </c>
      <c r="I32" s="101">
        <v>15</v>
      </c>
      <c r="J32" s="79">
        <v>16</v>
      </c>
      <c r="K32" s="79">
        <v>19.5</v>
      </c>
      <c r="L32" s="79">
        <v>23.5</v>
      </c>
      <c r="M32" s="79">
        <v>32</v>
      </c>
      <c r="P32" s="89">
        <v>50</v>
      </c>
      <c r="Q32" s="17">
        <v>1</v>
      </c>
      <c r="S32" s="89">
        <v>67.5</v>
      </c>
      <c r="T32" s="17">
        <v>1</v>
      </c>
      <c r="U32" s="89">
        <v>60</v>
      </c>
      <c r="V32" s="17">
        <v>3</v>
      </c>
      <c r="Z32" s="89">
        <v>53</v>
      </c>
      <c r="AA32" s="17">
        <v>1</v>
      </c>
      <c r="AB32" s="89">
        <v>51</v>
      </c>
      <c r="AC32" s="17">
        <v>1</v>
      </c>
    </row>
    <row r="33" spans="1:29">
      <c r="A33" s="102">
        <v>4</v>
      </c>
      <c r="B33" s="102" t="s">
        <v>0</v>
      </c>
      <c r="C33" s="102">
        <v>67</v>
      </c>
      <c r="D33" s="102" t="s">
        <v>47</v>
      </c>
      <c r="E33" s="102">
        <v>2</v>
      </c>
      <c r="F33" s="102">
        <v>12</v>
      </c>
      <c r="G33" s="102">
        <v>23.5</v>
      </c>
      <c r="H33" s="101">
        <v>37.5</v>
      </c>
      <c r="I33" s="101">
        <v>53</v>
      </c>
      <c r="J33" s="79">
        <v>30</v>
      </c>
      <c r="K33" s="79">
        <v>63.5</v>
      </c>
      <c r="L33" s="79">
        <v>70</v>
      </c>
      <c r="M33" s="79">
        <v>95.5</v>
      </c>
      <c r="P33" s="89">
        <v>51</v>
      </c>
      <c r="Q33" s="17">
        <v>2</v>
      </c>
      <c r="S33" s="89">
        <v>69</v>
      </c>
      <c r="T33" s="17">
        <v>1</v>
      </c>
      <c r="U33" s="89">
        <v>65.5</v>
      </c>
      <c r="V33" s="17">
        <v>1</v>
      </c>
      <c r="Z33" s="89">
        <v>53.5</v>
      </c>
      <c r="AA33" s="17">
        <v>1</v>
      </c>
      <c r="AB33" s="89">
        <v>52</v>
      </c>
      <c r="AC33" s="17">
        <v>2</v>
      </c>
    </row>
    <row r="34" spans="1:29">
      <c r="A34" s="102">
        <v>4</v>
      </c>
      <c r="B34" s="102" t="s">
        <v>0</v>
      </c>
      <c r="C34" s="102">
        <v>70</v>
      </c>
      <c r="D34" s="102" t="s">
        <v>267</v>
      </c>
      <c r="E34" s="102">
        <v>2</v>
      </c>
      <c r="F34" s="102">
        <v>5</v>
      </c>
      <c r="G34" s="102">
        <v>9.5</v>
      </c>
      <c r="H34" s="101">
        <v>10</v>
      </c>
      <c r="I34" s="101">
        <v>12</v>
      </c>
      <c r="J34" s="79">
        <v>12</v>
      </c>
      <c r="K34" s="79">
        <v>17.5</v>
      </c>
      <c r="L34" s="79">
        <v>22</v>
      </c>
      <c r="M34" s="79">
        <v>31</v>
      </c>
      <c r="P34" s="89">
        <v>53</v>
      </c>
      <c r="Q34" s="17">
        <v>1</v>
      </c>
      <c r="S34" s="89">
        <v>70.5</v>
      </c>
      <c r="T34" s="17">
        <v>1</v>
      </c>
      <c r="U34" s="89">
        <v>68</v>
      </c>
      <c r="V34" s="17">
        <v>2</v>
      </c>
      <c r="Z34" s="89">
        <v>54</v>
      </c>
      <c r="AA34" s="17">
        <v>1</v>
      </c>
      <c r="AB34" s="89">
        <v>54</v>
      </c>
      <c r="AC34" s="17">
        <v>1</v>
      </c>
    </row>
    <row r="35" spans="1:29">
      <c r="A35" s="102">
        <v>4</v>
      </c>
      <c r="B35" s="102" t="s">
        <v>0</v>
      </c>
      <c r="C35" s="102">
        <v>71</v>
      </c>
      <c r="D35" s="102" t="s">
        <v>47</v>
      </c>
      <c r="E35" s="102">
        <v>2</v>
      </c>
      <c r="F35" s="102">
        <v>6</v>
      </c>
      <c r="G35" s="102">
        <v>13.5</v>
      </c>
      <c r="H35" s="101">
        <v>20</v>
      </c>
      <c r="I35" s="101">
        <v>24</v>
      </c>
      <c r="J35" s="79">
        <v>29</v>
      </c>
      <c r="K35" s="79">
        <v>38</v>
      </c>
      <c r="L35" s="79">
        <v>51</v>
      </c>
      <c r="M35" s="79">
        <v>83</v>
      </c>
      <c r="P35" s="89">
        <v>53.5</v>
      </c>
      <c r="Q35" s="17">
        <v>1</v>
      </c>
      <c r="S35" s="89">
        <v>71</v>
      </c>
      <c r="T35" s="17">
        <v>1</v>
      </c>
      <c r="U35" s="89">
        <v>69.5</v>
      </c>
      <c r="V35" s="17">
        <v>1</v>
      </c>
      <c r="Z35" s="89">
        <v>56</v>
      </c>
      <c r="AA35" s="17">
        <v>1</v>
      </c>
      <c r="AB35" s="89">
        <v>55</v>
      </c>
      <c r="AC35" s="17">
        <v>2</v>
      </c>
    </row>
    <row r="36" spans="1:29">
      <c r="A36" s="102">
        <v>4</v>
      </c>
      <c r="B36" s="102" t="s">
        <v>0</v>
      </c>
      <c r="C36" s="102">
        <v>72</v>
      </c>
      <c r="D36" s="102" t="s">
        <v>47</v>
      </c>
      <c r="E36" s="102">
        <v>1</v>
      </c>
      <c r="F36" s="102">
        <v>8</v>
      </c>
      <c r="G36" s="102">
        <v>13</v>
      </c>
      <c r="H36" s="101">
        <v>21</v>
      </c>
      <c r="I36" s="101">
        <v>24.5</v>
      </c>
      <c r="J36" s="79">
        <v>36</v>
      </c>
      <c r="K36" s="79">
        <v>39.5</v>
      </c>
      <c r="L36" s="79">
        <v>54</v>
      </c>
      <c r="M36" s="79">
        <v>70.5</v>
      </c>
      <c r="P36" s="89">
        <v>54</v>
      </c>
      <c r="Q36" s="17">
        <v>1</v>
      </c>
      <c r="S36" s="89">
        <v>72</v>
      </c>
      <c r="T36" s="17">
        <v>1</v>
      </c>
      <c r="U36" s="89">
        <v>70</v>
      </c>
      <c r="V36" s="17">
        <v>2</v>
      </c>
      <c r="Z36" s="89">
        <v>57</v>
      </c>
      <c r="AA36" s="17">
        <v>1</v>
      </c>
      <c r="AB36" s="89">
        <v>56</v>
      </c>
      <c r="AC36" s="17">
        <v>2</v>
      </c>
    </row>
    <row r="37" spans="1:29">
      <c r="A37" s="102">
        <v>4</v>
      </c>
      <c r="B37" s="102" t="s">
        <v>0</v>
      </c>
      <c r="C37" s="102">
        <v>73</v>
      </c>
      <c r="D37" s="102" t="s">
        <v>47</v>
      </c>
      <c r="E37" s="102">
        <v>2</v>
      </c>
      <c r="F37" s="102">
        <v>3</v>
      </c>
      <c r="G37" s="102">
        <v>8</v>
      </c>
      <c r="H37" s="101">
        <v>18.5</v>
      </c>
      <c r="I37" s="101">
        <v>23</v>
      </c>
      <c r="J37" s="79">
        <v>28</v>
      </c>
      <c r="K37" s="79">
        <v>42</v>
      </c>
      <c r="L37" s="79">
        <v>58</v>
      </c>
      <c r="M37" s="79">
        <v>87</v>
      </c>
      <c r="P37" s="89">
        <v>56</v>
      </c>
      <c r="Q37" s="17">
        <v>1</v>
      </c>
      <c r="S37" s="89">
        <v>74</v>
      </c>
      <c r="T37" s="17">
        <v>1</v>
      </c>
      <c r="U37" s="89">
        <v>71.5</v>
      </c>
      <c r="V37" s="17">
        <v>1</v>
      </c>
      <c r="Z37" s="89">
        <v>57.5</v>
      </c>
      <c r="AA37" s="17">
        <v>1</v>
      </c>
      <c r="AB37" s="89">
        <v>57</v>
      </c>
      <c r="AC37" s="17">
        <v>1</v>
      </c>
    </row>
    <row r="38" spans="1:29">
      <c r="A38" s="102">
        <v>4</v>
      </c>
      <c r="B38" s="102" t="s">
        <v>0</v>
      </c>
      <c r="C38" s="102">
        <v>74</v>
      </c>
      <c r="D38" s="102" t="s">
        <v>47</v>
      </c>
      <c r="E38" s="102">
        <v>2</v>
      </c>
      <c r="F38" s="102">
        <v>6</v>
      </c>
      <c r="G38" s="102">
        <v>8</v>
      </c>
      <c r="H38" s="101">
        <v>16</v>
      </c>
      <c r="I38" s="101">
        <v>19.5</v>
      </c>
      <c r="J38" s="79">
        <v>26</v>
      </c>
      <c r="K38" s="79">
        <v>34.5</v>
      </c>
      <c r="L38" s="79">
        <v>44</v>
      </c>
      <c r="M38" s="79">
        <v>57</v>
      </c>
      <c r="P38" s="89">
        <v>57</v>
      </c>
      <c r="Q38" s="17">
        <v>1</v>
      </c>
      <c r="S38" s="89">
        <v>75</v>
      </c>
      <c r="T38" s="17">
        <v>1</v>
      </c>
      <c r="U38" s="89">
        <v>72</v>
      </c>
      <c r="V38" s="17">
        <v>2</v>
      </c>
      <c r="Z38" s="89">
        <v>58</v>
      </c>
      <c r="AA38" s="17">
        <v>1</v>
      </c>
      <c r="AB38" s="89">
        <v>59</v>
      </c>
      <c r="AC38" s="17">
        <v>3</v>
      </c>
    </row>
    <row r="39" spans="1:29">
      <c r="A39" s="102">
        <v>4</v>
      </c>
      <c r="B39" s="102" t="s">
        <v>0</v>
      </c>
      <c r="C39" s="102">
        <v>75</v>
      </c>
      <c r="D39" s="102" t="s">
        <v>47</v>
      </c>
      <c r="E39" s="102">
        <v>1</v>
      </c>
      <c r="F39" s="102">
        <v>3</v>
      </c>
      <c r="G39" s="102">
        <v>6</v>
      </c>
      <c r="H39" s="101">
        <v>14.5</v>
      </c>
      <c r="I39" s="101">
        <v>12.5</v>
      </c>
      <c r="J39" s="79">
        <v>20</v>
      </c>
      <c r="K39" s="79">
        <v>29.5</v>
      </c>
      <c r="L39" s="79">
        <v>39</v>
      </c>
      <c r="M39" s="79">
        <v>47</v>
      </c>
      <c r="P39" s="89">
        <v>57.5</v>
      </c>
      <c r="Q39" s="17">
        <v>1</v>
      </c>
      <c r="S39" s="89">
        <v>75.5</v>
      </c>
      <c r="T39" s="17">
        <v>1</v>
      </c>
      <c r="U39" s="89">
        <v>75</v>
      </c>
      <c r="V39" s="17">
        <v>1</v>
      </c>
      <c r="Z39" s="89">
        <v>62</v>
      </c>
      <c r="AA39" s="17">
        <v>2</v>
      </c>
      <c r="AB39" s="89">
        <v>60</v>
      </c>
      <c r="AC39" s="17">
        <v>1</v>
      </c>
    </row>
    <row r="40" spans="1:29">
      <c r="A40" s="102">
        <v>4</v>
      </c>
      <c r="B40" s="102" t="s">
        <v>0</v>
      </c>
      <c r="C40" s="102">
        <v>77</v>
      </c>
      <c r="D40" s="102" t="s">
        <v>267</v>
      </c>
      <c r="E40" s="102">
        <v>1</v>
      </c>
      <c r="F40" s="102">
        <v>6</v>
      </c>
      <c r="G40" s="102">
        <v>10</v>
      </c>
      <c r="H40" s="101">
        <v>17</v>
      </c>
      <c r="I40" s="101">
        <v>20.5</v>
      </c>
      <c r="J40" s="79">
        <v>25</v>
      </c>
      <c r="K40" s="79">
        <v>39</v>
      </c>
      <c r="L40" s="79">
        <v>43</v>
      </c>
      <c r="M40" s="79">
        <v>66.5</v>
      </c>
      <c r="P40" s="89">
        <v>58</v>
      </c>
      <c r="Q40" s="17">
        <v>1</v>
      </c>
      <c r="S40" s="89">
        <v>78</v>
      </c>
      <c r="T40" s="17">
        <v>1</v>
      </c>
      <c r="U40" s="89">
        <v>76</v>
      </c>
      <c r="V40" s="17">
        <v>2</v>
      </c>
      <c r="Z40" s="89">
        <v>64.5</v>
      </c>
      <c r="AA40" s="17">
        <v>2</v>
      </c>
      <c r="AB40" s="89">
        <v>61</v>
      </c>
      <c r="AC40" s="17">
        <v>1</v>
      </c>
    </row>
    <row r="41" spans="1:29">
      <c r="A41" s="102">
        <v>4</v>
      </c>
      <c r="B41" s="102" t="s">
        <v>0</v>
      </c>
      <c r="C41" s="102">
        <v>80</v>
      </c>
      <c r="D41" s="102" t="s">
        <v>47</v>
      </c>
      <c r="E41" s="102">
        <v>2</v>
      </c>
      <c r="F41" s="102">
        <v>9</v>
      </c>
      <c r="G41" s="102">
        <v>14</v>
      </c>
      <c r="H41" s="101">
        <v>14</v>
      </c>
      <c r="I41" s="101">
        <v>14.5</v>
      </c>
      <c r="J41" s="79">
        <v>17</v>
      </c>
      <c r="K41" s="79">
        <v>26</v>
      </c>
      <c r="L41" s="79">
        <v>33</v>
      </c>
      <c r="M41" s="79">
        <v>59</v>
      </c>
      <c r="P41" s="89">
        <v>62</v>
      </c>
      <c r="Q41" s="17">
        <v>2</v>
      </c>
      <c r="S41" s="89">
        <v>79</v>
      </c>
      <c r="T41" s="17">
        <v>1</v>
      </c>
      <c r="U41" s="89">
        <v>77.5</v>
      </c>
      <c r="V41" s="17">
        <v>1</v>
      </c>
      <c r="Z41" s="89">
        <v>66</v>
      </c>
      <c r="AA41" s="17">
        <v>1</v>
      </c>
      <c r="AB41" s="89">
        <v>62</v>
      </c>
      <c r="AC41" s="17">
        <v>1</v>
      </c>
    </row>
    <row r="42" spans="1:29">
      <c r="A42" s="102">
        <v>4</v>
      </c>
      <c r="B42" s="102" t="s">
        <v>0</v>
      </c>
      <c r="C42" s="102">
        <v>81</v>
      </c>
      <c r="D42" s="102" t="s">
        <v>267</v>
      </c>
      <c r="E42" s="102">
        <v>2</v>
      </c>
      <c r="F42" s="102">
        <v>6</v>
      </c>
      <c r="G42" s="102">
        <v>5</v>
      </c>
      <c r="H42" s="101">
        <v>7</v>
      </c>
      <c r="I42" s="101">
        <v>7</v>
      </c>
      <c r="J42" s="79">
        <v>7</v>
      </c>
      <c r="K42" s="79">
        <v>10</v>
      </c>
      <c r="L42" s="79">
        <v>11.5</v>
      </c>
      <c r="M42" s="79">
        <v>92.5</v>
      </c>
      <c r="P42" s="89">
        <v>64.5</v>
      </c>
      <c r="Q42" s="17">
        <v>2</v>
      </c>
      <c r="S42" s="89">
        <v>80</v>
      </c>
      <c r="T42" s="17">
        <v>2</v>
      </c>
      <c r="U42" s="89">
        <v>79</v>
      </c>
      <c r="V42" s="17">
        <v>2</v>
      </c>
      <c r="Z42" s="89">
        <v>67.5</v>
      </c>
      <c r="AA42" s="17">
        <v>1</v>
      </c>
      <c r="AB42" s="89">
        <v>64</v>
      </c>
      <c r="AC42" s="17">
        <v>2</v>
      </c>
    </row>
    <row r="43" spans="1:29">
      <c r="A43" s="102">
        <v>4</v>
      </c>
      <c r="B43" s="102" t="s">
        <v>0</v>
      </c>
      <c r="C43" s="102">
        <v>82</v>
      </c>
      <c r="D43" s="102" t="s">
        <v>267</v>
      </c>
      <c r="E43" s="102">
        <v>2</v>
      </c>
      <c r="F43" s="102">
        <v>5</v>
      </c>
      <c r="G43" s="102">
        <v>8</v>
      </c>
      <c r="H43" s="101">
        <v>9.5</v>
      </c>
      <c r="I43" s="101">
        <v>12</v>
      </c>
      <c r="J43" s="79">
        <v>13</v>
      </c>
      <c r="K43" s="79">
        <v>15.5</v>
      </c>
      <c r="L43" s="79">
        <v>16</v>
      </c>
      <c r="M43" s="79">
        <v>21</v>
      </c>
      <c r="P43" s="89">
        <v>66</v>
      </c>
      <c r="Q43" s="17">
        <v>1</v>
      </c>
      <c r="S43" s="89">
        <v>81</v>
      </c>
      <c r="T43" s="17">
        <v>3</v>
      </c>
      <c r="U43" s="89">
        <v>79.5</v>
      </c>
      <c r="V43" s="17">
        <v>1</v>
      </c>
      <c r="Z43" s="89">
        <v>68</v>
      </c>
      <c r="AA43" s="17">
        <v>1</v>
      </c>
      <c r="AB43" s="89">
        <v>70</v>
      </c>
      <c r="AC43" s="17">
        <v>2</v>
      </c>
    </row>
    <row r="44" spans="1:29">
      <c r="A44" s="102">
        <v>4</v>
      </c>
      <c r="B44" s="102" t="s">
        <v>0</v>
      </c>
      <c r="C44" s="102">
        <v>84</v>
      </c>
      <c r="D44" s="102" t="s">
        <v>47</v>
      </c>
      <c r="E44" s="102">
        <v>2</v>
      </c>
      <c r="F44" s="102">
        <v>8</v>
      </c>
      <c r="G44" s="102">
        <v>13</v>
      </c>
      <c r="H44" s="101">
        <v>19.5</v>
      </c>
      <c r="I44" s="101">
        <v>22</v>
      </c>
      <c r="J44" s="79">
        <v>23</v>
      </c>
      <c r="K44" s="79">
        <v>32</v>
      </c>
      <c r="L44" s="79">
        <v>41</v>
      </c>
      <c r="M44" s="79">
        <v>56</v>
      </c>
      <c r="P44" s="89">
        <v>67.5</v>
      </c>
      <c r="Q44" s="17">
        <v>1</v>
      </c>
      <c r="S44" s="89">
        <v>83</v>
      </c>
      <c r="T44" s="17">
        <v>1</v>
      </c>
      <c r="U44" s="89">
        <v>81</v>
      </c>
      <c r="V44" s="17">
        <v>1</v>
      </c>
      <c r="Z44" s="89">
        <v>69</v>
      </c>
      <c r="AA44" s="17">
        <v>1</v>
      </c>
      <c r="AB44" s="89">
        <v>71</v>
      </c>
      <c r="AC44" s="17">
        <v>1</v>
      </c>
    </row>
    <row r="45" spans="1:29">
      <c r="A45" s="102">
        <v>4</v>
      </c>
      <c r="B45" s="102" t="s">
        <v>0</v>
      </c>
      <c r="C45" s="102">
        <v>85</v>
      </c>
      <c r="D45" s="102" t="s">
        <v>47</v>
      </c>
      <c r="E45" s="102">
        <v>2</v>
      </c>
      <c r="F45" s="102">
        <v>7</v>
      </c>
      <c r="G45" s="102">
        <v>11.5</v>
      </c>
      <c r="H45" s="101">
        <v>18</v>
      </c>
      <c r="I45" s="101">
        <v>20.5</v>
      </c>
      <c r="J45" s="79">
        <v>24</v>
      </c>
      <c r="K45" s="79">
        <v>36</v>
      </c>
      <c r="L45" s="79">
        <v>53</v>
      </c>
      <c r="M45" s="79">
        <v>81</v>
      </c>
      <c r="P45" s="89">
        <v>68</v>
      </c>
      <c r="Q45" s="17">
        <v>1</v>
      </c>
      <c r="S45" s="89">
        <v>85</v>
      </c>
      <c r="T45" s="17">
        <v>1</v>
      </c>
      <c r="U45" s="89">
        <v>82</v>
      </c>
      <c r="V45" s="17">
        <v>2</v>
      </c>
      <c r="Z45" s="89">
        <v>70</v>
      </c>
      <c r="AA45" s="17">
        <v>1</v>
      </c>
      <c r="AB45" s="89">
        <v>75</v>
      </c>
      <c r="AC45" s="17">
        <v>2</v>
      </c>
    </row>
    <row r="46" spans="1:29">
      <c r="A46" s="102">
        <v>4</v>
      </c>
      <c r="B46" s="102" t="s">
        <v>0</v>
      </c>
      <c r="C46" s="102">
        <v>86</v>
      </c>
      <c r="D46" s="102" t="s">
        <v>47</v>
      </c>
      <c r="E46" s="102">
        <v>2</v>
      </c>
      <c r="F46" s="102">
        <v>8</v>
      </c>
      <c r="G46" s="102">
        <v>17</v>
      </c>
      <c r="H46" s="101">
        <v>22.5</v>
      </c>
      <c r="I46" s="101">
        <v>23.5</v>
      </c>
      <c r="J46" s="79">
        <v>29</v>
      </c>
      <c r="K46" s="79">
        <v>37</v>
      </c>
      <c r="L46" s="79">
        <v>48</v>
      </c>
      <c r="M46" s="79">
        <v>67.5</v>
      </c>
      <c r="P46" s="89">
        <v>69</v>
      </c>
      <c r="Q46" s="17">
        <v>1</v>
      </c>
      <c r="S46" s="89">
        <v>86</v>
      </c>
      <c r="T46" s="17">
        <v>1</v>
      </c>
      <c r="U46" s="89">
        <v>84</v>
      </c>
      <c r="V46" s="17">
        <v>1</v>
      </c>
      <c r="Z46" s="89">
        <v>71</v>
      </c>
      <c r="AA46" s="17">
        <v>1</v>
      </c>
      <c r="AB46" s="89">
        <v>79</v>
      </c>
      <c r="AC46" s="17">
        <v>1</v>
      </c>
    </row>
    <row r="47" spans="1:29">
      <c r="A47" s="102">
        <v>4</v>
      </c>
      <c r="B47" s="102" t="s">
        <v>0</v>
      </c>
      <c r="C47" s="102">
        <v>87</v>
      </c>
      <c r="D47" s="102" t="s">
        <v>47</v>
      </c>
      <c r="E47" s="102">
        <v>2</v>
      </c>
      <c r="F47" s="102">
        <v>9</v>
      </c>
      <c r="G47" s="102">
        <v>15</v>
      </c>
      <c r="H47" s="101">
        <v>18</v>
      </c>
      <c r="I47" s="101">
        <v>21.5</v>
      </c>
      <c r="J47" s="79">
        <v>26</v>
      </c>
      <c r="K47" s="79">
        <v>34</v>
      </c>
      <c r="L47" s="79">
        <v>41</v>
      </c>
      <c r="M47" s="79">
        <v>61.5</v>
      </c>
      <c r="P47" s="89">
        <v>70</v>
      </c>
      <c r="Q47" s="17">
        <v>1</v>
      </c>
      <c r="S47" s="89">
        <v>87</v>
      </c>
      <c r="T47" s="17">
        <v>2</v>
      </c>
      <c r="U47" s="89">
        <v>86</v>
      </c>
      <c r="V47" s="17">
        <v>2</v>
      </c>
      <c r="Z47" s="89">
        <v>73</v>
      </c>
      <c r="AA47" s="17">
        <v>1</v>
      </c>
      <c r="AB47" s="89">
        <v>80</v>
      </c>
      <c r="AC47" s="17">
        <v>1</v>
      </c>
    </row>
    <row r="48" spans="1:29">
      <c r="A48" s="102">
        <v>4</v>
      </c>
      <c r="B48" s="102" t="s">
        <v>0</v>
      </c>
      <c r="C48" s="102">
        <v>88</v>
      </c>
      <c r="D48" s="102" t="s">
        <v>313</v>
      </c>
      <c r="E48" s="102">
        <v>1</v>
      </c>
      <c r="F48" s="102">
        <v>6</v>
      </c>
      <c r="G48" s="102">
        <v>8.5</v>
      </c>
      <c r="H48" s="101">
        <v>9</v>
      </c>
      <c r="I48" s="101">
        <v>11.5</v>
      </c>
      <c r="J48" s="79">
        <v>15</v>
      </c>
      <c r="K48" s="79">
        <v>30.5</v>
      </c>
      <c r="L48" s="79">
        <v>33</v>
      </c>
      <c r="M48" s="79">
        <v>47</v>
      </c>
      <c r="P48" s="89">
        <v>71</v>
      </c>
      <c r="Q48" s="17">
        <v>1</v>
      </c>
      <c r="S48" s="89">
        <v>90</v>
      </c>
      <c r="T48" s="17">
        <v>1</v>
      </c>
      <c r="U48" s="89">
        <v>90</v>
      </c>
      <c r="V48" s="17">
        <v>1</v>
      </c>
      <c r="Z48" s="89">
        <v>74</v>
      </c>
      <c r="AA48" s="17">
        <v>1</v>
      </c>
      <c r="AB48" s="89">
        <v>82</v>
      </c>
      <c r="AC48" s="17">
        <v>1</v>
      </c>
    </row>
    <row r="49" spans="1:29">
      <c r="A49" s="102">
        <v>4</v>
      </c>
      <c r="B49" s="102" t="s">
        <v>0</v>
      </c>
      <c r="C49" s="102">
        <v>89</v>
      </c>
      <c r="D49" s="102" t="s">
        <v>47</v>
      </c>
      <c r="E49" s="102">
        <v>2</v>
      </c>
      <c r="F49" s="102">
        <v>10</v>
      </c>
      <c r="G49" s="102">
        <v>15</v>
      </c>
      <c r="H49" s="101">
        <v>20</v>
      </c>
      <c r="I49" s="101">
        <v>25</v>
      </c>
      <c r="J49" s="79">
        <v>28</v>
      </c>
      <c r="K49" s="79">
        <v>41.5</v>
      </c>
      <c r="L49" s="79">
        <v>50</v>
      </c>
      <c r="M49" s="79">
        <v>81</v>
      </c>
      <c r="P49" s="89">
        <v>73</v>
      </c>
      <c r="Q49" s="17">
        <v>1</v>
      </c>
      <c r="S49" s="89">
        <v>90.5</v>
      </c>
      <c r="T49" s="17">
        <v>1</v>
      </c>
      <c r="U49" s="89">
        <v>94</v>
      </c>
      <c r="V49" s="17">
        <v>1</v>
      </c>
      <c r="Z49" s="89">
        <v>76</v>
      </c>
      <c r="AA49" s="17">
        <v>1</v>
      </c>
      <c r="AB49" s="89">
        <v>83</v>
      </c>
      <c r="AC49" s="17">
        <v>1</v>
      </c>
    </row>
    <row r="50" spans="1:29">
      <c r="A50" s="102">
        <v>4</v>
      </c>
      <c r="B50" s="102" t="s">
        <v>0</v>
      </c>
      <c r="C50" s="102">
        <v>91</v>
      </c>
      <c r="D50" s="102" t="s">
        <v>47</v>
      </c>
      <c r="E50" s="102">
        <v>2</v>
      </c>
      <c r="F50" s="102">
        <v>10.5</v>
      </c>
      <c r="G50" s="102">
        <v>14</v>
      </c>
      <c r="H50" s="101">
        <v>21</v>
      </c>
      <c r="I50" s="101">
        <v>25</v>
      </c>
      <c r="J50" s="79">
        <v>30</v>
      </c>
      <c r="K50" s="79">
        <v>44.5</v>
      </c>
      <c r="L50" s="79">
        <v>48</v>
      </c>
      <c r="M50" s="79">
        <v>79</v>
      </c>
      <c r="P50" s="89">
        <v>74</v>
      </c>
      <c r="Q50" s="17">
        <v>1</v>
      </c>
      <c r="S50" s="89">
        <v>91</v>
      </c>
      <c r="T50" s="17">
        <v>1</v>
      </c>
      <c r="U50" s="89">
        <v>95</v>
      </c>
      <c r="V50" s="17">
        <v>2</v>
      </c>
      <c r="Z50" s="89">
        <v>82</v>
      </c>
      <c r="AA50" s="17">
        <v>2</v>
      </c>
      <c r="AB50" s="89">
        <v>85</v>
      </c>
      <c r="AC50" s="17">
        <v>1</v>
      </c>
    </row>
    <row r="51" spans="1:29">
      <c r="A51" s="102">
        <v>4</v>
      </c>
      <c r="B51" s="102" t="s">
        <v>0</v>
      </c>
      <c r="C51" s="102">
        <v>92</v>
      </c>
      <c r="D51" s="102" t="s">
        <v>47</v>
      </c>
      <c r="E51" s="102">
        <v>2</v>
      </c>
      <c r="F51" s="102">
        <v>6</v>
      </c>
      <c r="G51" s="102">
        <v>15</v>
      </c>
      <c r="H51" s="101">
        <v>41</v>
      </c>
      <c r="I51" s="101">
        <v>45.5</v>
      </c>
      <c r="J51" s="79">
        <v>58</v>
      </c>
      <c r="K51" s="79">
        <v>76.5</v>
      </c>
      <c r="L51" s="79">
        <v>92</v>
      </c>
      <c r="M51" s="79">
        <v>122.5</v>
      </c>
      <c r="P51" s="89">
        <v>76</v>
      </c>
      <c r="Q51" s="17">
        <v>1</v>
      </c>
      <c r="S51" s="89">
        <v>92.5</v>
      </c>
      <c r="T51" s="17">
        <v>1</v>
      </c>
      <c r="U51" s="89">
        <v>96</v>
      </c>
      <c r="V51" s="17">
        <v>3</v>
      </c>
      <c r="Z51" s="89">
        <v>83.5</v>
      </c>
      <c r="AA51" s="17">
        <v>1</v>
      </c>
      <c r="AB51" s="89">
        <v>86</v>
      </c>
      <c r="AC51" s="17">
        <v>1</v>
      </c>
    </row>
    <row r="52" spans="1:29">
      <c r="A52" s="102">
        <v>4</v>
      </c>
      <c r="B52" s="102" t="s">
        <v>0</v>
      </c>
      <c r="C52" s="102">
        <v>93</v>
      </c>
      <c r="D52" s="102" t="s">
        <v>47</v>
      </c>
      <c r="E52" s="102">
        <v>2</v>
      </c>
      <c r="F52" s="102">
        <v>8</v>
      </c>
      <c r="G52" s="102">
        <v>17</v>
      </c>
      <c r="H52" s="101">
        <v>51</v>
      </c>
      <c r="I52" s="101">
        <v>65.5</v>
      </c>
      <c r="J52" s="79">
        <v>83</v>
      </c>
      <c r="K52" s="79">
        <v>106.5</v>
      </c>
      <c r="L52" s="79">
        <v>170.5</v>
      </c>
      <c r="M52" s="79">
        <v>148</v>
      </c>
      <c r="P52" s="89">
        <v>82</v>
      </c>
      <c r="Q52" s="17">
        <v>2</v>
      </c>
      <c r="S52" s="89">
        <v>95</v>
      </c>
      <c r="T52" s="17">
        <v>1</v>
      </c>
      <c r="U52" s="89">
        <v>97.5</v>
      </c>
      <c r="V52" s="17">
        <v>1</v>
      </c>
      <c r="Z52" s="89">
        <v>84</v>
      </c>
      <c r="AA52" s="17">
        <v>1</v>
      </c>
      <c r="AB52" s="89">
        <v>87</v>
      </c>
      <c r="AC52" s="17">
        <v>3</v>
      </c>
    </row>
    <row r="53" spans="1:29">
      <c r="A53" s="102">
        <v>4</v>
      </c>
      <c r="B53" s="102" t="s">
        <v>0</v>
      </c>
      <c r="C53" s="102">
        <v>94</v>
      </c>
      <c r="D53" s="102" t="s">
        <v>313</v>
      </c>
      <c r="E53" s="102">
        <v>4</v>
      </c>
      <c r="F53" s="102">
        <v>8</v>
      </c>
      <c r="G53" s="102">
        <v>16.5</v>
      </c>
      <c r="H53" s="101">
        <v>25</v>
      </c>
      <c r="I53" s="101">
        <v>34.5</v>
      </c>
      <c r="J53" s="79">
        <v>36</v>
      </c>
      <c r="K53" s="79">
        <v>44.5</v>
      </c>
      <c r="L53" s="79">
        <v>49</v>
      </c>
      <c r="M53" s="79">
        <v>67</v>
      </c>
      <c r="P53" s="89">
        <v>83.5</v>
      </c>
      <c r="Q53" s="17">
        <v>1</v>
      </c>
      <c r="S53" s="89">
        <v>95.5</v>
      </c>
      <c r="T53" s="17">
        <v>1</v>
      </c>
      <c r="U53" s="89">
        <v>101.5</v>
      </c>
      <c r="V53" s="17">
        <v>1</v>
      </c>
      <c r="Z53" s="89">
        <v>85</v>
      </c>
      <c r="AA53" s="17">
        <v>1</v>
      </c>
      <c r="AB53" s="89">
        <v>89</v>
      </c>
      <c r="AC53" s="17">
        <v>1</v>
      </c>
    </row>
    <row r="54" spans="1:29">
      <c r="A54" s="102">
        <v>4</v>
      </c>
      <c r="B54" s="102" t="s">
        <v>0</v>
      </c>
      <c r="C54" s="102">
        <v>97</v>
      </c>
      <c r="D54" s="102" t="s">
        <v>47</v>
      </c>
      <c r="E54" s="102">
        <v>1</v>
      </c>
      <c r="F54" s="102">
        <v>8</v>
      </c>
      <c r="G54" s="102">
        <v>19.5</v>
      </c>
      <c r="H54" s="101">
        <v>36</v>
      </c>
      <c r="I54" s="101">
        <v>43</v>
      </c>
      <c r="J54" s="79">
        <v>46</v>
      </c>
      <c r="K54" s="79">
        <v>68.5</v>
      </c>
      <c r="L54" s="79">
        <v>76</v>
      </c>
      <c r="M54" s="79">
        <v>124</v>
      </c>
      <c r="P54" s="89">
        <v>84</v>
      </c>
      <c r="Q54" s="17">
        <v>1</v>
      </c>
      <c r="S54" s="89">
        <v>96</v>
      </c>
      <c r="T54" s="17">
        <v>1</v>
      </c>
      <c r="U54" s="89">
        <v>103</v>
      </c>
      <c r="V54" s="17">
        <v>1</v>
      </c>
      <c r="Z54" s="89">
        <v>90</v>
      </c>
      <c r="AA54" s="17">
        <v>2</v>
      </c>
      <c r="AB54" s="89">
        <v>90</v>
      </c>
      <c r="AC54" s="17">
        <v>1</v>
      </c>
    </row>
    <row r="55" spans="1:29">
      <c r="A55" s="102">
        <v>4</v>
      </c>
      <c r="B55" s="102" t="s">
        <v>0</v>
      </c>
      <c r="C55" s="102">
        <v>98</v>
      </c>
      <c r="D55" s="102" t="s">
        <v>313</v>
      </c>
      <c r="E55" s="102">
        <v>1</v>
      </c>
      <c r="F55" s="102">
        <v>6</v>
      </c>
      <c r="G55" s="108">
        <v>13</v>
      </c>
      <c r="H55" s="101">
        <v>22</v>
      </c>
      <c r="I55" s="101">
        <v>26.5</v>
      </c>
      <c r="J55" s="79">
        <v>30</v>
      </c>
      <c r="K55" s="79">
        <v>47.5</v>
      </c>
      <c r="L55" s="79">
        <v>53.5</v>
      </c>
      <c r="M55" s="79">
        <v>80</v>
      </c>
      <c r="P55" s="89">
        <v>85</v>
      </c>
      <c r="Q55" s="17">
        <v>1</v>
      </c>
      <c r="S55" s="89">
        <v>98</v>
      </c>
      <c r="T55" s="17">
        <v>1</v>
      </c>
      <c r="U55" s="89">
        <v>106.5</v>
      </c>
      <c r="V55" s="17">
        <v>1</v>
      </c>
      <c r="Z55" s="89">
        <v>90.5</v>
      </c>
      <c r="AA55" s="17">
        <v>1</v>
      </c>
      <c r="AB55" s="89">
        <v>91</v>
      </c>
      <c r="AC55" s="17">
        <v>3</v>
      </c>
    </row>
    <row r="56" spans="1:29">
      <c r="A56" s="102">
        <v>4</v>
      </c>
      <c r="B56" s="102" t="s">
        <v>1</v>
      </c>
      <c r="C56" s="102">
        <v>2</v>
      </c>
      <c r="D56" s="102" t="s">
        <v>47</v>
      </c>
      <c r="E56" s="102">
        <v>2</v>
      </c>
      <c r="F56" s="102">
        <v>8</v>
      </c>
      <c r="G56" s="102">
        <v>11</v>
      </c>
      <c r="H56" s="101">
        <v>12</v>
      </c>
      <c r="I56" s="101">
        <v>12.5</v>
      </c>
      <c r="J56" s="79">
        <v>14</v>
      </c>
      <c r="K56" s="79">
        <v>15</v>
      </c>
      <c r="L56" s="79">
        <v>18</v>
      </c>
      <c r="M56" s="79">
        <v>28</v>
      </c>
      <c r="P56" s="89">
        <v>90</v>
      </c>
      <c r="Q56" s="17">
        <v>2</v>
      </c>
      <c r="S56" s="89">
        <v>99</v>
      </c>
      <c r="T56" s="17">
        <v>1</v>
      </c>
      <c r="U56" s="89">
        <v>107</v>
      </c>
      <c r="V56" s="17">
        <v>2</v>
      </c>
      <c r="Z56" s="89">
        <v>92</v>
      </c>
      <c r="AA56" s="17">
        <v>1</v>
      </c>
      <c r="AB56" s="89">
        <v>92</v>
      </c>
      <c r="AC56" s="17">
        <v>1</v>
      </c>
    </row>
    <row r="57" spans="1:29">
      <c r="A57" s="102">
        <v>4</v>
      </c>
      <c r="B57" s="102" t="s">
        <v>1</v>
      </c>
      <c r="C57" s="102">
        <v>3</v>
      </c>
      <c r="D57" s="102" t="s">
        <v>267</v>
      </c>
      <c r="E57" s="102">
        <v>2</v>
      </c>
      <c r="F57" s="102">
        <v>6</v>
      </c>
      <c r="G57" s="102">
        <v>11</v>
      </c>
      <c r="H57" s="101">
        <v>11.5</v>
      </c>
      <c r="I57" s="101">
        <v>11</v>
      </c>
      <c r="J57" s="79">
        <v>13</v>
      </c>
      <c r="K57" s="79">
        <v>15</v>
      </c>
      <c r="L57" s="79">
        <v>15</v>
      </c>
      <c r="M57" s="79">
        <v>23</v>
      </c>
      <c r="P57" s="89">
        <v>90.5</v>
      </c>
      <c r="Q57" s="17">
        <v>1</v>
      </c>
      <c r="S57" s="89">
        <v>105</v>
      </c>
      <c r="T57" s="17">
        <v>2</v>
      </c>
      <c r="U57" s="89">
        <v>113</v>
      </c>
      <c r="V57" s="17">
        <v>2</v>
      </c>
      <c r="Z57" s="89">
        <v>94.5</v>
      </c>
      <c r="AA57" s="17">
        <v>1</v>
      </c>
      <c r="AB57" s="89">
        <v>94</v>
      </c>
      <c r="AC57" s="17">
        <v>1</v>
      </c>
    </row>
    <row r="58" spans="1:29">
      <c r="A58" s="102">
        <v>4</v>
      </c>
      <c r="B58" s="102" t="s">
        <v>1</v>
      </c>
      <c r="C58" s="102">
        <v>4</v>
      </c>
      <c r="D58" s="102" t="s">
        <v>267</v>
      </c>
      <c r="E58" s="102">
        <v>2</v>
      </c>
      <c r="F58" s="102">
        <v>9</v>
      </c>
      <c r="G58" s="102">
        <v>20.5</v>
      </c>
      <c r="H58" s="101">
        <v>35</v>
      </c>
      <c r="I58" s="101">
        <v>38</v>
      </c>
      <c r="J58" s="79">
        <v>47</v>
      </c>
      <c r="K58" s="79">
        <v>73</v>
      </c>
      <c r="L58" s="79">
        <v>82</v>
      </c>
      <c r="M58" s="79">
        <v>118</v>
      </c>
      <c r="P58" s="89">
        <v>92</v>
      </c>
      <c r="Q58" s="17">
        <v>1</v>
      </c>
      <c r="S58" s="89">
        <v>114</v>
      </c>
      <c r="T58" s="17">
        <v>1</v>
      </c>
      <c r="U58" s="89">
        <v>114.5</v>
      </c>
      <c r="V58" s="17">
        <v>1</v>
      </c>
      <c r="Z58" s="89">
        <v>96</v>
      </c>
      <c r="AA58" s="17">
        <v>1</v>
      </c>
      <c r="AB58" s="89">
        <v>105</v>
      </c>
      <c r="AC58" s="17">
        <v>1</v>
      </c>
    </row>
    <row r="59" spans="1:29">
      <c r="A59" s="102">
        <v>4</v>
      </c>
      <c r="B59" s="102" t="s">
        <v>1</v>
      </c>
      <c r="C59" s="102">
        <v>5</v>
      </c>
      <c r="D59" s="102" t="s">
        <v>47</v>
      </c>
      <c r="E59" s="102">
        <v>1</v>
      </c>
      <c r="F59" s="102">
        <v>8</v>
      </c>
      <c r="G59" s="102">
        <v>15</v>
      </c>
      <c r="H59" s="101">
        <v>15.5</v>
      </c>
      <c r="I59" s="101">
        <v>32</v>
      </c>
      <c r="J59" s="79">
        <v>43</v>
      </c>
      <c r="K59" s="79">
        <v>53</v>
      </c>
      <c r="L59" s="79">
        <v>62</v>
      </c>
      <c r="M59" s="79">
        <v>86</v>
      </c>
      <c r="P59" s="89">
        <v>94.5</v>
      </c>
      <c r="Q59" s="17">
        <v>1</v>
      </c>
      <c r="S59" s="89">
        <v>115</v>
      </c>
      <c r="T59" s="17">
        <v>1</v>
      </c>
      <c r="U59" s="89">
        <v>116</v>
      </c>
      <c r="V59" s="17">
        <v>1</v>
      </c>
      <c r="Z59" s="89">
        <v>98</v>
      </c>
      <c r="AA59" s="17">
        <v>1</v>
      </c>
    </row>
    <row r="60" spans="1:29">
      <c r="A60" s="102">
        <v>4</v>
      </c>
      <c r="B60" s="102" t="s">
        <v>1</v>
      </c>
      <c r="C60" s="102">
        <v>6</v>
      </c>
      <c r="D60" s="102" t="s">
        <v>47</v>
      </c>
      <c r="E60" s="102">
        <v>2</v>
      </c>
      <c r="F60" s="102">
        <v>11</v>
      </c>
      <c r="G60" s="102">
        <v>13</v>
      </c>
      <c r="H60" s="101">
        <v>18</v>
      </c>
      <c r="I60" s="101">
        <v>19</v>
      </c>
      <c r="J60" s="79">
        <v>23</v>
      </c>
      <c r="K60" s="79">
        <v>35</v>
      </c>
      <c r="L60" s="79">
        <v>59</v>
      </c>
      <c r="M60" s="79">
        <v>77.5</v>
      </c>
      <c r="P60" s="89">
        <v>96</v>
      </c>
      <c r="Q60" s="17">
        <v>1</v>
      </c>
      <c r="S60" s="89">
        <v>119</v>
      </c>
      <c r="T60" s="17">
        <v>1</v>
      </c>
      <c r="U60" s="89">
        <v>118</v>
      </c>
      <c r="V60" s="17">
        <v>1</v>
      </c>
      <c r="Z60" s="89">
        <v>109.5</v>
      </c>
      <c r="AA60" s="17">
        <v>1</v>
      </c>
    </row>
    <row r="61" spans="1:29">
      <c r="A61" s="102">
        <v>4</v>
      </c>
      <c r="B61" s="102" t="s">
        <v>1</v>
      </c>
      <c r="C61" s="102">
        <v>8</v>
      </c>
      <c r="D61" s="102" t="s">
        <v>47</v>
      </c>
      <c r="E61" s="102">
        <v>1</v>
      </c>
      <c r="F61" s="102">
        <v>9</v>
      </c>
      <c r="G61" s="102">
        <v>20</v>
      </c>
      <c r="H61" s="101">
        <v>55</v>
      </c>
      <c r="I61" s="101">
        <v>65.5</v>
      </c>
      <c r="J61" s="79">
        <v>72</v>
      </c>
      <c r="K61" s="79">
        <v>86</v>
      </c>
      <c r="L61" s="79">
        <v>87</v>
      </c>
      <c r="M61" s="79">
        <v>120.5</v>
      </c>
      <c r="P61" s="89">
        <v>98</v>
      </c>
      <c r="Q61" s="17">
        <v>1</v>
      </c>
      <c r="S61" s="89">
        <v>120</v>
      </c>
      <c r="T61" s="17">
        <v>1</v>
      </c>
      <c r="U61" s="89">
        <v>120.5</v>
      </c>
      <c r="V61" s="17">
        <v>1</v>
      </c>
      <c r="Z61" s="89">
        <v>147</v>
      </c>
      <c r="AA61" s="17">
        <v>1</v>
      </c>
    </row>
    <row r="62" spans="1:29">
      <c r="A62" s="102">
        <v>4</v>
      </c>
      <c r="B62" s="102" t="s">
        <v>1</v>
      </c>
      <c r="C62" s="102">
        <v>9</v>
      </c>
      <c r="D62" s="102" t="s">
        <v>47</v>
      </c>
      <c r="E62" s="102">
        <v>1</v>
      </c>
      <c r="F62" s="102">
        <v>5</v>
      </c>
      <c r="G62" s="102">
        <v>14.5</v>
      </c>
      <c r="H62" s="101">
        <v>37</v>
      </c>
      <c r="I62" s="101">
        <v>47</v>
      </c>
      <c r="J62" s="79">
        <v>58</v>
      </c>
      <c r="K62" s="79">
        <v>65</v>
      </c>
      <c r="L62" s="79">
        <v>85</v>
      </c>
      <c r="M62" s="79">
        <v>114.5</v>
      </c>
      <c r="P62" s="89">
        <v>109.5</v>
      </c>
      <c r="Q62" s="17">
        <v>1</v>
      </c>
      <c r="S62" s="89">
        <v>122.5</v>
      </c>
      <c r="T62" s="17">
        <v>1</v>
      </c>
      <c r="U62" s="89">
        <v>122</v>
      </c>
      <c r="V62" s="17">
        <v>1</v>
      </c>
      <c r="Z62" s="89">
        <v>170.5</v>
      </c>
      <c r="AA62" s="17">
        <v>1</v>
      </c>
    </row>
    <row r="63" spans="1:29">
      <c r="A63" s="102">
        <v>4</v>
      </c>
      <c r="B63" s="102" t="s">
        <v>1</v>
      </c>
      <c r="C63" s="102">
        <v>10</v>
      </c>
      <c r="D63" s="102" t="s">
        <v>47</v>
      </c>
      <c r="E63" s="102">
        <v>2</v>
      </c>
      <c r="F63" s="102">
        <v>9</v>
      </c>
      <c r="G63" s="102">
        <v>18</v>
      </c>
      <c r="H63" s="101">
        <v>57</v>
      </c>
      <c r="I63" s="101">
        <v>65</v>
      </c>
      <c r="J63" s="79">
        <v>72</v>
      </c>
      <c r="K63" s="79">
        <v>75</v>
      </c>
      <c r="L63" s="79">
        <v>91</v>
      </c>
      <c r="M63" s="79">
        <v>123</v>
      </c>
      <c r="P63" s="89">
        <v>147</v>
      </c>
      <c r="Q63" s="17">
        <v>1</v>
      </c>
      <c r="S63" s="89">
        <v>124</v>
      </c>
      <c r="T63" s="17">
        <v>1</v>
      </c>
      <c r="U63" s="89">
        <v>123</v>
      </c>
      <c r="V63" s="17">
        <v>2</v>
      </c>
    </row>
    <row r="64" spans="1:29">
      <c r="A64" s="102">
        <v>4</v>
      </c>
      <c r="B64" s="102" t="s">
        <v>1</v>
      </c>
      <c r="C64" s="102">
        <v>14</v>
      </c>
      <c r="D64" s="102" t="s">
        <v>47</v>
      </c>
      <c r="E64" s="102">
        <v>2</v>
      </c>
      <c r="F64" s="102">
        <v>6</v>
      </c>
      <c r="G64" s="102">
        <v>12</v>
      </c>
      <c r="H64" s="101">
        <v>12</v>
      </c>
      <c r="I64" s="101">
        <v>21.5</v>
      </c>
      <c r="J64" s="79">
        <v>26</v>
      </c>
      <c r="K64" s="79">
        <v>37</v>
      </c>
      <c r="L64" s="79">
        <v>42</v>
      </c>
      <c r="M64" s="79">
        <v>60</v>
      </c>
      <c r="P64" s="89">
        <v>170.5</v>
      </c>
      <c r="Q64" s="17">
        <v>1</v>
      </c>
      <c r="S64" s="89">
        <v>126</v>
      </c>
      <c r="T64" s="17">
        <v>1</v>
      </c>
      <c r="U64" s="89">
        <v>124</v>
      </c>
      <c r="V64" s="17">
        <v>1</v>
      </c>
    </row>
    <row r="65" spans="1:22">
      <c r="A65" s="102">
        <v>4</v>
      </c>
      <c r="B65" s="102" t="s">
        <v>1</v>
      </c>
      <c r="C65" s="102">
        <v>15</v>
      </c>
      <c r="D65" s="102" t="s">
        <v>267</v>
      </c>
      <c r="E65" s="102">
        <v>1</v>
      </c>
      <c r="F65" s="102">
        <v>8</v>
      </c>
      <c r="G65" s="102">
        <v>6</v>
      </c>
      <c r="H65" s="101">
        <v>9</v>
      </c>
      <c r="I65" s="101">
        <v>12.5</v>
      </c>
      <c r="J65" s="79">
        <v>21</v>
      </c>
      <c r="K65" s="79">
        <v>34</v>
      </c>
      <c r="L65" s="79">
        <v>46</v>
      </c>
      <c r="M65" s="79">
        <v>71.5</v>
      </c>
      <c r="P65" s="86" t="s">
        <v>1</v>
      </c>
      <c r="Q65" s="17">
        <v>84</v>
      </c>
      <c r="S65" s="89">
        <v>132</v>
      </c>
      <c r="T65" s="17">
        <v>1</v>
      </c>
      <c r="U65" s="89">
        <v>125</v>
      </c>
      <c r="V65" s="17">
        <v>1</v>
      </c>
    </row>
    <row r="66" spans="1:22">
      <c r="A66" s="102">
        <v>4</v>
      </c>
      <c r="B66" s="102" t="s">
        <v>1</v>
      </c>
      <c r="C66" s="102">
        <v>22</v>
      </c>
      <c r="D66" s="102" t="s">
        <v>267</v>
      </c>
      <c r="E66" s="102">
        <v>2</v>
      </c>
      <c r="F66" s="102">
        <v>5</v>
      </c>
      <c r="G66" s="102">
        <v>9</v>
      </c>
      <c r="H66" s="101">
        <v>36</v>
      </c>
      <c r="I66" s="101">
        <v>51</v>
      </c>
      <c r="J66" s="79">
        <v>45</v>
      </c>
      <c r="K66" s="79">
        <v>76</v>
      </c>
      <c r="L66" s="79">
        <v>91</v>
      </c>
      <c r="M66" s="79">
        <v>123</v>
      </c>
      <c r="P66" s="89">
        <v>3</v>
      </c>
      <c r="Q66" s="17">
        <v>2</v>
      </c>
      <c r="S66" s="89">
        <v>135</v>
      </c>
      <c r="T66" s="17">
        <v>1</v>
      </c>
      <c r="U66" s="89">
        <v>144</v>
      </c>
      <c r="V66" s="17">
        <v>1</v>
      </c>
    </row>
    <row r="67" spans="1:22">
      <c r="A67" s="102">
        <v>4</v>
      </c>
      <c r="B67" s="102" t="s">
        <v>1</v>
      </c>
      <c r="C67" s="102">
        <v>23</v>
      </c>
      <c r="D67" s="102" t="s">
        <v>47</v>
      </c>
      <c r="E67" s="102">
        <v>1</v>
      </c>
      <c r="F67" s="102">
        <v>9</v>
      </c>
      <c r="G67" s="102">
        <v>21</v>
      </c>
      <c r="H67" s="101">
        <v>28</v>
      </c>
      <c r="I67" s="101">
        <v>37</v>
      </c>
      <c r="J67" s="79">
        <v>53</v>
      </c>
      <c r="K67" s="79">
        <v>72</v>
      </c>
      <c r="L67" s="79">
        <v>86</v>
      </c>
      <c r="M67" s="79">
        <v>125</v>
      </c>
      <c r="P67" s="89">
        <v>4</v>
      </c>
      <c r="Q67" s="17">
        <v>1</v>
      </c>
      <c r="S67" s="89">
        <v>137</v>
      </c>
      <c r="T67" s="17">
        <v>1</v>
      </c>
    </row>
    <row r="68" spans="1:22">
      <c r="A68" s="102">
        <v>4</v>
      </c>
      <c r="B68" s="102" t="s">
        <v>1</v>
      </c>
      <c r="C68" s="102">
        <v>24</v>
      </c>
      <c r="D68" s="102" t="s">
        <v>47</v>
      </c>
      <c r="E68" s="102">
        <v>2</v>
      </c>
      <c r="F68" s="102">
        <v>10</v>
      </c>
      <c r="G68" s="102">
        <v>25</v>
      </c>
      <c r="H68" s="101">
        <v>42.5</v>
      </c>
      <c r="I68" s="101">
        <v>53.5</v>
      </c>
      <c r="J68" s="79">
        <v>61</v>
      </c>
      <c r="K68" s="79">
        <v>68</v>
      </c>
      <c r="L68" s="79">
        <v>87</v>
      </c>
      <c r="M68" s="79">
        <v>94</v>
      </c>
      <c r="P68" s="89">
        <v>8</v>
      </c>
      <c r="Q68" s="17">
        <v>1</v>
      </c>
      <c r="S68" s="89">
        <v>148</v>
      </c>
      <c r="T68" s="17">
        <v>1</v>
      </c>
    </row>
    <row r="69" spans="1:22">
      <c r="A69" s="102">
        <v>4</v>
      </c>
      <c r="B69" s="102" t="s">
        <v>1</v>
      </c>
      <c r="C69" s="102">
        <v>32</v>
      </c>
      <c r="D69" s="102" t="s">
        <v>47</v>
      </c>
      <c r="E69" s="102">
        <v>2</v>
      </c>
      <c r="F69" s="102">
        <v>9</v>
      </c>
      <c r="G69" s="102">
        <v>15</v>
      </c>
      <c r="H69" s="101">
        <v>15</v>
      </c>
      <c r="I69" s="101">
        <v>16</v>
      </c>
      <c r="J69" s="79">
        <v>19</v>
      </c>
      <c r="K69" s="79">
        <v>19</v>
      </c>
      <c r="L69" s="79">
        <v>23</v>
      </c>
      <c r="M69" s="79">
        <v>25</v>
      </c>
      <c r="P69" s="89">
        <v>10</v>
      </c>
      <c r="Q69" s="17">
        <v>1</v>
      </c>
      <c r="S69" s="89">
        <v>160</v>
      </c>
      <c r="T69" s="17">
        <v>1</v>
      </c>
    </row>
    <row r="70" spans="1:22">
      <c r="A70" s="102">
        <v>4</v>
      </c>
      <c r="B70" s="102" t="s">
        <v>1</v>
      </c>
      <c r="C70" s="102">
        <v>35</v>
      </c>
      <c r="D70" s="102" t="s">
        <v>47</v>
      </c>
      <c r="E70" s="102">
        <v>1</v>
      </c>
      <c r="F70" s="102">
        <v>10</v>
      </c>
      <c r="G70" s="102">
        <v>16.5</v>
      </c>
      <c r="H70" s="101">
        <v>30.5</v>
      </c>
      <c r="I70" s="101">
        <v>32</v>
      </c>
      <c r="J70" s="79">
        <v>37</v>
      </c>
      <c r="K70" s="79">
        <v>55</v>
      </c>
      <c r="L70" s="79">
        <v>59</v>
      </c>
      <c r="M70" s="79">
        <v>86</v>
      </c>
      <c r="P70" s="89">
        <v>12</v>
      </c>
      <c r="Q70" s="17">
        <v>1</v>
      </c>
      <c r="S70" s="89">
        <v>189</v>
      </c>
      <c r="T70" s="17">
        <v>1</v>
      </c>
    </row>
    <row r="71" spans="1:22">
      <c r="A71" s="102">
        <v>4</v>
      </c>
      <c r="B71" s="102" t="s">
        <v>1</v>
      </c>
      <c r="C71" s="102">
        <v>36</v>
      </c>
      <c r="D71" s="102" t="s">
        <v>272</v>
      </c>
      <c r="E71" s="102">
        <v>2</v>
      </c>
      <c r="F71" s="102">
        <v>6</v>
      </c>
      <c r="G71" s="102">
        <v>9.5</v>
      </c>
      <c r="H71" s="101">
        <v>12</v>
      </c>
      <c r="I71" s="101">
        <v>14</v>
      </c>
      <c r="J71" s="79">
        <v>17</v>
      </c>
      <c r="K71" s="79">
        <v>24</v>
      </c>
      <c r="L71" s="79">
        <v>28</v>
      </c>
      <c r="M71" s="79">
        <v>46.5</v>
      </c>
      <c r="P71" s="89">
        <v>13</v>
      </c>
      <c r="Q71" s="17">
        <v>1</v>
      </c>
    </row>
    <row r="72" spans="1:22">
      <c r="A72" s="102">
        <v>4</v>
      </c>
      <c r="B72" s="102" t="s">
        <v>1</v>
      </c>
      <c r="C72" s="102">
        <v>37</v>
      </c>
      <c r="D72" s="102" t="s">
        <v>267</v>
      </c>
      <c r="E72" s="102">
        <v>2</v>
      </c>
      <c r="F72" s="102">
        <v>7</v>
      </c>
      <c r="G72" s="102">
        <v>15</v>
      </c>
      <c r="H72" s="101">
        <v>24</v>
      </c>
      <c r="I72" s="101">
        <v>27</v>
      </c>
      <c r="J72" s="79">
        <v>29</v>
      </c>
      <c r="K72" s="79">
        <v>44</v>
      </c>
      <c r="L72" s="79">
        <v>57</v>
      </c>
      <c r="M72" s="79">
        <v>79.5</v>
      </c>
      <c r="P72" s="89">
        <v>14</v>
      </c>
      <c r="Q72" s="17">
        <v>1</v>
      </c>
    </row>
    <row r="73" spans="1:22">
      <c r="A73" s="102">
        <v>4</v>
      </c>
      <c r="B73" s="102" t="s">
        <v>1</v>
      </c>
      <c r="C73" s="102">
        <v>40</v>
      </c>
      <c r="D73" s="102" t="s">
        <v>267</v>
      </c>
      <c r="E73" s="102">
        <v>1</v>
      </c>
      <c r="F73" s="102">
        <v>7</v>
      </c>
      <c r="G73" s="102">
        <v>12.5</v>
      </c>
      <c r="H73" s="101">
        <v>15.5</v>
      </c>
      <c r="I73" s="101">
        <v>17</v>
      </c>
      <c r="J73" s="79">
        <v>22</v>
      </c>
      <c r="K73" s="79">
        <v>33</v>
      </c>
      <c r="L73" s="79">
        <v>43</v>
      </c>
      <c r="M73" s="79">
        <v>58</v>
      </c>
      <c r="P73" s="89">
        <v>15</v>
      </c>
      <c r="Q73" s="17">
        <v>1</v>
      </c>
    </row>
    <row r="74" spans="1:22">
      <c r="A74" s="102">
        <v>4</v>
      </c>
      <c r="B74" s="102" t="s">
        <v>1</v>
      </c>
      <c r="C74" s="102">
        <v>41</v>
      </c>
      <c r="D74" s="102" t="s">
        <v>47</v>
      </c>
      <c r="E74" s="102">
        <v>2</v>
      </c>
      <c r="F74" s="102">
        <v>9</v>
      </c>
      <c r="G74" s="102">
        <v>11</v>
      </c>
      <c r="H74" s="101">
        <v>18</v>
      </c>
      <c r="I74" s="101">
        <v>20</v>
      </c>
      <c r="J74" s="79">
        <v>24</v>
      </c>
      <c r="K74" s="79">
        <v>32</v>
      </c>
      <c r="L74" s="79">
        <v>52</v>
      </c>
      <c r="M74" s="79">
        <v>76</v>
      </c>
      <c r="P74" s="89">
        <v>16</v>
      </c>
      <c r="Q74" s="17">
        <v>3</v>
      </c>
    </row>
    <row r="75" spans="1:22">
      <c r="A75" s="102">
        <v>4</v>
      </c>
      <c r="B75" s="102" t="s">
        <v>1</v>
      </c>
      <c r="C75" s="102">
        <v>42</v>
      </c>
      <c r="D75" s="102" t="s">
        <v>47</v>
      </c>
      <c r="E75" s="102">
        <v>2</v>
      </c>
      <c r="F75" s="102">
        <v>7</v>
      </c>
      <c r="G75" s="102">
        <v>9.5</v>
      </c>
      <c r="H75" s="101">
        <v>14.5</v>
      </c>
      <c r="I75" s="101">
        <v>19</v>
      </c>
      <c r="J75" s="79">
        <v>24</v>
      </c>
      <c r="K75" s="79">
        <v>42</v>
      </c>
      <c r="L75" s="79">
        <v>55</v>
      </c>
      <c r="M75" s="79">
        <v>82</v>
      </c>
      <c r="P75" s="89">
        <v>17</v>
      </c>
      <c r="Q75" s="17">
        <v>1</v>
      </c>
    </row>
    <row r="76" spans="1:22">
      <c r="A76" s="102">
        <v>4</v>
      </c>
      <c r="B76" s="102" t="s">
        <v>1</v>
      </c>
      <c r="C76" s="102">
        <v>43</v>
      </c>
      <c r="D76" s="102" t="s">
        <v>47</v>
      </c>
      <c r="E76" s="102">
        <v>2</v>
      </c>
      <c r="F76" s="102">
        <v>6</v>
      </c>
      <c r="G76" s="102">
        <v>12.5</v>
      </c>
      <c r="H76" s="101">
        <v>17</v>
      </c>
      <c r="I76" s="101">
        <v>17</v>
      </c>
      <c r="J76" s="79">
        <v>18</v>
      </c>
      <c r="K76" s="79">
        <v>22</v>
      </c>
      <c r="L76" s="79">
        <v>22</v>
      </c>
      <c r="M76" s="79">
        <v>33.5</v>
      </c>
      <c r="P76" s="89">
        <v>18</v>
      </c>
      <c r="Q76" s="17">
        <v>2</v>
      </c>
    </row>
    <row r="77" spans="1:22">
      <c r="A77" s="102">
        <v>4</v>
      </c>
      <c r="B77" s="102" t="s">
        <v>1</v>
      </c>
      <c r="C77" s="102">
        <v>45</v>
      </c>
      <c r="D77" s="102" t="s">
        <v>47</v>
      </c>
      <c r="E77" s="102">
        <v>3</v>
      </c>
      <c r="F77" s="102">
        <v>7.5</v>
      </c>
      <c r="G77" s="102">
        <v>10.5</v>
      </c>
      <c r="H77" s="101">
        <v>7</v>
      </c>
      <c r="I77" s="101">
        <v>25</v>
      </c>
      <c r="J77" s="79">
        <v>28</v>
      </c>
      <c r="K77" s="79">
        <v>29</v>
      </c>
      <c r="L77" s="79">
        <v>31</v>
      </c>
      <c r="M77" s="79">
        <v>35</v>
      </c>
      <c r="P77" s="89">
        <v>20</v>
      </c>
      <c r="Q77" s="17">
        <v>1</v>
      </c>
    </row>
    <row r="78" spans="1:22">
      <c r="A78" s="102">
        <v>4</v>
      </c>
      <c r="B78" s="102" t="s">
        <v>1</v>
      </c>
      <c r="C78" s="102">
        <v>46</v>
      </c>
      <c r="D78" s="102" t="s">
        <v>66</v>
      </c>
      <c r="E78" s="102">
        <v>3</v>
      </c>
      <c r="F78" s="102">
        <v>7.5</v>
      </c>
      <c r="G78" s="102">
        <v>13</v>
      </c>
      <c r="H78" s="101">
        <v>15.5</v>
      </c>
      <c r="I78" s="101">
        <v>18</v>
      </c>
      <c r="J78" s="79">
        <v>20</v>
      </c>
      <c r="K78" s="79">
        <v>19</v>
      </c>
      <c r="L78" s="79">
        <v>17</v>
      </c>
      <c r="M78" s="79">
        <v>21</v>
      </c>
      <c r="P78" s="89">
        <v>22</v>
      </c>
      <c r="Q78" s="17">
        <v>4</v>
      </c>
    </row>
    <row r="79" spans="1:22">
      <c r="A79" s="102">
        <v>4</v>
      </c>
      <c r="B79" s="102" t="s">
        <v>1</v>
      </c>
      <c r="C79" s="102">
        <v>47</v>
      </c>
      <c r="D79" s="102" t="s">
        <v>66</v>
      </c>
      <c r="E79" s="102">
        <v>3</v>
      </c>
      <c r="F79" s="102">
        <v>5</v>
      </c>
      <c r="G79" s="102">
        <v>10</v>
      </c>
      <c r="H79" s="101">
        <v>14</v>
      </c>
      <c r="I79" s="101">
        <v>9</v>
      </c>
      <c r="J79" s="79">
        <v>11</v>
      </c>
      <c r="K79" s="79">
        <v>15</v>
      </c>
      <c r="L79" s="79">
        <v>18</v>
      </c>
      <c r="M79" s="79">
        <v>26</v>
      </c>
      <c r="P79" s="89">
        <v>23</v>
      </c>
      <c r="Q79" s="17">
        <v>1</v>
      </c>
    </row>
    <row r="80" spans="1:22">
      <c r="A80" s="102">
        <v>4</v>
      </c>
      <c r="B80" s="102" t="s">
        <v>1</v>
      </c>
      <c r="C80" s="102">
        <v>49</v>
      </c>
      <c r="D80" s="102" t="s">
        <v>66</v>
      </c>
      <c r="E80" s="102">
        <v>2</v>
      </c>
      <c r="F80" s="102">
        <v>7</v>
      </c>
      <c r="G80" s="102">
        <v>12</v>
      </c>
      <c r="H80" s="101">
        <v>20</v>
      </c>
      <c r="I80" s="101">
        <v>25.5</v>
      </c>
      <c r="J80" s="79">
        <v>32</v>
      </c>
      <c r="K80" s="79">
        <v>39</v>
      </c>
      <c r="L80" s="79">
        <v>45</v>
      </c>
      <c r="M80" s="79">
        <v>51</v>
      </c>
      <c r="P80" s="89">
        <v>25</v>
      </c>
      <c r="Q80" s="17">
        <v>1</v>
      </c>
    </row>
    <row r="81" spans="1:17">
      <c r="A81" s="102">
        <v>4</v>
      </c>
      <c r="B81" s="102" t="s">
        <v>1</v>
      </c>
      <c r="C81" s="102">
        <v>53</v>
      </c>
      <c r="D81" s="102" t="s">
        <v>47</v>
      </c>
      <c r="E81" s="102">
        <v>2</v>
      </c>
      <c r="F81" s="102">
        <v>6</v>
      </c>
      <c r="G81" s="102">
        <v>14.5</v>
      </c>
      <c r="H81" s="101">
        <v>23.5</v>
      </c>
      <c r="I81" s="101">
        <v>27.5</v>
      </c>
      <c r="J81" s="79">
        <v>31</v>
      </c>
      <c r="K81" s="79">
        <v>38</v>
      </c>
      <c r="L81" s="79">
        <v>50</v>
      </c>
      <c r="M81" s="79">
        <v>37</v>
      </c>
      <c r="P81" s="89">
        <v>26</v>
      </c>
      <c r="Q81" s="17">
        <v>1</v>
      </c>
    </row>
    <row r="82" spans="1:17">
      <c r="A82" s="102">
        <v>4</v>
      </c>
      <c r="B82" s="102" t="s">
        <v>1</v>
      </c>
      <c r="C82" s="102">
        <v>55</v>
      </c>
      <c r="D82" s="102" t="s">
        <v>47</v>
      </c>
      <c r="E82" s="102">
        <v>1</v>
      </c>
      <c r="F82" s="102">
        <v>10</v>
      </c>
      <c r="G82" s="102">
        <v>20.5</v>
      </c>
      <c r="H82" s="101">
        <v>27</v>
      </c>
      <c r="I82" s="101">
        <v>30</v>
      </c>
      <c r="J82" s="79">
        <v>29</v>
      </c>
      <c r="K82" s="79">
        <v>29</v>
      </c>
      <c r="L82" s="79">
        <v>39</v>
      </c>
      <c r="M82" s="79">
        <v>57</v>
      </c>
      <c r="P82" s="89">
        <v>28</v>
      </c>
      <c r="Q82" s="17">
        <v>1</v>
      </c>
    </row>
    <row r="83" spans="1:17">
      <c r="A83" s="102">
        <v>4</v>
      </c>
      <c r="B83" s="102" t="s">
        <v>1</v>
      </c>
      <c r="C83" s="102">
        <v>56</v>
      </c>
      <c r="D83" s="102" t="s">
        <v>47</v>
      </c>
      <c r="E83" s="102">
        <v>1</v>
      </c>
      <c r="F83" s="102">
        <v>11</v>
      </c>
      <c r="G83" s="102">
        <v>17</v>
      </c>
      <c r="H83" s="101">
        <v>27.5</v>
      </c>
      <c r="I83" s="101">
        <v>31</v>
      </c>
      <c r="J83" s="79">
        <v>34</v>
      </c>
      <c r="K83" s="79">
        <v>37</v>
      </c>
      <c r="L83" s="79">
        <v>39</v>
      </c>
      <c r="M83" s="79">
        <v>65.5</v>
      </c>
      <c r="P83" s="89">
        <v>31</v>
      </c>
      <c r="Q83" s="17">
        <v>2</v>
      </c>
    </row>
    <row r="84" spans="1:17">
      <c r="A84" s="102">
        <v>4</v>
      </c>
      <c r="B84" s="102" t="s">
        <v>1</v>
      </c>
      <c r="C84" s="102">
        <v>57</v>
      </c>
      <c r="D84" s="102" t="s">
        <v>47</v>
      </c>
      <c r="E84" s="102">
        <v>1</v>
      </c>
      <c r="F84" s="102">
        <v>9</v>
      </c>
      <c r="G84" s="102">
        <v>25</v>
      </c>
      <c r="H84" s="101">
        <v>48</v>
      </c>
      <c r="I84" s="101">
        <v>56</v>
      </c>
      <c r="J84" s="79">
        <v>58</v>
      </c>
      <c r="K84" s="79">
        <v>59</v>
      </c>
      <c r="L84" s="79">
        <v>54</v>
      </c>
      <c r="M84" s="79">
        <v>72</v>
      </c>
      <c r="P84" s="89">
        <v>32</v>
      </c>
      <c r="Q84" s="17">
        <v>1</v>
      </c>
    </row>
    <row r="85" spans="1:17">
      <c r="A85" s="102">
        <v>4</v>
      </c>
      <c r="B85" s="102" t="s">
        <v>1</v>
      </c>
      <c r="C85" s="102">
        <v>58</v>
      </c>
      <c r="D85" s="102" t="s">
        <v>47</v>
      </c>
      <c r="E85" s="102">
        <v>1</v>
      </c>
      <c r="F85" s="102">
        <v>8</v>
      </c>
      <c r="G85" s="102">
        <v>11.5</v>
      </c>
      <c r="H85" s="101">
        <v>20</v>
      </c>
      <c r="I85" s="101">
        <v>22</v>
      </c>
      <c r="J85" s="79">
        <v>26</v>
      </c>
      <c r="K85" s="79">
        <v>36</v>
      </c>
      <c r="L85" s="79">
        <v>52</v>
      </c>
      <c r="M85" s="79">
        <v>69.5</v>
      </c>
      <c r="P85" s="89">
        <v>35</v>
      </c>
      <c r="Q85" s="17">
        <v>1</v>
      </c>
    </row>
    <row r="86" spans="1:17">
      <c r="A86" s="102">
        <v>4</v>
      </c>
      <c r="B86" s="102" t="s">
        <v>1</v>
      </c>
      <c r="C86" s="102">
        <v>59</v>
      </c>
      <c r="D86" s="102" t="s">
        <v>47</v>
      </c>
      <c r="E86" s="102">
        <v>2</v>
      </c>
      <c r="F86" s="102">
        <v>8.5</v>
      </c>
      <c r="G86" s="102">
        <v>11.5</v>
      </c>
      <c r="H86" s="101">
        <v>13.5</v>
      </c>
      <c r="I86" s="101">
        <v>13</v>
      </c>
      <c r="J86" s="79">
        <v>14</v>
      </c>
      <c r="K86" s="79">
        <v>17</v>
      </c>
      <c r="L86" s="79">
        <v>22</v>
      </c>
      <c r="M86" s="79">
        <v>30.5</v>
      </c>
      <c r="P86" s="89">
        <v>37</v>
      </c>
      <c r="Q86" s="17">
        <v>1</v>
      </c>
    </row>
    <row r="87" spans="1:17">
      <c r="A87" s="102">
        <v>4</v>
      </c>
      <c r="B87" s="102" t="s">
        <v>1</v>
      </c>
      <c r="C87" s="102">
        <v>60</v>
      </c>
      <c r="D87" s="102" t="s">
        <v>47</v>
      </c>
      <c r="E87" s="102">
        <v>3</v>
      </c>
      <c r="F87" s="102">
        <v>10</v>
      </c>
      <c r="G87" s="102">
        <v>12</v>
      </c>
      <c r="H87" s="101">
        <v>13</v>
      </c>
      <c r="I87" s="101">
        <v>12</v>
      </c>
      <c r="J87" s="79">
        <v>10</v>
      </c>
      <c r="K87" s="79">
        <v>12</v>
      </c>
      <c r="L87" s="79">
        <v>13</v>
      </c>
      <c r="M87" s="79">
        <v>13</v>
      </c>
      <c r="P87" s="89">
        <v>39</v>
      </c>
      <c r="Q87" s="17">
        <v>2</v>
      </c>
    </row>
    <row r="88" spans="1:17">
      <c r="A88" s="102">
        <v>4</v>
      </c>
      <c r="B88" s="102" t="s">
        <v>1</v>
      </c>
      <c r="C88" s="102">
        <v>62</v>
      </c>
      <c r="D88" s="102" t="s">
        <v>47</v>
      </c>
      <c r="E88" s="102">
        <v>3</v>
      </c>
      <c r="F88" s="102">
        <v>7</v>
      </c>
      <c r="G88" s="102">
        <v>11</v>
      </c>
      <c r="H88" s="101">
        <v>14</v>
      </c>
      <c r="I88" s="101">
        <v>14</v>
      </c>
      <c r="J88" s="79">
        <v>20</v>
      </c>
      <c r="K88" s="79">
        <v>20</v>
      </c>
      <c r="L88" s="79">
        <v>25</v>
      </c>
      <c r="M88" s="79">
        <v>42.5</v>
      </c>
      <c r="P88" s="89">
        <v>40</v>
      </c>
      <c r="Q88" s="17">
        <v>2</v>
      </c>
    </row>
    <row r="89" spans="1:17">
      <c r="A89" s="102">
        <v>4</v>
      </c>
      <c r="B89" s="102" t="s">
        <v>1</v>
      </c>
      <c r="C89" s="102">
        <v>63</v>
      </c>
      <c r="D89" s="102" t="s">
        <v>47</v>
      </c>
      <c r="E89" s="102">
        <v>2</v>
      </c>
      <c r="F89" s="102">
        <v>7</v>
      </c>
      <c r="G89" s="102">
        <v>11</v>
      </c>
      <c r="H89" s="101">
        <v>13</v>
      </c>
      <c r="I89" s="101">
        <v>13</v>
      </c>
      <c r="J89" s="79">
        <v>15</v>
      </c>
      <c r="K89" s="79">
        <v>17</v>
      </c>
      <c r="L89" s="79">
        <v>16</v>
      </c>
      <c r="M89" s="79">
        <v>15</v>
      </c>
      <c r="P89" s="89">
        <v>42</v>
      </c>
      <c r="Q89" s="17">
        <v>1</v>
      </c>
    </row>
    <row r="90" spans="1:17">
      <c r="A90" s="102">
        <v>4</v>
      </c>
      <c r="B90" s="102" t="s">
        <v>1</v>
      </c>
      <c r="C90" s="102">
        <v>69</v>
      </c>
      <c r="D90" s="102" t="s">
        <v>47</v>
      </c>
      <c r="E90" s="102">
        <v>2</v>
      </c>
      <c r="F90" s="102">
        <v>6</v>
      </c>
      <c r="G90" s="102">
        <v>14.5</v>
      </c>
      <c r="H90" s="101">
        <v>27</v>
      </c>
      <c r="I90" s="101">
        <v>23</v>
      </c>
      <c r="J90" s="79">
        <v>32</v>
      </c>
      <c r="K90" s="79">
        <v>59</v>
      </c>
      <c r="L90" s="79">
        <v>61</v>
      </c>
      <c r="M90" s="79">
        <v>81</v>
      </c>
      <c r="P90" s="89">
        <v>43</v>
      </c>
      <c r="Q90" s="17">
        <v>1</v>
      </c>
    </row>
    <row r="91" spans="1:17">
      <c r="A91" s="102">
        <v>4</v>
      </c>
      <c r="B91" s="102" t="s">
        <v>1</v>
      </c>
      <c r="C91" s="102">
        <v>71</v>
      </c>
      <c r="D91" s="102" t="s">
        <v>47</v>
      </c>
      <c r="E91" s="102">
        <v>2</v>
      </c>
      <c r="F91" s="102">
        <v>6</v>
      </c>
      <c r="G91" s="102">
        <v>10.5</v>
      </c>
      <c r="H91" s="101">
        <v>26</v>
      </c>
      <c r="I91" s="101">
        <v>33</v>
      </c>
      <c r="J91" s="79">
        <v>48</v>
      </c>
      <c r="K91" s="79">
        <v>70</v>
      </c>
      <c r="L91" s="79">
        <v>83</v>
      </c>
      <c r="M91" s="79">
        <v>107</v>
      </c>
      <c r="P91" s="89">
        <v>44</v>
      </c>
      <c r="Q91" s="17">
        <v>2</v>
      </c>
    </row>
    <row r="92" spans="1:17">
      <c r="A92" s="102">
        <v>4</v>
      </c>
      <c r="B92" s="102" t="s">
        <v>1</v>
      </c>
      <c r="C92" s="102">
        <v>72</v>
      </c>
      <c r="D92" s="102" t="s">
        <v>47</v>
      </c>
      <c r="E92" s="102">
        <v>2</v>
      </c>
      <c r="F92" s="102">
        <v>5.5</v>
      </c>
      <c r="G92" s="102">
        <v>11.5</v>
      </c>
      <c r="H92" s="101">
        <v>18</v>
      </c>
      <c r="I92" s="101">
        <v>20.5</v>
      </c>
      <c r="J92" s="79">
        <v>22</v>
      </c>
      <c r="K92" s="79">
        <v>25</v>
      </c>
      <c r="L92" s="79">
        <v>31</v>
      </c>
      <c r="M92" s="79">
        <v>55</v>
      </c>
      <c r="P92" s="89">
        <v>45</v>
      </c>
      <c r="Q92" s="17">
        <v>3</v>
      </c>
    </row>
    <row r="93" spans="1:17">
      <c r="A93" s="102">
        <v>4</v>
      </c>
      <c r="B93" s="102" t="s">
        <v>1</v>
      </c>
      <c r="C93" s="102">
        <v>74</v>
      </c>
      <c r="D93" s="102" t="s">
        <v>47</v>
      </c>
      <c r="E93" s="102">
        <v>2</v>
      </c>
      <c r="F93" s="102">
        <v>10</v>
      </c>
      <c r="G93" s="102">
        <v>14.5</v>
      </c>
      <c r="H93" s="101">
        <v>18</v>
      </c>
      <c r="I93" s="101">
        <v>19</v>
      </c>
      <c r="J93" s="79">
        <v>26</v>
      </c>
      <c r="K93" s="79">
        <v>43</v>
      </c>
      <c r="L93" s="79">
        <v>64</v>
      </c>
      <c r="M93" s="79">
        <v>97.5</v>
      </c>
      <c r="P93" s="89">
        <v>46</v>
      </c>
      <c r="Q93" s="17">
        <v>1</v>
      </c>
    </row>
    <row r="94" spans="1:17">
      <c r="A94" s="102">
        <v>4</v>
      </c>
      <c r="B94" s="102" t="s">
        <v>1</v>
      </c>
      <c r="C94" s="102">
        <v>75</v>
      </c>
      <c r="D94" s="102" t="s">
        <v>47</v>
      </c>
      <c r="E94" s="102">
        <v>2</v>
      </c>
      <c r="F94" s="102">
        <v>7</v>
      </c>
      <c r="G94" s="102">
        <v>11.5</v>
      </c>
      <c r="H94" s="101">
        <v>14</v>
      </c>
      <c r="I94" s="101">
        <v>14</v>
      </c>
      <c r="J94" s="79">
        <v>17</v>
      </c>
      <c r="K94" s="79">
        <v>14</v>
      </c>
      <c r="L94" s="79">
        <v>14</v>
      </c>
      <c r="M94" s="79">
        <v>13</v>
      </c>
      <c r="P94" s="89">
        <v>48</v>
      </c>
      <c r="Q94" s="17">
        <v>2</v>
      </c>
    </row>
    <row r="95" spans="1:17">
      <c r="A95" s="102">
        <v>4</v>
      </c>
      <c r="B95" s="102" t="s">
        <v>1</v>
      </c>
      <c r="C95" s="102">
        <v>76</v>
      </c>
      <c r="D95" s="102" t="s">
        <v>47</v>
      </c>
      <c r="E95" s="102">
        <v>2</v>
      </c>
      <c r="F95" s="102">
        <v>8.5</v>
      </c>
      <c r="G95" s="102">
        <v>12</v>
      </c>
      <c r="H95" s="101">
        <v>18</v>
      </c>
      <c r="I95" s="101">
        <v>19</v>
      </c>
      <c r="J95" s="79">
        <v>23</v>
      </c>
      <c r="K95" s="79">
        <v>29</v>
      </c>
      <c r="L95" s="79">
        <v>37</v>
      </c>
      <c r="M95" s="79">
        <v>46</v>
      </c>
      <c r="P95" s="89">
        <v>50</v>
      </c>
      <c r="Q95" s="17">
        <v>2</v>
      </c>
    </row>
    <row r="96" spans="1:17">
      <c r="A96" s="102">
        <v>4</v>
      </c>
      <c r="B96" s="102" t="s">
        <v>1</v>
      </c>
      <c r="C96" s="102">
        <v>81</v>
      </c>
      <c r="D96" s="102" t="s">
        <v>47</v>
      </c>
      <c r="E96" s="102">
        <v>2</v>
      </c>
      <c r="F96" s="102">
        <v>6.5</v>
      </c>
      <c r="G96" s="102">
        <v>11</v>
      </c>
      <c r="H96" s="101">
        <v>15.5</v>
      </c>
      <c r="I96" s="101">
        <v>20</v>
      </c>
      <c r="J96" s="79">
        <v>22</v>
      </c>
      <c r="K96" s="79">
        <v>28</v>
      </c>
      <c r="L96" s="79">
        <v>40</v>
      </c>
      <c r="M96" s="79">
        <v>51.5</v>
      </c>
      <c r="P96" s="89">
        <v>51</v>
      </c>
      <c r="Q96" s="17">
        <v>1</v>
      </c>
    </row>
    <row r="97" spans="1:17">
      <c r="A97" s="102">
        <v>4</v>
      </c>
      <c r="B97" s="102" t="s">
        <v>1</v>
      </c>
      <c r="C97" s="102">
        <v>83</v>
      </c>
      <c r="D97" s="102" t="s">
        <v>47</v>
      </c>
      <c r="E97" s="102">
        <v>1</v>
      </c>
      <c r="F97" s="102">
        <v>10</v>
      </c>
      <c r="G97" s="102">
        <v>18</v>
      </c>
      <c r="H97" s="101">
        <v>23</v>
      </c>
      <c r="I97" s="101">
        <v>25</v>
      </c>
      <c r="J97" s="79">
        <v>29</v>
      </c>
      <c r="K97" s="79">
        <v>40.5</v>
      </c>
      <c r="L97" s="79">
        <v>56</v>
      </c>
      <c r="M97" s="79">
        <v>79</v>
      </c>
      <c r="P97" s="89">
        <v>52</v>
      </c>
      <c r="Q97" s="17">
        <v>2</v>
      </c>
    </row>
    <row r="98" spans="1:17">
      <c r="A98" s="102">
        <v>4</v>
      </c>
      <c r="B98" s="102" t="s">
        <v>1</v>
      </c>
      <c r="C98" s="102">
        <v>87</v>
      </c>
      <c r="D98" s="102" t="s">
        <v>47</v>
      </c>
      <c r="E98" s="102">
        <v>2</v>
      </c>
      <c r="F98" s="102">
        <v>7</v>
      </c>
      <c r="G98" s="102">
        <v>9.5</v>
      </c>
      <c r="H98" s="101">
        <v>19</v>
      </c>
      <c r="I98" s="101">
        <v>21</v>
      </c>
      <c r="J98" s="79">
        <v>26</v>
      </c>
      <c r="K98" s="79">
        <v>36</v>
      </c>
      <c r="L98" s="79">
        <v>45</v>
      </c>
      <c r="M98" s="79">
        <v>68</v>
      </c>
      <c r="P98" s="89">
        <v>54</v>
      </c>
      <c r="Q98" s="17">
        <v>1</v>
      </c>
    </row>
    <row r="99" spans="1:17">
      <c r="A99" s="102">
        <v>4</v>
      </c>
      <c r="B99" s="102" t="s">
        <v>1</v>
      </c>
      <c r="C99" s="102">
        <v>88</v>
      </c>
      <c r="D99" s="102" t="s">
        <v>47</v>
      </c>
      <c r="E99" s="102">
        <v>2</v>
      </c>
      <c r="F99" s="102">
        <v>8</v>
      </c>
      <c r="G99" s="102">
        <v>11</v>
      </c>
      <c r="H99" s="101">
        <v>21</v>
      </c>
      <c r="I99" s="101">
        <v>25</v>
      </c>
      <c r="J99" s="79">
        <v>29</v>
      </c>
      <c r="K99" s="79">
        <v>35</v>
      </c>
      <c r="L99" s="79">
        <v>44</v>
      </c>
      <c r="M99" s="79">
        <v>70</v>
      </c>
      <c r="P99" s="89">
        <v>55</v>
      </c>
      <c r="Q99" s="17">
        <v>2</v>
      </c>
    </row>
    <row r="100" spans="1:17">
      <c r="A100" s="102">
        <v>4</v>
      </c>
      <c r="B100" s="102" t="s">
        <v>1</v>
      </c>
      <c r="C100" s="102">
        <v>89</v>
      </c>
      <c r="D100" s="102" t="s">
        <v>47</v>
      </c>
      <c r="E100" s="102">
        <v>2</v>
      </c>
      <c r="F100" s="102">
        <v>10</v>
      </c>
      <c r="G100" s="102">
        <v>12.5</v>
      </c>
      <c r="H100" s="101">
        <v>16</v>
      </c>
      <c r="I100" s="101">
        <v>17</v>
      </c>
      <c r="J100" s="79">
        <v>22</v>
      </c>
      <c r="K100" s="79">
        <v>33</v>
      </c>
      <c r="L100" s="79">
        <v>51</v>
      </c>
      <c r="M100" s="79">
        <v>79</v>
      </c>
      <c r="P100" s="89">
        <v>56</v>
      </c>
      <c r="Q100" s="17">
        <v>2</v>
      </c>
    </row>
    <row r="101" spans="1:17">
      <c r="A101" s="102">
        <v>4</v>
      </c>
      <c r="B101" s="102" t="s">
        <v>1</v>
      </c>
      <c r="C101" s="102">
        <v>90</v>
      </c>
      <c r="D101" s="102" t="s">
        <v>47</v>
      </c>
      <c r="E101" s="102">
        <v>2</v>
      </c>
      <c r="F101" s="102">
        <v>8.5</v>
      </c>
      <c r="G101" s="102">
        <v>17.5</v>
      </c>
      <c r="H101" s="101">
        <v>26.5</v>
      </c>
      <c r="I101" s="101">
        <v>36</v>
      </c>
      <c r="J101" s="79">
        <v>51</v>
      </c>
      <c r="K101" s="79">
        <v>68.5</v>
      </c>
      <c r="L101" s="79">
        <v>89</v>
      </c>
      <c r="M101" s="79">
        <v>113</v>
      </c>
      <c r="P101" s="89">
        <v>57</v>
      </c>
      <c r="Q101" s="17">
        <v>1</v>
      </c>
    </row>
    <row r="102" spans="1:17">
      <c r="A102" s="102">
        <v>4</v>
      </c>
      <c r="B102" s="102" t="s">
        <v>1</v>
      </c>
      <c r="C102" s="102">
        <v>92</v>
      </c>
      <c r="D102" s="102" t="s">
        <v>47</v>
      </c>
      <c r="E102" s="102">
        <v>2</v>
      </c>
      <c r="F102" s="102">
        <v>7</v>
      </c>
      <c r="G102" s="102">
        <v>21</v>
      </c>
      <c r="H102" s="101">
        <v>39.5</v>
      </c>
      <c r="I102" s="101">
        <v>50</v>
      </c>
      <c r="J102" s="79">
        <v>60</v>
      </c>
      <c r="K102" s="79">
        <v>74</v>
      </c>
      <c r="L102" s="79">
        <v>91</v>
      </c>
      <c r="M102" s="79">
        <v>122</v>
      </c>
      <c r="P102" s="89">
        <v>59</v>
      </c>
      <c r="Q102" s="17">
        <v>3</v>
      </c>
    </row>
    <row r="103" spans="1:17">
      <c r="A103" s="102">
        <v>4</v>
      </c>
      <c r="B103" s="102" t="s">
        <v>1</v>
      </c>
      <c r="C103" s="102">
        <v>93</v>
      </c>
      <c r="D103" s="102" t="s">
        <v>47</v>
      </c>
      <c r="E103" s="102">
        <v>2</v>
      </c>
      <c r="F103" s="102">
        <v>7</v>
      </c>
      <c r="G103" s="102">
        <v>18</v>
      </c>
      <c r="H103" s="101">
        <v>34</v>
      </c>
      <c r="I103" s="101">
        <v>31</v>
      </c>
      <c r="J103" s="79">
        <v>52</v>
      </c>
      <c r="K103" s="79">
        <v>71.5</v>
      </c>
      <c r="L103" s="79">
        <v>87</v>
      </c>
      <c r="M103" s="79">
        <v>106.5</v>
      </c>
      <c r="P103" s="89">
        <v>60</v>
      </c>
      <c r="Q103" s="17">
        <v>1</v>
      </c>
    </row>
    <row r="104" spans="1:17">
      <c r="A104" s="102">
        <v>4</v>
      </c>
      <c r="B104" s="102" t="s">
        <v>1</v>
      </c>
      <c r="C104" s="102">
        <v>94</v>
      </c>
      <c r="D104" s="102" t="s">
        <v>47</v>
      </c>
      <c r="E104" s="102">
        <v>2</v>
      </c>
      <c r="F104" s="102">
        <v>7</v>
      </c>
      <c r="G104" s="102">
        <v>15</v>
      </c>
      <c r="H104" s="101">
        <v>31.5</v>
      </c>
      <c r="I104" s="101">
        <v>44</v>
      </c>
      <c r="J104" s="79">
        <v>53</v>
      </c>
      <c r="K104" s="79">
        <v>76</v>
      </c>
      <c r="L104" s="79">
        <v>94</v>
      </c>
      <c r="M104" s="79">
        <v>144</v>
      </c>
      <c r="P104" s="89">
        <v>61</v>
      </c>
      <c r="Q104" s="17">
        <v>1</v>
      </c>
    </row>
    <row r="105" spans="1:17">
      <c r="A105" s="102">
        <v>4</v>
      </c>
      <c r="B105" s="102" t="s">
        <v>1</v>
      </c>
      <c r="C105" s="102">
        <v>96</v>
      </c>
      <c r="D105" s="102" t="s">
        <v>47</v>
      </c>
      <c r="E105" s="102">
        <v>2</v>
      </c>
      <c r="F105" s="102">
        <v>8</v>
      </c>
      <c r="G105" s="102">
        <v>19</v>
      </c>
      <c r="H105" s="101">
        <v>34</v>
      </c>
      <c r="I105" s="101">
        <v>48.5</v>
      </c>
      <c r="J105" s="79">
        <v>60</v>
      </c>
      <c r="K105" s="79">
        <v>64</v>
      </c>
      <c r="L105" s="79">
        <v>71</v>
      </c>
      <c r="M105" s="79">
        <v>101.5</v>
      </c>
      <c r="P105" s="89">
        <v>62</v>
      </c>
      <c r="Q105" s="17">
        <v>1</v>
      </c>
    </row>
    <row r="106" spans="1:17">
      <c r="A106" s="102">
        <v>4</v>
      </c>
      <c r="B106" s="102" t="s">
        <v>1</v>
      </c>
      <c r="C106" s="102">
        <v>97</v>
      </c>
      <c r="D106" s="102" t="s">
        <v>47</v>
      </c>
      <c r="E106" s="102">
        <v>1</v>
      </c>
      <c r="F106" s="102">
        <v>6.5</v>
      </c>
      <c r="G106" s="102">
        <v>14.5</v>
      </c>
      <c r="H106" s="101">
        <v>28.5</v>
      </c>
      <c r="I106" s="101">
        <v>33</v>
      </c>
      <c r="J106" s="79">
        <v>40</v>
      </c>
      <c r="K106" s="79">
        <v>65</v>
      </c>
      <c r="L106" s="79">
        <v>92</v>
      </c>
      <c r="M106" s="79">
        <v>116</v>
      </c>
      <c r="P106" s="89">
        <v>64</v>
      </c>
      <c r="Q106" s="17">
        <v>2</v>
      </c>
    </row>
    <row r="107" spans="1:17">
      <c r="A107" s="102">
        <v>4</v>
      </c>
      <c r="B107" s="102" t="s">
        <v>1</v>
      </c>
      <c r="C107" s="102">
        <v>98</v>
      </c>
      <c r="D107" s="102" t="s">
        <v>47</v>
      </c>
      <c r="E107" s="102">
        <v>1</v>
      </c>
      <c r="F107" s="102">
        <v>9.5</v>
      </c>
      <c r="G107" s="102">
        <v>22</v>
      </c>
      <c r="H107" s="101">
        <v>37</v>
      </c>
      <c r="I107" s="101">
        <v>43</v>
      </c>
      <c r="J107" s="79">
        <v>49</v>
      </c>
      <c r="K107" s="79">
        <v>66</v>
      </c>
      <c r="L107" s="79">
        <v>79</v>
      </c>
      <c r="M107" s="79">
        <v>95</v>
      </c>
      <c r="P107" s="89">
        <v>70</v>
      </c>
      <c r="Q107" s="17">
        <v>2</v>
      </c>
    </row>
    <row r="108" spans="1:17">
      <c r="A108" s="102">
        <v>4</v>
      </c>
      <c r="B108" s="102" t="s">
        <v>1</v>
      </c>
      <c r="C108" s="102">
        <v>99</v>
      </c>
      <c r="D108" s="102" t="s">
        <v>47</v>
      </c>
      <c r="E108" s="102">
        <v>3</v>
      </c>
      <c r="F108" s="102">
        <v>7.5</v>
      </c>
      <c r="G108" s="102">
        <v>10</v>
      </c>
      <c r="H108" s="101">
        <v>15.5</v>
      </c>
      <c r="I108" s="101">
        <v>17.5</v>
      </c>
      <c r="J108" s="79">
        <v>21</v>
      </c>
      <c r="K108" s="79">
        <v>21.5</v>
      </c>
      <c r="L108" s="79">
        <v>22</v>
      </c>
      <c r="M108" s="79">
        <v>32</v>
      </c>
      <c r="P108" s="89">
        <v>71</v>
      </c>
      <c r="Q108" s="17">
        <v>1</v>
      </c>
    </row>
    <row r="109" spans="1:17">
      <c r="A109" s="102">
        <v>4</v>
      </c>
      <c r="B109" s="102" t="s">
        <v>2</v>
      </c>
      <c r="C109" s="102">
        <v>114</v>
      </c>
      <c r="D109" s="102" t="s">
        <v>81</v>
      </c>
      <c r="E109" s="102">
        <v>2</v>
      </c>
      <c r="F109" s="102">
        <v>8.5</v>
      </c>
      <c r="G109" s="102">
        <v>18</v>
      </c>
      <c r="H109" s="101">
        <v>22</v>
      </c>
      <c r="I109" s="101">
        <v>24.5</v>
      </c>
      <c r="J109" s="79">
        <v>25</v>
      </c>
      <c r="K109" s="79">
        <v>32</v>
      </c>
      <c r="L109" s="79">
        <v>35</v>
      </c>
      <c r="M109" s="79">
        <v>54</v>
      </c>
      <c r="P109" s="89">
        <v>75</v>
      </c>
      <c r="Q109" s="17">
        <v>2</v>
      </c>
    </row>
    <row r="110" spans="1:17">
      <c r="A110" s="102">
        <v>4</v>
      </c>
      <c r="B110" s="102" t="s">
        <v>2</v>
      </c>
      <c r="C110" s="102">
        <v>115</v>
      </c>
      <c r="D110" s="102" t="s">
        <v>81</v>
      </c>
      <c r="E110" s="102">
        <v>1</v>
      </c>
      <c r="F110" s="102">
        <v>7.5</v>
      </c>
      <c r="G110" s="102">
        <v>12</v>
      </c>
      <c r="H110" s="101">
        <v>13.5</v>
      </c>
      <c r="I110" s="101">
        <v>14.5</v>
      </c>
      <c r="J110" s="79">
        <v>14.5</v>
      </c>
      <c r="K110" s="79">
        <v>15.5</v>
      </c>
      <c r="L110" s="79">
        <v>16</v>
      </c>
      <c r="M110" s="79">
        <v>20</v>
      </c>
      <c r="P110" s="89">
        <v>79</v>
      </c>
      <c r="Q110" s="17">
        <v>1</v>
      </c>
    </row>
    <row r="111" spans="1:17">
      <c r="A111" s="102">
        <v>4</v>
      </c>
      <c r="B111" s="102" t="s">
        <v>2</v>
      </c>
      <c r="C111" s="102">
        <v>116</v>
      </c>
      <c r="D111" s="102" t="s">
        <v>81</v>
      </c>
      <c r="E111" s="102">
        <v>2</v>
      </c>
      <c r="F111" s="102">
        <v>9</v>
      </c>
      <c r="G111" s="102">
        <v>16</v>
      </c>
      <c r="H111" s="101">
        <v>19.5</v>
      </c>
      <c r="I111" s="101">
        <v>5.5</v>
      </c>
      <c r="J111" s="79">
        <v>20</v>
      </c>
      <c r="K111" s="79">
        <v>20.5</v>
      </c>
      <c r="L111" s="79">
        <v>25</v>
      </c>
      <c r="M111" s="79">
        <v>29.5</v>
      </c>
      <c r="P111" s="89">
        <v>80</v>
      </c>
      <c r="Q111" s="17">
        <v>1</v>
      </c>
    </row>
    <row r="112" spans="1:17">
      <c r="A112" s="103">
        <v>5</v>
      </c>
      <c r="B112" s="103" t="s">
        <v>0</v>
      </c>
      <c r="C112" s="103">
        <v>1</v>
      </c>
      <c r="D112" s="102" t="s">
        <v>66</v>
      </c>
      <c r="E112" s="102">
        <v>3</v>
      </c>
      <c r="F112" s="103">
        <v>7</v>
      </c>
      <c r="G112" s="101">
        <v>16</v>
      </c>
      <c r="H112" s="107">
        <v>20.5</v>
      </c>
      <c r="I112" s="107">
        <v>15</v>
      </c>
      <c r="J112" s="78">
        <v>16.5</v>
      </c>
      <c r="K112" s="78">
        <v>20</v>
      </c>
      <c r="L112" s="79">
        <v>28</v>
      </c>
      <c r="M112" s="78">
        <v>7</v>
      </c>
      <c r="P112" s="89">
        <v>82</v>
      </c>
      <c r="Q112" s="17">
        <v>1</v>
      </c>
    </row>
    <row r="113" spans="1:17">
      <c r="A113" s="104">
        <v>5</v>
      </c>
      <c r="B113" s="103" t="s">
        <v>0</v>
      </c>
      <c r="C113" s="103">
        <v>4</v>
      </c>
      <c r="D113" s="102" t="s">
        <v>66</v>
      </c>
      <c r="E113" s="102">
        <v>2</v>
      </c>
      <c r="F113" s="102">
        <v>6</v>
      </c>
      <c r="G113" s="102">
        <v>3.5</v>
      </c>
      <c r="H113" s="101">
        <v>18</v>
      </c>
      <c r="I113" s="101">
        <v>4</v>
      </c>
      <c r="J113" s="79">
        <v>7</v>
      </c>
      <c r="K113" s="79">
        <v>17.5</v>
      </c>
      <c r="L113" s="79">
        <v>32</v>
      </c>
      <c r="M113" s="79">
        <v>44</v>
      </c>
      <c r="P113" s="89">
        <v>83</v>
      </c>
      <c r="Q113" s="17">
        <v>1</v>
      </c>
    </row>
    <row r="114" spans="1:17">
      <c r="A114" s="104">
        <v>5</v>
      </c>
      <c r="B114" s="103" t="s">
        <v>0</v>
      </c>
      <c r="C114" s="103">
        <v>5</v>
      </c>
      <c r="D114" s="102" t="s">
        <v>64</v>
      </c>
      <c r="E114" s="102">
        <v>3</v>
      </c>
      <c r="F114" s="102">
        <v>6.5</v>
      </c>
      <c r="G114" s="102">
        <v>13.5</v>
      </c>
      <c r="H114" s="101">
        <v>29</v>
      </c>
      <c r="I114" s="101">
        <v>8</v>
      </c>
      <c r="J114" s="79">
        <v>14.5</v>
      </c>
      <c r="K114" s="79">
        <v>22</v>
      </c>
      <c r="L114" s="79">
        <v>31</v>
      </c>
      <c r="M114" s="79">
        <v>48</v>
      </c>
      <c r="P114" s="89">
        <v>85</v>
      </c>
      <c r="Q114" s="17">
        <v>1</v>
      </c>
    </row>
    <row r="115" spans="1:17">
      <c r="A115" s="104">
        <v>5</v>
      </c>
      <c r="B115" s="103" t="s">
        <v>0</v>
      </c>
      <c r="C115" s="103">
        <v>6</v>
      </c>
      <c r="D115" s="102" t="s">
        <v>66</v>
      </c>
      <c r="E115" s="102">
        <v>2</v>
      </c>
      <c r="F115" s="102">
        <v>7</v>
      </c>
      <c r="G115" s="102">
        <v>11</v>
      </c>
      <c r="H115" s="101">
        <v>16</v>
      </c>
      <c r="I115" s="101">
        <v>5</v>
      </c>
      <c r="J115" s="79">
        <v>10</v>
      </c>
      <c r="K115" s="79">
        <v>30</v>
      </c>
      <c r="L115" s="79">
        <v>43.5</v>
      </c>
      <c r="M115" s="79">
        <v>64</v>
      </c>
      <c r="P115" s="89">
        <v>86</v>
      </c>
      <c r="Q115" s="17">
        <v>1</v>
      </c>
    </row>
    <row r="116" spans="1:17">
      <c r="A116" s="104">
        <v>5</v>
      </c>
      <c r="B116" s="103" t="s">
        <v>0</v>
      </c>
      <c r="C116" s="103">
        <v>16</v>
      </c>
      <c r="D116" s="102" t="s">
        <v>42</v>
      </c>
      <c r="E116" s="102">
        <v>3</v>
      </c>
      <c r="F116" s="102">
        <v>7.5</v>
      </c>
      <c r="G116" s="102">
        <v>12</v>
      </c>
      <c r="H116" s="101">
        <v>17</v>
      </c>
      <c r="I116" s="101">
        <v>8</v>
      </c>
      <c r="J116" s="79">
        <v>12</v>
      </c>
      <c r="K116" s="79">
        <v>17</v>
      </c>
      <c r="L116" s="79">
        <v>16.5</v>
      </c>
      <c r="M116" s="79">
        <v>34</v>
      </c>
      <c r="P116" s="89">
        <v>87</v>
      </c>
      <c r="Q116" s="17">
        <v>3</v>
      </c>
    </row>
    <row r="117" spans="1:17">
      <c r="A117" s="104">
        <v>5</v>
      </c>
      <c r="B117" s="103" t="s">
        <v>0</v>
      </c>
      <c r="C117" s="103">
        <v>19</v>
      </c>
      <c r="D117" s="102" t="s">
        <v>42</v>
      </c>
      <c r="E117" s="102">
        <v>1</v>
      </c>
      <c r="F117" s="102">
        <v>6</v>
      </c>
      <c r="G117" s="102">
        <v>21</v>
      </c>
      <c r="H117" s="101">
        <v>49</v>
      </c>
      <c r="I117" s="101">
        <v>61</v>
      </c>
      <c r="J117" s="79">
        <v>68</v>
      </c>
      <c r="K117" s="79">
        <v>93</v>
      </c>
      <c r="L117" s="79">
        <v>109.5</v>
      </c>
      <c r="M117" s="79">
        <v>132</v>
      </c>
      <c r="P117" s="89">
        <v>89</v>
      </c>
      <c r="Q117" s="17">
        <v>1</v>
      </c>
    </row>
    <row r="118" spans="1:17">
      <c r="A118" s="104">
        <v>5</v>
      </c>
      <c r="B118" s="103" t="s">
        <v>0</v>
      </c>
      <c r="C118" s="103">
        <v>20</v>
      </c>
      <c r="D118" s="102" t="s">
        <v>42</v>
      </c>
      <c r="E118" s="102">
        <v>1</v>
      </c>
      <c r="F118" s="102">
        <v>6</v>
      </c>
      <c r="G118" s="102">
        <v>18</v>
      </c>
      <c r="H118" s="101">
        <v>33</v>
      </c>
      <c r="I118" s="101">
        <v>27</v>
      </c>
      <c r="J118" s="79">
        <v>33</v>
      </c>
      <c r="K118" s="79">
        <v>51</v>
      </c>
      <c r="L118" s="79">
        <v>73</v>
      </c>
      <c r="M118" s="79">
        <v>80</v>
      </c>
      <c r="P118" s="89">
        <v>90</v>
      </c>
      <c r="Q118" s="17">
        <v>1</v>
      </c>
    </row>
    <row r="119" spans="1:17">
      <c r="A119" s="104">
        <v>5</v>
      </c>
      <c r="B119" s="103" t="s">
        <v>0</v>
      </c>
      <c r="C119" s="103">
        <v>21</v>
      </c>
      <c r="D119" s="102" t="s">
        <v>42</v>
      </c>
      <c r="E119" s="102">
        <v>2</v>
      </c>
      <c r="F119" s="102">
        <v>5</v>
      </c>
      <c r="G119" s="102">
        <v>13</v>
      </c>
      <c r="H119" s="101">
        <v>24</v>
      </c>
      <c r="I119" s="101">
        <v>20</v>
      </c>
      <c r="J119" s="79">
        <v>33</v>
      </c>
      <c r="K119" s="79">
        <v>52</v>
      </c>
      <c r="L119" s="79">
        <v>62</v>
      </c>
      <c r="M119" s="79">
        <v>87</v>
      </c>
      <c r="P119" s="89">
        <v>91</v>
      </c>
      <c r="Q119" s="17">
        <v>3</v>
      </c>
    </row>
    <row r="120" spans="1:17">
      <c r="A120" s="104">
        <v>5</v>
      </c>
      <c r="B120" s="103" t="s">
        <v>0</v>
      </c>
      <c r="C120" s="103">
        <v>22</v>
      </c>
      <c r="D120" s="102" t="s">
        <v>66</v>
      </c>
      <c r="E120" s="102">
        <v>1</v>
      </c>
      <c r="F120" s="102">
        <v>6</v>
      </c>
      <c r="G120" s="102">
        <v>13</v>
      </c>
      <c r="H120" s="101">
        <v>33.5</v>
      </c>
      <c r="I120" s="101">
        <v>29</v>
      </c>
      <c r="J120" s="79">
        <v>39</v>
      </c>
      <c r="K120" s="79">
        <v>60</v>
      </c>
      <c r="L120" s="79">
        <v>90</v>
      </c>
      <c r="M120" s="79">
        <v>91</v>
      </c>
      <c r="P120" s="89">
        <v>92</v>
      </c>
      <c r="Q120" s="17">
        <v>1</v>
      </c>
    </row>
    <row r="121" spans="1:17">
      <c r="A121" s="104">
        <v>5</v>
      </c>
      <c r="B121" s="103" t="s">
        <v>0</v>
      </c>
      <c r="C121" s="103">
        <v>23</v>
      </c>
      <c r="D121" s="102" t="s">
        <v>66</v>
      </c>
      <c r="E121" s="102">
        <v>2</v>
      </c>
      <c r="F121" s="102">
        <v>5</v>
      </c>
      <c r="G121" s="102">
        <v>7</v>
      </c>
      <c r="H121" s="101">
        <v>34</v>
      </c>
      <c r="I121" s="101">
        <v>27</v>
      </c>
      <c r="J121" s="79">
        <v>34</v>
      </c>
      <c r="K121" s="79">
        <v>57</v>
      </c>
      <c r="L121" s="79">
        <v>83.5</v>
      </c>
      <c r="M121" s="79">
        <v>126</v>
      </c>
      <c r="P121" s="89">
        <v>94</v>
      </c>
      <c r="Q121" s="17">
        <v>1</v>
      </c>
    </row>
    <row r="122" spans="1:17">
      <c r="A122" s="104">
        <v>5</v>
      </c>
      <c r="B122" s="103" t="s">
        <v>0</v>
      </c>
      <c r="C122" s="103">
        <v>24</v>
      </c>
      <c r="D122" s="102" t="s">
        <v>66</v>
      </c>
      <c r="E122" s="102">
        <v>1</v>
      </c>
      <c r="F122" s="102">
        <v>7</v>
      </c>
      <c r="G122" s="102">
        <v>16</v>
      </c>
      <c r="H122" s="101">
        <v>44</v>
      </c>
      <c r="I122" s="101">
        <v>28</v>
      </c>
      <c r="J122" s="79">
        <v>24</v>
      </c>
      <c r="K122" s="79">
        <v>57</v>
      </c>
      <c r="L122" s="79">
        <v>85</v>
      </c>
      <c r="M122" s="79">
        <v>119</v>
      </c>
      <c r="P122" s="89">
        <v>105</v>
      </c>
      <c r="Q122" s="17">
        <v>1</v>
      </c>
    </row>
    <row r="123" spans="1:17">
      <c r="A123" s="104">
        <v>5</v>
      </c>
      <c r="B123" s="103" t="s">
        <v>0</v>
      </c>
      <c r="C123" s="103">
        <v>25</v>
      </c>
      <c r="D123" s="102" t="s">
        <v>66</v>
      </c>
      <c r="E123" s="102">
        <v>1</v>
      </c>
      <c r="F123" s="102">
        <v>7</v>
      </c>
      <c r="G123" s="102">
        <v>22</v>
      </c>
      <c r="H123" s="101">
        <v>54</v>
      </c>
      <c r="I123" s="101">
        <v>40</v>
      </c>
      <c r="J123" s="79">
        <v>56</v>
      </c>
      <c r="K123" s="79">
        <v>72</v>
      </c>
      <c r="L123" s="79">
        <v>82</v>
      </c>
      <c r="M123" s="79">
        <v>114</v>
      </c>
      <c r="P123" s="86" t="s">
        <v>2</v>
      </c>
      <c r="Q123" s="17">
        <v>3</v>
      </c>
    </row>
    <row r="124" spans="1:17">
      <c r="A124" s="104">
        <v>5</v>
      </c>
      <c r="B124" s="103" t="s">
        <v>0</v>
      </c>
      <c r="C124" s="103">
        <v>40</v>
      </c>
      <c r="D124" s="102" t="s">
        <v>66</v>
      </c>
      <c r="E124" s="102">
        <v>1</v>
      </c>
      <c r="F124" s="102">
        <v>7</v>
      </c>
      <c r="G124" s="102">
        <v>16</v>
      </c>
      <c r="H124" s="101">
        <v>30.5</v>
      </c>
      <c r="I124" s="101">
        <v>5</v>
      </c>
      <c r="J124" s="79">
        <v>11</v>
      </c>
      <c r="K124" s="79">
        <v>23</v>
      </c>
      <c r="L124" s="79">
        <v>33</v>
      </c>
      <c r="M124" s="79">
        <v>43</v>
      </c>
      <c r="P124" s="89">
        <v>16</v>
      </c>
      <c r="Q124" s="17">
        <v>1</v>
      </c>
    </row>
    <row r="125" spans="1:17">
      <c r="A125" s="104">
        <v>5</v>
      </c>
      <c r="B125" s="103" t="s">
        <v>0</v>
      </c>
      <c r="C125" s="103">
        <v>48</v>
      </c>
      <c r="D125" s="102" t="s">
        <v>66</v>
      </c>
      <c r="E125" s="102">
        <v>2</v>
      </c>
      <c r="F125" s="102">
        <v>7.5</v>
      </c>
      <c r="G125" s="102">
        <v>16.5</v>
      </c>
      <c r="H125" s="101">
        <v>36.5</v>
      </c>
      <c r="I125" s="101">
        <v>18</v>
      </c>
      <c r="J125" s="79">
        <v>27</v>
      </c>
      <c r="K125" s="79">
        <v>50</v>
      </c>
      <c r="L125" s="79">
        <v>64.5</v>
      </c>
      <c r="M125" s="79">
        <v>75</v>
      </c>
      <c r="P125" s="89">
        <v>25</v>
      </c>
      <c r="Q125" s="17">
        <v>1</v>
      </c>
    </row>
    <row r="126" spans="1:17">
      <c r="A126" s="104">
        <v>5</v>
      </c>
      <c r="B126" s="103" t="s">
        <v>0</v>
      </c>
      <c r="C126" s="103">
        <v>49</v>
      </c>
      <c r="D126" s="102" t="s">
        <v>66</v>
      </c>
      <c r="E126" s="102">
        <v>2</v>
      </c>
      <c r="F126" s="102">
        <v>6</v>
      </c>
      <c r="G126" s="102">
        <v>11.5</v>
      </c>
      <c r="H126" s="101">
        <v>19</v>
      </c>
      <c r="I126" s="101">
        <v>16</v>
      </c>
      <c r="J126" s="79">
        <v>24</v>
      </c>
      <c r="K126" s="79">
        <v>33</v>
      </c>
      <c r="L126" s="79">
        <v>41</v>
      </c>
      <c r="M126" s="79">
        <v>66</v>
      </c>
      <c r="P126" s="89">
        <v>35</v>
      </c>
      <c r="Q126" s="17">
        <v>1</v>
      </c>
    </row>
    <row r="127" spans="1:17">
      <c r="A127" s="104">
        <v>5</v>
      </c>
      <c r="B127" s="103" t="s">
        <v>0</v>
      </c>
      <c r="C127" s="103">
        <v>51</v>
      </c>
      <c r="D127" s="106" t="s">
        <v>66</v>
      </c>
      <c r="E127" s="106">
        <v>3</v>
      </c>
      <c r="F127" s="102">
        <v>6</v>
      </c>
      <c r="G127" s="102">
        <v>15.5</v>
      </c>
      <c r="H127" s="107">
        <v>36.5</v>
      </c>
      <c r="I127" s="101">
        <v>33</v>
      </c>
      <c r="J127" s="78">
        <v>40</v>
      </c>
      <c r="K127" s="78">
        <v>65</v>
      </c>
      <c r="L127" s="79">
        <v>90</v>
      </c>
      <c r="M127" s="79">
        <v>115</v>
      </c>
      <c r="P127" s="86" t="s">
        <v>510</v>
      </c>
      <c r="Q127" s="17">
        <v>167</v>
      </c>
    </row>
    <row r="128" spans="1:17">
      <c r="A128" s="104">
        <v>5</v>
      </c>
      <c r="B128" s="104" t="s">
        <v>0</v>
      </c>
      <c r="C128" s="103">
        <v>58</v>
      </c>
      <c r="D128" s="102" t="s">
        <v>81</v>
      </c>
      <c r="E128" s="102">
        <v>2</v>
      </c>
      <c r="F128" s="102">
        <v>8</v>
      </c>
      <c r="G128" s="102">
        <v>19.5</v>
      </c>
      <c r="H128" s="101">
        <v>48</v>
      </c>
      <c r="I128" s="101">
        <v>32</v>
      </c>
      <c r="J128" s="79">
        <v>44</v>
      </c>
      <c r="K128" s="79">
        <v>69</v>
      </c>
      <c r="L128" s="79">
        <v>90.5</v>
      </c>
      <c r="M128" s="79">
        <v>99</v>
      </c>
    </row>
    <row r="129" spans="1:13">
      <c r="A129" s="104">
        <v>5</v>
      </c>
      <c r="B129" s="103" t="s">
        <v>0</v>
      </c>
      <c r="C129" s="103">
        <v>59</v>
      </c>
      <c r="D129" s="102" t="s">
        <v>47</v>
      </c>
      <c r="E129" s="102">
        <v>3</v>
      </c>
      <c r="F129" s="102">
        <v>5</v>
      </c>
      <c r="G129" s="102">
        <v>15</v>
      </c>
      <c r="H129" s="101">
        <v>18</v>
      </c>
      <c r="I129" s="101">
        <v>21.5</v>
      </c>
      <c r="J129" s="79">
        <v>22</v>
      </c>
      <c r="K129" s="79">
        <v>26.5</v>
      </c>
      <c r="L129" s="79">
        <v>30.5</v>
      </c>
      <c r="M129" s="79">
        <v>55</v>
      </c>
    </row>
    <row r="130" spans="1:13">
      <c r="A130" s="104">
        <v>5</v>
      </c>
      <c r="B130" s="103" t="s">
        <v>0</v>
      </c>
      <c r="C130" s="103">
        <v>60</v>
      </c>
      <c r="D130" s="102" t="s">
        <v>66</v>
      </c>
      <c r="E130" s="102">
        <v>2</v>
      </c>
      <c r="F130" s="102">
        <v>5</v>
      </c>
      <c r="G130" s="102">
        <v>19.5</v>
      </c>
      <c r="H130" s="101">
        <v>65</v>
      </c>
      <c r="I130" s="101">
        <v>48</v>
      </c>
      <c r="J130" s="79">
        <v>58</v>
      </c>
      <c r="K130" s="79">
        <v>78</v>
      </c>
      <c r="L130" s="79">
        <v>94.5</v>
      </c>
      <c r="M130" s="79">
        <v>137</v>
      </c>
    </row>
    <row r="131" spans="1:13">
      <c r="A131" s="104">
        <v>5</v>
      </c>
      <c r="B131" s="103" t="s">
        <v>0</v>
      </c>
      <c r="C131" s="103">
        <v>64</v>
      </c>
      <c r="D131" s="102" t="s">
        <v>42</v>
      </c>
      <c r="E131" s="102">
        <v>3</v>
      </c>
      <c r="F131" s="102">
        <v>5</v>
      </c>
      <c r="G131" s="102">
        <v>8</v>
      </c>
      <c r="H131" s="101">
        <v>14</v>
      </c>
      <c r="I131" s="101">
        <v>7</v>
      </c>
      <c r="J131" s="79">
        <v>9</v>
      </c>
      <c r="K131" s="79">
        <v>18</v>
      </c>
      <c r="L131" s="79">
        <v>25</v>
      </c>
      <c r="M131" s="79">
        <v>37</v>
      </c>
    </row>
    <row r="132" spans="1:13">
      <c r="A132" s="104">
        <v>5</v>
      </c>
      <c r="B132" s="103" t="s">
        <v>0</v>
      </c>
      <c r="C132" s="103">
        <v>67</v>
      </c>
      <c r="D132" s="102" t="s">
        <v>42</v>
      </c>
      <c r="E132" s="102">
        <v>3</v>
      </c>
      <c r="F132" s="102">
        <v>6</v>
      </c>
      <c r="G132" s="102">
        <v>12</v>
      </c>
      <c r="H132" s="101">
        <v>17</v>
      </c>
      <c r="I132" s="101">
        <v>7</v>
      </c>
      <c r="J132" s="79">
        <v>6</v>
      </c>
      <c r="K132" s="79">
        <v>17</v>
      </c>
      <c r="L132" s="79">
        <v>19</v>
      </c>
      <c r="M132" s="79">
        <v>27</v>
      </c>
    </row>
    <row r="133" spans="1:13">
      <c r="A133" s="104">
        <v>5</v>
      </c>
      <c r="B133" s="103" t="s">
        <v>0</v>
      </c>
      <c r="C133" s="103">
        <v>74</v>
      </c>
      <c r="D133" s="102" t="s">
        <v>42</v>
      </c>
      <c r="E133" s="102">
        <v>2</v>
      </c>
      <c r="F133" s="102">
        <v>5.5</v>
      </c>
      <c r="G133" s="102">
        <v>11</v>
      </c>
      <c r="H133" s="101">
        <v>19.5</v>
      </c>
      <c r="I133" s="101">
        <v>6</v>
      </c>
      <c r="J133" s="79">
        <v>6</v>
      </c>
      <c r="K133" s="79">
        <v>14</v>
      </c>
      <c r="L133" s="79">
        <v>19.5</v>
      </c>
      <c r="M133" s="79">
        <v>36</v>
      </c>
    </row>
    <row r="134" spans="1:13">
      <c r="A134" s="104">
        <v>5</v>
      </c>
      <c r="B134" s="103" t="s">
        <v>0</v>
      </c>
      <c r="C134" s="103">
        <v>77</v>
      </c>
      <c r="D134" s="102" t="s">
        <v>42</v>
      </c>
      <c r="E134" s="102">
        <v>2</v>
      </c>
      <c r="F134" s="102">
        <v>6</v>
      </c>
      <c r="G134" s="102">
        <v>11</v>
      </c>
      <c r="H134" s="101">
        <v>19</v>
      </c>
      <c r="I134" s="101">
        <v>7</v>
      </c>
      <c r="J134" s="79">
        <v>9</v>
      </c>
      <c r="K134" s="79">
        <v>13</v>
      </c>
      <c r="L134" s="79">
        <v>16.5</v>
      </c>
      <c r="M134" s="79">
        <v>28</v>
      </c>
    </row>
    <row r="135" spans="1:13">
      <c r="A135" s="104">
        <v>5</v>
      </c>
      <c r="B135" s="103" t="s">
        <v>0</v>
      </c>
      <c r="C135" s="103">
        <v>86</v>
      </c>
      <c r="D135" s="102" t="s">
        <v>66</v>
      </c>
      <c r="E135" s="102">
        <v>2</v>
      </c>
      <c r="F135" s="102">
        <v>10</v>
      </c>
      <c r="G135" s="102">
        <v>17.5</v>
      </c>
      <c r="H135" s="101">
        <v>33</v>
      </c>
      <c r="I135" s="101">
        <v>21.5</v>
      </c>
      <c r="J135" s="79">
        <v>28</v>
      </c>
      <c r="K135" s="79">
        <v>41</v>
      </c>
      <c r="L135" s="79">
        <v>57.5</v>
      </c>
      <c r="M135" s="79">
        <v>74</v>
      </c>
    </row>
    <row r="136" spans="1:13">
      <c r="A136" s="104">
        <v>5</v>
      </c>
      <c r="B136" s="103" t="s">
        <v>0</v>
      </c>
      <c r="C136" s="103">
        <v>92</v>
      </c>
      <c r="D136" s="102" t="s">
        <v>81</v>
      </c>
      <c r="E136" s="102">
        <v>2</v>
      </c>
      <c r="F136" s="102">
        <v>9</v>
      </c>
      <c r="G136" s="102">
        <v>17</v>
      </c>
      <c r="H136" s="101">
        <v>40</v>
      </c>
      <c r="I136" s="101">
        <v>36</v>
      </c>
      <c r="J136" s="79">
        <v>36</v>
      </c>
      <c r="K136" s="79">
        <v>43</v>
      </c>
      <c r="L136" s="79">
        <v>45</v>
      </c>
      <c r="M136" s="79">
        <v>81</v>
      </c>
    </row>
    <row r="137" spans="1:13">
      <c r="A137" s="104">
        <v>5</v>
      </c>
      <c r="B137" s="103" t="s">
        <v>0</v>
      </c>
      <c r="C137" s="103">
        <v>95</v>
      </c>
      <c r="D137" s="102" t="s">
        <v>47</v>
      </c>
      <c r="E137" s="102">
        <v>2</v>
      </c>
      <c r="F137" s="102">
        <v>7</v>
      </c>
      <c r="G137" s="102">
        <v>16</v>
      </c>
      <c r="H137" s="101">
        <v>20</v>
      </c>
      <c r="I137" s="101">
        <v>16</v>
      </c>
      <c r="J137" s="79">
        <v>19.5</v>
      </c>
      <c r="K137" s="79">
        <v>22</v>
      </c>
      <c r="L137" s="79">
        <v>24.5</v>
      </c>
      <c r="M137" s="79">
        <v>33</v>
      </c>
    </row>
    <row r="138" spans="1:13">
      <c r="A138" s="104">
        <v>5</v>
      </c>
      <c r="B138" s="103" t="s">
        <v>1</v>
      </c>
      <c r="C138" s="103">
        <v>2</v>
      </c>
      <c r="D138" s="106" t="s">
        <v>42</v>
      </c>
      <c r="E138" s="106">
        <v>3</v>
      </c>
      <c r="F138" s="102">
        <v>3</v>
      </c>
      <c r="G138" s="102">
        <v>10</v>
      </c>
      <c r="H138" s="101">
        <v>26</v>
      </c>
      <c r="I138" s="101">
        <v>37.5</v>
      </c>
      <c r="J138" s="79">
        <v>37</v>
      </c>
      <c r="K138" s="79">
        <v>47</v>
      </c>
      <c r="L138" s="79">
        <v>50</v>
      </c>
      <c r="M138" s="79">
        <v>70</v>
      </c>
    </row>
    <row r="139" spans="1:13">
      <c r="A139" s="104">
        <v>5</v>
      </c>
      <c r="B139" s="103" t="s">
        <v>1</v>
      </c>
      <c r="C139" s="103">
        <v>3</v>
      </c>
      <c r="D139" s="102" t="s">
        <v>42</v>
      </c>
      <c r="E139" s="102">
        <v>4</v>
      </c>
      <c r="F139" s="102">
        <v>4</v>
      </c>
      <c r="G139" s="103">
        <v>12</v>
      </c>
      <c r="H139" s="101">
        <v>16</v>
      </c>
      <c r="I139" s="101">
        <v>7</v>
      </c>
      <c r="J139" s="79">
        <v>4</v>
      </c>
      <c r="K139" s="79">
        <v>6</v>
      </c>
      <c r="L139" s="79">
        <v>4</v>
      </c>
      <c r="M139" s="79">
        <v>5</v>
      </c>
    </row>
    <row r="140" spans="1:13">
      <c r="A140" s="104">
        <v>5</v>
      </c>
      <c r="B140" s="103" t="s">
        <v>1</v>
      </c>
      <c r="C140" s="103">
        <v>6</v>
      </c>
      <c r="D140" s="102" t="s">
        <v>66</v>
      </c>
      <c r="E140" s="102">
        <v>3</v>
      </c>
      <c r="F140" s="102">
        <v>5</v>
      </c>
      <c r="G140" s="102">
        <v>15.5</v>
      </c>
      <c r="H140" s="101">
        <v>50</v>
      </c>
      <c r="I140" s="101">
        <v>13</v>
      </c>
      <c r="J140" s="79">
        <v>15</v>
      </c>
      <c r="K140" s="79">
        <v>35.5</v>
      </c>
      <c r="L140" s="79">
        <v>59</v>
      </c>
      <c r="M140" s="79">
        <v>82</v>
      </c>
    </row>
    <row r="141" spans="1:13">
      <c r="A141" s="104">
        <v>5</v>
      </c>
      <c r="B141" s="103" t="s">
        <v>1</v>
      </c>
      <c r="C141" s="103">
        <v>7</v>
      </c>
      <c r="D141" s="102" t="s">
        <v>66</v>
      </c>
      <c r="E141" s="102">
        <v>2</v>
      </c>
      <c r="F141" s="102">
        <v>5.5</v>
      </c>
      <c r="G141" s="102">
        <v>11</v>
      </c>
      <c r="H141" s="101">
        <v>21</v>
      </c>
      <c r="I141" s="101">
        <v>12.5</v>
      </c>
      <c r="J141" s="79">
        <v>18</v>
      </c>
      <c r="K141" s="79">
        <v>28</v>
      </c>
      <c r="L141" s="79">
        <v>32</v>
      </c>
      <c r="M141" s="79">
        <v>48</v>
      </c>
    </row>
    <row r="142" spans="1:13">
      <c r="A142" s="104">
        <v>5</v>
      </c>
      <c r="B142" s="103" t="s">
        <v>1</v>
      </c>
      <c r="C142" s="103">
        <v>12</v>
      </c>
      <c r="D142" s="102" t="s">
        <v>42</v>
      </c>
      <c r="E142" s="102">
        <v>2</v>
      </c>
      <c r="F142" s="102">
        <v>4</v>
      </c>
      <c r="G142" s="102">
        <v>10</v>
      </c>
      <c r="H142" s="101">
        <v>21.5</v>
      </c>
      <c r="I142" s="101">
        <v>7</v>
      </c>
      <c r="J142" s="79">
        <v>10</v>
      </c>
      <c r="K142" s="79">
        <v>20.5</v>
      </c>
      <c r="L142" s="79">
        <v>10</v>
      </c>
      <c r="M142" s="79">
        <v>40</v>
      </c>
    </row>
    <row r="143" spans="1:13">
      <c r="A143" s="104">
        <v>5</v>
      </c>
      <c r="B143" s="103" t="s">
        <v>1</v>
      </c>
      <c r="C143" s="103">
        <v>13</v>
      </c>
      <c r="D143" s="102" t="s">
        <v>42</v>
      </c>
      <c r="E143" s="102">
        <v>3</v>
      </c>
      <c r="F143" s="102">
        <v>3.5</v>
      </c>
      <c r="G143" s="102">
        <v>16</v>
      </c>
      <c r="H143" s="101">
        <v>33</v>
      </c>
      <c r="I143" s="101">
        <v>11</v>
      </c>
      <c r="J143" s="79">
        <v>10</v>
      </c>
      <c r="K143" s="79">
        <v>22</v>
      </c>
      <c r="L143" s="79">
        <v>40</v>
      </c>
      <c r="M143" s="79">
        <v>60</v>
      </c>
    </row>
    <row r="144" spans="1:13">
      <c r="A144" s="104">
        <v>5</v>
      </c>
      <c r="B144" s="103" t="s">
        <v>1</v>
      </c>
      <c r="C144" s="103">
        <v>14</v>
      </c>
      <c r="D144" s="102" t="s">
        <v>42</v>
      </c>
      <c r="E144" s="102">
        <v>3</v>
      </c>
      <c r="F144" s="102">
        <v>5</v>
      </c>
      <c r="G144" s="102">
        <v>16</v>
      </c>
      <c r="H144" s="101">
        <v>21.5</v>
      </c>
      <c r="I144" s="101">
        <v>15</v>
      </c>
      <c r="J144" s="79">
        <v>12</v>
      </c>
      <c r="K144" s="79">
        <v>13</v>
      </c>
      <c r="L144" s="79">
        <v>12</v>
      </c>
      <c r="M144" s="79">
        <v>31</v>
      </c>
    </row>
    <row r="145" spans="1:13">
      <c r="A145" s="104">
        <v>5</v>
      </c>
      <c r="B145" s="103" t="s">
        <v>1</v>
      </c>
      <c r="C145" s="103">
        <v>15</v>
      </c>
      <c r="D145" s="102" t="s">
        <v>42</v>
      </c>
      <c r="E145" s="102">
        <v>3</v>
      </c>
      <c r="F145" s="102">
        <v>4</v>
      </c>
      <c r="G145" s="102">
        <v>13</v>
      </c>
      <c r="H145" s="101">
        <v>22</v>
      </c>
      <c r="I145" s="101">
        <v>20</v>
      </c>
      <c r="J145" s="79">
        <v>18</v>
      </c>
      <c r="K145" s="79">
        <v>34</v>
      </c>
      <c r="L145" s="79">
        <v>48</v>
      </c>
      <c r="M145" s="79">
        <v>68</v>
      </c>
    </row>
    <row r="146" spans="1:13">
      <c r="A146" s="104">
        <v>5</v>
      </c>
      <c r="B146" s="103" t="s">
        <v>1</v>
      </c>
      <c r="C146" s="103">
        <v>17</v>
      </c>
      <c r="D146" s="102" t="s">
        <v>42</v>
      </c>
      <c r="E146" s="102">
        <v>3</v>
      </c>
      <c r="F146" s="102">
        <v>4.5</v>
      </c>
      <c r="G146" s="102">
        <v>6</v>
      </c>
      <c r="H146" s="101">
        <v>13</v>
      </c>
      <c r="I146" s="101">
        <v>1</v>
      </c>
      <c r="J146" s="79">
        <v>16</v>
      </c>
      <c r="K146" s="79">
        <v>21</v>
      </c>
      <c r="L146" s="79">
        <v>26</v>
      </c>
      <c r="M146" s="79">
        <v>40</v>
      </c>
    </row>
    <row r="147" spans="1:13">
      <c r="A147" s="104">
        <v>5</v>
      </c>
      <c r="B147" s="103" t="s">
        <v>1</v>
      </c>
      <c r="C147" s="103">
        <v>19</v>
      </c>
      <c r="D147" s="102" t="s">
        <v>66</v>
      </c>
      <c r="E147" s="102">
        <v>2</v>
      </c>
      <c r="F147" s="102">
        <v>4</v>
      </c>
      <c r="G147" s="102">
        <v>13</v>
      </c>
      <c r="H147" s="101">
        <v>29</v>
      </c>
      <c r="I147" s="101">
        <v>34.5</v>
      </c>
      <c r="J147" s="79">
        <v>43</v>
      </c>
      <c r="K147" s="79">
        <v>57</v>
      </c>
      <c r="L147" s="79">
        <v>70</v>
      </c>
      <c r="M147" s="79">
        <v>96</v>
      </c>
    </row>
    <row r="148" spans="1:13">
      <c r="A148" s="104">
        <v>5</v>
      </c>
      <c r="B148" s="103" t="s">
        <v>1</v>
      </c>
      <c r="C148" s="103">
        <v>20</v>
      </c>
      <c r="D148" s="102" t="s">
        <v>66</v>
      </c>
      <c r="E148" s="102">
        <v>2</v>
      </c>
      <c r="F148" s="102">
        <v>5</v>
      </c>
      <c r="G148" s="102">
        <v>14</v>
      </c>
      <c r="H148" s="101">
        <v>37</v>
      </c>
      <c r="I148" s="101">
        <v>32</v>
      </c>
      <c r="J148" s="79">
        <v>39</v>
      </c>
      <c r="K148" s="79">
        <v>57</v>
      </c>
      <c r="L148" s="79">
        <v>56</v>
      </c>
      <c r="M148" s="79">
        <v>96</v>
      </c>
    </row>
    <row r="149" spans="1:13">
      <c r="A149" s="104">
        <v>5</v>
      </c>
      <c r="B149" s="103" t="s">
        <v>1</v>
      </c>
      <c r="C149" s="103">
        <v>22</v>
      </c>
      <c r="D149" s="102" t="s">
        <v>66</v>
      </c>
      <c r="E149" s="102">
        <v>2</v>
      </c>
      <c r="F149" s="102">
        <v>5.5</v>
      </c>
      <c r="G149" s="102">
        <v>24</v>
      </c>
      <c r="H149" s="101">
        <v>54</v>
      </c>
      <c r="I149" s="101">
        <v>65</v>
      </c>
      <c r="J149" s="79">
        <v>47</v>
      </c>
      <c r="K149" s="79">
        <v>50</v>
      </c>
      <c r="L149" s="79">
        <v>60</v>
      </c>
      <c r="M149" s="79">
        <v>84</v>
      </c>
    </row>
    <row r="150" spans="1:13">
      <c r="A150" s="104">
        <v>5</v>
      </c>
      <c r="B150" s="103" t="s">
        <v>1</v>
      </c>
      <c r="C150" s="103">
        <v>28</v>
      </c>
      <c r="D150" s="102" t="s">
        <v>47</v>
      </c>
      <c r="E150" s="102">
        <v>4</v>
      </c>
      <c r="F150" s="102">
        <v>9</v>
      </c>
      <c r="G150" s="102">
        <v>21</v>
      </c>
      <c r="H150" s="101">
        <v>33</v>
      </c>
      <c r="I150" s="101">
        <v>32</v>
      </c>
      <c r="J150" s="79">
        <v>30</v>
      </c>
      <c r="K150" s="79">
        <v>32</v>
      </c>
      <c r="L150" s="79">
        <v>35</v>
      </c>
      <c r="M150" s="79">
        <v>39</v>
      </c>
    </row>
    <row r="151" spans="1:13">
      <c r="A151" s="104">
        <v>5</v>
      </c>
      <c r="B151" s="103" t="s">
        <v>1</v>
      </c>
      <c r="C151" s="103">
        <v>29</v>
      </c>
      <c r="D151" s="102" t="s">
        <v>47</v>
      </c>
      <c r="E151" s="102">
        <v>3</v>
      </c>
      <c r="F151" s="102">
        <v>9</v>
      </c>
      <c r="G151" s="102">
        <v>17</v>
      </c>
      <c r="H151" s="101">
        <v>19.5</v>
      </c>
      <c r="I151" s="101">
        <v>18</v>
      </c>
      <c r="J151" s="79">
        <v>18</v>
      </c>
      <c r="K151" s="79">
        <v>17</v>
      </c>
      <c r="L151" s="79">
        <v>20</v>
      </c>
      <c r="M151" s="79">
        <v>24</v>
      </c>
    </row>
    <row r="152" spans="1:13">
      <c r="A152" s="104">
        <v>5</v>
      </c>
      <c r="B152" s="103" t="s">
        <v>1</v>
      </c>
      <c r="C152" s="103">
        <v>34</v>
      </c>
      <c r="D152" s="102" t="s">
        <v>66</v>
      </c>
      <c r="E152" s="102">
        <v>1</v>
      </c>
      <c r="F152" s="102">
        <v>5</v>
      </c>
      <c r="G152" s="102">
        <v>20.5</v>
      </c>
      <c r="H152" s="101">
        <v>34</v>
      </c>
      <c r="I152" s="101">
        <v>39</v>
      </c>
      <c r="J152" s="79">
        <v>50</v>
      </c>
      <c r="K152" s="79">
        <v>65</v>
      </c>
      <c r="L152" s="79">
        <v>75</v>
      </c>
      <c r="M152" s="79">
        <v>95</v>
      </c>
    </row>
    <row r="153" spans="1:13">
      <c r="A153" s="104">
        <v>5</v>
      </c>
      <c r="B153" s="103" t="s">
        <v>1</v>
      </c>
      <c r="C153" s="103">
        <v>46</v>
      </c>
      <c r="D153" s="102" t="s">
        <v>42</v>
      </c>
      <c r="E153" s="102">
        <v>3</v>
      </c>
      <c r="F153" s="102">
        <v>3</v>
      </c>
      <c r="G153" s="102">
        <v>14</v>
      </c>
      <c r="H153" s="101">
        <v>31</v>
      </c>
      <c r="I153" s="101">
        <v>28</v>
      </c>
      <c r="J153" s="79">
        <v>24</v>
      </c>
      <c r="K153" s="79">
        <v>39</v>
      </c>
      <c r="L153" s="79">
        <v>45</v>
      </c>
      <c r="M153" s="79">
        <v>60</v>
      </c>
    </row>
    <row r="154" spans="1:13">
      <c r="A154" s="104">
        <v>5</v>
      </c>
      <c r="B154" s="103" t="s">
        <v>1</v>
      </c>
      <c r="C154" s="103">
        <v>47</v>
      </c>
      <c r="D154" s="102" t="s">
        <v>66</v>
      </c>
      <c r="E154" s="102">
        <v>2</v>
      </c>
      <c r="F154" s="102">
        <v>5.5</v>
      </c>
      <c r="G154" s="102">
        <v>15.5</v>
      </c>
      <c r="H154" s="101">
        <v>29.5</v>
      </c>
      <c r="I154" s="101">
        <v>35</v>
      </c>
      <c r="J154" s="79">
        <v>40</v>
      </c>
      <c r="K154" s="79">
        <v>59.5</v>
      </c>
      <c r="L154" s="79">
        <v>75</v>
      </c>
      <c r="M154" s="79">
        <v>96</v>
      </c>
    </row>
    <row r="155" spans="1:13">
      <c r="A155" s="104">
        <v>5</v>
      </c>
      <c r="B155" s="103" t="s">
        <v>1</v>
      </c>
      <c r="C155" s="103">
        <v>48</v>
      </c>
      <c r="D155" s="102" t="s">
        <v>42</v>
      </c>
      <c r="E155" s="102">
        <v>3</v>
      </c>
      <c r="F155" s="102">
        <v>2</v>
      </c>
      <c r="G155" s="102">
        <v>8.5</v>
      </c>
      <c r="H155" s="101">
        <v>13</v>
      </c>
      <c r="I155" s="101">
        <v>7</v>
      </c>
      <c r="J155" s="79">
        <v>6</v>
      </c>
      <c r="K155" s="79">
        <v>15</v>
      </c>
      <c r="L155" s="79">
        <v>16</v>
      </c>
      <c r="M155" s="79">
        <v>15</v>
      </c>
    </row>
    <row r="156" spans="1:13">
      <c r="A156" s="104">
        <v>5</v>
      </c>
      <c r="B156" s="103" t="s">
        <v>1</v>
      </c>
      <c r="C156" s="103">
        <v>49</v>
      </c>
      <c r="D156" s="102" t="s">
        <v>42</v>
      </c>
      <c r="E156" s="102">
        <v>3</v>
      </c>
      <c r="F156" s="102">
        <v>3.5</v>
      </c>
      <c r="G156" s="102">
        <v>13.5</v>
      </c>
      <c r="H156" s="101">
        <v>59</v>
      </c>
      <c r="I156" s="101">
        <v>37.5</v>
      </c>
      <c r="J156" s="79">
        <v>40</v>
      </c>
      <c r="K156" s="79">
        <v>60</v>
      </c>
      <c r="L156" s="79">
        <v>70</v>
      </c>
      <c r="M156" s="79">
        <v>103</v>
      </c>
    </row>
    <row r="157" spans="1:13">
      <c r="A157" s="104">
        <v>5</v>
      </c>
      <c r="B157" s="103" t="s">
        <v>1</v>
      </c>
      <c r="C157" s="103">
        <v>50</v>
      </c>
      <c r="D157" s="102" t="s">
        <v>66</v>
      </c>
      <c r="E157" s="102">
        <v>4</v>
      </c>
      <c r="F157" s="102">
        <v>6.5</v>
      </c>
      <c r="G157" s="102">
        <v>23</v>
      </c>
      <c r="H157" s="101">
        <v>41</v>
      </c>
      <c r="I157" s="101">
        <v>52</v>
      </c>
      <c r="J157" s="79">
        <v>56</v>
      </c>
      <c r="K157" s="79">
        <v>70</v>
      </c>
      <c r="L157" s="79">
        <v>80</v>
      </c>
      <c r="M157" s="79">
        <v>107</v>
      </c>
    </row>
    <row r="158" spans="1:13">
      <c r="A158" s="104">
        <v>5</v>
      </c>
      <c r="B158" s="103" t="s">
        <v>1</v>
      </c>
      <c r="C158" s="103">
        <v>52</v>
      </c>
      <c r="D158" s="103" t="s">
        <v>66</v>
      </c>
      <c r="E158" s="103">
        <v>2</v>
      </c>
      <c r="F158" s="102">
        <v>2.5</v>
      </c>
      <c r="G158" s="102">
        <v>10.5</v>
      </c>
      <c r="H158" s="105">
        <v>32</v>
      </c>
      <c r="I158" s="101">
        <v>36</v>
      </c>
      <c r="J158" s="79">
        <v>39</v>
      </c>
      <c r="K158" s="79">
        <v>49</v>
      </c>
      <c r="L158" s="79">
        <v>64</v>
      </c>
      <c r="M158" s="79">
        <v>90</v>
      </c>
    </row>
    <row r="159" spans="1:13">
      <c r="A159" s="104">
        <v>5</v>
      </c>
      <c r="B159" s="103" t="s">
        <v>1</v>
      </c>
      <c r="C159" s="103">
        <v>53</v>
      </c>
      <c r="D159" s="102" t="s">
        <v>66</v>
      </c>
      <c r="E159" s="102">
        <v>2</v>
      </c>
      <c r="F159" s="102">
        <v>6.5</v>
      </c>
      <c r="G159" s="103">
        <v>22</v>
      </c>
      <c r="H159" s="101">
        <v>50.5</v>
      </c>
      <c r="I159" s="101">
        <v>51</v>
      </c>
      <c r="J159" s="79">
        <v>51</v>
      </c>
      <c r="K159" s="79">
        <v>71</v>
      </c>
      <c r="L159" s="79">
        <v>90</v>
      </c>
      <c r="M159" s="79">
        <v>113</v>
      </c>
    </row>
    <row r="160" spans="1:13">
      <c r="A160" s="104">
        <v>5</v>
      </c>
      <c r="B160" s="103" t="s">
        <v>1</v>
      </c>
      <c r="C160" s="103">
        <v>54</v>
      </c>
      <c r="D160" s="102" t="s">
        <v>66</v>
      </c>
      <c r="E160" s="102">
        <v>2</v>
      </c>
      <c r="F160" s="102">
        <v>6</v>
      </c>
      <c r="G160" s="102">
        <v>15</v>
      </c>
      <c r="H160" s="101">
        <v>41</v>
      </c>
      <c r="I160" s="101">
        <v>31</v>
      </c>
      <c r="J160" s="79">
        <v>32</v>
      </c>
      <c r="K160" s="79">
        <v>31</v>
      </c>
      <c r="L160" s="79">
        <v>48</v>
      </c>
      <c r="M160" s="79">
        <v>76</v>
      </c>
    </row>
    <row r="161" spans="1:13">
      <c r="A161" s="104">
        <v>5</v>
      </c>
      <c r="B161" s="103" t="s">
        <v>1</v>
      </c>
      <c r="C161" s="103">
        <v>61</v>
      </c>
      <c r="D161" s="102" t="s">
        <v>81</v>
      </c>
      <c r="E161" s="102">
        <v>2</v>
      </c>
      <c r="F161" s="102">
        <v>7.5</v>
      </c>
      <c r="G161" s="102">
        <v>18</v>
      </c>
      <c r="H161" s="101">
        <v>27</v>
      </c>
      <c r="I161" s="101">
        <v>27</v>
      </c>
      <c r="J161" s="79">
        <v>15</v>
      </c>
      <c r="K161" s="79">
        <v>23</v>
      </c>
      <c r="L161" s="79">
        <v>16</v>
      </c>
      <c r="M161" s="79">
        <v>17</v>
      </c>
    </row>
    <row r="162" spans="1:13">
      <c r="A162" s="104">
        <v>5</v>
      </c>
      <c r="B162" s="103" t="s">
        <v>1</v>
      </c>
      <c r="C162" s="103">
        <v>74</v>
      </c>
      <c r="D162" s="102" t="s">
        <v>42</v>
      </c>
      <c r="E162" s="102">
        <v>2</v>
      </c>
      <c r="F162" s="102">
        <v>6</v>
      </c>
      <c r="G162" s="102">
        <v>31.5</v>
      </c>
      <c r="H162" s="101">
        <v>38</v>
      </c>
      <c r="I162" s="101">
        <v>48</v>
      </c>
      <c r="J162" s="79">
        <v>22</v>
      </c>
      <c r="K162" s="79">
        <v>32</v>
      </c>
      <c r="L162" s="79">
        <v>44</v>
      </c>
      <c r="M162" s="79">
        <v>72</v>
      </c>
    </row>
    <row r="163" spans="1:13">
      <c r="A163" s="104">
        <v>5</v>
      </c>
      <c r="B163" s="103" t="s">
        <v>1</v>
      </c>
      <c r="C163" s="103">
        <v>78</v>
      </c>
      <c r="D163" s="102" t="s">
        <v>64</v>
      </c>
      <c r="E163" s="102">
        <v>2</v>
      </c>
      <c r="F163" s="102">
        <v>6</v>
      </c>
      <c r="G163" s="102">
        <v>12</v>
      </c>
      <c r="H163" s="101">
        <v>20</v>
      </c>
      <c r="I163" s="101">
        <v>12.5</v>
      </c>
      <c r="J163" s="79">
        <v>14</v>
      </c>
      <c r="K163" s="79">
        <v>15</v>
      </c>
      <c r="L163" s="78">
        <v>22</v>
      </c>
      <c r="M163" s="78">
        <v>48</v>
      </c>
    </row>
    <row r="164" spans="1:13">
      <c r="A164" s="104">
        <v>5</v>
      </c>
      <c r="B164" s="103" t="s">
        <v>1</v>
      </c>
      <c r="C164" s="103">
        <v>80</v>
      </c>
      <c r="D164" s="102" t="s">
        <v>64</v>
      </c>
      <c r="E164" s="102">
        <v>2</v>
      </c>
      <c r="F164" s="102">
        <v>7</v>
      </c>
      <c r="G164" s="102">
        <v>20.5</v>
      </c>
      <c r="H164" s="101">
        <v>50</v>
      </c>
      <c r="I164" s="101">
        <v>29.5</v>
      </c>
      <c r="J164" s="79">
        <v>34</v>
      </c>
      <c r="K164" s="79">
        <v>45</v>
      </c>
      <c r="L164" s="79">
        <v>55</v>
      </c>
      <c r="M164" s="79">
        <v>75</v>
      </c>
    </row>
    <row r="165" spans="1:13">
      <c r="A165" s="104">
        <v>5</v>
      </c>
      <c r="B165" s="103" t="s">
        <v>1</v>
      </c>
      <c r="C165" s="103">
        <v>90</v>
      </c>
      <c r="D165" s="102" t="s">
        <v>42</v>
      </c>
      <c r="E165" s="102">
        <v>2</v>
      </c>
      <c r="F165" s="102">
        <v>5</v>
      </c>
      <c r="G165" s="102">
        <v>14</v>
      </c>
      <c r="H165" s="101">
        <v>26</v>
      </c>
      <c r="I165" s="101">
        <v>11</v>
      </c>
      <c r="J165" s="79">
        <v>12</v>
      </c>
      <c r="K165" s="79">
        <v>11</v>
      </c>
      <c r="L165" s="79">
        <v>8</v>
      </c>
      <c r="M165" s="79">
        <v>11</v>
      </c>
    </row>
    <row r="166" spans="1:13">
      <c r="A166" s="104">
        <v>5</v>
      </c>
      <c r="B166" s="103" t="s">
        <v>1</v>
      </c>
      <c r="C166" s="103">
        <v>91</v>
      </c>
      <c r="D166" s="102" t="s">
        <v>42</v>
      </c>
      <c r="E166" s="102">
        <v>4</v>
      </c>
      <c r="F166" s="102">
        <v>3.5</v>
      </c>
      <c r="G166" s="102">
        <v>7</v>
      </c>
      <c r="H166" s="101">
        <v>40</v>
      </c>
      <c r="I166" s="101">
        <v>57</v>
      </c>
      <c r="J166" s="79">
        <v>50</v>
      </c>
      <c r="K166" s="79">
        <v>89</v>
      </c>
      <c r="L166" s="79">
        <v>105</v>
      </c>
      <c r="M166" s="79">
        <v>124</v>
      </c>
    </row>
    <row r="167" spans="1:13">
      <c r="A167" s="104">
        <v>5</v>
      </c>
      <c r="B167" s="103" t="s">
        <v>1</v>
      </c>
      <c r="C167" s="103">
        <v>98</v>
      </c>
      <c r="D167" s="102" t="s">
        <v>42</v>
      </c>
      <c r="E167" s="102">
        <v>2</v>
      </c>
      <c r="F167" s="102">
        <v>3.5</v>
      </c>
      <c r="G167" s="102">
        <v>4</v>
      </c>
      <c r="H167" s="101">
        <v>5</v>
      </c>
      <c r="I167" s="101">
        <v>1.5</v>
      </c>
      <c r="J167" s="79">
        <v>1</v>
      </c>
      <c r="K167" s="79">
        <v>4</v>
      </c>
      <c r="L167" s="79">
        <v>3</v>
      </c>
      <c r="M167" s="79">
        <v>3</v>
      </c>
    </row>
    <row r="168" spans="1:13">
      <c r="A168" s="104">
        <v>5</v>
      </c>
      <c r="B168" s="103" t="s">
        <v>1</v>
      </c>
      <c r="C168" s="103">
        <v>100</v>
      </c>
      <c r="D168" s="102" t="s">
        <v>42</v>
      </c>
      <c r="E168" s="102">
        <v>2</v>
      </c>
      <c r="F168" s="102">
        <v>3.5</v>
      </c>
      <c r="G168" s="102">
        <v>5</v>
      </c>
      <c r="H168" s="101">
        <v>7</v>
      </c>
      <c r="I168" s="101">
        <v>5</v>
      </c>
      <c r="J168" s="79">
        <v>4</v>
      </c>
      <c r="K168" s="79">
        <v>4</v>
      </c>
      <c r="L168" s="79">
        <v>3</v>
      </c>
      <c r="M168" s="79">
        <v>3.5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S418"/>
  <sheetViews>
    <sheetView topLeftCell="I4" workbookViewId="0">
      <selection activeCell="AD40" sqref="AD40"/>
    </sheetView>
  </sheetViews>
  <sheetFormatPr defaultRowHeight="15"/>
  <sheetData>
    <row r="1" spans="1:19" ht="39.75" thickBot="1">
      <c r="A1" s="44" t="s">
        <v>457</v>
      </c>
      <c r="B1" s="29" t="s">
        <v>456</v>
      </c>
      <c r="C1" s="29" t="s">
        <v>455</v>
      </c>
      <c r="D1" s="27" t="s">
        <v>454</v>
      </c>
      <c r="E1" s="27" t="s">
        <v>453</v>
      </c>
      <c r="F1" s="42" t="s">
        <v>452</v>
      </c>
      <c r="G1" s="43" t="s">
        <v>451</v>
      </c>
      <c r="H1" s="42" t="s">
        <v>450</v>
      </c>
      <c r="I1" s="42" t="s">
        <v>449</v>
      </c>
      <c r="J1" s="42" t="s">
        <v>462</v>
      </c>
      <c r="K1" s="43" t="s">
        <v>463</v>
      </c>
      <c r="L1" s="42" t="s">
        <v>464</v>
      </c>
      <c r="M1" s="42" t="s">
        <v>465</v>
      </c>
      <c r="N1" s="33" t="s">
        <v>542</v>
      </c>
      <c r="O1" s="33" t="s">
        <v>427</v>
      </c>
      <c r="P1" s="33" t="s">
        <v>483</v>
      </c>
      <c r="Q1" s="33" t="s">
        <v>484</v>
      </c>
      <c r="R1" s="33" t="s">
        <v>485</v>
      </c>
      <c r="S1" s="33" t="s">
        <v>486</v>
      </c>
    </row>
    <row r="2" spans="1:19" ht="15.75" thickBot="1">
      <c r="A2" s="46">
        <v>4</v>
      </c>
      <c r="B2" s="47" t="s">
        <v>0</v>
      </c>
      <c r="C2" s="48">
        <v>1</v>
      </c>
      <c r="D2" s="48" t="s">
        <v>419</v>
      </c>
      <c r="E2" s="48">
        <v>3</v>
      </c>
      <c r="F2" s="49">
        <v>5</v>
      </c>
      <c r="G2" s="48">
        <v>6</v>
      </c>
      <c r="H2" s="50">
        <v>5</v>
      </c>
      <c r="I2" s="50">
        <v>4.5</v>
      </c>
      <c r="J2" s="78"/>
      <c r="K2" s="78"/>
      <c r="L2" s="79"/>
      <c r="N2" s="78">
        <v>10</v>
      </c>
      <c r="O2" s="50">
        <v>5</v>
      </c>
      <c r="P2" s="24">
        <v>0</v>
      </c>
      <c r="Q2" s="24">
        <v>0</v>
      </c>
      <c r="R2" s="24">
        <v>0</v>
      </c>
      <c r="S2" s="24">
        <v>0</v>
      </c>
    </row>
    <row r="3" spans="1:19">
      <c r="A3" s="49">
        <v>4</v>
      </c>
      <c r="B3" s="49" t="s">
        <v>0</v>
      </c>
      <c r="C3" s="49">
        <v>2</v>
      </c>
      <c r="D3" s="49" t="s">
        <v>267</v>
      </c>
      <c r="E3" s="49">
        <v>3</v>
      </c>
      <c r="F3" s="25">
        <v>7.5</v>
      </c>
      <c r="G3" s="49">
        <v>8</v>
      </c>
      <c r="H3" s="24">
        <v>9</v>
      </c>
      <c r="I3" s="24">
        <v>6.5</v>
      </c>
      <c r="J3" s="79"/>
      <c r="K3" s="79"/>
      <c r="L3" s="79"/>
      <c r="N3" s="79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</row>
    <row r="4" spans="1:19">
      <c r="A4" s="25">
        <v>4</v>
      </c>
      <c r="B4" s="25" t="s">
        <v>0</v>
      </c>
      <c r="C4" s="25">
        <v>3</v>
      </c>
      <c r="D4" s="25" t="s">
        <v>272</v>
      </c>
      <c r="E4" s="25">
        <v>2</v>
      </c>
      <c r="F4" s="25">
        <v>8</v>
      </c>
      <c r="G4" s="25">
        <v>6</v>
      </c>
      <c r="H4" s="24">
        <v>5</v>
      </c>
      <c r="I4" s="24">
        <v>3.5</v>
      </c>
      <c r="J4" s="79"/>
      <c r="K4" s="79"/>
      <c r="L4" s="79"/>
      <c r="N4" s="79">
        <v>5</v>
      </c>
      <c r="O4" s="24">
        <v>5</v>
      </c>
      <c r="P4" s="24">
        <v>0</v>
      </c>
      <c r="Q4" s="79">
        <v>30</v>
      </c>
      <c r="R4" s="24">
        <v>0</v>
      </c>
      <c r="S4" s="24">
        <v>0</v>
      </c>
    </row>
    <row r="5" spans="1:19" hidden="1">
      <c r="A5" s="25">
        <v>4</v>
      </c>
      <c r="B5" s="25" t="s">
        <v>0</v>
      </c>
      <c r="C5" s="25">
        <v>4</v>
      </c>
      <c r="D5" s="25" t="s">
        <v>267</v>
      </c>
      <c r="E5" s="25">
        <v>2</v>
      </c>
      <c r="F5" s="25">
        <v>3.5</v>
      </c>
      <c r="G5" s="25">
        <v>2</v>
      </c>
      <c r="H5" s="24"/>
      <c r="I5" s="24"/>
      <c r="J5" s="79"/>
      <c r="K5" s="79"/>
      <c r="L5" s="79"/>
      <c r="N5" s="79">
        <v>0</v>
      </c>
      <c r="O5" s="79">
        <v>0</v>
      </c>
      <c r="P5" s="24">
        <v>0</v>
      </c>
      <c r="Q5" s="24">
        <v>0</v>
      </c>
      <c r="R5" s="24">
        <v>0</v>
      </c>
      <c r="S5" s="24">
        <v>0</v>
      </c>
    </row>
    <row r="6" spans="1:19" hidden="1">
      <c r="A6" s="25">
        <v>4</v>
      </c>
      <c r="B6" s="25" t="s">
        <v>0</v>
      </c>
      <c r="C6" s="25">
        <v>5</v>
      </c>
      <c r="D6" s="25" t="s">
        <v>47</v>
      </c>
      <c r="E6" s="25">
        <v>1</v>
      </c>
      <c r="F6" s="25">
        <v>6</v>
      </c>
      <c r="G6" s="25">
        <v>8</v>
      </c>
      <c r="H6" s="24"/>
      <c r="I6" s="24"/>
      <c r="J6" s="79"/>
      <c r="K6" s="79"/>
      <c r="L6" s="79"/>
      <c r="N6" s="79">
        <v>0</v>
      </c>
      <c r="O6" s="79">
        <v>0</v>
      </c>
      <c r="P6" s="24">
        <v>0</v>
      </c>
      <c r="Q6" s="24">
        <v>0</v>
      </c>
      <c r="R6" s="24">
        <v>0</v>
      </c>
      <c r="S6" s="24">
        <v>0</v>
      </c>
    </row>
    <row r="7" spans="1:19">
      <c r="A7" s="25">
        <v>4</v>
      </c>
      <c r="B7" s="25" t="s">
        <v>0</v>
      </c>
      <c r="C7" s="25">
        <v>6</v>
      </c>
      <c r="D7" s="25" t="s">
        <v>272</v>
      </c>
      <c r="E7" s="25">
        <v>2</v>
      </c>
      <c r="F7" s="25">
        <v>7</v>
      </c>
      <c r="G7" s="25">
        <v>12</v>
      </c>
      <c r="H7" s="24">
        <v>27.5</v>
      </c>
      <c r="I7" s="24">
        <v>32.5</v>
      </c>
      <c r="J7" s="79">
        <v>37</v>
      </c>
      <c r="K7" s="79">
        <v>54.5</v>
      </c>
      <c r="L7" s="78">
        <v>56</v>
      </c>
      <c r="M7" s="79">
        <v>78</v>
      </c>
      <c r="N7" s="79">
        <v>25</v>
      </c>
      <c r="O7" s="24">
        <v>20</v>
      </c>
      <c r="P7" s="79">
        <v>18</v>
      </c>
      <c r="Q7" s="79">
        <v>35</v>
      </c>
      <c r="R7" s="78">
        <v>20</v>
      </c>
      <c r="S7" s="79">
        <v>10</v>
      </c>
    </row>
    <row r="8" spans="1:19">
      <c r="A8" s="25">
        <v>4</v>
      </c>
      <c r="B8" s="25" t="s">
        <v>0</v>
      </c>
      <c r="C8" s="25">
        <v>7</v>
      </c>
      <c r="D8" s="25" t="s">
        <v>272</v>
      </c>
      <c r="E8" s="25">
        <v>1</v>
      </c>
      <c r="F8" s="25">
        <v>8</v>
      </c>
      <c r="G8" s="25">
        <v>10</v>
      </c>
      <c r="H8" s="24">
        <v>12</v>
      </c>
      <c r="I8" s="24">
        <v>15</v>
      </c>
      <c r="J8" s="79">
        <v>16</v>
      </c>
      <c r="K8" s="79">
        <v>28</v>
      </c>
      <c r="L8" s="79">
        <v>51</v>
      </c>
      <c r="M8" s="79">
        <v>64</v>
      </c>
      <c r="N8" s="79">
        <v>50</v>
      </c>
      <c r="O8" s="24">
        <v>50</v>
      </c>
      <c r="P8" s="79">
        <v>65</v>
      </c>
      <c r="Q8" s="79">
        <v>70</v>
      </c>
      <c r="R8" s="79">
        <v>85</v>
      </c>
      <c r="S8" s="79">
        <v>40</v>
      </c>
    </row>
    <row r="9" spans="1:19">
      <c r="A9" s="25">
        <v>4</v>
      </c>
      <c r="B9" s="25" t="s">
        <v>0</v>
      </c>
      <c r="C9" s="25">
        <v>8</v>
      </c>
      <c r="D9" s="25" t="s">
        <v>272</v>
      </c>
      <c r="E9" s="25">
        <v>2</v>
      </c>
      <c r="F9" s="25">
        <v>8</v>
      </c>
      <c r="G9" s="25">
        <v>12</v>
      </c>
      <c r="H9" s="24">
        <v>19</v>
      </c>
      <c r="I9" s="24">
        <v>21.5</v>
      </c>
      <c r="J9" s="79">
        <v>25</v>
      </c>
      <c r="K9" s="79">
        <v>38.5</v>
      </c>
      <c r="L9" s="79">
        <v>57</v>
      </c>
      <c r="M9" s="79">
        <v>86</v>
      </c>
      <c r="N9" s="79">
        <v>0</v>
      </c>
      <c r="O9" s="24">
        <v>0</v>
      </c>
      <c r="P9" s="79">
        <v>8</v>
      </c>
      <c r="Q9" s="79">
        <v>5</v>
      </c>
      <c r="R9" s="79">
        <v>10</v>
      </c>
      <c r="S9" s="79">
        <v>1</v>
      </c>
    </row>
    <row r="10" spans="1:19">
      <c r="A10" s="25">
        <v>4</v>
      </c>
      <c r="B10" s="25" t="s">
        <v>0</v>
      </c>
      <c r="C10" s="25">
        <v>9</v>
      </c>
      <c r="D10" s="25" t="s">
        <v>267</v>
      </c>
      <c r="E10" s="25">
        <v>1</v>
      </c>
      <c r="F10" s="25">
        <v>7</v>
      </c>
      <c r="G10" s="25">
        <v>11</v>
      </c>
      <c r="H10" s="24">
        <v>18.5</v>
      </c>
      <c r="I10" s="24">
        <v>18.5</v>
      </c>
      <c r="J10" s="79"/>
      <c r="K10" s="79">
        <v>16.5</v>
      </c>
      <c r="L10" s="79"/>
      <c r="M10" s="79"/>
      <c r="N10" s="79">
        <v>45</v>
      </c>
      <c r="O10" s="24">
        <v>25</v>
      </c>
      <c r="P10" s="24">
        <v>0</v>
      </c>
      <c r="Q10" s="79">
        <v>65</v>
      </c>
      <c r="R10" s="24">
        <v>0</v>
      </c>
      <c r="S10" s="24">
        <v>0</v>
      </c>
    </row>
    <row r="11" spans="1:19" hidden="1">
      <c r="A11" s="25">
        <v>4</v>
      </c>
      <c r="B11" s="25" t="s">
        <v>0</v>
      </c>
      <c r="C11" s="25">
        <v>10</v>
      </c>
      <c r="D11" s="25" t="s">
        <v>267</v>
      </c>
      <c r="E11" s="25">
        <v>1</v>
      </c>
      <c r="F11" s="25">
        <v>7.5</v>
      </c>
      <c r="G11" s="25">
        <v>0</v>
      </c>
      <c r="H11" s="24"/>
      <c r="I11" s="24"/>
      <c r="J11" s="79"/>
      <c r="K11" s="79"/>
      <c r="L11" s="79"/>
      <c r="M11" s="79"/>
      <c r="N11" s="79">
        <v>0</v>
      </c>
      <c r="O11" s="79">
        <v>0</v>
      </c>
      <c r="P11" s="24">
        <v>0</v>
      </c>
      <c r="Q11" s="24">
        <v>0</v>
      </c>
      <c r="R11" s="24">
        <v>0</v>
      </c>
      <c r="S11" s="24">
        <v>0</v>
      </c>
    </row>
    <row r="12" spans="1:19">
      <c r="A12" s="25">
        <v>4</v>
      </c>
      <c r="B12" s="25" t="s">
        <v>0</v>
      </c>
      <c r="C12" s="25">
        <v>11</v>
      </c>
      <c r="D12" s="25" t="s">
        <v>267</v>
      </c>
      <c r="E12" s="25">
        <v>1</v>
      </c>
      <c r="F12" s="25">
        <v>6</v>
      </c>
      <c r="G12" s="25">
        <v>5</v>
      </c>
      <c r="H12" s="24">
        <v>9.5</v>
      </c>
      <c r="I12" s="24">
        <v>10.5</v>
      </c>
      <c r="J12" s="79">
        <v>12</v>
      </c>
      <c r="K12" s="79">
        <v>18</v>
      </c>
      <c r="L12" s="79">
        <v>21</v>
      </c>
      <c r="M12" s="79">
        <v>36</v>
      </c>
      <c r="N12" s="79">
        <v>5</v>
      </c>
      <c r="O12" s="24">
        <v>15</v>
      </c>
      <c r="P12" s="79">
        <v>5</v>
      </c>
      <c r="Q12" s="79">
        <v>5</v>
      </c>
      <c r="R12" s="79">
        <v>8</v>
      </c>
      <c r="S12" s="79">
        <v>2</v>
      </c>
    </row>
    <row r="13" spans="1:19">
      <c r="A13" s="25">
        <v>4</v>
      </c>
      <c r="B13" s="25" t="s">
        <v>0</v>
      </c>
      <c r="C13" s="25">
        <v>12</v>
      </c>
      <c r="D13" s="25" t="s">
        <v>267</v>
      </c>
      <c r="E13" s="25">
        <v>3</v>
      </c>
      <c r="F13" s="25">
        <v>5.5</v>
      </c>
      <c r="G13" s="25">
        <v>8</v>
      </c>
      <c r="H13" s="24">
        <v>10</v>
      </c>
      <c r="I13" s="24">
        <v>11.5</v>
      </c>
      <c r="J13" s="79">
        <v>14</v>
      </c>
      <c r="K13" s="79">
        <v>17.5</v>
      </c>
      <c r="L13" s="79">
        <v>24.5</v>
      </c>
      <c r="M13" s="79">
        <v>38</v>
      </c>
      <c r="N13" s="79">
        <v>50</v>
      </c>
      <c r="O13" s="24">
        <v>20</v>
      </c>
      <c r="P13" s="79">
        <v>35</v>
      </c>
      <c r="Q13" s="79">
        <v>50</v>
      </c>
      <c r="R13" s="79">
        <v>20</v>
      </c>
      <c r="S13" s="79">
        <v>2</v>
      </c>
    </row>
    <row r="14" spans="1:19">
      <c r="A14" s="25">
        <v>4</v>
      </c>
      <c r="B14" s="25" t="s">
        <v>0</v>
      </c>
      <c r="C14" s="25">
        <v>13</v>
      </c>
      <c r="D14" s="25" t="s">
        <v>267</v>
      </c>
      <c r="E14" s="25">
        <v>3</v>
      </c>
      <c r="F14" s="25">
        <v>7.5</v>
      </c>
      <c r="G14" s="25">
        <v>10</v>
      </c>
      <c r="H14" s="24">
        <v>11</v>
      </c>
      <c r="I14" s="24">
        <v>10</v>
      </c>
      <c r="J14" s="79">
        <v>10</v>
      </c>
      <c r="K14" s="79">
        <v>13</v>
      </c>
      <c r="L14" s="79">
        <v>15</v>
      </c>
      <c r="M14" s="79">
        <v>19</v>
      </c>
      <c r="N14" s="79">
        <v>10</v>
      </c>
      <c r="O14" s="24">
        <v>25</v>
      </c>
      <c r="P14" s="79">
        <v>20</v>
      </c>
      <c r="Q14" s="79">
        <v>35</v>
      </c>
      <c r="R14" s="79">
        <v>25</v>
      </c>
      <c r="S14" s="79">
        <v>20</v>
      </c>
    </row>
    <row r="15" spans="1:19" hidden="1">
      <c r="A15" s="25">
        <v>4</v>
      </c>
      <c r="B15" s="25" t="s">
        <v>0</v>
      </c>
      <c r="C15" s="25">
        <v>14</v>
      </c>
      <c r="D15" s="25" t="s">
        <v>267</v>
      </c>
      <c r="E15" s="25">
        <v>2</v>
      </c>
      <c r="F15" s="25">
        <v>10</v>
      </c>
      <c r="G15" s="25">
        <v>6</v>
      </c>
      <c r="H15" s="24"/>
      <c r="I15" s="24"/>
      <c r="J15" s="79"/>
      <c r="K15" s="79"/>
      <c r="L15" s="79"/>
      <c r="M15" s="79"/>
      <c r="N15" s="79">
        <v>0</v>
      </c>
      <c r="O15" s="79">
        <v>0</v>
      </c>
      <c r="P15" s="24">
        <v>0</v>
      </c>
      <c r="Q15" s="24">
        <v>0</v>
      </c>
      <c r="R15" s="24">
        <v>0</v>
      </c>
      <c r="S15" s="24">
        <v>0</v>
      </c>
    </row>
    <row r="16" spans="1:19" hidden="1">
      <c r="A16" s="25">
        <v>4</v>
      </c>
      <c r="B16" s="25" t="s">
        <v>0</v>
      </c>
      <c r="C16" s="25">
        <v>15</v>
      </c>
      <c r="D16" s="25" t="s">
        <v>267</v>
      </c>
      <c r="E16" s="25">
        <v>1</v>
      </c>
      <c r="F16" s="25">
        <v>9</v>
      </c>
      <c r="G16" s="25">
        <v>0</v>
      </c>
      <c r="H16" s="24"/>
      <c r="I16" s="24"/>
      <c r="J16" s="79"/>
      <c r="K16" s="79"/>
      <c r="L16" s="79"/>
      <c r="M16" s="79"/>
      <c r="N16" s="79">
        <v>0</v>
      </c>
      <c r="O16" s="79">
        <v>0</v>
      </c>
      <c r="P16" s="24">
        <v>0</v>
      </c>
      <c r="Q16" s="24">
        <v>0</v>
      </c>
      <c r="R16" s="24">
        <v>0</v>
      </c>
      <c r="S16" s="24">
        <v>0</v>
      </c>
    </row>
    <row r="17" spans="1:19">
      <c r="A17" s="25">
        <v>4</v>
      </c>
      <c r="B17" s="25" t="s">
        <v>0</v>
      </c>
      <c r="C17" s="25">
        <v>16</v>
      </c>
      <c r="D17" s="25" t="s">
        <v>267</v>
      </c>
      <c r="E17" s="25">
        <v>2</v>
      </c>
      <c r="F17" s="25">
        <v>5.5</v>
      </c>
      <c r="G17" s="25">
        <v>6</v>
      </c>
      <c r="H17" s="24">
        <v>8.5</v>
      </c>
      <c r="I17" s="24">
        <v>9.5</v>
      </c>
      <c r="J17" s="79">
        <v>12</v>
      </c>
      <c r="K17" s="79">
        <v>17.5</v>
      </c>
      <c r="L17" s="79">
        <v>27</v>
      </c>
      <c r="M17" s="79">
        <v>28</v>
      </c>
      <c r="N17" s="79">
        <v>60</v>
      </c>
      <c r="O17" s="24">
        <v>20</v>
      </c>
      <c r="P17" s="79">
        <v>15</v>
      </c>
      <c r="Q17" s="79">
        <v>10</v>
      </c>
      <c r="R17" s="24">
        <v>0</v>
      </c>
      <c r="S17" s="79">
        <v>1</v>
      </c>
    </row>
    <row r="18" spans="1:19" hidden="1">
      <c r="A18" s="25">
        <v>4</v>
      </c>
      <c r="B18" s="25" t="s">
        <v>0</v>
      </c>
      <c r="C18" s="25">
        <v>17</v>
      </c>
      <c r="D18" s="25" t="s">
        <v>267</v>
      </c>
      <c r="E18" s="25">
        <v>2</v>
      </c>
      <c r="F18" s="25">
        <v>6.5</v>
      </c>
      <c r="G18" s="25">
        <v>0</v>
      </c>
      <c r="H18" s="24"/>
      <c r="I18" s="24"/>
      <c r="J18" s="79"/>
      <c r="K18" s="79"/>
      <c r="L18" s="79"/>
      <c r="M18" s="79"/>
      <c r="N18" s="79">
        <v>0</v>
      </c>
      <c r="O18" s="79">
        <v>0</v>
      </c>
      <c r="P18" s="24">
        <v>0</v>
      </c>
      <c r="Q18" s="24">
        <v>0</v>
      </c>
      <c r="R18" s="24">
        <v>0</v>
      </c>
      <c r="S18" s="24">
        <v>0</v>
      </c>
    </row>
    <row r="19" spans="1:19">
      <c r="A19" s="25">
        <v>4</v>
      </c>
      <c r="B19" s="25" t="s">
        <v>0</v>
      </c>
      <c r="C19" s="25">
        <v>18</v>
      </c>
      <c r="D19" s="25" t="s">
        <v>267</v>
      </c>
      <c r="E19" s="25">
        <v>2</v>
      </c>
      <c r="F19" s="25">
        <v>6</v>
      </c>
      <c r="G19" s="25">
        <v>10</v>
      </c>
      <c r="H19" s="24">
        <v>16</v>
      </c>
      <c r="I19" s="24">
        <v>17</v>
      </c>
      <c r="J19" s="79">
        <v>20</v>
      </c>
      <c r="K19" s="79">
        <v>16</v>
      </c>
      <c r="L19" s="79">
        <v>15</v>
      </c>
      <c r="M19" s="79"/>
      <c r="N19" s="79">
        <v>30</v>
      </c>
      <c r="O19" s="24">
        <v>30</v>
      </c>
      <c r="P19" s="79">
        <v>25</v>
      </c>
      <c r="Q19" s="79">
        <v>50</v>
      </c>
      <c r="R19" s="24">
        <v>0</v>
      </c>
      <c r="S19" s="24">
        <v>0</v>
      </c>
    </row>
    <row r="20" spans="1:19">
      <c r="A20" s="25">
        <v>4</v>
      </c>
      <c r="B20" s="25" t="s">
        <v>0</v>
      </c>
      <c r="C20" s="25">
        <v>19</v>
      </c>
      <c r="D20" s="25" t="s">
        <v>267</v>
      </c>
      <c r="E20" s="25">
        <v>1</v>
      </c>
      <c r="F20" s="25">
        <v>6.5</v>
      </c>
      <c r="G20" s="25">
        <v>12</v>
      </c>
      <c r="H20" s="24">
        <v>27</v>
      </c>
      <c r="I20" s="24">
        <v>32</v>
      </c>
      <c r="J20" s="79">
        <v>35</v>
      </c>
      <c r="K20" s="79">
        <v>47</v>
      </c>
      <c r="L20" s="79">
        <v>62</v>
      </c>
      <c r="M20" s="79">
        <v>75.5</v>
      </c>
      <c r="N20" s="79">
        <v>15</v>
      </c>
      <c r="O20" s="24">
        <v>10</v>
      </c>
      <c r="P20" s="79">
        <v>35</v>
      </c>
      <c r="Q20" s="79">
        <v>20</v>
      </c>
      <c r="R20" s="79">
        <v>30</v>
      </c>
      <c r="S20" s="79">
        <v>1</v>
      </c>
    </row>
    <row r="21" spans="1:19">
      <c r="A21" s="25">
        <v>4</v>
      </c>
      <c r="B21" s="25" t="s">
        <v>0</v>
      </c>
      <c r="C21" s="25">
        <v>20</v>
      </c>
      <c r="D21" s="25" t="s">
        <v>47</v>
      </c>
      <c r="E21" s="25">
        <v>1</v>
      </c>
      <c r="F21" s="25">
        <v>10</v>
      </c>
      <c r="G21" s="25">
        <v>18</v>
      </c>
      <c r="H21" s="24">
        <v>33.5</v>
      </c>
      <c r="I21" s="24">
        <v>36.5</v>
      </c>
      <c r="J21" s="79">
        <v>41</v>
      </c>
      <c r="K21" s="79">
        <v>51</v>
      </c>
      <c r="L21" s="79">
        <v>74</v>
      </c>
      <c r="M21" s="79">
        <v>105</v>
      </c>
      <c r="N21" s="79">
        <v>15</v>
      </c>
      <c r="O21" s="24">
        <v>5</v>
      </c>
      <c r="P21" s="79">
        <v>20</v>
      </c>
      <c r="Q21" s="79">
        <v>30</v>
      </c>
      <c r="R21" s="79">
        <v>20</v>
      </c>
      <c r="S21" s="79">
        <v>10</v>
      </c>
    </row>
    <row r="22" spans="1:19">
      <c r="A22" s="25">
        <v>4</v>
      </c>
      <c r="B22" s="25" t="s">
        <v>0</v>
      </c>
      <c r="C22" s="25">
        <v>21</v>
      </c>
      <c r="D22" s="25" t="s">
        <v>47</v>
      </c>
      <c r="E22" s="25">
        <v>2</v>
      </c>
      <c r="F22" s="25">
        <v>5.5</v>
      </c>
      <c r="G22" s="25">
        <v>10</v>
      </c>
      <c r="H22" s="24">
        <v>18</v>
      </c>
      <c r="I22" s="24">
        <v>25</v>
      </c>
      <c r="J22" s="79">
        <v>29</v>
      </c>
      <c r="K22" s="79">
        <v>40</v>
      </c>
      <c r="L22" s="79">
        <v>39</v>
      </c>
      <c r="M22" s="79"/>
      <c r="N22" s="79">
        <v>15</v>
      </c>
      <c r="O22" s="24">
        <v>5</v>
      </c>
      <c r="P22" s="79">
        <v>15</v>
      </c>
      <c r="Q22" s="79">
        <v>40</v>
      </c>
      <c r="R22" s="79">
        <v>45</v>
      </c>
      <c r="S22" s="24">
        <v>0</v>
      </c>
    </row>
    <row r="23" spans="1:19">
      <c r="A23" s="25">
        <v>4</v>
      </c>
      <c r="B23" s="25" t="s">
        <v>0</v>
      </c>
      <c r="C23" s="25">
        <v>22</v>
      </c>
      <c r="D23" s="25" t="s">
        <v>272</v>
      </c>
      <c r="E23" s="25">
        <v>2</v>
      </c>
      <c r="F23" s="25">
        <v>7.5</v>
      </c>
      <c r="G23" s="25">
        <v>14</v>
      </c>
      <c r="H23" s="24">
        <v>24</v>
      </c>
      <c r="I23" s="24">
        <v>25</v>
      </c>
      <c r="J23" s="79">
        <v>20</v>
      </c>
      <c r="K23" s="79">
        <v>23</v>
      </c>
      <c r="L23" s="79">
        <v>22</v>
      </c>
      <c r="M23" s="79">
        <v>22</v>
      </c>
      <c r="N23" s="79">
        <v>25</v>
      </c>
      <c r="O23" s="24">
        <v>10</v>
      </c>
      <c r="P23" s="79">
        <v>25</v>
      </c>
      <c r="Q23" s="79">
        <v>70</v>
      </c>
      <c r="R23" s="24">
        <v>0</v>
      </c>
      <c r="S23" s="24">
        <v>0</v>
      </c>
    </row>
    <row r="24" spans="1:19" hidden="1">
      <c r="A24" s="25">
        <v>4</v>
      </c>
      <c r="B24" s="25" t="s">
        <v>0</v>
      </c>
      <c r="C24" s="25">
        <v>23</v>
      </c>
      <c r="D24" s="25" t="s">
        <v>47</v>
      </c>
      <c r="E24" s="25">
        <v>2</v>
      </c>
      <c r="F24" s="25">
        <v>1.5</v>
      </c>
      <c r="G24" s="25">
        <v>0</v>
      </c>
      <c r="H24" s="24"/>
      <c r="I24" s="24"/>
      <c r="J24" s="79"/>
      <c r="K24" s="79"/>
      <c r="L24" s="79"/>
      <c r="M24" s="79"/>
      <c r="N24" s="79">
        <v>0</v>
      </c>
      <c r="O24" s="79">
        <v>0</v>
      </c>
      <c r="P24" s="24">
        <v>0</v>
      </c>
      <c r="Q24" s="24">
        <v>0</v>
      </c>
      <c r="R24" s="24">
        <v>0</v>
      </c>
      <c r="S24" s="24">
        <v>0</v>
      </c>
    </row>
    <row r="25" spans="1:19">
      <c r="A25" s="25">
        <v>4</v>
      </c>
      <c r="B25" s="25" t="s">
        <v>0</v>
      </c>
      <c r="C25" s="25">
        <v>24</v>
      </c>
      <c r="D25" s="25" t="s">
        <v>47</v>
      </c>
      <c r="E25" s="25">
        <v>2</v>
      </c>
      <c r="F25" s="25">
        <v>8</v>
      </c>
      <c r="G25" s="25">
        <v>12</v>
      </c>
      <c r="H25" s="24">
        <v>15.5</v>
      </c>
      <c r="I25" s="24">
        <v>16.5</v>
      </c>
      <c r="J25" s="79">
        <v>18</v>
      </c>
      <c r="K25" s="79">
        <v>22.5</v>
      </c>
      <c r="L25" s="79">
        <v>30</v>
      </c>
      <c r="M25" s="79">
        <v>52</v>
      </c>
      <c r="N25" s="79">
        <v>5</v>
      </c>
      <c r="O25" s="24">
        <v>5</v>
      </c>
      <c r="P25" s="79">
        <v>0</v>
      </c>
      <c r="Q25" s="79">
        <v>0</v>
      </c>
      <c r="R25" s="24">
        <v>0</v>
      </c>
      <c r="S25" s="79">
        <v>0</v>
      </c>
    </row>
    <row r="26" spans="1:19">
      <c r="A26" s="25">
        <v>4</v>
      </c>
      <c r="B26" s="25" t="s">
        <v>0</v>
      </c>
      <c r="C26" s="25">
        <v>25</v>
      </c>
      <c r="D26" s="25" t="s">
        <v>47</v>
      </c>
      <c r="E26" s="25">
        <v>2</v>
      </c>
      <c r="F26" s="25">
        <v>7</v>
      </c>
      <c r="G26" s="25">
        <v>10.5</v>
      </c>
      <c r="H26" s="24">
        <v>27.5</v>
      </c>
      <c r="I26" s="24">
        <v>36.5</v>
      </c>
      <c r="J26" s="79">
        <v>51</v>
      </c>
      <c r="K26" s="79">
        <v>74</v>
      </c>
      <c r="L26" s="79">
        <v>96</v>
      </c>
      <c r="M26" s="79">
        <v>135</v>
      </c>
      <c r="N26" s="79">
        <v>30</v>
      </c>
      <c r="O26" s="24">
        <v>2</v>
      </c>
      <c r="P26" s="79">
        <v>8</v>
      </c>
      <c r="Q26" s="79">
        <v>30</v>
      </c>
      <c r="R26" s="79">
        <v>25</v>
      </c>
      <c r="S26" s="79">
        <v>30</v>
      </c>
    </row>
    <row r="27" spans="1:19">
      <c r="A27" s="25">
        <v>4</v>
      </c>
      <c r="B27" s="25" t="s">
        <v>0</v>
      </c>
      <c r="C27" s="25">
        <v>26</v>
      </c>
      <c r="D27" s="25" t="s">
        <v>47</v>
      </c>
      <c r="E27" s="25">
        <v>2</v>
      </c>
      <c r="F27" s="25">
        <v>9</v>
      </c>
      <c r="G27" s="25">
        <v>12.5</v>
      </c>
      <c r="H27" s="24">
        <v>27.5</v>
      </c>
      <c r="I27" s="24">
        <v>32</v>
      </c>
      <c r="J27" s="79">
        <v>44</v>
      </c>
      <c r="K27" s="79">
        <v>57</v>
      </c>
      <c r="L27" s="79">
        <v>84</v>
      </c>
      <c r="M27" s="79">
        <v>120</v>
      </c>
      <c r="N27" s="79">
        <v>60</v>
      </c>
      <c r="O27" s="24">
        <v>50</v>
      </c>
      <c r="P27" s="79">
        <v>0</v>
      </c>
      <c r="Q27" s="79">
        <v>0</v>
      </c>
      <c r="R27" s="79">
        <v>5</v>
      </c>
      <c r="S27" s="79">
        <v>10</v>
      </c>
    </row>
    <row r="28" spans="1:19" hidden="1">
      <c r="A28" s="25">
        <v>4</v>
      </c>
      <c r="B28" s="25" t="s">
        <v>0</v>
      </c>
      <c r="C28" s="25">
        <v>27</v>
      </c>
      <c r="D28" s="25" t="s">
        <v>47</v>
      </c>
      <c r="E28" s="25">
        <v>2</v>
      </c>
      <c r="F28" s="25">
        <v>3.5</v>
      </c>
      <c r="G28" s="25">
        <v>0</v>
      </c>
      <c r="H28" s="24"/>
      <c r="I28" s="24"/>
      <c r="J28" s="79"/>
      <c r="K28" s="79"/>
      <c r="L28" s="79"/>
      <c r="M28" s="79"/>
      <c r="N28" s="79">
        <v>0</v>
      </c>
      <c r="O28" s="79">
        <v>0</v>
      </c>
      <c r="P28" s="24">
        <v>0</v>
      </c>
      <c r="Q28" s="24">
        <v>0</v>
      </c>
      <c r="R28" s="24">
        <v>0</v>
      </c>
      <c r="S28" s="24">
        <v>0</v>
      </c>
    </row>
    <row r="29" spans="1:19">
      <c r="A29" s="25">
        <v>4</v>
      </c>
      <c r="B29" s="25" t="s">
        <v>0</v>
      </c>
      <c r="C29" s="25">
        <v>28</v>
      </c>
      <c r="D29" s="25" t="s">
        <v>47</v>
      </c>
      <c r="E29" s="25">
        <v>1</v>
      </c>
      <c r="F29" s="25">
        <v>9</v>
      </c>
      <c r="G29" s="25">
        <v>14</v>
      </c>
      <c r="H29" s="24">
        <v>26</v>
      </c>
      <c r="I29" s="24">
        <v>26.5</v>
      </c>
      <c r="J29" s="79"/>
      <c r="K29" s="79">
        <v>23.5</v>
      </c>
      <c r="L29" s="79"/>
      <c r="M29" s="79"/>
      <c r="N29" s="79">
        <v>8</v>
      </c>
      <c r="O29" s="24">
        <v>5</v>
      </c>
      <c r="P29" s="24">
        <v>0</v>
      </c>
      <c r="Q29" s="79">
        <v>25</v>
      </c>
      <c r="R29" s="24">
        <v>0</v>
      </c>
      <c r="S29" s="24">
        <v>0</v>
      </c>
    </row>
    <row r="30" spans="1:19">
      <c r="A30" s="25">
        <v>4</v>
      </c>
      <c r="B30" s="25" t="s">
        <v>0</v>
      </c>
      <c r="C30" s="25">
        <v>29</v>
      </c>
      <c r="D30" s="25" t="s">
        <v>47</v>
      </c>
      <c r="E30" s="25">
        <v>2</v>
      </c>
      <c r="F30" s="25">
        <v>7.5</v>
      </c>
      <c r="G30" s="25">
        <v>13</v>
      </c>
      <c r="H30" s="24">
        <v>22.5</v>
      </c>
      <c r="I30" s="24">
        <v>28.5</v>
      </c>
      <c r="J30" s="79">
        <v>36</v>
      </c>
      <c r="K30" s="79">
        <v>54.5</v>
      </c>
      <c r="L30" s="79">
        <v>66</v>
      </c>
      <c r="M30" s="79">
        <v>85</v>
      </c>
      <c r="N30" s="79">
        <v>10</v>
      </c>
      <c r="O30" s="24">
        <v>3</v>
      </c>
      <c r="P30" s="79">
        <v>30</v>
      </c>
      <c r="Q30" s="79">
        <v>30</v>
      </c>
      <c r="R30" s="79">
        <v>35</v>
      </c>
      <c r="S30" s="79">
        <v>25</v>
      </c>
    </row>
    <row r="31" spans="1:19">
      <c r="A31" s="25">
        <v>4</v>
      </c>
      <c r="B31" s="25" t="s">
        <v>0</v>
      </c>
      <c r="C31" s="25">
        <v>30</v>
      </c>
      <c r="D31" s="25" t="s">
        <v>47</v>
      </c>
      <c r="E31" s="25">
        <v>2</v>
      </c>
      <c r="F31" s="25">
        <v>8.5</v>
      </c>
      <c r="G31" s="25">
        <v>13</v>
      </c>
      <c r="H31" s="24">
        <v>29</v>
      </c>
      <c r="I31" s="24">
        <v>34.5</v>
      </c>
      <c r="J31" s="79">
        <v>44</v>
      </c>
      <c r="K31" s="79">
        <v>66</v>
      </c>
      <c r="L31" s="79">
        <v>82</v>
      </c>
      <c r="M31" s="79">
        <v>105</v>
      </c>
      <c r="N31" s="79">
        <v>10</v>
      </c>
      <c r="O31" s="24">
        <v>5</v>
      </c>
      <c r="P31" s="79">
        <v>35</v>
      </c>
      <c r="Q31" s="79">
        <v>20</v>
      </c>
      <c r="R31" s="79">
        <v>45</v>
      </c>
      <c r="S31" s="79">
        <v>12</v>
      </c>
    </row>
    <row r="32" spans="1:19">
      <c r="A32" s="25">
        <v>4</v>
      </c>
      <c r="B32" s="25" t="s">
        <v>0</v>
      </c>
      <c r="C32" s="25">
        <v>31</v>
      </c>
      <c r="D32" s="25" t="s">
        <v>47</v>
      </c>
      <c r="E32" s="25">
        <v>1</v>
      </c>
      <c r="F32" s="25">
        <v>7</v>
      </c>
      <c r="G32" s="25">
        <v>17</v>
      </c>
      <c r="H32" s="24">
        <v>42</v>
      </c>
      <c r="I32" s="24">
        <v>45.5</v>
      </c>
      <c r="J32" s="79">
        <v>52</v>
      </c>
      <c r="K32" s="79">
        <v>65.5</v>
      </c>
      <c r="L32" s="79">
        <v>71</v>
      </c>
      <c r="M32" s="79">
        <v>90</v>
      </c>
      <c r="N32" s="79">
        <v>5</v>
      </c>
      <c r="O32" s="24">
        <v>5</v>
      </c>
      <c r="P32" s="79">
        <v>0</v>
      </c>
      <c r="Q32" s="79">
        <v>2</v>
      </c>
      <c r="R32" s="79">
        <v>3</v>
      </c>
      <c r="S32" s="79">
        <v>5</v>
      </c>
    </row>
    <row r="33" spans="1:19" hidden="1">
      <c r="A33" s="25">
        <v>4</v>
      </c>
      <c r="B33" s="25" t="s">
        <v>0</v>
      </c>
      <c r="C33" s="25">
        <v>32</v>
      </c>
      <c r="D33" s="25" t="s">
        <v>267</v>
      </c>
      <c r="E33" s="25">
        <v>1</v>
      </c>
      <c r="F33" s="25">
        <v>5</v>
      </c>
      <c r="G33" s="25">
        <v>0</v>
      </c>
      <c r="H33" s="24"/>
      <c r="I33" s="24"/>
      <c r="J33" s="79"/>
      <c r="K33" s="79"/>
      <c r="L33" s="79"/>
      <c r="M33" s="79"/>
      <c r="N33" s="79">
        <v>0</v>
      </c>
      <c r="O33" s="79">
        <v>0</v>
      </c>
      <c r="P33" s="24">
        <v>0</v>
      </c>
      <c r="Q33" s="24">
        <v>0</v>
      </c>
      <c r="R33" s="24">
        <v>0</v>
      </c>
      <c r="S33" s="24">
        <v>0</v>
      </c>
    </row>
    <row r="34" spans="1:19" hidden="1">
      <c r="A34" s="25">
        <v>4</v>
      </c>
      <c r="B34" s="25" t="s">
        <v>0</v>
      </c>
      <c r="C34" s="25">
        <v>33</v>
      </c>
      <c r="D34" s="25" t="s">
        <v>267</v>
      </c>
      <c r="E34" s="25">
        <v>1</v>
      </c>
      <c r="F34" s="25">
        <v>6.5</v>
      </c>
      <c r="G34" s="25">
        <v>0</v>
      </c>
      <c r="H34" s="24"/>
      <c r="I34" s="24"/>
      <c r="J34" s="79"/>
      <c r="K34" s="79"/>
      <c r="L34" s="79"/>
      <c r="M34" s="79"/>
      <c r="N34" s="79">
        <v>0</v>
      </c>
      <c r="O34" s="79">
        <v>0</v>
      </c>
      <c r="P34" s="24">
        <v>0</v>
      </c>
      <c r="Q34" s="24">
        <v>0</v>
      </c>
      <c r="R34" s="24">
        <v>0</v>
      </c>
      <c r="S34" s="24">
        <v>0</v>
      </c>
    </row>
    <row r="35" spans="1:19">
      <c r="A35" s="25">
        <v>4</v>
      </c>
      <c r="B35" s="25" t="s">
        <v>0</v>
      </c>
      <c r="C35" s="25">
        <v>34</v>
      </c>
      <c r="D35" s="25" t="s">
        <v>267</v>
      </c>
      <c r="E35" s="25">
        <v>2</v>
      </c>
      <c r="F35" s="25">
        <v>10</v>
      </c>
      <c r="G35" s="25">
        <v>12</v>
      </c>
      <c r="H35" s="24">
        <v>17</v>
      </c>
      <c r="I35" s="24">
        <v>18.5</v>
      </c>
      <c r="J35" s="79">
        <v>19</v>
      </c>
      <c r="K35" s="79">
        <v>29</v>
      </c>
      <c r="L35" s="79">
        <v>35</v>
      </c>
      <c r="M35" s="79">
        <v>62</v>
      </c>
      <c r="N35" s="79">
        <v>0</v>
      </c>
      <c r="O35" s="24">
        <v>0</v>
      </c>
      <c r="P35" s="79">
        <v>0</v>
      </c>
      <c r="Q35" s="79">
        <v>0</v>
      </c>
      <c r="R35" s="79">
        <v>2</v>
      </c>
      <c r="S35" s="79">
        <v>10</v>
      </c>
    </row>
    <row r="36" spans="1:19">
      <c r="A36" s="25">
        <v>4</v>
      </c>
      <c r="B36" s="25" t="s">
        <v>0</v>
      </c>
      <c r="C36" s="25">
        <v>35</v>
      </c>
      <c r="D36" s="25" t="s">
        <v>47</v>
      </c>
      <c r="E36" s="25">
        <v>2</v>
      </c>
      <c r="F36" s="25">
        <v>4.5</v>
      </c>
      <c r="G36" s="25">
        <v>7.5</v>
      </c>
      <c r="H36" s="24">
        <v>28</v>
      </c>
      <c r="I36" s="24">
        <v>38</v>
      </c>
      <c r="J36" s="79">
        <v>45</v>
      </c>
      <c r="K36" s="79">
        <v>58</v>
      </c>
      <c r="L36" s="79">
        <v>67.5</v>
      </c>
      <c r="M36" s="79">
        <v>96</v>
      </c>
      <c r="N36" s="79">
        <v>0</v>
      </c>
      <c r="O36" s="24">
        <v>0</v>
      </c>
      <c r="P36" s="79">
        <v>5</v>
      </c>
      <c r="Q36" s="79">
        <v>5</v>
      </c>
      <c r="R36" s="79">
        <v>10</v>
      </c>
      <c r="S36" s="79">
        <v>15</v>
      </c>
    </row>
    <row r="37" spans="1:19">
      <c r="A37" s="25">
        <v>4</v>
      </c>
      <c r="B37" s="25" t="s">
        <v>0</v>
      </c>
      <c r="C37" s="25">
        <v>36</v>
      </c>
      <c r="D37" s="25" t="s">
        <v>267</v>
      </c>
      <c r="E37" s="25">
        <v>2</v>
      </c>
      <c r="F37" s="25">
        <v>4</v>
      </c>
      <c r="G37" s="30">
        <v>0</v>
      </c>
      <c r="H37" s="24">
        <v>7</v>
      </c>
      <c r="I37" s="24"/>
      <c r="J37" s="79"/>
      <c r="K37" s="79"/>
      <c r="L37" s="79"/>
      <c r="N37" s="79">
        <v>0</v>
      </c>
      <c r="O37" s="79">
        <v>0</v>
      </c>
      <c r="P37" s="24">
        <v>0</v>
      </c>
      <c r="Q37" s="24">
        <v>0</v>
      </c>
      <c r="R37" s="24">
        <v>0</v>
      </c>
      <c r="S37" s="24">
        <v>0</v>
      </c>
    </row>
    <row r="38" spans="1:19">
      <c r="A38" s="25">
        <v>4</v>
      </c>
      <c r="B38" s="25" t="s">
        <v>0</v>
      </c>
      <c r="C38" s="25">
        <v>37</v>
      </c>
      <c r="D38" s="25" t="s">
        <v>267</v>
      </c>
      <c r="E38" s="25">
        <v>2</v>
      </c>
      <c r="F38" s="25">
        <v>9</v>
      </c>
      <c r="G38" s="25">
        <v>18</v>
      </c>
      <c r="H38" s="24">
        <v>57</v>
      </c>
      <c r="I38" s="24">
        <v>77</v>
      </c>
      <c r="J38" s="79">
        <v>99</v>
      </c>
      <c r="K38" s="79">
        <v>119.5</v>
      </c>
      <c r="L38" s="79">
        <v>147</v>
      </c>
      <c r="M38" s="79">
        <v>189</v>
      </c>
      <c r="N38" s="79">
        <v>30</v>
      </c>
      <c r="O38" s="24">
        <v>30</v>
      </c>
      <c r="P38" s="79">
        <v>20</v>
      </c>
      <c r="Q38" s="79">
        <v>50</v>
      </c>
      <c r="R38" s="79">
        <v>30</v>
      </c>
      <c r="S38" s="79">
        <v>25</v>
      </c>
    </row>
    <row r="39" spans="1:19">
      <c r="A39" s="25">
        <v>4</v>
      </c>
      <c r="B39" s="25" t="s">
        <v>0</v>
      </c>
      <c r="C39" s="25">
        <v>38</v>
      </c>
      <c r="D39" s="25" t="s">
        <v>267</v>
      </c>
      <c r="E39" s="25">
        <v>1</v>
      </c>
      <c r="F39" s="25">
        <v>9</v>
      </c>
      <c r="G39" s="25">
        <v>14</v>
      </c>
      <c r="H39" s="24">
        <v>38.5</v>
      </c>
      <c r="I39" s="24">
        <v>54</v>
      </c>
      <c r="J39" s="79">
        <v>74</v>
      </c>
      <c r="K39" s="79">
        <v>74</v>
      </c>
      <c r="L39" s="79">
        <v>98</v>
      </c>
      <c r="M39" s="79">
        <v>160</v>
      </c>
      <c r="N39" s="79">
        <v>1</v>
      </c>
      <c r="O39" s="24">
        <v>2</v>
      </c>
      <c r="P39" s="79">
        <v>7</v>
      </c>
      <c r="Q39" s="79">
        <v>10</v>
      </c>
      <c r="R39" s="79">
        <v>8</v>
      </c>
      <c r="S39" s="79">
        <v>10</v>
      </c>
    </row>
    <row r="40" spans="1:19">
      <c r="A40" s="25">
        <v>4</v>
      </c>
      <c r="B40" s="25" t="s">
        <v>0</v>
      </c>
      <c r="C40" s="25">
        <v>39</v>
      </c>
      <c r="D40" s="25" t="s">
        <v>267</v>
      </c>
      <c r="E40" s="25">
        <v>3</v>
      </c>
      <c r="F40" s="25">
        <v>5.5</v>
      </c>
      <c r="G40" s="25">
        <v>6</v>
      </c>
      <c r="H40" s="24">
        <v>7</v>
      </c>
      <c r="I40" s="24">
        <v>5.5</v>
      </c>
      <c r="J40" s="79"/>
      <c r="K40" s="79"/>
      <c r="L40" s="79"/>
      <c r="M40" s="79"/>
      <c r="N40" s="79">
        <v>2</v>
      </c>
      <c r="O40" s="24">
        <v>0</v>
      </c>
      <c r="P40" s="24">
        <v>0</v>
      </c>
      <c r="Q40" s="79">
        <v>5</v>
      </c>
      <c r="R40" s="24">
        <v>0</v>
      </c>
      <c r="S40" s="24">
        <v>0</v>
      </c>
    </row>
    <row r="41" spans="1:19" hidden="1">
      <c r="A41" s="25">
        <v>4</v>
      </c>
      <c r="B41" s="25" t="s">
        <v>0</v>
      </c>
      <c r="C41" s="25">
        <v>40</v>
      </c>
      <c r="D41" s="25" t="s">
        <v>267</v>
      </c>
      <c r="E41" s="25">
        <v>2</v>
      </c>
      <c r="F41" s="25">
        <v>9</v>
      </c>
      <c r="G41" s="30">
        <v>0</v>
      </c>
      <c r="H41" s="24"/>
      <c r="I41" s="24"/>
      <c r="J41" s="79"/>
      <c r="K41" s="79"/>
      <c r="L41" s="79"/>
      <c r="M41" s="79"/>
      <c r="N41" s="79">
        <v>0</v>
      </c>
      <c r="O41" s="79">
        <v>0</v>
      </c>
      <c r="P41" s="24">
        <v>0</v>
      </c>
      <c r="Q41" s="24">
        <v>0</v>
      </c>
      <c r="R41" s="24">
        <v>0</v>
      </c>
      <c r="S41" s="24">
        <v>0</v>
      </c>
    </row>
    <row r="42" spans="1:19">
      <c r="A42" s="25">
        <v>4</v>
      </c>
      <c r="B42" s="25" t="s">
        <v>0</v>
      </c>
      <c r="C42" s="25">
        <v>41</v>
      </c>
      <c r="D42" s="25" t="s">
        <v>47</v>
      </c>
      <c r="E42" s="25">
        <v>3</v>
      </c>
      <c r="F42" s="25">
        <v>10</v>
      </c>
      <c r="G42" s="25">
        <v>12</v>
      </c>
      <c r="H42" s="24">
        <v>24</v>
      </c>
      <c r="I42" s="24">
        <v>32</v>
      </c>
      <c r="J42" s="79">
        <v>38</v>
      </c>
      <c r="K42" s="79">
        <v>55</v>
      </c>
      <c r="L42" s="79">
        <v>68</v>
      </c>
      <c r="M42" s="79">
        <v>95</v>
      </c>
      <c r="N42" s="79">
        <v>15</v>
      </c>
      <c r="O42" s="24">
        <v>0</v>
      </c>
      <c r="P42" s="79">
        <v>10</v>
      </c>
      <c r="Q42" s="79">
        <v>25</v>
      </c>
      <c r="R42" s="79">
        <v>45</v>
      </c>
      <c r="S42" s="79">
        <v>25</v>
      </c>
    </row>
    <row r="43" spans="1:19" hidden="1">
      <c r="A43" s="25">
        <v>4</v>
      </c>
      <c r="B43" s="25" t="s">
        <v>0</v>
      </c>
      <c r="C43" s="25">
        <v>42</v>
      </c>
      <c r="D43" s="25" t="s">
        <v>267</v>
      </c>
      <c r="E43" s="25">
        <v>4</v>
      </c>
      <c r="F43" s="25">
        <v>7</v>
      </c>
      <c r="G43" s="30">
        <v>0</v>
      </c>
      <c r="H43" s="24"/>
      <c r="I43" s="24"/>
      <c r="J43" s="79"/>
      <c r="K43" s="79"/>
      <c r="L43" s="79"/>
      <c r="M43" s="79"/>
      <c r="N43" s="79">
        <v>0</v>
      </c>
      <c r="O43" s="79">
        <v>0</v>
      </c>
      <c r="P43" s="24">
        <v>0</v>
      </c>
      <c r="Q43" s="24">
        <v>0</v>
      </c>
      <c r="R43" s="24">
        <v>0</v>
      </c>
      <c r="S43" s="24">
        <v>0</v>
      </c>
    </row>
    <row r="44" spans="1:19">
      <c r="A44" s="25">
        <v>4</v>
      </c>
      <c r="B44" s="25" t="s">
        <v>0</v>
      </c>
      <c r="C44" s="25">
        <v>43</v>
      </c>
      <c r="D44" s="25" t="s">
        <v>47</v>
      </c>
      <c r="E44" s="25">
        <v>5</v>
      </c>
      <c r="F44" s="25">
        <v>7</v>
      </c>
      <c r="G44" s="25">
        <v>12.5</v>
      </c>
      <c r="H44" s="24">
        <v>17.5</v>
      </c>
      <c r="I44" s="24">
        <v>21.5</v>
      </c>
      <c r="J44" s="79">
        <v>23</v>
      </c>
      <c r="K44" s="79">
        <v>32</v>
      </c>
      <c r="L44" s="79">
        <v>35</v>
      </c>
      <c r="M44" s="79">
        <v>38</v>
      </c>
      <c r="N44" s="79">
        <v>10</v>
      </c>
      <c r="O44" s="24">
        <v>5</v>
      </c>
      <c r="P44" s="79">
        <v>0</v>
      </c>
      <c r="Q44" s="79">
        <v>0</v>
      </c>
      <c r="R44" s="79">
        <v>0</v>
      </c>
      <c r="S44" s="79">
        <v>0</v>
      </c>
    </row>
    <row r="45" spans="1:19">
      <c r="A45" s="25">
        <v>4</v>
      </c>
      <c r="B45" s="25" t="s">
        <v>0</v>
      </c>
      <c r="C45" s="25">
        <v>44</v>
      </c>
      <c r="D45" s="25" t="s">
        <v>267</v>
      </c>
      <c r="E45" s="25">
        <v>4</v>
      </c>
      <c r="F45" s="25">
        <v>8</v>
      </c>
      <c r="G45" s="25">
        <v>8.5</v>
      </c>
      <c r="H45" s="24">
        <v>11</v>
      </c>
      <c r="I45" s="24"/>
      <c r="J45" s="79"/>
      <c r="K45" s="79"/>
      <c r="L45" s="79"/>
      <c r="M45" s="79"/>
      <c r="N45" s="79">
        <v>10</v>
      </c>
      <c r="O45" s="79">
        <v>0</v>
      </c>
      <c r="P45" s="24">
        <v>0</v>
      </c>
      <c r="Q45" s="24">
        <v>0</v>
      </c>
      <c r="R45" s="24">
        <v>0</v>
      </c>
      <c r="S45" s="24">
        <v>0</v>
      </c>
    </row>
    <row r="46" spans="1:19">
      <c r="A46" s="25">
        <v>4</v>
      </c>
      <c r="B46" s="25" t="s">
        <v>0</v>
      </c>
      <c r="C46" s="25">
        <v>45</v>
      </c>
      <c r="D46" s="25" t="s">
        <v>47</v>
      </c>
      <c r="E46" s="25">
        <v>2</v>
      </c>
      <c r="F46" s="25">
        <v>6</v>
      </c>
      <c r="G46" s="25">
        <v>9</v>
      </c>
      <c r="H46" s="24">
        <v>15</v>
      </c>
      <c r="I46" s="24">
        <v>17</v>
      </c>
      <c r="J46" s="79">
        <v>19</v>
      </c>
      <c r="K46" s="79">
        <v>28.5</v>
      </c>
      <c r="L46" s="79">
        <v>31</v>
      </c>
      <c r="M46" s="79">
        <v>44</v>
      </c>
      <c r="N46" s="79">
        <v>10</v>
      </c>
      <c r="O46" s="24">
        <v>1</v>
      </c>
      <c r="P46" s="79">
        <v>5</v>
      </c>
      <c r="Q46" s="79">
        <v>15</v>
      </c>
      <c r="R46" s="79">
        <v>50</v>
      </c>
      <c r="S46" s="79">
        <v>60</v>
      </c>
    </row>
    <row r="47" spans="1:19" hidden="1">
      <c r="A47" s="25">
        <v>4</v>
      </c>
      <c r="B47" s="25" t="s">
        <v>0</v>
      </c>
      <c r="C47" s="25">
        <v>46</v>
      </c>
      <c r="D47" s="25" t="s">
        <v>47</v>
      </c>
      <c r="E47" s="25">
        <v>4</v>
      </c>
      <c r="F47" s="25">
        <v>8.5</v>
      </c>
      <c r="G47" s="30">
        <v>0</v>
      </c>
      <c r="H47" s="24"/>
      <c r="I47" s="57"/>
      <c r="J47" s="79"/>
      <c r="K47" s="79"/>
      <c r="L47" s="79"/>
      <c r="M47" s="79"/>
      <c r="N47" s="79">
        <v>0</v>
      </c>
      <c r="O47" s="79">
        <v>0</v>
      </c>
      <c r="P47" s="24">
        <v>0</v>
      </c>
      <c r="Q47" s="24">
        <v>0</v>
      </c>
      <c r="R47" s="24">
        <v>0</v>
      </c>
      <c r="S47" s="24">
        <v>0</v>
      </c>
    </row>
    <row r="48" spans="1:19">
      <c r="A48" s="25">
        <v>4</v>
      </c>
      <c r="B48" s="25" t="s">
        <v>0</v>
      </c>
      <c r="C48" s="25">
        <v>47</v>
      </c>
      <c r="D48" s="25" t="s">
        <v>267</v>
      </c>
      <c r="E48" s="25">
        <v>3</v>
      </c>
      <c r="F48" s="25">
        <v>8</v>
      </c>
      <c r="G48" s="25">
        <v>10</v>
      </c>
      <c r="H48" s="24">
        <v>17.5</v>
      </c>
      <c r="I48" s="24">
        <v>25.5</v>
      </c>
      <c r="J48" s="79">
        <v>31</v>
      </c>
      <c r="K48" s="79">
        <v>42</v>
      </c>
      <c r="L48" s="79">
        <v>49</v>
      </c>
      <c r="M48" s="79">
        <v>72</v>
      </c>
      <c r="N48" s="79">
        <v>20</v>
      </c>
      <c r="O48" s="24">
        <v>35</v>
      </c>
      <c r="P48" s="79">
        <v>35</v>
      </c>
      <c r="Q48" s="79">
        <v>15</v>
      </c>
      <c r="R48" s="79">
        <v>15</v>
      </c>
      <c r="S48" s="79">
        <v>20</v>
      </c>
    </row>
    <row r="49" spans="1:19">
      <c r="A49" s="25">
        <v>4</v>
      </c>
      <c r="B49" s="25" t="s">
        <v>0</v>
      </c>
      <c r="C49" s="25">
        <v>48</v>
      </c>
      <c r="D49" s="25" t="s">
        <v>267</v>
      </c>
      <c r="E49" s="25">
        <v>2</v>
      </c>
      <c r="F49" s="25">
        <v>6.5</v>
      </c>
      <c r="G49" s="25">
        <v>9</v>
      </c>
      <c r="H49" s="24">
        <v>13</v>
      </c>
      <c r="I49" s="24"/>
      <c r="J49" s="79"/>
      <c r="K49" s="79"/>
      <c r="L49" s="78"/>
      <c r="M49" s="78"/>
      <c r="N49" s="79">
        <v>0</v>
      </c>
      <c r="O49" s="79">
        <v>0</v>
      </c>
      <c r="P49" s="24">
        <v>0</v>
      </c>
      <c r="Q49" s="79">
        <v>10</v>
      </c>
      <c r="R49" s="24">
        <v>0</v>
      </c>
      <c r="S49" s="24">
        <v>0</v>
      </c>
    </row>
    <row r="50" spans="1:19">
      <c r="A50" s="25">
        <v>4</v>
      </c>
      <c r="B50" s="25" t="s">
        <v>0</v>
      </c>
      <c r="C50" s="25">
        <v>49</v>
      </c>
      <c r="D50" s="25" t="s">
        <v>47</v>
      </c>
      <c r="E50" s="25">
        <v>3</v>
      </c>
      <c r="F50" s="25">
        <v>11.5</v>
      </c>
      <c r="G50" s="25">
        <v>24.5</v>
      </c>
      <c r="H50" s="24">
        <v>42</v>
      </c>
      <c r="I50" s="24">
        <v>41</v>
      </c>
      <c r="J50" s="79"/>
      <c r="K50" s="79"/>
      <c r="L50" s="78"/>
      <c r="M50" s="78"/>
      <c r="N50" s="79">
        <v>5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</row>
    <row r="51" spans="1:19" hidden="1">
      <c r="A51" s="25">
        <v>4</v>
      </c>
      <c r="B51" s="25" t="s">
        <v>0</v>
      </c>
      <c r="C51" s="25">
        <v>50</v>
      </c>
      <c r="D51" s="25" t="s">
        <v>267</v>
      </c>
      <c r="E51" s="25">
        <v>1</v>
      </c>
      <c r="F51" s="25">
        <v>8</v>
      </c>
      <c r="G51" s="25">
        <v>13</v>
      </c>
      <c r="H51" s="24"/>
      <c r="I51" s="57"/>
      <c r="J51" s="79"/>
      <c r="K51" s="79"/>
      <c r="L51" s="78"/>
      <c r="M51" s="78"/>
      <c r="N51" s="79">
        <v>0</v>
      </c>
      <c r="O51" s="79">
        <v>0</v>
      </c>
      <c r="P51" s="24">
        <v>0</v>
      </c>
      <c r="Q51" s="24">
        <v>0</v>
      </c>
      <c r="R51" s="24">
        <v>0</v>
      </c>
      <c r="S51" s="24">
        <v>0</v>
      </c>
    </row>
    <row r="52" spans="1:19">
      <c r="A52" s="25">
        <v>4</v>
      </c>
      <c r="B52" s="25" t="s">
        <v>0</v>
      </c>
      <c r="C52" s="25">
        <v>51</v>
      </c>
      <c r="D52" s="25" t="s">
        <v>267</v>
      </c>
      <c r="E52" s="25">
        <v>2</v>
      </c>
      <c r="F52" s="25">
        <v>7</v>
      </c>
      <c r="G52" s="25">
        <v>16.5</v>
      </c>
      <c r="H52" s="50">
        <v>37</v>
      </c>
      <c r="I52" s="24">
        <v>44.5</v>
      </c>
      <c r="J52" s="78">
        <v>50</v>
      </c>
      <c r="K52" s="78">
        <v>64.5</v>
      </c>
      <c r="L52" s="78">
        <v>69</v>
      </c>
      <c r="M52" s="78">
        <v>98</v>
      </c>
      <c r="N52" s="78">
        <v>5</v>
      </c>
      <c r="O52" s="24">
        <v>15</v>
      </c>
      <c r="P52" s="78">
        <v>10</v>
      </c>
      <c r="Q52" s="78">
        <v>0</v>
      </c>
      <c r="R52" s="78">
        <v>10</v>
      </c>
      <c r="S52" s="78">
        <v>20</v>
      </c>
    </row>
    <row r="53" spans="1:19" hidden="1">
      <c r="A53" s="25">
        <v>4</v>
      </c>
      <c r="B53" s="25" t="s">
        <v>0</v>
      </c>
      <c r="C53" s="25">
        <v>52</v>
      </c>
      <c r="D53" s="25" t="s">
        <v>47</v>
      </c>
      <c r="E53" s="25">
        <v>2</v>
      </c>
      <c r="F53" s="25">
        <v>9</v>
      </c>
      <c r="G53" s="25">
        <v>16</v>
      </c>
      <c r="H53" s="24"/>
      <c r="I53" s="24"/>
      <c r="J53" s="79"/>
      <c r="K53" s="79"/>
      <c r="L53" s="78"/>
      <c r="M53" s="78"/>
      <c r="N53" s="79">
        <v>0</v>
      </c>
      <c r="O53" s="79">
        <v>0</v>
      </c>
      <c r="P53" s="24">
        <v>0</v>
      </c>
      <c r="Q53" s="24">
        <v>0</v>
      </c>
      <c r="R53" s="24">
        <v>0</v>
      </c>
      <c r="S53" s="24">
        <v>0</v>
      </c>
    </row>
    <row r="54" spans="1:19" hidden="1">
      <c r="A54" s="25">
        <v>4</v>
      </c>
      <c r="B54" s="25" t="s">
        <v>0</v>
      </c>
      <c r="C54" s="25">
        <v>53</v>
      </c>
      <c r="D54" s="25" t="s">
        <v>267</v>
      </c>
      <c r="E54" s="25">
        <v>2</v>
      </c>
      <c r="F54" s="25">
        <v>8</v>
      </c>
      <c r="G54" s="30">
        <v>0</v>
      </c>
      <c r="H54" s="24"/>
      <c r="I54" s="24"/>
      <c r="J54" s="79"/>
      <c r="K54" s="79"/>
      <c r="L54" s="78"/>
      <c r="M54" s="78"/>
      <c r="N54" s="79">
        <v>0</v>
      </c>
      <c r="O54" s="79">
        <v>0</v>
      </c>
      <c r="P54" s="24">
        <v>0</v>
      </c>
      <c r="Q54" s="24">
        <v>0</v>
      </c>
      <c r="R54" s="24">
        <v>0</v>
      </c>
      <c r="S54" s="24">
        <v>0</v>
      </c>
    </row>
    <row r="55" spans="1:19">
      <c r="A55" s="25">
        <v>4</v>
      </c>
      <c r="B55" s="25" t="s">
        <v>0</v>
      </c>
      <c r="C55" s="25">
        <v>54</v>
      </c>
      <c r="D55" s="25" t="s">
        <v>267</v>
      </c>
      <c r="E55" s="25">
        <v>2</v>
      </c>
      <c r="F55" s="25">
        <v>9</v>
      </c>
      <c r="G55" s="25">
        <v>11.5</v>
      </c>
      <c r="H55" s="24">
        <v>15.5</v>
      </c>
      <c r="I55" s="24">
        <v>16.5</v>
      </c>
      <c r="J55" s="79">
        <v>20</v>
      </c>
      <c r="K55" s="79">
        <v>31.5</v>
      </c>
      <c r="L55" s="79">
        <v>45</v>
      </c>
      <c r="M55" s="79">
        <v>71</v>
      </c>
      <c r="N55" s="79">
        <v>5</v>
      </c>
      <c r="O55" s="24">
        <v>0</v>
      </c>
      <c r="P55" s="79">
        <v>0</v>
      </c>
      <c r="Q55" s="79">
        <v>0</v>
      </c>
      <c r="R55" s="79">
        <v>2</v>
      </c>
      <c r="S55" s="79">
        <v>0</v>
      </c>
    </row>
    <row r="56" spans="1:19">
      <c r="A56" s="25">
        <v>4</v>
      </c>
      <c r="B56" s="25" t="s">
        <v>0</v>
      </c>
      <c r="C56" s="25">
        <v>55</v>
      </c>
      <c r="D56" s="25" t="s">
        <v>47</v>
      </c>
      <c r="E56" s="25">
        <v>1</v>
      </c>
      <c r="F56" s="25">
        <v>5</v>
      </c>
      <c r="G56" s="25">
        <v>11</v>
      </c>
      <c r="H56" s="24">
        <v>18.5</v>
      </c>
      <c r="I56" s="24">
        <v>23.5</v>
      </c>
      <c r="J56" s="79">
        <v>27</v>
      </c>
      <c r="K56" s="79">
        <v>39</v>
      </c>
      <c r="L56" s="79">
        <v>48</v>
      </c>
      <c r="M56" s="79">
        <v>42</v>
      </c>
      <c r="N56" s="79">
        <v>30</v>
      </c>
      <c r="O56" s="24">
        <v>20</v>
      </c>
      <c r="P56" s="79">
        <v>12</v>
      </c>
      <c r="Q56" s="79">
        <v>35</v>
      </c>
      <c r="R56" s="79">
        <v>35</v>
      </c>
      <c r="S56" s="24">
        <v>0</v>
      </c>
    </row>
    <row r="57" spans="1:19">
      <c r="A57" s="25">
        <v>4</v>
      </c>
      <c r="B57" s="25" t="s">
        <v>0</v>
      </c>
      <c r="C57" s="25">
        <v>56</v>
      </c>
      <c r="D57" s="25" t="s">
        <v>267</v>
      </c>
      <c r="E57" s="25">
        <v>1</v>
      </c>
      <c r="F57" s="25">
        <v>10</v>
      </c>
      <c r="G57" s="25">
        <v>17</v>
      </c>
      <c r="H57" s="24">
        <v>30.5</v>
      </c>
      <c r="I57" s="24">
        <v>26.5</v>
      </c>
      <c r="J57" s="79"/>
      <c r="K57" s="79">
        <v>25</v>
      </c>
      <c r="L57" s="79"/>
      <c r="M57" s="79"/>
      <c r="N57" s="79">
        <v>10</v>
      </c>
      <c r="O57" s="24">
        <v>2</v>
      </c>
      <c r="P57" s="24">
        <v>0</v>
      </c>
      <c r="Q57" s="79">
        <v>30</v>
      </c>
      <c r="R57" s="24">
        <v>0</v>
      </c>
      <c r="S57" s="24">
        <v>0</v>
      </c>
    </row>
    <row r="58" spans="1:19" hidden="1">
      <c r="A58" s="25">
        <v>4</v>
      </c>
      <c r="B58" s="25" t="s">
        <v>0</v>
      </c>
      <c r="C58" s="25">
        <v>57</v>
      </c>
      <c r="D58" s="25" t="s">
        <v>267</v>
      </c>
      <c r="E58" s="25">
        <v>1</v>
      </c>
      <c r="F58" s="25">
        <v>4</v>
      </c>
      <c r="G58" s="25">
        <v>8.5</v>
      </c>
      <c r="H58" s="24"/>
      <c r="I58" s="24"/>
      <c r="J58" s="79"/>
      <c r="K58" s="79"/>
      <c r="L58" s="79"/>
      <c r="M58" s="79"/>
      <c r="N58" s="79">
        <v>0</v>
      </c>
      <c r="O58" s="79">
        <v>0</v>
      </c>
      <c r="P58" s="24">
        <v>0</v>
      </c>
      <c r="Q58" s="24">
        <v>0</v>
      </c>
      <c r="R58" s="24">
        <v>0</v>
      </c>
      <c r="S58" s="24">
        <v>0</v>
      </c>
    </row>
    <row r="59" spans="1:19">
      <c r="A59" s="25">
        <v>4</v>
      </c>
      <c r="B59" s="25" t="s">
        <v>0</v>
      </c>
      <c r="C59" s="25">
        <v>58</v>
      </c>
      <c r="D59" s="25" t="s">
        <v>267</v>
      </c>
      <c r="E59" s="25">
        <v>1</v>
      </c>
      <c r="F59" s="25">
        <v>5</v>
      </c>
      <c r="G59" s="25">
        <v>9.5</v>
      </c>
      <c r="H59" s="24">
        <v>21</v>
      </c>
      <c r="I59" s="24">
        <v>26</v>
      </c>
      <c r="J59" s="79">
        <v>36</v>
      </c>
      <c r="K59" s="79">
        <v>56.5</v>
      </c>
      <c r="L59" s="79">
        <v>64.5</v>
      </c>
      <c r="M59" s="79">
        <v>90.5</v>
      </c>
      <c r="N59" s="79">
        <v>0</v>
      </c>
      <c r="O59" s="24">
        <v>1</v>
      </c>
      <c r="P59" s="79">
        <v>1</v>
      </c>
      <c r="Q59" s="79">
        <v>2</v>
      </c>
      <c r="R59" s="79">
        <v>10</v>
      </c>
      <c r="S59" s="79">
        <v>2</v>
      </c>
    </row>
    <row r="60" spans="1:19">
      <c r="A60" s="25">
        <v>4</v>
      </c>
      <c r="B60" s="25" t="s">
        <v>0</v>
      </c>
      <c r="C60" s="25">
        <v>59</v>
      </c>
      <c r="D60" s="25" t="s">
        <v>47</v>
      </c>
      <c r="E60" s="25">
        <v>1</v>
      </c>
      <c r="F60" s="25">
        <v>7</v>
      </c>
      <c r="G60" s="25">
        <v>11</v>
      </c>
      <c r="H60" s="24">
        <v>14</v>
      </c>
      <c r="I60" s="24">
        <v>14.5</v>
      </c>
      <c r="J60" s="79"/>
      <c r="K60" s="79">
        <v>13</v>
      </c>
      <c r="L60" s="79"/>
      <c r="M60" s="79"/>
      <c r="N60" s="79">
        <v>0</v>
      </c>
      <c r="O60" s="24">
        <v>0</v>
      </c>
      <c r="P60" s="24">
        <v>0</v>
      </c>
      <c r="Q60" s="79">
        <v>0</v>
      </c>
      <c r="R60" s="24">
        <v>0</v>
      </c>
      <c r="S60" s="24">
        <v>0</v>
      </c>
    </row>
    <row r="61" spans="1:19">
      <c r="A61" s="25">
        <v>4</v>
      </c>
      <c r="B61" s="25" t="s">
        <v>0</v>
      </c>
      <c r="C61" s="25">
        <v>60</v>
      </c>
      <c r="D61" s="25" t="s">
        <v>47</v>
      </c>
      <c r="E61" s="25">
        <v>2</v>
      </c>
      <c r="F61" s="25">
        <v>9</v>
      </c>
      <c r="G61" s="25">
        <v>12</v>
      </c>
      <c r="H61" s="24">
        <v>15.5</v>
      </c>
      <c r="I61" s="24">
        <v>18.5</v>
      </c>
      <c r="J61" s="79">
        <v>23</v>
      </c>
      <c r="K61" s="79">
        <v>30.5</v>
      </c>
      <c r="L61" s="79">
        <v>44</v>
      </c>
      <c r="M61" s="79">
        <v>69</v>
      </c>
      <c r="N61" s="79">
        <v>25</v>
      </c>
      <c r="O61" s="24">
        <v>5</v>
      </c>
      <c r="P61" s="79">
        <v>40</v>
      </c>
      <c r="Q61" s="79">
        <v>50</v>
      </c>
      <c r="R61" s="79">
        <v>30</v>
      </c>
      <c r="S61" s="79">
        <v>10</v>
      </c>
    </row>
    <row r="62" spans="1:19">
      <c r="A62" s="25">
        <v>4</v>
      </c>
      <c r="B62" s="25" t="s">
        <v>0</v>
      </c>
      <c r="C62" s="25">
        <v>61</v>
      </c>
      <c r="D62" s="25" t="s">
        <v>267</v>
      </c>
      <c r="E62" s="25">
        <v>2</v>
      </c>
      <c r="F62" s="25">
        <v>9</v>
      </c>
      <c r="G62" s="25">
        <v>18</v>
      </c>
      <c r="H62" s="24">
        <v>17.5</v>
      </c>
      <c r="I62" s="24">
        <v>10.5</v>
      </c>
      <c r="J62" s="79">
        <v>22</v>
      </c>
      <c r="K62" s="79">
        <v>28.5</v>
      </c>
      <c r="L62" s="79">
        <v>34</v>
      </c>
      <c r="M62" s="79">
        <v>53</v>
      </c>
      <c r="N62" s="79">
        <v>1</v>
      </c>
      <c r="O62" s="24">
        <v>0</v>
      </c>
      <c r="P62" s="79">
        <v>3</v>
      </c>
      <c r="Q62" s="79">
        <v>10</v>
      </c>
      <c r="R62" s="79">
        <v>12</v>
      </c>
      <c r="S62" s="79">
        <v>15</v>
      </c>
    </row>
    <row r="63" spans="1:19">
      <c r="A63" s="25">
        <v>4</v>
      </c>
      <c r="B63" s="25" t="s">
        <v>0</v>
      </c>
      <c r="C63" s="25">
        <v>62</v>
      </c>
      <c r="D63" s="25" t="s">
        <v>267</v>
      </c>
      <c r="E63" s="25">
        <v>2</v>
      </c>
      <c r="F63" s="25">
        <v>7</v>
      </c>
      <c r="G63" s="25">
        <v>10</v>
      </c>
      <c r="H63" s="24">
        <v>14</v>
      </c>
      <c r="I63" s="24">
        <v>15</v>
      </c>
      <c r="J63" s="79">
        <v>16</v>
      </c>
      <c r="K63" s="79">
        <v>19.5</v>
      </c>
      <c r="L63" s="79">
        <v>23.5</v>
      </c>
      <c r="M63" s="79">
        <v>32</v>
      </c>
      <c r="N63" s="79">
        <v>0</v>
      </c>
      <c r="O63" s="24">
        <v>0</v>
      </c>
      <c r="P63" s="79">
        <v>0</v>
      </c>
      <c r="Q63" s="79">
        <v>10</v>
      </c>
      <c r="R63" s="79">
        <v>10</v>
      </c>
      <c r="S63" s="79">
        <v>10</v>
      </c>
    </row>
    <row r="64" spans="1:19" hidden="1">
      <c r="A64" s="25">
        <v>4</v>
      </c>
      <c r="B64" s="25" t="s">
        <v>0</v>
      </c>
      <c r="C64" s="25">
        <v>63</v>
      </c>
      <c r="D64" s="25" t="s">
        <v>267</v>
      </c>
      <c r="E64" s="25">
        <v>2</v>
      </c>
      <c r="F64" s="25">
        <v>8</v>
      </c>
      <c r="G64" s="30">
        <v>0</v>
      </c>
      <c r="H64" s="24"/>
      <c r="I64" s="24"/>
      <c r="J64" s="79"/>
      <c r="K64" s="79"/>
      <c r="L64" s="79"/>
      <c r="M64" s="79"/>
      <c r="N64" s="79">
        <v>0</v>
      </c>
      <c r="O64" s="79">
        <v>0</v>
      </c>
      <c r="P64" s="24">
        <v>0</v>
      </c>
      <c r="Q64" s="24">
        <v>0</v>
      </c>
      <c r="R64" s="24">
        <v>0</v>
      </c>
      <c r="S64" s="24">
        <v>0</v>
      </c>
    </row>
    <row r="65" spans="1:19">
      <c r="A65" s="25">
        <v>4</v>
      </c>
      <c r="B65" s="25" t="s">
        <v>0</v>
      </c>
      <c r="C65" s="25">
        <v>64</v>
      </c>
      <c r="D65" s="25" t="s">
        <v>47</v>
      </c>
      <c r="E65" s="25">
        <v>2</v>
      </c>
      <c r="F65" s="25">
        <v>4</v>
      </c>
      <c r="G65" s="25">
        <v>5.5</v>
      </c>
      <c r="H65" s="24">
        <v>6.5</v>
      </c>
      <c r="I65" s="24">
        <v>7</v>
      </c>
      <c r="J65" s="79"/>
      <c r="K65" s="79">
        <v>4</v>
      </c>
      <c r="L65" s="79"/>
      <c r="M65" s="79"/>
      <c r="N65" s="79">
        <v>20</v>
      </c>
      <c r="O65" s="24">
        <v>30</v>
      </c>
      <c r="P65" s="24">
        <v>0</v>
      </c>
      <c r="Q65" s="79">
        <v>50</v>
      </c>
      <c r="R65" s="24">
        <v>0</v>
      </c>
      <c r="S65" s="24">
        <v>0</v>
      </c>
    </row>
    <row r="66" spans="1:19" hidden="1">
      <c r="A66" s="25">
        <v>4</v>
      </c>
      <c r="B66" s="25" t="s">
        <v>0</v>
      </c>
      <c r="C66" s="25">
        <v>65</v>
      </c>
      <c r="D66" s="25" t="s">
        <v>47</v>
      </c>
      <c r="E66" s="25">
        <v>2</v>
      </c>
      <c r="F66" s="25">
        <v>6</v>
      </c>
      <c r="G66" s="30">
        <v>0</v>
      </c>
      <c r="H66" s="24"/>
      <c r="I66" s="24"/>
      <c r="J66" s="79"/>
      <c r="K66" s="79"/>
      <c r="L66" s="79"/>
      <c r="M66" s="79"/>
      <c r="N66" s="79">
        <v>0</v>
      </c>
      <c r="O66" s="79">
        <v>0</v>
      </c>
      <c r="P66" s="24">
        <v>0</v>
      </c>
      <c r="Q66" s="24">
        <v>0</v>
      </c>
      <c r="R66" s="24">
        <v>0</v>
      </c>
      <c r="S66" s="24">
        <v>0</v>
      </c>
    </row>
    <row r="67" spans="1:19">
      <c r="A67" s="25">
        <v>4</v>
      </c>
      <c r="B67" s="25" t="s">
        <v>0</v>
      </c>
      <c r="C67" s="25">
        <v>66</v>
      </c>
      <c r="D67" s="25" t="s">
        <v>267</v>
      </c>
      <c r="E67" s="25">
        <v>2</v>
      </c>
      <c r="F67" s="25">
        <v>8</v>
      </c>
      <c r="G67" s="25">
        <v>13</v>
      </c>
      <c r="H67" s="24">
        <v>37</v>
      </c>
      <c r="I67" s="24">
        <v>48.5</v>
      </c>
      <c r="J67" s="79">
        <v>48</v>
      </c>
      <c r="K67" s="79">
        <v>55</v>
      </c>
      <c r="L67" s="79">
        <v>62</v>
      </c>
      <c r="M67" s="79"/>
      <c r="N67" s="79">
        <v>20</v>
      </c>
      <c r="O67" s="24">
        <v>15</v>
      </c>
      <c r="P67" s="79">
        <v>10</v>
      </c>
      <c r="Q67" s="79">
        <v>0</v>
      </c>
      <c r="R67" s="79">
        <v>1</v>
      </c>
      <c r="S67" s="24">
        <v>0</v>
      </c>
    </row>
    <row r="68" spans="1:19">
      <c r="A68" s="25">
        <v>4</v>
      </c>
      <c r="B68" s="25" t="s">
        <v>0</v>
      </c>
      <c r="C68" s="25">
        <v>67</v>
      </c>
      <c r="D68" s="25" t="s">
        <v>47</v>
      </c>
      <c r="E68" s="25">
        <v>2</v>
      </c>
      <c r="F68" s="25">
        <v>12</v>
      </c>
      <c r="G68" s="25">
        <v>23.5</v>
      </c>
      <c r="H68" s="24">
        <v>37.5</v>
      </c>
      <c r="I68" s="24">
        <v>53</v>
      </c>
      <c r="J68" s="79">
        <v>30</v>
      </c>
      <c r="K68" s="79">
        <v>63.5</v>
      </c>
      <c r="L68" s="79">
        <v>70</v>
      </c>
      <c r="M68" s="79">
        <v>95.5</v>
      </c>
      <c r="N68" s="79">
        <v>30</v>
      </c>
      <c r="O68" s="24">
        <v>0</v>
      </c>
      <c r="P68" s="79">
        <v>20</v>
      </c>
      <c r="Q68" s="79">
        <v>0</v>
      </c>
      <c r="R68" s="79">
        <v>0</v>
      </c>
      <c r="S68" s="79">
        <v>0</v>
      </c>
    </row>
    <row r="69" spans="1:19">
      <c r="A69" s="25">
        <v>4</v>
      </c>
      <c r="B69" s="25" t="s">
        <v>0</v>
      </c>
      <c r="C69" s="25">
        <v>68</v>
      </c>
      <c r="D69" s="25" t="s">
        <v>267</v>
      </c>
      <c r="E69" s="25">
        <v>2</v>
      </c>
      <c r="F69" s="25">
        <v>6</v>
      </c>
      <c r="G69" s="25">
        <v>8</v>
      </c>
      <c r="H69" s="24">
        <v>13</v>
      </c>
      <c r="I69" s="24">
        <v>10</v>
      </c>
      <c r="J69" s="79"/>
      <c r="K69" s="79">
        <v>7</v>
      </c>
      <c r="L69" s="79">
        <v>9</v>
      </c>
      <c r="M69" s="79"/>
      <c r="N69" s="79">
        <v>20</v>
      </c>
      <c r="O69" s="24">
        <v>5</v>
      </c>
      <c r="P69" s="24">
        <v>0</v>
      </c>
      <c r="Q69" s="79">
        <v>0</v>
      </c>
      <c r="R69" s="24">
        <v>0</v>
      </c>
      <c r="S69" s="24">
        <v>0</v>
      </c>
    </row>
    <row r="70" spans="1:19">
      <c r="A70" s="25">
        <v>4</v>
      </c>
      <c r="B70" s="25" t="s">
        <v>0</v>
      </c>
      <c r="C70" s="25">
        <v>69</v>
      </c>
      <c r="D70" s="25" t="s">
        <v>267</v>
      </c>
      <c r="E70" s="25">
        <v>1</v>
      </c>
      <c r="F70" s="25">
        <v>7</v>
      </c>
      <c r="G70" s="25">
        <v>8</v>
      </c>
      <c r="H70" s="24">
        <v>8</v>
      </c>
      <c r="I70" s="24">
        <v>7.5</v>
      </c>
      <c r="J70" s="79"/>
      <c r="K70" s="79"/>
      <c r="L70" s="79"/>
      <c r="M70" s="79"/>
      <c r="N70" s="79">
        <v>10</v>
      </c>
      <c r="O70" s="24">
        <v>10</v>
      </c>
      <c r="P70" s="24">
        <v>0</v>
      </c>
      <c r="Q70" s="24">
        <v>0</v>
      </c>
      <c r="R70" s="24">
        <v>0</v>
      </c>
      <c r="S70" s="24">
        <v>0</v>
      </c>
    </row>
    <row r="71" spans="1:19">
      <c r="A71" s="25">
        <v>4</v>
      </c>
      <c r="B71" s="25" t="s">
        <v>0</v>
      </c>
      <c r="C71" s="25">
        <v>70</v>
      </c>
      <c r="D71" s="25" t="s">
        <v>267</v>
      </c>
      <c r="E71" s="25">
        <v>2</v>
      </c>
      <c r="F71" s="25">
        <v>5</v>
      </c>
      <c r="G71" s="25">
        <v>9.5</v>
      </c>
      <c r="H71" s="24">
        <v>10</v>
      </c>
      <c r="I71" s="24">
        <v>12</v>
      </c>
      <c r="J71" s="79">
        <v>12</v>
      </c>
      <c r="K71" s="79">
        <v>17.5</v>
      </c>
      <c r="L71" s="79">
        <v>22</v>
      </c>
      <c r="M71" s="79">
        <v>31</v>
      </c>
      <c r="N71" s="79">
        <v>20</v>
      </c>
      <c r="O71" s="24">
        <v>10</v>
      </c>
      <c r="P71" s="79">
        <v>20</v>
      </c>
      <c r="Q71" s="79">
        <v>25</v>
      </c>
      <c r="R71" s="79">
        <v>25</v>
      </c>
      <c r="S71" s="79">
        <v>15</v>
      </c>
    </row>
    <row r="72" spans="1:19">
      <c r="A72" s="25">
        <v>4</v>
      </c>
      <c r="B72" s="25" t="s">
        <v>0</v>
      </c>
      <c r="C72" s="25">
        <v>71</v>
      </c>
      <c r="D72" s="25" t="s">
        <v>47</v>
      </c>
      <c r="E72" s="25">
        <v>2</v>
      </c>
      <c r="F72" s="25">
        <v>6</v>
      </c>
      <c r="G72" s="25">
        <v>13.5</v>
      </c>
      <c r="H72" s="24">
        <v>20</v>
      </c>
      <c r="I72" s="24">
        <v>24</v>
      </c>
      <c r="J72" s="79">
        <v>29</v>
      </c>
      <c r="K72" s="79">
        <v>38</v>
      </c>
      <c r="L72" s="79">
        <v>51</v>
      </c>
      <c r="M72" s="79">
        <v>83</v>
      </c>
      <c r="N72" s="79">
        <v>35</v>
      </c>
      <c r="O72" s="24">
        <v>25</v>
      </c>
      <c r="P72" s="79">
        <v>50</v>
      </c>
      <c r="Q72" s="79">
        <v>80</v>
      </c>
      <c r="R72" s="79">
        <v>80</v>
      </c>
      <c r="S72" s="79">
        <v>40</v>
      </c>
    </row>
    <row r="73" spans="1:19">
      <c r="A73" s="25">
        <v>4</v>
      </c>
      <c r="B73" s="25" t="s">
        <v>0</v>
      </c>
      <c r="C73" s="25">
        <v>72</v>
      </c>
      <c r="D73" s="25" t="s">
        <v>47</v>
      </c>
      <c r="E73" s="25">
        <v>1</v>
      </c>
      <c r="F73" s="25">
        <v>8</v>
      </c>
      <c r="G73" s="25">
        <v>13</v>
      </c>
      <c r="H73" s="24">
        <v>21</v>
      </c>
      <c r="I73" s="24">
        <v>24.5</v>
      </c>
      <c r="J73" s="79">
        <v>36</v>
      </c>
      <c r="K73" s="79">
        <v>39.5</v>
      </c>
      <c r="L73" s="79">
        <v>54</v>
      </c>
      <c r="M73" s="79">
        <v>70.5</v>
      </c>
      <c r="N73" s="79">
        <v>15</v>
      </c>
      <c r="O73" s="24">
        <v>2</v>
      </c>
      <c r="P73" s="79">
        <v>3</v>
      </c>
      <c r="Q73" s="79">
        <v>15</v>
      </c>
      <c r="R73" s="79">
        <v>70</v>
      </c>
      <c r="S73" s="79">
        <v>7</v>
      </c>
    </row>
    <row r="74" spans="1:19">
      <c r="A74" s="25">
        <v>4</v>
      </c>
      <c r="B74" s="25" t="s">
        <v>0</v>
      </c>
      <c r="C74" s="25">
        <v>73</v>
      </c>
      <c r="D74" s="25" t="s">
        <v>47</v>
      </c>
      <c r="E74" s="25">
        <v>2</v>
      </c>
      <c r="F74" s="25">
        <v>3</v>
      </c>
      <c r="G74" s="25">
        <v>8</v>
      </c>
      <c r="H74" s="24">
        <v>18.5</v>
      </c>
      <c r="I74" s="24">
        <v>23</v>
      </c>
      <c r="J74" s="79">
        <v>28</v>
      </c>
      <c r="K74" s="79">
        <v>42</v>
      </c>
      <c r="L74" s="79">
        <v>58</v>
      </c>
      <c r="M74" s="79">
        <v>87</v>
      </c>
      <c r="N74" s="79">
        <v>25</v>
      </c>
      <c r="O74" s="24">
        <v>30</v>
      </c>
      <c r="P74" s="79">
        <v>40</v>
      </c>
      <c r="Q74" s="79">
        <v>60</v>
      </c>
      <c r="R74" s="79">
        <v>75</v>
      </c>
      <c r="S74" s="79">
        <v>50</v>
      </c>
    </row>
    <row r="75" spans="1:19">
      <c r="A75" s="25">
        <v>4</v>
      </c>
      <c r="B75" s="25" t="s">
        <v>0</v>
      </c>
      <c r="C75" s="25">
        <v>74</v>
      </c>
      <c r="D75" s="25" t="s">
        <v>47</v>
      </c>
      <c r="E75" s="25">
        <v>2</v>
      </c>
      <c r="F75" s="25">
        <v>6</v>
      </c>
      <c r="G75" s="25">
        <v>8</v>
      </c>
      <c r="H75" s="24">
        <v>16</v>
      </c>
      <c r="I75" s="24">
        <v>19.5</v>
      </c>
      <c r="J75" s="79">
        <v>26</v>
      </c>
      <c r="K75" s="79">
        <v>34.5</v>
      </c>
      <c r="L75" s="79">
        <v>44</v>
      </c>
      <c r="M75" s="79">
        <v>57</v>
      </c>
      <c r="N75" s="79">
        <v>2</v>
      </c>
      <c r="O75" s="24">
        <v>1</v>
      </c>
      <c r="P75" s="79">
        <v>0</v>
      </c>
      <c r="Q75" s="79">
        <v>5</v>
      </c>
      <c r="R75" s="79">
        <v>8</v>
      </c>
      <c r="S75" s="79">
        <v>2</v>
      </c>
    </row>
    <row r="76" spans="1:19">
      <c r="A76" s="25">
        <v>4</v>
      </c>
      <c r="B76" s="25" t="s">
        <v>0</v>
      </c>
      <c r="C76" s="25">
        <v>75</v>
      </c>
      <c r="D76" s="25" t="s">
        <v>47</v>
      </c>
      <c r="E76" s="25">
        <v>1</v>
      </c>
      <c r="F76" s="25">
        <v>3</v>
      </c>
      <c r="G76" s="25">
        <v>6</v>
      </c>
      <c r="H76" s="24">
        <v>14.5</v>
      </c>
      <c r="I76" s="24">
        <v>12.5</v>
      </c>
      <c r="J76" s="79">
        <v>20</v>
      </c>
      <c r="K76" s="79">
        <v>29.5</v>
      </c>
      <c r="L76" s="79">
        <v>39</v>
      </c>
      <c r="M76" s="79">
        <v>47</v>
      </c>
      <c r="N76" s="79">
        <v>60</v>
      </c>
      <c r="O76" s="24">
        <v>5</v>
      </c>
      <c r="P76" s="79">
        <v>18</v>
      </c>
      <c r="Q76" s="79">
        <v>25</v>
      </c>
      <c r="R76" s="79">
        <v>80</v>
      </c>
      <c r="S76" s="79">
        <v>25</v>
      </c>
    </row>
    <row r="77" spans="1:19">
      <c r="A77" s="25">
        <v>4</v>
      </c>
      <c r="B77" s="25" t="s">
        <v>0</v>
      </c>
      <c r="C77" s="25">
        <v>76</v>
      </c>
      <c r="D77" s="25" t="s">
        <v>47</v>
      </c>
      <c r="E77" s="25">
        <v>1</v>
      </c>
      <c r="F77" s="25">
        <v>7</v>
      </c>
      <c r="G77" s="25">
        <v>12</v>
      </c>
      <c r="H77" s="24">
        <v>19</v>
      </c>
      <c r="I77" s="24">
        <v>19.5</v>
      </c>
      <c r="J77" s="79">
        <v>23</v>
      </c>
      <c r="K77" s="79">
        <v>22</v>
      </c>
      <c r="L77" s="79">
        <v>21</v>
      </c>
      <c r="M77" s="79"/>
      <c r="N77" s="79">
        <v>1</v>
      </c>
      <c r="O77" s="24">
        <v>1</v>
      </c>
      <c r="P77" s="79">
        <v>1</v>
      </c>
      <c r="Q77" s="79">
        <v>20</v>
      </c>
      <c r="R77" s="24">
        <v>0</v>
      </c>
      <c r="S77" s="24">
        <v>0</v>
      </c>
    </row>
    <row r="78" spans="1:19">
      <c r="A78" s="25">
        <v>4</v>
      </c>
      <c r="B78" s="25" t="s">
        <v>0</v>
      </c>
      <c r="C78" s="25">
        <v>77</v>
      </c>
      <c r="D78" s="25" t="s">
        <v>267</v>
      </c>
      <c r="E78" s="25">
        <v>1</v>
      </c>
      <c r="F78" s="25">
        <v>6</v>
      </c>
      <c r="G78" s="25">
        <v>10</v>
      </c>
      <c r="H78" s="24">
        <v>17</v>
      </c>
      <c r="I78" s="24">
        <v>20.5</v>
      </c>
      <c r="J78" s="79">
        <v>25</v>
      </c>
      <c r="K78" s="79">
        <v>39</v>
      </c>
      <c r="L78" s="79">
        <v>43</v>
      </c>
      <c r="M78" s="79">
        <v>66.5</v>
      </c>
      <c r="N78" s="79">
        <v>0</v>
      </c>
      <c r="O78" s="24">
        <v>0</v>
      </c>
      <c r="P78" s="79">
        <v>0</v>
      </c>
      <c r="Q78" s="79">
        <v>0</v>
      </c>
      <c r="R78" s="79">
        <v>2</v>
      </c>
      <c r="S78" s="79">
        <v>1</v>
      </c>
    </row>
    <row r="79" spans="1:19">
      <c r="A79" s="25">
        <v>4</v>
      </c>
      <c r="B79" s="25" t="s">
        <v>0</v>
      </c>
      <c r="C79" s="25">
        <v>78</v>
      </c>
      <c r="D79" s="25" t="s">
        <v>267</v>
      </c>
      <c r="E79" s="25">
        <v>2</v>
      </c>
      <c r="F79" s="25">
        <v>3</v>
      </c>
      <c r="G79" s="25">
        <v>5</v>
      </c>
      <c r="H79" s="24">
        <v>7</v>
      </c>
      <c r="I79" s="24">
        <v>4</v>
      </c>
      <c r="J79" s="79"/>
      <c r="K79" s="79">
        <v>5</v>
      </c>
      <c r="L79" s="79"/>
      <c r="M79" s="79"/>
      <c r="N79" s="79">
        <v>5</v>
      </c>
      <c r="O79" s="24">
        <v>3</v>
      </c>
      <c r="P79" s="24">
        <v>0</v>
      </c>
      <c r="Q79" s="79">
        <v>30</v>
      </c>
      <c r="R79" s="24">
        <v>0</v>
      </c>
      <c r="S79" s="24">
        <v>0</v>
      </c>
    </row>
    <row r="80" spans="1:19">
      <c r="A80" s="25">
        <v>4</v>
      </c>
      <c r="B80" s="25" t="s">
        <v>0</v>
      </c>
      <c r="C80" s="25">
        <v>79</v>
      </c>
      <c r="D80" s="25" t="s">
        <v>47</v>
      </c>
      <c r="E80" s="25">
        <v>2</v>
      </c>
      <c r="F80" s="25">
        <v>8</v>
      </c>
      <c r="G80" s="25">
        <v>14</v>
      </c>
      <c r="H80" s="24">
        <v>20.5</v>
      </c>
      <c r="I80" s="24">
        <v>21.5</v>
      </c>
      <c r="J80" s="79">
        <v>21</v>
      </c>
      <c r="K80" s="79">
        <v>20</v>
      </c>
      <c r="L80" s="79"/>
      <c r="M80" s="79"/>
      <c r="N80" s="79">
        <v>0</v>
      </c>
      <c r="O80" s="24">
        <v>1</v>
      </c>
      <c r="P80" s="79">
        <v>0</v>
      </c>
      <c r="Q80" s="79">
        <v>5</v>
      </c>
      <c r="R80" s="24">
        <v>0</v>
      </c>
      <c r="S80" s="24">
        <v>0</v>
      </c>
    </row>
    <row r="81" spans="1:19">
      <c r="A81" s="25">
        <v>4</v>
      </c>
      <c r="B81" s="25" t="s">
        <v>0</v>
      </c>
      <c r="C81" s="25">
        <v>80</v>
      </c>
      <c r="D81" s="25" t="s">
        <v>47</v>
      </c>
      <c r="E81" s="25">
        <v>2</v>
      </c>
      <c r="F81" s="25">
        <v>9</v>
      </c>
      <c r="G81" s="25">
        <v>14</v>
      </c>
      <c r="H81" s="24">
        <v>14</v>
      </c>
      <c r="I81" s="24">
        <v>14.5</v>
      </c>
      <c r="J81" s="79">
        <v>17</v>
      </c>
      <c r="K81" s="79">
        <v>26</v>
      </c>
      <c r="L81" s="79">
        <v>33</v>
      </c>
      <c r="M81" s="79">
        <v>59</v>
      </c>
      <c r="N81" s="79">
        <v>0</v>
      </c>
      <c r="O81" s="24">
        <v>2</v>
      </c>
      <c r="P81" s="79">
        <v>5</v>
      </c>
      <c r="Q81" s="79">
        <v>40</v>
      </c>
      <c r="R81" s="79">
        <v>10</v>
      </c>
      <c r="S81" s="79">
        <v>80</v>
      </c>
    </row>
    <row r="82" spans="1:19">
      <c r="A82" s="25">
        <v>4</v>
      </c>
      <c r="B82" s="25" t="s">
        <v>0</v>
      </c>
      <c r="C82" s="25">
        <v>81</v>
      </c>
      <c r="D82" s="25" t="s">
        <v>267</v>
      </c>
      <c r="E82" s="25">
        <v>2</v>
      </c>
      <c r="F82" s="25">
        <v>6</v>
      </c>
      <c r="G82" s="25">
        <v>5</v>
      </c>
      <c r="H82" s="24">
        <v>7</v>
      </c>
      <c r="I82" s="24">
        <v>7</v>
      </c>
      <c r="J82" s="79">
        <v>7</v>
      </c>
      <c r="K82" s="79">
        <v>10</v>
      </c>
      <c r="L82" s="79">
        <v>11.5</v>
      </c>
      <c r="M82" s="79">
        <v>92.5</v>
      </c>
      <c r="N82" s="79">
        <v>0</v>
      </c>
      <c r="O82" s="24">
        <v>0</v>
      </c>
      <c r="P82" s="79">
        <v>3</v>
      </c>
      <c r="Q82" s="79">
        <v>10</v>
      </c>
      <c r="R82" s="79">
        <v>15</v>
      </c>
      <c r="S82" s="79">
        <v>3</v>
      </c>
    </row>
    <row r="83" spans="1:19">
      <c r="A83" s="25">
        <v>4</v>
      </c>
      <c r="B83" s="25" t="s">
        <v>0</v>
      </c>
      <c r="C83" s="25">
        <v>82</v>
      </c>
      <c r="D83" s="25" t="s">
        <v>267</v>
      </c>
      <c r="E83" s="25">
        <v>2</v>
      </c>
      <c r="F83" s="25">
        <v>5</v>
      </c>
      <c r="G83" s="25">
        <v>8</v>
      </c>
      <c r="H83" s="24">
        <v>9.5</v>
      </c>
      <c r="I83" s="24">
        <v>12</v>
      </c>
      <c r="J83" s="79">
        <v>13</v>
      </c>
      <c r="K83" s="79">
        <v>15.5</v>
      </c>
      <c r="L83" s="79">
        <v>16</v>
      </c>
      <c r="M83" s="79">
        <v>21</v>
      </c>
      <c r="N83" s="79">
        <v>0</v>
      </c>
      <c r="O83" s="24">
        <v>0</v>
      </c>
      <c r="P83" s="79">
        <v>1</v>
      </c>
      <c r="Q83" s="79">
        <v>10</v>
      </c>
      <c r="R83" s="79">
        <v>15</v>
      </c>
      <c r="S83" s="79">
        <v>15</v>
      </c>
    </row>
    <row r="84" spans="1:19" hidden="1">
      <c r="A84" s="25">
        <v>4</v>
      </c>
      <c r="B84" s="25" t="s">
        <v>0</v>
      </c>
      <c r="C84" s="25">
        <v>83</v>
      </c>
      <c r="D84" s="25" t="s">
        <v>267</v>
      </c>
      <c r="E84" s="25">
        <v>2</v>
      </c>
      <c r="F84" s="25">
        <v>3</v>
      </c>
      <c r="G84" s="25">
        <v>3</v>
      </c>
      <c r="H84" s="24"/>
      <c r="I84" s="24"/>
      <c r="J84" s="79"/>
      <c r="K84" s="79"/>
      <c r="L84" s="79"/>
      <c r="M84" s="79"/>
      <c r="N84" s="79">
        <v>0</v>
      </c>
      <c r="O84" s="79">
        <v>0</v>
      </c>
      <c r="P84" s="24">
        <v>0</v>
      </c>
      <c r="Q84" s="24">
        <v>0</v>
      </c>
      <c r="R84" s="24">
        <v>0</v>
      </c>
      <c r="S84" s="24">
        <v>0</v>
      </c>
    </row>
    <row r="85" spans="1:19">
      <c r="A85" s="25">
        <v>4</v>
      </c>
      <c r="B85" s="25" t="s">
        <v>0</v>
      </c>
      <c r="C85" s="25">
        <v>84</v>
      </c>
      <c r="D85" s="25" t="s">
        <v>47</v>
      </c>
      <c r="E85" s="25">
        <v>2</v>
      </c>
      <c r="F85" s="25">
        <v>8</v>
      </c>
      <c r="G85" s="25">
        <v>13</v>
      </c>
      <c r="H85" s="24">
        <v>19.5</v>
      </c>
      <c r="I85" s="24">
        <v>22</v>
      </c>
      <c r="J85" s="79">
        <v>23</v>
      </c>
      <c r="K85" s="79">
        <v>32</v>
      </c>
      <c r="L85" s="79">
        <v>41</v>
      </c>
      <c r="M85" s="79">
        <v>56</v>
      </c>
      <c r="N85" s="79">
        <v>15</v>
      </c>
      <c r="O85" s="24">
        <v>20</v>
      </c>
      <c r="P85" s="79">
        <v>22</v>
      </c>
      <c r="Q85" s="79">
        <v>30</v>
      </c>
      <c r="R85" s="79">
        <v>30</v>
      </c>
      <c r="S85" s="79">
        <v>60</v>
      </c>
    </row>
    <row r="86" spans="1:19">
      <c r="A86" s="25">
        <v>4</v>
      </c>
      <c r="B86" s="25" t="s">
        <v>0</v>
      </c>
      <c r="C86" s="25">
        <v>85</v>
      </c>
      <c r="D86" s="25" t="s">
        <v>47</v>
      </c>
      <c r="E86" s="25">
        <v>2</v>
      </c>
      <c r="F86" s="25">
        <v>7</v>
      </c>
      <c r="G86" s="25">
        <v>11.5</v>
      </c>
      <c r="H86" s="24">
        <v>18</v>
      </c>
      <c r="I86" s="24">
        <v>20.5</v>
      </c>
      <c r="J86" s="79">
        <v>24</v>
      </c>
      <c r="K86" s="79">
        <v>36</v>
      </c>
      <c r="L86" s="79">
        <v>53</v>
      </c>
      <c r="M86" s="79">
        <v>81</v>
      </c>
      <c r="N86" s="79">
        <v>5</v>
      </c>
      <c r="O86" s="24">
        <v>5</v>
      </c>
      <c r="P86" s="79">
        <v>20</v>
      </c>
      <c r="Q86" s="79">
        <v>20</v>
      </c>
      <c r="R86" s="79">
        <v>10</v>
      </c>
      <c r="S86" s="79">
        <v>2</v>
      </c>
    </row>
    <row r="87" spans="1:19">
      <c r="A87" s="25">
        <v>4</v>
      </c>
      <c r="B87" s="25" t="s">
        <v>0</v>
      </c>
      <c r="C87" s="25">
        <v>86</v>
      </c>
      <c r="D87" s="25" t="s">
        <v>47</v>
      </c>
      <c r="E87" s="25">
        <v>2</v>
      </c>
      <c r="F87" s="25">
        <v>8</v>
      </c>
      <c r="G87" s="25">
        <v>17</v>
      </c>
      <c r="H87" s="24">
        <v>22.5</v>
      </c>
      <c r="I87" s="24">
        <v>23.5</v>
      </c>
      <c r="J87" s="79">
        <v>29</v>
      </c>
      <c r="K87" s="79">
        <v>37</v>
      </c>
      <c r="L87" s="79">
        <v>48</v>
      </c>
      <c r="M87" s="79">
        <v>67.5</v>
      </c>
      <c r="N87" s="79">
        <v>5</v>
      </c>
      <c r="O87" s="24">
        <v>15</v>
      </c>
      <c r="P87" s="79">
        <v>12</v>
      </c>
      <c r="Q87" s="79">
        <v>10</v>
      </c>
      <c r="R87" s="79">
        <v>20</v>
      </c>
      <c r="S87" s="79">
        <v>25</v>
      </c>
    </row>
    <row r="88" spans="1:19">
      <c r="A88" s="25">
        <v>4</v>
      </c>
      <c r="B88" s="25" t="s">
        <v>0</v>
      </c>
      <c r="C88" s="25">
        <v>87</v>
      </c>
      <c r="D88" s="25" t="s">
        <v>47</v>
      </c>
      <c r="E88" s="25">
        <v>2</v>
      </c>
      <c r="F88" s="25">
        <v>9</v>
      </c>
      <c r="G88" s="25">
        <v>15</v>
      </c>
      <c r="H88" s="24">
        <v>18</v>
      </c>
      <c r="I88" s="24">
        <v>21.5</v>
      </c>
      <c r="J88" s="79">
        <v>26</v>
      </c>
      <c r="K88" s="79">
        <v>34</v>
      </c>
      <c r="L88" s="79">
        <v>41</v>
      </c>
      <c r="M88" s="79">
        <v>61.5</v>
      </c>
      <c r="N88" s="79">
        <v>1</v>
      </c>
      <c r="O88" s="24">
        <v>5</v>
      </c>
      <c r="P88" s="79">
        <v>7</v>
      </c>
      <c r="Q88" s="79">
        <v>20</v>
      </c>
      <c r="R88" s="79">
        <v>40</v>
      </c>
      <c r="S88" s="79">
        <v>10</v>
      </c>
    </row>
    <row r="89" spans="1:19">
      <c r="A89" s="25">
        <v>4</v>
      </c>
      <c r="B89" s="25" t="s">
        <v>0</v>
      </c>
      <c r="C89" s="25">
        <v>88</v>
      </c>
      <c r="D89" s="25" t="s">
        <v>313</v>
      </c>
      <c r="E89" s="25">
        <v>1</v>
      </c>
      <c r="F89" s="25">
        <v>6</v>
      </c>
      <c r="G89" s="25">
        <v>8.5</v>
      </c>
      <c r="H89" s="24">
        <v>9</v>
      </c>
      <c r="I89" s="24">
        <v>11.5</v>
      </c>
      <c r="J89" s="79">
        <v>15</v>
      </c>
      <c r="K89" s="79">
        <v>30.5</v>
      </c>
      <c r="L89" s="79">
        <v>33</v>
      </c>
      <c r="M89" s="79">
        <v>47</v>
      </c>
      <c r="N89" s="79">
        <v>8</v>
      </c>
      <c r="O89" s="24">
        <v>3</v>
      </c>
      <c r="P89" s="79">
        <v>18</v>
      </c>
      <c r="Q89" s="79">
        <v>30</v>
      </c>
      <c r="R89" s="79">
        <v>20</v>
      </c>
      <c r="S89" s="79">
        <v>7</v>
      </c>
    </row>
    <row r="90" spans="1:19">
      <c r="A90" s="25">
        <v>4</v>
      </c>
      <c r="B90" s="25" t="s">
        <v>0</v>
      </c>
      <c r="C90" s="25">
        <v>89</v>
      </c>
      <c r="D90" s="25" t="s">
        <v>47</v>
      </c>
      <c r="E90" s="25">
        <v>2</v>
      </c>
      <c r="F90" s="25">
        <v>10</v>
      </c>
      <c r="G90" s="25">
        <v>15</v>
      </c>
      <c r="H90" s="24">
        <v>20</v>
      </c>
      <c r="I90" s="24">
        <v>25</v>
      </c>
      <c r="J90" s="79">
        <v>28</v>
      </c>
      <c r="K90" s="79">
        <v>41.5</v>
      </c>
      <c r="L90" s="79">
        <v>50</v>
      </c>
      <c r="M90" s="79">
        <v>81</v>
      </c>
      <c r="N90" s="79">
        <v>5</v>
      </c>
      <c r="O90" s="24">
        <v>2</v>
      </c>
      <c r="P90" s="79">
        <v>15</v>
      </c>
      <c r="Q90" s="79">
        <v>15</v>
      </c>
      <c r="R90" s="79">
        <v>30</v>
      </c>
      <c r="S90" s="79">
        <v>40</v>
      </c>
    </row>
    <row r="91" spans="1:19" hidden="1">
      <c r="A91" s="25">
        <v>4</v>
      </c>
      <c r="B91" s="25" t="s">
        <v>0</v>
      </c>
      <c r="C91" s="25">
        <v>90</v>
      </c>
      <c r="D91" s="25" t="s">
        <v>313</v>
      </c>
      <c r="E91" s="25">
        <v>1</v>
      </c>
      <c r="F91" s="25">
        <v>5</v>
      </c>
      <c r="G91" s="25">
        <v>8</v>
      </c>
      <c r="H91" s="24"/>
      <c r="I91" s="24"/>
      <c r="J91" s="79"/>
      <c r="K91" s="79"/>
      <c r="L91" s="79"/>
      <c r="M91" s="79"/>
      <c r="N91" s="79">
        <v>0</v>
      </c>
      <c r="O91" s="79">
        <v>0</v>
      </c>
      <c r="P91" s="24">
        <v>0</v>
      </c>
      <c r="Q91" s="24">
        <v>0</v>
      </c>
      <c r="R91" s="24">
        <v>0</v>
      </c>
      <c r="S91" s="24">
        <v>0</v>
      </c>
    </row>
    <row r="92" spans="1:19">
      <c r="A92" s="25">
        <v>4</v>
      </c>
      <c r="B92" s="25" t="s">
        <v>0</v>
      </c>
      <c r="C92" s="25">
        <v>91</v>
      </c>
      <c r="D92" s="25" t="s">
        <v>47</v>
      </c>
      <c r="E92" s="25">
        <v>2</v>
      </c>
      <c r="F92" s="25">
        <v>10.5</v>
      </c>
      <c r="G92" s="25">
        <v>14</v>
      </c>
      <c r="H92" s="24">
        <v>21</v>
      </c>
      <c r="I92" s="24">
        <v>25</v>
      </c>
      <c r="J92" s="79">
        <v>30</v>
      </c>
      <c r="K92" s="79">
        <v>44.5</v>
      </c>
      <c r="L92" s="79">
        <v>48</v>
      </c>
      <c r="M92" s="79">
        <v>79</v>
      </c>
      <c r="N92" s="79">
        <v>15</v>
      </c>
      <c r="O92" s="24">
        <v>15</v>
      </c>
      <c r="P92" s="79">
        <v>2</v>
      </c>
      <c r="Q92" s="79">
        <v>5</v>
      </c>
      <c r="R92" s="79">
        <v>15</v>
      </c>
      <c r="S92" s="79">
        <v>8</v>
      </c>
    </row>
    <row r="93" spans="1:19">
      <c r="A93" s="25">
        <v>4</v>
      </c>
      <c r="B93" s="25" t="s">
        <v>0</v>
      </c>
      <c r="C93" s="25">
        <v>92</v>
      </c>
      <c r="D93" s="25" t="s">
        <v>47</v>
      </c>
      <c r="E93" s="25">
        <v>2</v>
      </c>
      <c r="F93" s="25">
        <v>6</v>
      </c>
      <c r="G93" s="25">
        <v>15</v>
      </c>
      <c r="H93" s="24">
        <v>41</v>
      </c>
      <c r="I93" s="24">
        <v>45.5</v>
      </c>
      <c r="J93" s="79">
        <v>58</v>
      </c>
      <c r="K93" s="79">
        <v>76.5</v>
      </c>
      <c r="L93" s="79">
        <v>92</v>
      </c>
      <c r="M93" s="79">
        <v>122.5</v>
      </c>
      <c r="N93" s="79">
        <v>60</v>
      </c>
      <c r="O93" s="24">
        <v>20</v>
      </c>
      <c r="P93" s="79">
        <v>2</v>
      </c>
      <c r="Q93" s="79">
        <v>10</v>
      </c>
      <c r="R93" s="79">
        <v>20</v>
      </c>
      <c r="S93" s="79">
        <v>2</v>
      </c>
    </row>
    <row r="94" spans="1:19">
      <c r="A94" s="25">
        <v>4</v>
      </c>
      <c r="B94" s="25" t="s">
        <v>0</v>
      </c>
      <c r="C94" s="25">
        <v>93</v>
      </c>
      <c r="D94" s="25" t="s">
        <v>47</v>
      </c>
      <c r="E94" s="25">
        <v>2</v>
      </c>
      <c r="F94" s="25">
        <v>8</v>
      </c>
      <c r="G94" s="25">
        <v>17</v>
      </c>
      <c r="H94" s="24">
        <v>51</v>
      </c>
      <c r="I94" s="24">
        <v>65.5</v>
      </c>
      <c r="J94" s="79">
        <v>83</v>
      </c>
      <c r="K94" s="79">
        <v>106.5</v>
      </c>
      <c r="L94" s="79">
        <v>170.5</v>
      </c>
      <c r="M94" s="79">
        <v>148</v>
      </c>
      <c r="N94" s="79">
        <v>20</v>
      </c>
      <c r="O94" s="24">
        <v>5</v>
      </c>
      <c r="P94" s="79">
        <v>4</v>
      </c>
      <c r="Q94" s="79">
        <v>5</v>
      </c>
      <c r="R94" s="79">
        <v>45</v>
      </c>
      <c r="S94" s="79">
        <v>10</v>
      </c>
    </row>
    <row r="95" spans="1:19">
      <c r="A95" s="25">
        <v>4</v>
      </c>
      <c r="B95" s="25" t="s">
        <v>0</v>
      </c>
      <c r="C95" s="25">
        <v>94</v>
      </c>
      <c r="D95" s="25" t="s">
        <v>313</v>
      </c>
      <c r="E95" s="25">
        <v>4</v>
      </c>
      <c r="F95" s="25">
        <v>8</v>
      </c>
      <c r="G95" s="25">
        <v>16.5</v>
      </c>
      <c r="H95" s="24">
        <v>25</v>
      </c>
      <c r="I95" s="24">
        <v>34.5</v>
      </c>
      <c r="J95" s="79">
        <v>36</v>
      </c>
      <c r="K95" s="79">
        <v>44.5</v>
      </c>
      <c r="L95" s="79">
        <v>49</v>
      </c>
      <c r="M95" s="79">
        <v>67</v>
      </c>
      <c r="N95" s="79">
        <v>15</v>
      </c>
      <c r="O95" s="24">
        <v>25</v>
      </c>
      <c r="P95" s="79">
        <v>35</v>
      </c>
      <c r="Q95" s="79">
        <v>45</v>
      </c>
      <c r="R95" s="79">
        <v>20</v>
      </c>
      <c r="S95" s="79">
        <v>20</v>
      </c>
    </row>
    <row r="96" spans="1:19">
      <c r="A96" s="25">
        <v>4</v>
      </c>
      <c r="B96" s="25" t="s">
        <v>0</v>
      </c>
      <c r="C96" s="25">
        <v>95</v>
      </c>
      <c r="D96" s="25" t="s">
        <v>313</v>
      </c>
      <c r="E96" s="25">
        <v>2</v>
      </c>
      <c r="F96" s="25">
        <v>7</v>
      </c>
      <c r="G96" s="30">
        <v>9.5</v>
      </c>
      <c r="H96" s="24">
        <v>14</v>
      </c>
      <c r="I96" s="24">
        <v>13</v>
      </c>
      <c r="J96" s="79"/>
      <c r="K96" s="79"/>
      <c r="L96" s="79"/>
      <c r="M96" s="79"/>
      <c r="N96" s="79">
        <v>5</v>
      </c>
      <c r="O96" s="24">
        <v>5</v>
      </c>
      <c r="P96" s="24">
        <v>0</v>
      </c>
      <c r="Q96" s="79">
        <v>0</v>
      </c>
      <c r="R96" s="24">
        <v>0</v>
      </c>
      <c r="S96" s="24">
        <v>0</v>
      </c>
    </row>
    <row r="97" spans="1:19" hidden="1">
      <c r="A97" s="25">
        <v>4</v>
      </c>
      <c r="B97" s="25" t="s">
        <v>0</v>
      </c>
      <c r="C97" s="25">
        <v>96</v>
      </c>
      <c r="D97" s="25" t="s">
        <v>47</v>
      </c>
      <c r="E97" s="25">
        <v>1</v>
      </c>
      <c r="F97" s="25">
        <v>9</v>
      </c>
      <c r="G97" s="30">
        <v>0</v>
      </c>
      <c r="H97" s="24"/>
      <c r="I97" s="24"/>
      <c r="J97" s="79"/>
      <c r="K97" s="79"/>
      <c r="L97" s="79"/>
      <c r="M97" s="79"/>
      <c r="N97" s="79">
        <v>0</v>
      </c>
      <c r="O97" s="79">
        <v>0</v>
      </c>
      <c r="P97" s="24">
        <v>0</v>
      </c>
      <c r="Q97" s="24">
        <v>0</v>
      </c>
      <c r="R97" s="24">
        <v>0</v>
      </c>
      <c r="S97" s="24">
        <v>0</v>
      </c>
    </row>
    <row r="98" spans="1:19">
      <c r="A98" s="25">
        <v>4</v>
      </c>
      <c r="B98" s="25" t="s">
        <v>0</v>
      </c>
      <c r="C98" s="25">
        <v>97</v>
      </c>
      <c r="D98" s="25" t="s">
        <v>47</v>
      </c>
      <c r="E98" s="25">
        <v>1</v>
      </c>
      <c r="F98" s="25">
        <v>8</v>
      </c>
      <c r="G98" s="25">
        <v>19.5</v>
      </c>
      <c r="H98" s="24">
        <v>36</v>
      </c>
      <c r="I98" s="24">
        <v>43</v>
      </c>
      <c r="J98" s="79">
        <v>46</v>
      </c>
      <c r="K98" s="79">
        <v>68.5</v>
      </c>
      <c r="L98" s="79">
        <v>76</v>
      </c>
      <c r="M98" s="79">
        <v>124</v>
      </c>
      <c r="N98" s="79">
        <v>0</v>
      </c>
      <c r="O98" s="24">
        <v>0</v>
      </c>
      <c r="P98" s="79">
        <v>0</v>
      </c>
      <c r="Q98" s="79">
        <v>0</v>
      </c>
      <c r="R98" s="79">
        <v>0</v>
      </c>
      <c r="S98" s="79">
        <v>0</v>
      </c>
    </row>
    <row r="99" spans="1:19">
      <c r="A99" s="25">
        <v>4</v>
      </c>
      <c r="B99" s="25" t="s">
        <v>0</v>
      </c>
      <c r="C99" s="25">
        <v>98</v>
      </c>
      <c r="D99" s="25" t="s">
        <v>313</v>
      </c>
      <c r="E99" s="25">
        <v>1</v>
      </c>
      <c r="F99" s="25">
        <v>6</v>
      </c>
      <c r="G99" s="30">
        <v>13</v>
      </c>
      <c r="H99" s="24">
        <v>22</v>
      </c>
      <c r="I99" s="24">
        <v>26.5</v>
      </c>
      <c r="J99" s="79">
        <v>30</v>
      </c>
      <c r="K99" s="79">
        <v>47.5</v>
      </c>
      <c r="L99" s="79">
        <v>53.5</v>
      </c>
      <c r="M99" s="79">
        <v>80</v>
      </c>
      <c r="N99" s="79">
        <v>25</v>
      </c>
      <c r="O99" s="24">
        <v>3</v>
      </c>
      <c r="P99" s="79">
        <v>7</v>
      </c>
      <c r="Q99" s="79">
        <v>45</v>
      </c>
      <c r="R99" s="79">
        <v>15</v>
      </c>
      <c r="S99" s="79">
        <v>30</v>
      </c>
    </row>
    <row r="100" spans="1:19" hidden="1">
      <c r="A100" s="25">
        <v>4</v>
      </c>
      <c r="B100" s="25" t="s">
        <v>0</v>
      </c>
      <c r="C100" s="25">
        <v>99</v>
      </c>
      <c r="D100" s="25" t="s">
        <v>47</v>
      </c>
      <c r="E100" s="25">
        <v>1</v>
      </c>
      <c r="F100" s="25">
        <v>4</v>
      </c>
      <c r="G100" s="30">
        <v>0</v>
      </c>
      <c r="H100" s="24"/>
      <c r="I100" s="24"/>
      <c r="J100" s="79"/>
      <c r="K100" s="79"/>
      <c r="L100" s="79"/>
      <c r="M100" s="78"/>
      <c r="N100" s="79">
        <v>0</v>
      </c>
      <c r="O100" s="79">
        <v>0</v>
      </c>
      <c r="P100" s="24">
        <v>0</v>
      </c>
      <c r="Q100" s="24">
        <v>0</v>
      </c>
      <c r="R100" s="24">
        <v>0</v>
      </c>
      <c r="S100" s="24">
        <v>0</v>
      </c>
    </row>
    <row r="101" spans="1:19" hidden="1">
      <c r="A101" s="25">
        <v>4</v>
      </c>
      <c r="B101" s="25" t="s">
        <v>0</v>
      </c>
      <c r="C101" s="25">
        <v>100</v>
      </c>
      <c r="D101" s="25" t="s">
        <v>47</v>
      </c>
      <c r="E101" s="25">
        <v>1</v>
      </c>
      <c r="F101" s="25">
        <v>9</v>
      </c>
      <c r="G101" s="30">
        <v>0</v>
      </c>
      <c r="H101" s="24"/>
      <c r="I101" s="24"/>
      <c r="J101" s="79"/>
      <c r="K101" s="79"/>
      <c r="L101" s="79"/>
      <c r="M101" s="78"/>
      <c r="N101" s="79">
        <v>0</v>
      </c>
      <c r="O101" s="79">
        <v>0</v>
      </c>
      <c r="P101" s="24">
        <v>0</v>
      </c>
      <c r="Q101" s="24">
        <v>0</v>
      </c>
      <c r="R101" s="24">
        <v>0</v>
      </c>
      <c r="S101" s="24">
        <v>0</v>
      </c>
    </row>
    <row r="102" spans="1:19">
      <c r="A102" s="25">
        <v>4</v>
      </c>
      <c r="B102" s="25" t="s">
        <v>1</v>
      </c>
      <c r="C102" s="25">
        <v>1</v>
      </c>
      <c r="D102" s="25" t="s">
        <v>267</v>
      </c>
      <c r="E102" s="25">
        <v>2</v>
      </c>
      <c r="F102" s="25">
        <v>6</v>
      </c>
      <c r="G102" s="25">
        <v>9.5</v>
      </c>
      <c r="H102" s="50">
        <v>9.5</v>
      </c>
      <c r="I102" s="50">
        <v>7.5</v>
      </c>
      <c r="J102" s="78"/>
      <c r="K102" s="78"/>
      <c r="L102" s="79"/>
      <c r="M102" s="82"/>
      <c r="N102" s="78">
        <v>15</v>
      </c>
      <c r="O102" s="50">
        <v>12</v>
      </c>
      <c r="P102" s="24">
        <v>0</v>
      </c>
      <c r="Q102" s="24">
        <v>0</v>
      </c>
      <c r="R102" s="24">
        <v>0</v>
      </c>
      <c r="S102" s="24">
        <v>0</v>
      </c>
    </row>
    <row r="103" spans="1:19">
      <c r="A103" s="25">
        <v>4</v>
      </c>
      <c r="B103" s="25" t="s">
        <v>1</v>
      </c>
      <c r="C103" s="25">
        <v>2</v>
      </c>
      <c r="D103" s="25" t="s">
        <v>47</v>
      </c>
      <c r="E103" s="25">
        <v>2</v>
      </c>
      <c r="F103" s="25">
        <v>8</v>
      </c>
      <c r="G103" s="25">
        <v>11</v>
      </c>
      <c r="H103" s="24">
        <v>12</v>
      </c>
      <c r="I103" s="24">
        <v>12.5</v>
      </c>
      <c r="J103" s="79">
        <v>14</v>
      </c>
      <c r="K103" s="79">
        <v>15</v>
      </c>
      <c r="L103" s="79">
        <v>18</v>
      </c>
      <c r="M103" s="79">
        <v>28</v>
      </c>
      <c r="N103" s="79">
        <v>0</v>
      </c>
      <c r="O103" s="24">
        <v>15</v>
      </c>
      <c r="P103" s="79">
        <v>30</v>
      </c>
      <c r="Q103" s="79">
        <v>15</v>
      </c>
      <c r="R103" s="79">
        <v>40</v>
      </c>
      <c r="S103" s="79">
        <v>15</v>
      </c>
    </row>
    <row r="104" spans="1:19">
      <c r="A104" s="25">
        <v>4</v>
      </c>
      <c r="B104" s="25" t="s">
        <v>1</v>
      </c>
      <c r="C104" s="25">
        <v>3</v>
      </c>
      <c r="D104" s="25" t="s">
        <v>267</v>
      </c>
      <c r="E104" s="25">
        <v>2</v>
      </c>
      <c r="F104" s="25">
        <v>6</v>
      </c>
      <c r="G104" s="25">
        <v>11</v>
      </c>
      <c r="H104" s="24">
        <v>11.5</v>
      </c>
      <c r="I104" s="24">
        <v>11</v>
      </c>
      <c r="J104" s="79">
        <v>13</v>
      </c>
      <c r="K104" s="79">
        <v>15</v>
      </c>
      <c r="L104" s="79">
        <v>15</v>
      </c>
      <c r="M104" s="79">
        <v>23</v>
      </c>
      <c r="N104" s="79">
        <v>5</v>
      </c>
      <c r="O104" s="24">
        <v>9</v>
      </c>
      <c r="P104" s="79">
        <v>15</v>
      </c>
      <c r="Q104" s="79">
        <v>1</v>
      </c>
      <c r="R104" s="79">
        <v>20</v>
      </c>
      <c r="S104" s="79">
        <v>25</v>
      </c>
    </row>
    <row r="105" spans="1:19">
      <c r="A105" s="25">
        <v>4</v>
      </c>
      <c r="B105" s="25" t="s">
        <v>1</v>
      </c>
      <c r="C105" s="25">
        <v>4</v>
      </c>
      <c r="D105" s="25" t="s">
        <v>267</v>
      </c>
      <c r="E105" s="25">
        <v>2</v>
      </c>
      <c r="F105" s="25">
        <v>9</v>
      </c>
      <c r="G105" s="25">
        <v>20.5</v>
      </c>
      <c r="H105" s="24">
        <v>35</v>
      </c>
      <c r="I105" s="24">
        <v>38</v>
      </c>
      <c r="J105" s="79">
        <v>47</v>
      </c>
      <c r="K105" s="79">
        <v>73</v>
      </c>
      <c r="L105" s="79">
        <v>82</v>
      </c>
      <c r="M105" s="79">
        <v>118</v>
      </c>
      <c r="N105" s="79">
        <v>15</v>
      </c>
      <c r="O105" s="24">
        <v>40</v>
      </c>
      <c r="P105" s="79">
        <v>35</v>
      </c>
      <c r="Q105" s="79">
        <v>15</v>
      </c>
      <c r="R105" s="79">
        <v>30</v>
      </c>
      <c r="S105" s="79">
        <v>25</v>
      </c>
    </row>
    <row r="106" spans="1:19">
      <c r="A106" s="25">
        <v>4</v>
      </c>
      <c r="B106" s="25" t="s">
        <v>1</v>
      </c>
      <c r="C106" s="25">
        <v>5</v>
      </c>
      <c r="D106" s="25" t="s">
        <v>47</v>
      </c>
      <c r="E106" s="25">
        <v>1</v>
      </c>
      <c r="F106" s="25">
        <v>8</v>
      </c>
      <c r="G106" s="25">
        <v>15</v>
      </c>
      <c r="H106" s="24">
        <v>15.5</v>
      </c>
      <c r="I106" s="24">
        <v>32</v>
      </c>
      <c r="J106" s="79">
        <v>43</v>
      </c>
      <c r="K106" s="79">
        <v>53</v>
      </c>
      <c r="L106" s="79">
        <v>62</v>
      </c>
      <c r="M106" s="79">
        <v>86</v>
      </c>
      <c r="N106" s="79">
        <v>20</v>
      </c>
      <c r="O106" s="24">
        <v>20</v>
      </c>
      <c r="P106" s="79">
        <v>25</v>
      </c>
      <c r="Q106" s="79">
        <v>35</v>
      </c>
      <c r="R106" s="79">
        <v>40</v>
      </c>
      <c r="S106" s="79">
        <v>15</v>
      </c>
    </row>
    <row r="107" spans="1:19">
      <c r="A107" s="25">
        <v>4</v>
      </c>
      <c r="B107" s="25" t="s">
        <v>1</v>
      </c>
      <c r="C107" s="25">
        <v>6</v>
      </c>
      <c r="D107" s="25" t="s">
        <v>47</v>
      </c>
      <c r="E107" s="25">
        <v>2</v>
      </c>
      <c r="F107" s="25">
        <v>11</v>
      </c>
      <c r="G107" s="25">
        <v>13</v>
      </c>
      <c r="H107" s="24">
        <v>18</v>
      </c>
      <c r="I107" s="24">
        <v>19</v>
      </c>
      <c r="J107" s="79">
        <v>23</v>
      </c>
      <c r="K107" s="79">
        <v>35</v>
      </c>
      <c r="L107" s="79">
        <v>59</v>
      </c>
      <c r="M107" s="79">
        <v>77.5</v>
      </c>
      <c r="N107" s="79">
        <v>1</v>
      </c>
      <c r="O107" s="24">
        <v>0</v>
      </c>
      <c r="P107" s="79">
        <v>5</v>
      </c>
      <c r="Q107" s="79">
        <v>5</v>
      </c>
      <c r="R107" s="79">
        <v>10</v>
      </c>
      <c r="S107" s="79">
        <v>7</v>
      </c>
    </row>
    <row r="108" spans="1:19" hidden="1">
      <c r="A108" s="25">
        <v>4</v>
      </c>
      <c r="B108" s="25" t="s">
        <v>1</v>
      </c>
      <c r="C108" s="25">
        <v>7</v>
      </c>
      <c r="D108" s="25" t="s">
        <v>47</v>
      </c>
      <c r="E108" s="25">
        <v>1</v>
      </c>
      <c r="F108" s="25">
        <v>8</v>
      </c>
      <c r="G108" s="25">
        <v>15.5</v>
      </c>
      <c r="H108" s="24"/>
      <c r="I108" s="24"/>
      <c r="J108" s="79"/>
      <c r="K108" s="79"/>
      <c r="L108" s="79"/>
      <c r="M108" s="79"/>
      <c r="N108" s="79">
        <v>0</v>
      </c>
      <c r="O108" s="79">
        <v>0</v>
      </c>
      <c r="P108" s="24">
        <v>0</v>
      </c>
      <c r="Q108" s="24">
        <v>0</v>
      </c>
      <c r="R108" s="24">
        <v>0</v>
      </c>
      <c r="S108" s="24">
        <v>0</v>
      </c>
    </row>
    <row r="109" spans="1:19">
      <c r="A109" s="25">
        <v>4</v>
      </c>
      <c r="B109" s="25" t="s">
        <v>1</v>
      </c>
      <c r="C109" s="25">
        <v>8</v>
      </c>
      <c r="D109" s="25" t="s">
        <v>47</v>
      </c>
      <c r="E109" s="25">
        <v>1</v>
      </c>
      <c r="F109" s="25">
        <v>9</v>
      </c>
      <c r="G109" s="25">
        <v>20</v>
      </c>
      <c r="H109" s="24">
        <v>55</v>
      </c>
      <c r="I109" s="24">
        <v>65.5</v>
      </c>
      <c r="J109" s="79">
        <v>72</v>
      </c>
      <c r="K109" s="79">
        <v>86</v>
      </c>
      <c r="L109" s="79">
        <v>87</v>
      </c>
      <c r="M109" s="79">
        <v>120.5</v>
      </c>
      <c r="N109" s="79">
        <v>80</v>
      </c>
      <c r="O109" s="24">
        <v>20</v>
      </c>
      <c r="P109" s="79">
        <v>60</v>
      </c>
      <c r="Q109" s="79">
        <v>30</v>
      </c>
      <c r="R109" s="79">
        <v>50</v>
      </c>
      <c r="S109" s="79">
        <v>10</v>
      </c>
    </row>
    <row r="110" spans="1:19">
      <c r="A110" s="25">
        <v>4</v>
      </c>
      <c r="B110" s="25" t="s">
        <v>1</v>
      </c>
      <c r="C110" s="25">
        <v>9</v>
      </c>
      <c r="D110" s="25" t="s">
        <v>47</v>
      </c>
      <c r="E110" s="25">
        <v>1</v>
      </c>
      <c r="F110" s="25">
        <v>5</v>
      </c>
      <c r="G110" s="25">
        <v>14.5</v>
      </c>
      <c r="H110" s="24">
        <v>37</v>
      </c>
      <c r="I110" s="24">
        <v>47</v>
      </c>
      <c r="J110" s="79">
        <v>58</v>
      </c>
      <c r="K110" s="79">
        <v>65</v>
      </c>
      <c r="L110" s="79">
        <v>85</v>
      </c>
      <c r="M110" s="79">
        <v>114.5</v>
      </c>
      <c r="N110" s="79">
        <v>50</v>
      </c>
      <c r="O110" s="24">
        <v>0</v>
      </c>
      <c r="P110" s="79">
        <v>20</v>
      </c>
      <c r="Q110" s="79">
        <v>35</v>
      </c>
      <c r="R110" s="79">
        <v>20</v>
      </c>
      <c r="S110" s="79">
        <v>1</v>
      </c>
    </row>
    <row r="111" spans="1:19">
      <c r="A111" s="25">
        <v>4</v>
      </c>
      <c r="B111" s="25" t="s">
        <v>1</v>
      </c>
      <c r="C111" s="25">
        <v>10</v>
      </c>
      <c r="D111" s="25" t="s">
        <v>47</v>
      </c>
      <c r="E111" s="25">
        <v>2</v>
      </c>
      <c r="F111" s="25">
        <v>9</v>
      </c>
      <c r="G111" s="25">
        <v>18</v>
      </c>
      <c r="H111" s="24">
        <v>57</v>
      </c>
      <c r="I111" s="24">
        <v>65</v>
      </c>
      <c r="J111" s="79">
        <v>72</v>
      </c>
      <c r="K111" s="79">
        <v>75</v>
      </c>
      <c r="L111" s="79">
        <v>91</v>
      </c>
      <c r="M111" s="79">
        <v>123</v>
      </c>
      <c r="N111" s="79">
        <v>15</v>
      </c>
      <c r="O111" s="24">
        <v>0</v>
      </c>
      <c r="P111" s="79">
        <v>35</v>
      </c>
      <c r="Q111" s="79">
        <v>20</v>
      </c>
      <c r="R111" s="79">
        <v>10</v>
      </c>
      <c r="S111" s="79">
        <v>0</v>
      </c>
    </row>
    <row r="112" spans="1:19">
      <c r="A112" s="25">
        <v>4</v>
      </c>
      <c r="B112" s="25" t="s">
        <v>1</v>
      </c>
      <c r="C112" s="25">
        <v>11</v>
      </c>
      <c r="D112" s="25" t="s">
        <v>47</v>
      </c>
      <c r="E112" s="25">
        <v>2</v>
      </c>
      <c r="F112" s="25">
        <v>5</v>
      </c>
      <c r="G112" s="25">
        <v>9</v>
      </c>
      <c r="H112" s="24">
        <v>12</v>
      </c>
      <c r="I112" s="24">
        <v>14</v>
      </c>
      <c r="J112" s="79">
        <v>12</v>
      </c>
      <c r="K112" s="79">
        <v>13</v>
      </c>
      <c r="L112" s="79">
        <v>12</v>
      </c>
      <c r="M112" s="79"/>
      <c r="N112" s="79">
        <v>10</v>
      </c>
      <c r="O112" s="24">
        <v>30</v>
      </c>
      <c r="P112" s="79">
        <v>40</v>
      </c>
      <c r="Q112" s="79">
        <v>30</v>
      </c>
      <c r="R112" s="79">
        <v>70</v>
      </c>
      <c r="S112" s="24">
        <v>0</v>
      </c>
    </row>
    <row r="113" spans="1:19">
      <c r="A113" s="25">
        <v>4</v>
      </c>
      <c r="B113" s="25" t="s">
        <v>1</v>
      </c>
      <c r="C113" s="25">
        <v>12</v>
      </c>
      <c r="D113" s="25" t="s">
        <v>267</v>
      </c>
      <c r="E113" s="25">
        <v>1</v>
      </c>
      <c r="F113" s="25">
        <v>7</v>
      </c>
      <c r="G113" s="25">
        <v>10</v>
      </c>
      <c r="H113" s="24">
        <v>16</v>
      </c>
      <c r="I113" s="24">
        <v>16.5</v>
      </c>
      <c r="J113" s="79"/>
      <c r="K113" s="79">
        <v>17</v>
      </c>
      <c r="L113" s="79"/>
      <c r="M113" s="79"/>
      <c r="N113" s="79">
        <v>5</v>
      </c>
      <c r="O113" s="24">
        <v>8</v>
      </c>
      <c r="P113" s="24">
        <v>0</v>
      </c>
      <c r="Q113" s="79">
        <v>0</v>
      </c>
      <c r="R113" s="24">
        <v>0</v>
      </c>
      <c r="S113" s="24">
        <v>0</v>
      </c>
    </row>
    <row r="114" spans="1:19">
      <c r="A114" s="25">
        <v>4</v>
      </c>
      <c r="B114" s="25" t="s">
        <v>1</v>
      </c>
      <c r="C114" s="25">
        <v>13</v>
      </c>
      <c r="D114" s="25" t="s">
        <v>267</v>
      </c>
      <c r="E114" s="25">
        <v>2</v>
      </c>
      <c r="F114" s="25">
        <v>6</v>
      </c>
      <c r="G114" s="25">
        <v>9</v>
      </c>
      <c r="H114" s="24">
        <v>12</v>
      </c>
      <c r="I114" s="24">
        <v>11</v>
      </c>
      <c r="J114" s="79"/>
      <c r="K114" s="79"/>
      <c r="L114" s="79"/>
      <c r="M114" s="79"/>
      <c r="N114" s="79">
        <v>15</v>
      </c>
      <c r="O114" s="24">
        <v>15</v>
      </c>
      <c r="P114" s="24">
        <v>0</v>
      </c>
      <c r="Q114" s="24">
        <v>0</v>
      </c>
      <c r="R114" s="24">
        <v>0</v>
      </c>
      <c r="S114" s="24">
        <v>0</v>
      </c>
    </row>
    <row r="115" spans="1:19">
      <c r="A115" s="25">
        <v>4</v>
      </c>
      <c r="B115" s="25" t="s">
        <v>1</v>
      </c>
      <c r="C115" s="25">
        <v>14</v>
      </c>
      <c r="D115" s="25" t="s">
        <v>47</v>
      </c>
      <c r="E115" s="25">
        <v>2</v>
      </c>
      <c r="F115" s="25">
        <v>6</v>
      </c>
      <c r="G115" s="25">
        <v>12</v>
      </c>
      <c r="H115" s="24">
        <v>12</v>
      </c>
      <c r="I115" s="24">
        <v>21.5</v>
      </c>
      <c r="J115" s="79">
        <v>26</v>
      </c>
      <c r="K115" s="79">
        <v>37</v>
      </c>
      <c r="L115" s="79">
        <v>42</v>
      </c>
      <c r="M115" s="79">
        <v>60</v>
      </c>
      <c r="N115" s="79">
        <v>15</v>
      </c>
      <c r="O115" s="24">
        <v>25</v>
      </c>
      <c r="P115" s="79">
        <v>30</v>
      </c>
      <c r="Q115" s="79">
        <v>20</v>
      </c>
      <c r="R115" s="79">
        <v>80</v>
      </c>
      <c r="S115" s="79">
        <v>35</v>
      </c>
    </row>
    <row r="116" spans="1:19">
      <c r="A116" s="25">
        <v>4</v>
      </c>
      <c r="B116" s="25" t="s">
        <v>1</v>
      </c>
      <c r="C116" s="25">
        <v>15</v>
      </c>
      <c r="D116" s="25" t="s">
        <v>267</v>
      </c>
      <c r="E116" s="25">
        <v>1</v>
      </c>
      <c r="F116" s="25">
        <v>8</v>
      </c>
      <c r="G116" s="25">
        <v>6</v>
      </c>
      <c r="H116" s="24">
        <v>9</v>
      </c>
      <c r="I116" s="24">
        <v>12.5</v>
      </c>
      <c r="J116" s="79">
        <v>21</v>
      </c>
      <c r="K116" s="79">
        <v>34</v>
      </c>
      <c r="L116" s="79">
        <v>46</v>
      </c>
      <c r="M116" s="79">
        <v>71.5</v>
      </c>
      <c r="N116" s="79">
        <v>0</v>
      </c>
      <c r="O116" s="24">
        <v>0</v>
      </c>
      <c r="P116" s="79">
        <v>5</v>
      </c>
      <c r="Q116" s="79">
        <v>3</v>
      </c>
      <c r="R116" s="79">
        <v>10</v>
      </c>
      <c r="S116" s="79">
        <v>5</v>
      </c>
    </row>
    <row r="117" spans="1:19" hidden="1">
      <c r="A117" s="25">
        <v>4</v>
      </c>
      <c r="B117" s="25" t="s">
        <v>1</v>
      </c>
      <c r="C117" s="25">
        <v>16</v>
      </c>
      <c r="D117" s="25" t="s">
        <v>267</v>
      </c>
      <c r="E117" s="25">
        <v>2</v>
      </c>
      <c r="F117" s="25">
        <v>3</v>
      </c>
      <c r="G117" s="30">
        <v>0</v>
      </c>
      <c r="H117" s="24"/>
      <c r="I117" s="24"/>
      <c r="J117" s="79">
        <v>21</v>
      </c>
      <c r="K117" s="79"/>
      <c r="L117" s="79"/>
      <c r="N117" s="79">
        <v>0</v>
      </c>
      <c r="O117" s="79">
        <v>0</v>
      </c>
      <c r="P117" s="79">
        <v>10</v>
      </c>
      <c r="Q117" s="24">
        <v>0</v>
      </c>
      <c r="R117" s="24">
        <v>0</v>
      </c>
      <c r="S117" s="24">
        <v>0</v>
      </c>
    </row>
    <row r="118" spans="1:19" hidden="1">
      <c r="A118" s="25">
        <v>4</v>
      </c>
      <c r="B118" s="25" t="s">
        <v>1</v>
      </c>
      <c r="C118" s="25">
        <v>17</v>
      </c>
      <c r="D118" s="25" t="s">
        <v>267</v>
      </c>
      <c r="E118" s="25">
        <v>2</v>
      </c>
      <c r="F118" s="25">
        <v>5</v>
      </c>
      <c r="G118" s="30">
        <v>0</v>
      </c>
      <c r="H118" s="24"/>
      <c r="I118" s="24"/>
      <c r="J118" s="79"/>
      <c r="K118" s="79"/>
      <c r="L118" s="79"/>
      <c r="N118" s="79">
        <v>0</v>
      </c>
      <c r="O118" s="79">
        <v>0</v>
      </c>
      <c r="P118" s="24">
        <v>0</v>
      </c>
      <c r="Q118" s="24">
        <v>0</v>
      </c>
      <c r="R118" s="24">
        <v>0</v>
      </c>
      <c r="S118" s="24">
        <v>0</v>
      </c>
    </row>
    <row r="119" spans="1:19" hidden="1">
      <c r="A119" s="25">
        <v>4</v>
      </c>
      <c r="B119" s="25" t="s">
        <v>1</v>
      </c>
      <c r="C119" s="25">
        <v>18</v>
      </c>
      <c r="D119" s="25" t="s">
        <v>47</v>
      </c>
      <c r="E119" s="25">
        <v>2</v>
      </c>
      <c r="F119" s="25">
        <v>5</v>
      </c>
      <c r="G119" s="30">
        <v>0</v>
      </c>
      <c r="H119" s="24"/>
      <c r="I119" s="24"/>
      <c r="J119" s="79"/>
      <c r="K119" s="79"/>
      <c r="L119" s="79"/>
      <c r="N119" s="79">
        <v>0</v>
      </c>
      <c r="O119" s="79">
        <v>0</v>
      </c>
      <c r="P119" s="24">
        <v>0</v>
      </c>
      <c r="Q119" s="24">
        <v>0</v>
      </c>
      <c r="R119" s="24">
        <v>0</v>
      </c>
      <c r="S119" s="24">
        <v>0</v>
      </c>
    </row>
    <row r="120" spans="1:19" hidden="1">
      <c r="A120" s="25">
        <v>4</v>
      </c>
      <c r="B120" s="25" t="s">
        <v>1</v>
      </c>
      <c r="C120" s="25">
        <v>19</v>
      </c>
      <c r="D120" s="25" t="s">
        <v>47</v>
      </c>
      <c r="E120" s="25">
        <v>2</v>
      </c>
      <c r="F120" s="25">
        <v>8</v>
      </c>
      <c r="G120" s="30">
        <v>0</v>
      </c>
      <c r="H120" s="24"/>
      <c r="I120" s="24"/>
      <c r="J120" s="79"/>
      <c r="K120" s="79"/>
      <c r="L120" s="79"/>
      <c r="N120" s="79">
        <v>0</v>
      </c>
      <c r="O120" s="79">
        <v>0</v>
      </c>
      <c r="P120" s="24">
        <v>0</v>
      </c>
      <c r="Q120" s="24">
        <v>0</v>
      </c>
      <c r="R120" s="24">
        <v>0</v>
      </c>
      <c r="S120" s="24">
        <v>0</v>
      </c>
    </row>
    <row r="121" spans="1:19" hidden="1">
      <c r="A121" s="25">
        <v>4</v>
      </c>
      <c r="B121" s="25" t="s">
        <v>1</v>
      </c>
      <c r="C121" s="25">
        <v>20</v>
      </c>
      <c r="D121" s="25" t="s">
        <v>267</v>
      </c>
      <c r="E121" s="25">
        <v>2</v>
      </c>
      <c r="F121" s="25">
        <v>2</v>
      </c>
      <c r="G121" s="25">
        <v>4.5</v>
      </c>
      <c r="H121" s="24"/>
      <c r="I121" s="24"/>
      <c r="J121" s="79"/>
      <c r="K121" s="79"/>
      <c r="L121" s="79"/>
      <c r="N121" s="79">
        <v>0</v>
      </c>
      <c r="O121" s="79">
        <v>0</v>
      </c>
      <c r="P121" s="24">
        <v>0</v>
      </c>
      <c r="Q121" s="24">
        <v>0</v>
      </c>
      <c r="R121" s="24">
        <v>0</v>
      </c>
      <c r="S121" s="24">
        <v>0</v>
      </c>
    </row>
    <row r="122" spans="1:19" hidden="1">
      <c r="A122" s="25">
        <v>4</v>
      </c>
      <c r="B122" s="25" t="s">
        <v>1</v>
      </c>
      <c r="C122" s="25">
        <v>21</v>
      </c>
      <c r="D122" s="25" t="s">
        <v>47</v>
      </c>
      <c r="E122" s="25">
        <v>2</v>
      </c>
      <c r="F122" s="25">
        <v>9</v>
      </c>
      <c r="G122" s="30">
        <v>0</v>
      </c>
      <c r="H122" s="24"/>
      <c r="I122" s="24"/>
      <c r="J122" s="79"/>
      <c r="K122" s="79"/>
      <c r="L122" s="79"/>
      <c r="N122" s="79">
        <v>0</v>
      </c>
      <c r="O122" s="79">
        <v>0</v>
      </c>
      <c r="P122" s="24">
        <v>0</v>
      </c>
      <c r="Q122" s="24">
        <v>0</v>
      </c>
      <c r="R122" s="24">
        <v>0</v>
      </c>
      <c r="S122" s="24">
        <v>0</v>
      </c>
    </row>
    <row r="123" spans="1:19">
      <c r="A123" s="25">
        <v>4</v>
      </c>
      <c r="B123" s="25" t="s">
        <v>1</v>
      </c>
      <c r="C123" s="25">
        <v>22</v>
      </c>
      <c r="D123" s="25" t="s">
        <v>267</v>
      </c>
      <c r="E123" s="25">
        <v>2</v>
      </c>
      <c r="F123" s="25">
        <v>5</v>
      </c>
      <c r="G123" s="25">
        <v>9</v>
      </c>
      <c r="H123" s="24">
        <v>36</v>
      </c>
      <c r="I123" s="24">
        <v>51</v>
      </c>
      <c r="J123" s="79">
        <v>45</v>
      </c>
      <c r="K123" s="79">
        <v>76</v>
      </c>
      <c r="L123" s="79">
        <v>91</v>
      </c>
      <c r="M123" s="79">
        <v>123</v>
      </c>
      <c r="N123" s="79">
        <v>15</v>
      </c>
      <c r="O123" s="24">
        <v>20</v>
      </c>
      <c r="P123" s="79">
        <v>1</v>
      </c>
      <c r="Q123" s="79">
        <v>0</v>
      </c>
      <c r="R123" s="79">
        <v>5</v>
      </c>
      <c r="S123" s="79">
        <v>0</v>
      </c>
    </row>
    <row r="124" spans="1:19">
      <c r="A124" s="25">
        <v>4</v>
      </c>
      <c r="B124" s="25" t="s">
        <v>1</v>
      </c>
      <c r="C124" s="25">
        <v>23</v>
      </c>
      <c r="D124" s="25" t="s">
        <v>47</v>
      </c>
      <c r="E124" s="25">
        <v>1</v>
      </c>
      <c r="F124" s="25">
        <v>9</v>
      </c>
      <c r="G124" s="25">
        <v>21</v>
      </c>
      <c r="H124" s="24">
        <v>28</v>
      </c>
      <c r="I124" s="24">
        <v>37</v>
      </c>
      <c r="J124" s="79">
        <v>53</v>
      </c>
      <c r="K124" s="79">
        <v>72</v>
      </c>
      <c r="L124" s="79">
        <v>86</v>
      </c>
      <c r="M124" s="79">
        <v>125</v>
      </c>
      <c r="N124" s="79">
        <v>0</v>
      </c>
      <c r="O124" s="24">
        <v>0</v>
      </c>
      <c r="P124" s="79">
        <v>0</v>
      </c>
      <c r="Q124" s="79">
        <v>0</v>
      </c>
      <c r="R124" s="79">
        <v>5</v>
      </c>
      <c r="S124" s="79">
        <v>17</v>
      </c>
    </row>
    <row r="125" spans="1:19">
      <c r="A125" s="25">
        <v>4</v>
      </c>
      <c r="B125" s="25" t="s">
        <v>1</v>
      </c>
      <c r="C125" s="25">
        <v>24</v>
      </c>
      <c r="D125" s="25" t="s">
        <v>47</v>
      </c>
      <c r="E125" s="25">
        <v>2</v>
      </c>
      <c r="F125" s="25">
        <v>10</v>
      </c>
      <c r="G125" s="25">
        <v>25</v>
      </c>
      <c r="H125" s="24">
        <v>42.5</v>
      </c>
      <c r="I125" s="24">
        <v>53.5</v>
      </c>
      <c r="J125" s="79">
        <v>61</v>
      </c>
      <c r="K125" s="79">
        <v>68</v>
      </c>
      <c r="L125" s="79">
        <v>87</v>
      </c>
      <c r="M125" s="79">
        <v>94</v>
      </c>
      <c r="N125" s="79">
        <v>10</v>
      </c>
      <c r="O125" s="24">
        <v>25</v>
      </c>
      <c r="P125" s="79">
        <v>45</v>
      </c>
      <c r="Q125" s="79">
        <v>50</v>
      </c>
      <c r="R125" s="79">
        <v>15</v>
      </c>
      <c r="S125" s="79">
        <v>60</v>
      </c>
    </row>
    <row r="126" spans="1:19">
      <c r="A126" s="25">
        <v>4</v>
      </c>
      <c r="B126" s="25" t="s">
        <v>1</v>
      </c>
      <c r="C126" s="25">
        <v>25</v>
      </c>
      <c r="D126" s="25" t="s">
        <v>267</v>
      </c>
      <c r="E126" s="25">
        <v>2</v>
      </c>
      <c r="F126" s="25">
        <v>7</v>
      </c>
      <c r="G126" s="25">
        <v>23</v>
      </c>
      <c r="H126" s="24">
        <v>19.5</v>
      </c>
      <c r="I126" s="24">
        <v>15</v>
      </c>
      <c r="J126" s="79"/>
      <c r="K126" s="79">
        <v>11</v>
      </c>
      <c r="L126" s="79"/>
      <c r="M126" s="79"/>
      <c r="N126" s="79">
        <v>20</v>
      </c>
      <c r="O126" s="24">
        <v>5</v>
      </c>
      <c r="P126" s="24">
        <v>0</v>
      </c>
      <c r="Q126" s="79">
        <v>0</v>
      </c>
      <c r="R126" s="24">
        <v>0</v>
      </c>
      <c r="S126" s="24">
        <v>0</v>
      </c>
    </row>
    <row r="127" spans="1:19">
      <c r="A127" s="25">
        <v>4</v>
      </c>
      <c r="B127" s="25" t="s">
        <v>1</v>
      </c>
      <c r="C127" s="25">
        <v>26</v>
      </c>
      <c r="D127" s="25" t="s">
        <v>47</v>
      </c>
      <c r="E127" s="25">
        <v>2</v>
      </c>
      <c r="F127" s="25">
        <v>6</v>
      </c>
      <c r="G127" s="25">
        <v>11</v>
      </c>
      <c r="H127" s="24">
        <v>16</v>
      </c>
      <c r="I127" s="24">
        <v>13</v>
      </c>
      <c r="J127" s="79">
        <v>17</v>
      </c>
      <c r="K127" s="79">
        <v>15</v>
      </c>
      <c r="L127" s="79"/>
      <c r="M127" s="79"/>
      <c r="N127" s="79">
        <v>20</v>
      </c>
      <c r="O127" s="24">
        <v>0</v>
      </c>
      <c r="P127" s="79">
        <v>2</v>
      </c>
      <c r="Q127" s="79">
        <v>15</v>
      </c>
      <c r="R127" s="24">
        <v>0</v>
      </c>
      <c r="S127" s="24">
        <v>0</v>
      </c>
    </row>
    <row r="128" spans="1:19" hidden="1">
      <c r="A128" s="25">
        <v>4</v>
      </c>
      <c r="B128" s="25" t="s">
        <v>1</v>
      </c>
      <c r="C128" s="25">
        <v>27</v>
      </c>
      <c r="D128" s="25" t="s">
        <v>47</v>
      </c>
      <c r="E128" s="25">
        <v>1</v>
      </c>
      <c r="F128" s="25">
        <v>6</v>
      </c>
      <c r="G128" s="30">
        <v>0</v>
      </c>
      <c r="H128" s="24"/>
      <c r="I128" s="24"/>
      <c r="J128" s="79"/>
      <c r="K128" s="79"/>
      <c r="L128" s="79"/>
      <c r="N128" s="79">
        <v>0</v>
      </c>
      <c r="O128" s="24">
        <v>1</v>
      </c>
      <c r="P128" s="24">
        <v>0</v>
      </c>
      <c r="Q128" s="24">
        <v>0</v>
      </c>
      <c r="R128" s="24">
        <v>0</v>
      </c>
      <c r="S128" s="24">
        <v>0</v>
      </c>
    </row>
    <row r="129" spans="1:19" hidden="1">
      <c r="A129" s="25">
        <v>4</v>
      </c>
      <c r="B129" s="25" t="s">
        <v>1</v>
      </c>
      <c r="C129" s="25">
        <v>28</v>
      </c>
      <c r="D129" s="25" t="s">
        <v>267</v>
      </c>
      <c r="E129" s="25">
        <v>1</v>
      </c>
      <c r="F129" s="25">
        <v>2</v>
      </c>
      <c r="G129" s="30">
        <v>0</v>
      </c>
      <c r="H129" s="24"/>
      <c r="I129" s="24"/>
      <c r="J129" s="79"/>
      <c r="K129" s="79"/>
      <c r="L129" s="79"/>
      <c r="N129" s="79">
        <v>0</v>
      </c>
      <c r="O129" s="79">
        <v>0</v>
      </c>
      <c r="P129" s="24">
        <v>0</v>
      </c>
      <c r="Q129" s="24">
        <v>0</v>
      </c>
      <c r="R129" s="24">
        <v>0</v>
      </c>
      <c r="S129" s="24">
        <v>0</v>
      </c>
    </row>
    <row r="130" spans="1:19" hidden="1">
      <c r="A130" s="25">
        <v>4</v>
      </c>
      <c r="B130" s="25" t="s">
        <v>1</v>
      </c>
      <c r="C130" s="25">
        <v>29</v>
      </c>
      <c r="D130" s="25" t="s">
        <v>267</v>
      </c>
      <c r="E130" s="25">
        <v>1</v>
      </c>
      <c r="F130" s="25">
        <v>1</v>
      </c>
      <c r="G130" s="30">
        <v>0</v>
      </c>
      <c r="H130" s="24"/>
      <c r="I130" s="24"/>
      <c r="J130" s="79"/>
      <c r="K130" s="79"/>
      <c r="L130" s="79"/>
      <c r="N130" s="79">
        <v>0</v>
      </c>
      <c r="O130" s="79">
        <v>0</v>
      </c>
      <c r="P130" s="24">
        <v>0</v>
      </c>
      <c r="Q130" s="24">
        <v>0</v>
      </c>
      <c r="R130" s="24">
        <v>0</v>
      </c>
      <c r="S130" s="24">
        <v>0</v>
      </c>
    </row>
    <row r="131" spans="1:19">
      <c r="A131" s="25">
        <v>4</v>
      </c>
      <c r="B131" s="25" t="s">
        <v>1</v>
      </c>
      <c r="C131" s="25">
        <v>30</v>
      </c>
      <c r="D131" s="25" t="s">
        <v>47</v>
      </c>
      <c r="E131" s="25">
        <v>2</v>
      </c>
      <c r="F131" s="25">
        <v>9</v>
      </c>
      <c r="G131" s="25">
        <v>14</v>
      </c>
      <c r="H131" s="24">
        <v>24</v>
      </c>
      <c r="I131" s="24">
        <v>22</v>
      </c>
      <c r="J131" s="79"/>
      <c r="K131" s="79"/>
      <c r="L131" s="79"/>
      <c r="N131" s="79">
        <v>30</v>
      </c>
      <c r="O131" s="24">
        <v>1</v>
      </c>
      <c r="P131" s="24">
        <v>0</v>
      </c>
      <c r="Q131" s="24">
        <v>0</v>
      </c>
      <c r="R131" s="24">
        <v>0</v>
      </c>
      <c r="S131" s="24">
        <v>0</v>
      </c>
    </row>
    <row r="132" spans="1:19">
      <c r="A132" s="25">
        <v>4</v>
      </c>
      <c r="B132" s="25" t="s">
        <v>1</v>
      </c>
      <c r="C132" s="25">
        <v>31</v>
      </c>
      <c r="D132" s="25" t="s">
        <v>47</v>
      </c>
      <c r="E132" s="25">
        <v>1</v>
      </c>
      <c r="F132" s="25">
        <v>5</v>
      </c>
      <c r="G132" s="25">
        <v>9</v>
      </c>
      <c r="H132" s="24">
        <v>11</v>
      </c>
      <c r="I132" s="24">
        <v>10</v>
      </c>
      <c r="J132" s="79"/>
      <c r="K132" s="79"/>
      <c r="L132" s="79"/>
      <c r="N132" s="79">
        <v>0</v>
      </c>
      <c r="O132" s="24">
        <v>10</v>
      </c>
      <c r="P132" s="24">
        <v>0</v>
      </c>
      <c r="Q132" s="24">
        <v>0</v>
      </c>
      <c r="R132" s="24">
        <v>0</v>
      </c>
      <c r="S132" s="24">
        <v>0</v>
      </c>
    </row>
    <row r="133" spans="1:19">
      <c r="A133" s="25">
        <v>4</v>
      </c>
      <c r="B133" s="25" t="s">
        <v>1</v>
      </c>
      <c r="C133" s="25">
        <v>32</v>
      </c>
      <c r="D133" s="25" t="s">
        <v>47</v>
      </c>
      <c r="E133" s="25">
        <v>2</v>
      </c>
      <c r="F133" s="25">
        <v>9</v>
      </c>
      <c r="G133" s="25">
        <v>15</v>
      </c>
      <c r="H133" s="24">
        <v>15</v>
      </c>
      <c r="I133" s="24">
        <v>16</v>
      </c>
      <c r="J133" s="79">
        <v>19</v>
      </c>
      <c r="K133" s="79">
        <v>19</v>
      </c>
      <c r="L133" s="79">
        <v>23</v>
      </c>
      <c r="M133" s="79">
        <v>25</v>
      </c>
      <c r="N133" s="79">
        <v>5</v>
      </c>
      <c r="O133" s="24">
        <v>0</v>
      </c>
      <c r="P133" s="79">
        <v>2</v>
      </c>
      <c r="Q133" s="79">
        <v>15</v>
      </c>
      <c r="R133" s="79">
        <v>20</v>
      </c>
      <c r="S133" s="79">
        <v>45</v>
      </c>
    </row>
    <row r="134" spans="1:19">
      <c r="A134" s="25">
        <v>4</v>
      </c>
      <c r="B134" s="25" t="s">
        <v>1</v>
      </c>
      <c r="C134" s="25">
        <v>33</v>
      </c>
      <c r="D134" s="25" t="s">
        <v>47</v>
      </c>
      <c r="E134" s="25">
        <v>2</v>
      </c>
      <c r="F134" s="25">
        <v>10</v>
      </c>
      <c r="G134" s="25">
        <v>17.5</v>
      </c>
      <c r="H134" s="24">
        <v>28</v>
      </c>
      <c r="I134" s="24">
        <v>26</v>
      </c>
      <c r="J134" s="79"/>
      <c r="K134" s="79"/>
      <c r="L134" s="79"/>
      <c r="M134" s="79"/>
      <c r="N134" s="79">
        <v>0</v>
      </c>
      <c r="O134" s="24">
        <v>2</v>
      </c>
      <c r="P134" s="24">
        <v>0</v>
      </c>
      <c r="Q134" s="24">
        <v>0</v>
      </c>
      <c r="R134" s="24">
        <v>0</v>
      </c>
      <c r="S134" s="24">
        <v>0</v>
      </c>
    </row>
    <row r="135" spans="1:19">
      <c r="A135" s="25">
        <v>4</v>
      </c>
      <c r="B135" s="25" t="s">
        <v>1</v>
      </c>
      <c r="C135" s="25">
        <v>34</v>
      </c>
      <c r="D135" s="25" t="s">
        <v>47</v>
      </c>
      <c r="E135" s="25">
        <v>2</v>
      </c>
      <c r="F135" s="25">
        <v>6</v>
      </c>
      <c r="G135" s="25">
        <v>15</v>
      </c>
      <c r="H135" s="24">
        <v>22</v>
      </c>
      <c r="I135" s="24">
        <v>23</v>
      </c>
      <c r="J135" s="79">
        <v>20</v>
      </c>
      <c r="K135" s="79"/>
      <c r="L135" s="79"/>
      <c r="M135" s="79"/>
      <c r="N135" s="79">
        <v>15</v>
      </c>
      <c r="O135" s="24">
        <v>1</v>
      </c>
      <c r="P135" s="79">
        <v>3</v>
      </c>
      <c r="Q135" s="24">
        <v>0</v>
      </c>
      <c r="R135" s="24">
        <v>0</v>
      </c>
      <c r="S135" s="24">
        <v>0</v>
      </c>
    </row>
    <row r="136" spans="1:19">
      <c r="A136" s="25">
        <v>4</v>
      </c>
      <c r="B136" s="25" t="s">
        <v>1</v>
      </c>
      <c r="C136" s="25">
        <v>35</v>
      </c>
      <c r="D136" s="25" t="s">
        <v>47</v>
      </c>
      <c r="E136" s="25">
        <v>1</v>
      </c>
      <c r="F136" s="25">
        <v>10</v>
      </c>
      <c r="G136" s="25">
        <v>16.5</v>
      </c>
      <c r="H136" s="24">
        <v>30.5</v>
      </c>
      <c r="I136" s="24">
        <v>32</v>
      </c>
      <c r="J136" s="79">
        <v>37</v>
      </c>
      <c r="K136" s="79">
        <v>55</v>
      </c>
      <c r="L136" s="79">
        <v>59</v>
      </c>
      <c r="M136" s="79">
        <v>86</v>
      </c>
      <c r="N136" s="79">
        <v>1</v>
      </c>
      <c r="O136" s="24">
        <v>0</v>
      </c>
      <c r="P136" s="79">
        <v>20</v>
      </c>
      <c r="Q136" s="79">
        <v>18</v>
      </c>
      <c r="R136" s="79">
        <v>10</v>
      </c>
      <c r="S136" s="79">
        <v>3</v>
      </c>
    </row>
    <row r="137" spans="1:19">
      <c r="A137" s="25">
        <v>4</v>
      </c>
      <c r="B137" s="25" t="s">
        <v>1</v>
      </c>
      <c r="C137" s="25">
        <v>36</v>
      </c>
      <c r="D137" s="25" t="s">
        <v>272</v>
      </c>
      <c r="E137" s="25">
        <v>2</v>
      </c>
      <c r="F137" s="25">
        <v>6</v>
      </c>
      <c r="G137" s="25">
        <v>9.5</v>
      </c>
      <c r="H137" s="24">
        <v>12</v>
      </c>
      <c r="I137" s="24">
        <v>14</v>
      </c>
      <c r="J137" s="79">
        <v>17</v>
      </c>
      <c r="K137" s="79">
        <v>24</v>
      </c>
      <c r="L137" s="79">
        <v>28</v>
      </c>
      <c r="M137" s="79">
        <v>46.5</v>
      </c>
      <c r="N137" s="79">
        <v>50</v>
      </c>
      <c r="O137" s="24">
        <v>8</v>
      </c>
      <c r="P137" s="79">
        <v>10</v>
      </c>
      <c r="Q137" s="79">
        <v>25</v>
      </c>
      <c r="R137" s="79">
        <v>10</v>
      </c>
      <c r="S137" s="79">
        <v>6</v>
      </c>
    </row>
    <row r="138" spans="1:19">
      <c r="A138" s="25">
        <v>4</v>
      </c>
      <c r="B138" s="25" t="s">
        <v>1</v>
      </c>
      <c r="C138" s="25">
        <v>37</v>
      </c>
      <c r="D138" s="25" t="s">
        <v>267</v>
      </c>
      <c r="E138" s="25">
        <v>2</v>
      </c>
      <c r="F138" s="25">
        <v>7</v>
      </c>
      <c r="G138" s="25">
        <v>15</v>
      </c>
      <c r="H138" s="24">
        <v>24</v>
      </c>
      <c r="I138" s="24">
        <v>27</v>
      </c>
      <c r="J138" s="79">
        <v>29</v>
      </c>
      <c r="K138" s="79">
        <v>44</v>
      </c>
      <c r="L138" s="79">
        <v>57</v>
      </c>
      <c r="M138" s="79">
        <v>79.5</v>
      </c>
      <c r="N138" s="79">
        <v>40</v>
      </c>
      <c r="O138" s="24">
        <v>10</v>
      </c>
      <c r="P138" s="79">
        <v>12</v>
      </c>
      <c r="Q138" s="79">
        <v>40</v>
      </c>
      <c r="R138" s="79">
        <v>35</v>
      </c>
      <c r="S138" s="79">
        <v>33</v>
      </c>
    </row>
    <row r="139" spans="1:19">
      <c r="A139" s="25">
        <v>4</v>
      </c>
      <c r="B139" s="25" t="s">
        <v>1</v>
      </c>
      <c r="C139" s="25">
        <v>38</v>
      </c>
      <c r="D139" s="25" t="s">
        <v>66</v>
      </c>
      <c r="E139" s="25">
        <v>2</v>
      </c>
      <c r="F139" s="25">
        <v>8</v>
      </c>
      <c r="G139" s="25">
        <v>13</v>
      </c>
      <c r="H139" s="24">
        <v>15</v>
      </c>
      <c r="I139" s="24">
        <v>14</v>
      </c>
      <c r="J139" s="79"/>
      <c r="K139" s="79"/>
      <c r="L139" s="79"/>
      <c r="M139" s="79"/>
      <c r="N139" s="79">
        <v>80</v>
      </c>
      <c r="O139" s="24">
        <v>50</v>
      </c>
      <c r="P139" s="24">
        <v>0</v>
      </c>
      <c r="Q139" s="24">
        <v>0</v>
      </c>
      <c r="R139" s="24">
        <v>0</v>
      </c>
      <c r="S139" s="24">
        <v>0</v>
      </c>
    </row>
    <row r="140" spans="1:19" hidden="1">
      <c r="A140" s="25">
        <v>4</v>
      </c>
      <c r="B140" s="25" t="s">
        <v>1</v>
      </c>
      <c r="C140" s="25">
        <v>39</v>
      </c>
      <c r="D140" s="25" t="s">
        <v>47</v>
      </c>
      <c r="E140" s="25">
        <v>1</v>
      </c>
      <c r="F140" s="25">
        <v>12</v>
      </c>
      <c r="G140" s="30">
        <v>0</v>
      </c>
      <c r="H140" s="24"/>
      <c r="I140" s="24"/>
      <c r="J140" s="79"/>
      <c r="K140" s="79"/>
      <c r="L140" s="79"/>
      <c r="M140" s="79"/>
      <c r="N140" s="79">
        <v>0</v>
      </c>
      <c r="O140" s="79">
        <v>0</v>
      </c>
      <c r="P140" s="24">
        <v>0</v>
      </c>
      <c r="Q140" s="24">
        <v>0</v>
      </c>
      <c r="R140" s="24">
        <v>0</v>
      </c>
      <c r="S140" s="24">
        <v>0</v>
      </c>
    </row>
    <row r="141" spans="1:19">
      <c r="A141" s="25">
        <v>4</v>
      </c>
      <c r="B141" s="25" t="s">
        <v>1</v>
      </c>
      <c r="C141" s="25">
        <v>40</v>
      </c>
      <c r="D141" s="25" t="s">
        <v>267</v>
      </c>
      <c r="E141" s="25">
        <v>1</v>
      </c>
      <c r="F141" s="25">
        <v>7</v>
      </c>
      <c r="G141" s="25">
        <v>12.5</v>
      </c>
      <c r="H141" s="24">
        <v>15.5</v>
      </c>
      <c r="I141" s="24">
        <v>17</v>
      </c>
      <c r="J141" s="79">
        <v>22</v>
      </c>
      <c r="K141" s="79">
        <v>33</v>
      </c>
      <c r="L141" s="79">
        <v>43</v>
      </c>
      <c r="M141" s="79">
        <v>58</v>
      </c>
      <c r="N141" s="79">
        <v>0</v>
      </c>
      <c r="O141" s="24">
        <v>9</v>
      </c>
      <c r="P141" s="79">
        <v>10</v>
      </c>
      <c r="Q141" s="79">
        <v>15</v>
      </c>
      <c r="R141" s="79">
        <v>50</v>
      </c>
      <c r="S141" s="79">
        <v>30</v>
      </c>
    </row>
    <row r="142" spans="1:19">
      <c r="A142" s="25">
        <v>4</v>
      </c>
      <c r="B142" s="25" t="s">
        <v>1</v>
      </c>
      <c r="C142" s="25">
        <v>41</v>
      </c>
      <c r="D142" s="25" t="s">
        <v>47</v>
      </c>
      <c r="E142" s="25">
        <v>2</v>
      </c>
      <c r="F142" s="25">
        <v>9</v>
      </c>
      <c r="G142" s="25">
        <v>11</v>
      </c>
      <c r="H142" s="24">
        <v>18</v>
      </c>
      <c r="I142" s="24">
        <v>20</v>
      </c>
      <c r="J142" s="79">
        <v>24</v>
      </c>
      <c r="K142" s="79">
        <v>32</v>
      </c>
      <c r="L142" s="79">
        <v>52</v>
      </c>
      <c r="M142" s="79">
        <v>76</v>
      </c>
      <c r="N142" s="79">
        <v>50</v>
      </c>
      <c r="O142" s="24">
        <v>5</v>
      </c>
      <c r="P142" s="79">
        <v>15</v>
      </c>
      <c r="Q142" s="79">
        <v>35</v>
      </c>
      <c r="R142" s="79">
        <v>20</v>
      </c>
      <c r="S142" s="79">
        <v>30</v>
      </c>
    </row>
    <row r="143" spans="1:19">
      <c r="A143" s="25">
        <v>4</v>
      </c>
      <c r="B143" s="25" t="s">
        <v>1</v>
      </c>
      <c r="C143" s="25">
        <v>42</v>
      </c>
      <c r="D143" s="25" t="s">
        <v>47</v>
      </c>
      <c r="E143" s="25">
        <v>2</v>
      </c>
      <c r="F143" s="25">
        <v>7</v>
      </c>
      <c r="G143" s="25">
        <v>9.5</v>
      </c>
      <c r="H143" s="24">
        <v>14.5</v>
      </c>
      <c r="I143" s="24">
        <v>19</v>
      </c>
      <c r="J143" s="79">
        <v>24</v>
      </c>
      <c r="K143" s="79">
        <v>42</v>
      </c>
      <c r="L143" s="79">
        <v>55</v>
      </c>
      <c r="M143" s="79">
        <v>82</v>
      </c>
      <c r="N143" s="79">
        <v>0</v>
      </c>
      <c r="O143" s="24">
        <v>40</v>
      </c>
      <c r="P143" s="79">
        <v>40</v>
      </c>
      <c r="Q143" s="79">
        <v>0</v>
      </c>
      <c r="R143" s="79">
        <v>2</v>
      </c>
      <c r="S143" s="79">
        <v>2</v>
      </c>
    </row>
    <row r="144" spans="1:19">
      <c r="A144" s="25">
        <v>4</v>
      </c>
      <c r="B144" s="25" t="s">
        <v>1</v>
      </c>
      <c r="C144" s="25">
        <v>43</v>
      </c>
      <c r="D144" s="25" t="s">
        <v>47</v>
      </c>
      <c r="E144" s="25">
        <v>2</v>
      </c>
      <c r="F144" s="25">
        <v>6</v>
      </c>
      <c r="G144" s="25">
        <v>12.5</v>
      </c>
      <c r="H144" s="24">
        <v>17</v>
      </c>
      <c r="I144" s="24">
        <v>17</v>
      </c>
      <c r="J144" s="79">
        <v>18</v>
      </c>
      <c r="K144" s="79">
        <v>22</v>
      </c>
      <c r="L144" s="79">
        <v>22</v>
      </c>
      <c r="M144" s="79">
        <v>33.5</v>
      </c>
      <c r="N144" s="79">
        <v>30</v>
      </c>
      <c r="O144" s="24">
        <v>30</v>
      </c>
      <c r="P144" s="79">
        <v>20</v>
      </c>
      <c r="Q144" s="79">
        <v>75</v>
      </c>
      <c r="R144" s="79">
        <v>15</v>
      </c>
      <c r="S144" s="79">
        <v>40</v>
      </c>
    </row>
    <row r="145" spans="1:19" hidden="1">
      <c r="A145" s="25">
        <v>4</v>
      </c>
      <c r="B145" s="25" t="s">
        <v>1</v>
      </c>
      <c r="C145" s="25">
        <v>44</v>
      </c>
      <c r="D145" s="25" t="s">
        <v>47</v>
      </c>
      <c r="E145" s="25">
        <v>3</v>
      </c>
      <c r="F145" s="25">
        <v>7</v>
      </c>
      <c r="G145" s="25">
        <v>10</v>
      </c>
      <c r="H145" s="24"/>
      <c r="I145" s="24"/>
      <c r="J145" s="79"/>
      <c r="K145" s="79"/>
      <c r="L145" s="79"/>
      <c r="M145" s="79"/>
      <c r="N145" s="79">
        <v>0</v>
      </c>
      <c r="O145" s="79">
        <v>0</v>
      </c>
      <c r="P145" s="24">
        <v>0</v>
      </c>
      <c r="Q145" s="24">
        <v>0</v>
      </c>
      <c r="R145" s="24">
        <v>0</v>
      </c>
      <c r="S145" s="24">
        <v>0</v>
      </c>
    </row>
    <row r="146" spans="1:19">
      <c r="A146" s="25">
        <v>4</v>
      </c>
      <c r="B146" s="25" t="s">
        <v>1</v>
      </c>
      <c r="C146" s="25">
        <v>45</v>
      </c>
      <c r="D146" s="25" t="s">
        <v>47</v>
      </c>
      <c r="E146" s="25">
        <v>3</v>
      </c>
      <c r="F146" s="25">
        <v>7.5</v>
      </c>
      <c r="G146" s="25">
        <v>10.5</v>
      </c>
      <c r="H146" s="24">
        <v>7</v>
      </c>
      <c r="I146" s="24">
        <v>25</v>
      </c>
      <c r="J146" s="79">
        <v>28</v>
      </c>
      <c r="K146" s="79">
        <v>29</v>
      </c>
      <c r="L146" s="79">
        <v>31</v>
      </c>
      <c r="M146" s="79">
        <v>35</v>
      </c>
      <c r="N146" s="79">
        <v>5</v>
      </c>
      <c r="O146" s="24">
        <v>0</v>
      </c>
      <c r="P146" s="79">
        <v>5</v>
      </c>
      <c r="Q146" s="79">
        <v>0</v>
      </c>
      <c r="R146" s="79">
        <v>2</v>
      </c>
      <c r="S146" s="79">
        <v>0</v>
      </c>
    </row>
    <row r="147" spans="1:19">
      <c r="A147" s="25">
        <v>4</v>
      </c>
      <c r="B147" s="25" t="s">
        <v>1</v>
      </c>
      <c r="C147" s="25">
        <v>46</v>
      </c>
      <c r="D147" s="25" t="s">
        <v>66</v>
      </c>
      <c r="E147" s="25">
        <v>3</v>
      </c>
      <c r="F147" s="25">
        <v>7.5</v>
      </c>
      <c r="G147" s="25">
        <v>13</v>
      </c>
      <c r="H147" s="24">
        <v>15.5</v>
      </c>
      <c r="I147" s="24">
        <v>18</v>
      </c>
      <c r="J147" s="79">
        <v>20</v>
      </c>
      <c r="K147" s="79">
        <v>19</v>
      </c>
      <c r="L147" s="79">
        <v>17</v>
      </c>
      <c r="M147" s="79">
        <v>21</v>
      </c>
      <c r="N147" s="79">
        <v>0</v>
      </c>
      <c r="O147" s="24">
        <v>0</v>
      </c>
      <c r="P147" s="79">
        <v>3</v>
      </c>
      <c r="Q147" s="79">
        <v>3</v>
      </c>
      <c r="R147" s="79">
        <v>20</v>
      </c>
      <c r="S147" s="79">
        <v>5</v>
      </c>
    </row>
    <row r="148" spans="1:19">
      <c r="A148" s="25">
        <v>4</v>
      </c>
      <c r="B148" s="25" t="s">
        <v>1</v>
      </c>
      <c r="C148" s="25">
        <v>47</v>
      </c>
      <c r="D148" s="25" t="s">
        <v>66</v>
      </c>
      <c r="E148" s="25">
        <v>3</v>
      </c>
      <c r="F148" s="25">
        <v>5</v>
      </c>
      <c r="G148" s="25">
        <v>10</v>
      </c>
      <c r="H148" s="24">
        <v>14</v>
      </c>
      <c r="I148" s="24">
        <v>9</v>
      </c>
      <c r="J148" s="79">
        <v>11</v>
      </c>
      <c r="K148" s="79">
        <v>15</v>
      </c>
      <c r="L148" s="79">
        <v>18</v>
      </c>
      <c r="M148" s="79">
        <v>26</v>
      </c>
      <c r="N148" s="79">
        <v>10</v>
      </c>
      <c r="O148" s="24">
        <v>1</v>
      </c>
      <c r="P148" s="79">
        <v>1</v>
      </c>
      <c r="Q148" s="79">
        <v>15</v>
      </c>
      <c r="R148" s="79">
        <v>5</v>
      </c>
      <c r="S148" s="79">
        <v>5</v>
      </c>
    </row>
    <row r="149" spans="1:19">
      <c r="A149" s="25">
        <v>4</v>
      </c>
      <c r="B149" s="25" t="s">
        <v>1</v>
      </c>
      <c r="C149" s="25">
        <v>48</v>
      </c>
      <c r="D149" s="25" t="s">
        <v>47</v>
      </c>
      <c r="E149" s="25">
        <v>3</v>
      </c>
      <c r="F149" s="25">
        <v>4</v>
      </c>
      <c r="G149" s="25">
        <v>10</v>
      </c>
      <c r="H149" s="24">
        <v>19</v>
      </c>
      <c r="I149" s="24">
        <v>17</v>
      </c>
      <c r="J149" s="79">
        <v>18</v>
      </c>
      <c r="K149" s="79">
        <v>14</v>
      </c>
      <c r="L149" s="78">
        <v>8</v>
      </c>
      <c r="M149" s="78"/>
      <c r="N149" s="79">
        <v>0</v>
      </c>
      <c r="O149" s="24">
        <v>5</v>
      </c>
      <c r="P149" s="79">
        <v>3</v>
      </c>
      <c r="Q149" s="79">
        <v>10</v>
      </c>
      <c r="R149" s="78">
        <v>5</v>
      </c>
      <c r="S149" s="24">
        <v>0</v>
      </c>
    </row>
    <row r="150" spans="1:19">
      <c r="A150" s="25">
        <v>4</v>
      </c>
      <c r="B150" s="25" t="s">
        <v>1</v>
      </c>
      <c r="C150" s="25">
        <v>49</v>
      </c>
      <c r="D150" s="25" t="s">
        <v>66</v>
      </c>
      <c r="E150" s="25">
        <v>2</v>
      </c>
      <c r="F150" s="25">
        <v>7</v>
      </c>
      <c r="G150" s="25">
        <v>12</v>
      </c>
      <c r="H150" s="24">
        <v>20</v>
      </c>
      <c r="I150" s="24">
        <v>25.5</v>
      </c>
      <c r="J150" s="79">
        <v>32</v>
      </c>
      <c r="K150" s="79">
        <v>39</v>
      </c>
      <c r="L150" s="79">
        <v>45</v>
      </c>
      <c r="M150" s="79">
        <v>51</v>
      </c>
      <c r="N150" s="79">
        <v>0</v>
      </c>
      <c r="O150" s="24">
        <v>5</v>
      </c>
      <c r="P150" s="79">
        <v>6</v>
      </c>
      <c r="Q150" s="79">
        <v>0</v>
      </c>
      <c r="R150" s="79">
        <v>10</v>
      </c>
      <c r="S150" s="79">
        <v>15</v>
      </c>
    </row>
    <row r="151" spans="1:19" hidden="1">
      <c r="A151" s="25">
        <v>4</v>
      </c>
      <c r="B151" s="25" t="s">
        <v>1</v>
      </c>
      <c r="C151" s="25">
        <v>50</v>
      </c>
      <c r="D151" s="25" t="s">
        <v>47</v>
      </c>
      <c r="E151" s="25">
        <v>4</v>
      </c>
      <c r="F151" s="25">
        <v>8</v>
      </c>
      <c r="G151" s="25">
        <v>10</v>
      </c>
      <c r="H151" s="24"/>
      <c r="I151" s="57"/>
      <c r="J151" s="79"/>
      <c r="K151" s="79">
        <v>13</v>
      </c>
      <c r="L151" s="79"/>
      <c r="M151" s="79"/>
      <c r="N151" s="79">
        <v>0</v>
      </c>
      <c r="O151" s="79">
        <v>0</v>
      </c>
      <c r="P151" s="24">
        <v>0</v>
      </c>
      <c r="Q151" s="79">
        <v>5</v>
      </c>
      <c r="R151" s="24">
        <v>0</v>
      </c>
      <c r="S151" s="24">
        <v>0</v>
      </c>
    </row>
    <row r="152" spans="1:19" hidden="1">
      <c r="A152" s="25">
        <v>4</v>
      </c>
      <c r="B152" s="25" t="s">
        <v>1</v>
      </c>
      <c r="C152" s="25">
        <v>51</v>
      </c>
      <c r="D152" s="25" t="s">
        <v>47</v>
      </c>
      <c r="E152" s="25">
        <v>2</v>
      </c>
      <c r="F152" s="25">
        <v>10.5</v>
      </c>
      <c r="G152" s="30">
        <v>0</v>
      </c>
      <c r="H152" s="50"/>
      <c r="I152" s="57"/>
      <c r="J152" s="78"/>
      <c r="K152" s="78"/>
      <c r="L152" s="79"/>
      <c r="M152" s="79"/>
      <c r="N152" s="79">
        <v>0</v>
      </c>
      <c r="O152" s="79">
        <v>0</v>
      </c>
      <c r="P152" s="24">
        <v>0</v>
      </c>
      <c r="Q152" s="24">
        <v>0</v>
      </c>
      <c r="R152" s="24">
        <v>0</v>
      </c>
      <c r="S152" s="24">
        <v>0</v>
      </c>
    </row>
    <row r="153" spans="1:19" hidden="1">
      <c r="A153" s="25">
        <v>4</v>
      </c>
      <c r="B153" s="25" t="s">
        <v>1</v>
      </c>
      <c r="C153" s="25">
        <v>52</v>
      </c>
      <c r="D153" s="25" t="s">
        <v>47</v>
      </c>
      <c r="E153" s="25">
        <v>1</v>
      </c>
      <c r="F153" s="25">
        <v>7</v>
      </c>
      <c r="G153" s="30">
        <v>0</v>
      </c>
      <c r="H153" s="24"/>
      <c r="I153" s="57"/>
      <c r="J153" s="79"/>
      <c r="K153" s="79"/>
      <c r="L153" s="79"/>
      <c r="M153" s="79"/>
      <c r="N153" s="79">
        <v>0</v>
      </c>
      <c r="O153" s="79">
        <v>0</v>
      </c>
      <c r="P153" s="24">
        <v>0</v>
      </c>
      <c r="Q153" s="24">
        <v>0</v>
      </c>
      <c r="R153" s="24">
        <v>0</v>
      </c>
      <c r="S153" s="24">
        <v>0</v>
      </c>
    </row>
    <row r="154" spans="1:19">
      <c r="A154" s="25">
        <v>4</v>
      </c>
      <c r="B154" s="25" t="s">
        <v>1</v>
      </c>
      <c r="C154" s="25">
        <v>53</v>
      </c>
      <c r="D154" s="25" t="s">
        <v>47</v>
      </c>
      <c r="E154" s="25">
        <v>2</v>
      </c>
      <c r="F154" s="25">
        <v>6</v>
      </c>
      <c r="G154" s="25">
        <v>14.5</v>
      </c>
      <c r="H154" s="24">
        <v>23.5</v>
      </c>
      <c r="I154" s="24">
        <v>27.5</v>
      </c>
      <c r="J154" s="79">
        <v>31</v>
      </c>
      <c r="K154" s="79">
        <v>38</v>
      </c>
      <c r="L154" s="79">
        <v>50</v>
      </c>
      <c r="M154" s="79">
        <v>37</v>
      </c>
      <c r="N154" s="79">
        <v>15</v>
      </c>
      <c r="O154" s="24">
        <v>12</v>
      </c>
      <c r="P154" s="79">
        <v>30</v>
      </c>
      <c r="Q154" s="79">
        <v>1</v>
      </c>
      <c r="R154" s="79">
        <v>40</v>
      </c>
      <c r="S154" s="79">
        <v>3</v>
      </c>
    </row>
    <row r="155" spans="1:19" hidden="1">
      <c r="A155" s="25">
        <v>4</v>
      </c>
      <c r="B155" s="25" t="s">
        <v>1</v>
      </c>
      <c r="C155" s="25">
        <v>54</v>
      </c>
      <c r="D155" s="25" t="s">
        <v>47</v>
      </c>
      <c r="E155" s="25">
        <v>1</v>
      </c>
      <c r="F155" s="25">
        <v>8</v>
      </c>
      <c r="G155" s="25">
        <v>11</v>
      </c>
      <c r="H155" s="57"/>
      <c r="I155" s="24"/>
      <c r="J155" s="79"/>
      <c r="K155" s="79"/>
      <c r="L155" s="79"/>
      <c r="M155" s="79"/>
      <c r="N155" s="79">
        <v>0</v>
      </c>
      <c r="O155" s="79">
        <v>0</v>
      </c>
      <c r="P155" s="24">
        <v>0</v>
      </c>
      <c r="Q155" s="24">
        <v>0</v>
      </c>
      <c r="R155" s="24">
        <v>0</v>
      </c>
      <c r="S155" s="24">
        <v>0</v>
      </c>
    </row>
    <row r="156" spans="1:19">
      <c r="A156" s="25">
        <v>4</v>
      </c>
      <c r="B156" s="25" t="s">
        <v>1</v>
      </c>
      <c r="C156" s="25">
        <v>55</v>
      </c>
      <c r="D156" s="25" t="s">
        <v>47</v>
      </c>
      <c r="E156" s="25">
        <v>1</v>
      </c>
      <c r="F156" s="25">
        <v>10</v>
      </c>
      <c r="G156" s="25">
        <v>20.5</v>
      </c>
      <c r="H156" s="24">
        <v>27</v>
      </c>
      <c r="I156" s="24">
        <v>30</v>
      </c>
      <c r="J156" s="79">
        <v>29</v>
      </c>
      <c r="K156" s="79">
        <v>29</v>
      </c>
      <c r="L156" s="79">
        <v>39</v>
      </c>
      <c r="M156" s="79">
        <v>57</v>
      </c>
      <c r="N156" s="79">
        <v>30</v>
      </c>
      <c r="O156" s="24">
        <v>20</v>
      </c>
      <c r="P156" s="79">
        <v>10</v>
      </c>
      <c r="Q156" s="79">
        <v>20</v>
      </c>
      <c r="R156" s="79">
        <v>20</v>
      </c>
      <c r="S156" s="79">
        <v>40</v>
      </c>
    </row>
    <row r="157" spans="1:19">
      <c r="A157" s="25">
        <v>4</v>
      </c>
      <c r="B157" s="25" t="s">
        <v>1</v>
      </c>
      <c r="C157" s="25">
        <v>56</v>
      </c>
      <c r="D157" s="25" t="s">
        <v>47</v>
      </c>
      <c r="E157" s="25">
        <v>1</v>
      </c>
      <c r="F157" s="25">
        <v>11</v>
      </c>
      <c r="G157" s="25">
        <v>17</v>
      </c>
      <c r="H157" s="24">
        <v>27.5</v>
      </c>
      <c r="I157" s="24">
        <v>31</v>
      </c>
      <c r="J157" s="79">
        <v>34</v>
      </c>
      <c r="K157" s="79">
        <v>37</v>
      </c>
      <c r="L157" s="79">
        <v>39</v>
      </c>
      <c r="M157" s="79">
        <v>65.5</v>
      </c>
      <c r="N157" s="79">
        <v>30</v>
      </c>
      <c r="O157" s="24">
        <v>7</v>
      </c>
      <c r="P157" s="79">
        <v>20</v>
      </c>
      <c r="Q157" s="79">
        <v>3</v>
      </c>
      <c r="R157" s="79">
        <v>20</v>
      </c>
      <c r="S157" s="79">
        <v>4</v>
      </c>
    </row>
    <row r="158" spans="1:19">
      <c r="A158" s="25">
        <v>4</v>
      </c>
      <c r="B158" s="25" t="s">
        <v>1</v>
      </c>
      <c r="C158" s="25">
        <v>57</v>
      </c>
      <c r="D158" s="25" t="s">
        <v>47</v>
      </c>
      <c r="E158" s="25">
        <v>1</v>
      </c>
      <c r="F158" s="25">
        <v>9</v>
      </c>
      <c r="G158" s="25">
        <v>25</v>
      </c>
      <c r="H158" s="24">
        <v>48</v>
      </c>
      <c r="I158" s="24">
        <v>56</v>
      </c>
      <c r="J158" s="79">
        <v>58</v>
      </c>
      <c r="K158" s="79">
        <v>59</v>
      </c>
      <c r="L158" s="79">
        <v>54</v>
      </c>
      <c r="M158" s="79">
        <v>72</v>
      </c>
      <c r="N158" s="79">
        <v>40</v>
      </c>
      <c r="O158" s="24">
        <v>8</v>
      </c>
      <c r="P158" s="79">
        <v>8</v>
      </c>
      <c r="Q158" s="79">
        <v>15</v>
      </c>
      <c r="R158" s="79">
        <v>65</v>
      </c>
      <c r="S158" s="79">
        <v>25</v>
      </c>
    </row>
    <row r="159" spans="1:19">
      <c r="A159" s="25">
        <v>4</v>
      </c>
      <c r="B159" s="25" t="s">
        <v>1</v>
      </c>
      <c r="C159" s="25">
        <v>58</v>
      </c>
      <c r="D159" s="25" t="s">
        <v>47</v>
      </c>
      <c r="E159" s="25">
        <v>1</v>
      </c>
      <c r="F159" s="25">
        <v>8</v>
      </c>
      <c r="G159" s="25">
        <v>11.5</v>
      </c>
      <c r="H159" s="24">
        <v>20</v>
      </c>
      <c r="I159" s="24">
        <v>22</v>
      </c>
      <c r="J159" s="79">
        <v>26</v>
      </c>
      <c r="K159" s="79">
        <v>36</v>
      </c>
      <c r="L159" s="79">
        <v>52</v>
      </c>
      <c r="M159" s="79">
        <v>69.5</v>
      </c>
      <c r="N159" s="79">
        <v>35</v>
      </c>
      <c r="O159" s="24">
        <v>20</v>
      </c>
      <c r="P159" s="79">
        <v>25</v>
      </c>
      <c r="Q159" s="79">
        <v>12</v>
      </c>
      <c r="R159" s="79">
        <v>30</v>
      </c>
      <c r="S159" s="79">
        <v>30</v>
      </c>
    </row>
    <row r="160" spans="1:19">
      <c r="A160" s="25">
        <v>4</v>
      </c>
      <c r="B160" s="25" t="s">
        <v>1</v>
      </c>
      <c r="C160" s="25">
        <v>59</v>
      </c>
      <c r="D160" s="25" t="s">
        <v>47</v>
      </c>
      <c r="E160" s="25">
        <v>2</v>
      </c>
      <c r="F160" s="25">
        <v>8.5</v>
      </c>
      <c r="G160" s="25">
        <v>11.5</v>
      </c>
      <c r="H160" s="24">
        <v>13.5</v>
      </c>
      <c r="I160" s="24">
        <v>13</v>
      </c>
      <c r="J160" s="79">
        <v>14</v>
      </c>
      <c r="K160" s="79">
        <v>17</v>
      </c>
      <c r="L160" s="79">
        <v>22</v>
      </c>
      <c r="M160" s="79">
        <v>30.5</v>
      </c>
      <c r="N160" s="79">
        <v>10</v>
      </c>
      <c r="O160" s="24">
        <v>5</v>
      </c>
      <c r="P160" s="79">
        <v>2</v>
      </c>
      <c r="Q160" s="79">
        <v>5</v>
      </c>
      <c r="R160" s="79">
        <v>20</v>
      </c>
      <c r="S160" s="79">
        <v>6</v>
      </c>
    </row>
    <row r="161" spans="1:19">
      <c r="A161" s="25">
        <v>4</v>
      </c>
      <c r="B161" s="25" t="s">
        <v>1</v>
      </c>
      <c r="C161" s="25">
        <v>60</v>
      </c>
      <c r="D161" s="25" t="s">
        <v>47</v>
      </c>
      <c r="E161" s="25">
        <v>3</v>
      </c>
      <c r="F161" s="25">
        <v>10</v>
      </c>
      <c r="G161" s="25">
        <v>12</v>
      </c>
      <c r="H161" s="24">
        <v>13</v>
      </c>
      <c r="I161" s="24">
        <v>12</v>
      </c>
      <c r="J161" s="79">
        <v>10</v>
      </c>
      <c r="K161" s="79">
        <v>12</v>
      </c>
      <c r="L161" s="79">
        <v>13</v>
      </c>
      <c r="M161" s="79">
        <v>13</v>
      </c>
      <c r="N161" s="79">
        <v>10</v>
      </c>
      <c r="O161" s="24">
        <v>1</v>
      </c>
      <c r="P161" s="79">
        <v>1</v>
      </c>
      <c r="Q161" s="79">
        <v>18</v>
      </c>
      <c r="R161" s="79">
        <v>25</v>
      </c>
      <c r="S161" s="79">
        <v>9</v>
      </c>
    </row>
    <row r="162" spans="1:19">
      <c r="A162" s="25">
        <v>4</v>
      </c>
      <c r="B162" s="25" t="s">
        <v>1</v>
      </c>
      <c r="C162" s="25">
        <v>61</v>
      </c>
      <c r="D162" s="25" t="s">
        <v>47</v>
      </c>
      <c r="E162" s="25">
        <v>2</v>
      </c>
      <c r="F162" s="25">
        <v>7</v>
      </c>
      <c r="G162" s="25">
        <v>9.5</v>
      </c>
      <c r="H162" s="24">
        <v>9</v>
      </c>
      <c r="I162" s="24">
        <v>7.5</v>
      </c>
      <c r="J162" s="79"/>
      <c r="K162" s="79">
        <v>7.5</v>
      </c>
      <c r="L162" s="79"/>
      <c r="M162" s="79"/>
      <c r="N162" s="79">
        <v>5</v>
      </c>
      <c r="O162" s="24">
        <v>1</v>
      </c>
      <c r="P162" s="24">
        <v>0</v>
      </c>
      <c r="Q162" s="79">
        <v>15</v>
      </c>
      <c r="R162" s="24">
        <v>0</v>
      </c>
      <c r="S162" s="24">
        <v>0</v>
      </c>
    </row>
    <row r="163" spans="1:19">
      <c r="A163" s="25">
        <v>4</v>
      </c>
      <c r="B163" s="25" t="s">
        <v>1</v>
      </c>
      <c r="C163" s="25">
        <v>62</v>
      </c>
      <c r="D163" s="25" t="s">
        <v>47</v>
      </c>
      <c r="E163" s="25">
        <v>3</v>
      </c>
      <c r="F163" s="25">
        <v>7</v>
      </c>
      <c r="G163" s="25">
        <v>11</v>
      </c>
      <c r="H163" s="24">
        <v>14</v>
      </c>
      <c r="I163" s="24">
        <v>14</v>
      </c>
      <c r="J163" s="79">
        <v>20</v>
      </c>
      <c r="K163" s="79">
        <v>20</v>
      </c>
      <c r="L163" s="79">
        <v>25</v>
      </c>
      <c r="M163" s="79">
        <v>42.5</v>
      </c>
      <c r="N163" s="79">
        <v>5</v>
      </c>
      <c r="O163" s="24">
        <v>0</v>
      </c>
      <c r="P163" s="79">
        <v>0</v>
      </c>
      <c r="Q163" s="79">
        <v>0</v>
      </c>
      <c r="R163" s="79">
        <v>0</v>
      </c>
      <c r="S163" s="79">
        <v>0</v>
      </c>
    </row>
    <row r="164" spans="1:19">
      <c r="A164" s="25">
        <v>4</v>
      </c>
      <c r="B164" s="25" t="s">
        <v>1</v>
      </c>
      <c r="C164" s="25">
        <v>63</v>
      </c>
      <c r="D164" s="25" t="s">
        <v>47</v>
      </c>
      <c r="E164" s="25">
        <v>2</v>
      </c>
      <c r="F164" s="25">
        <v>7</v>
      </c>
      <c r="G164" s="25">
        <v>11</v>
      </c>
      <c r="H164" s="24">
        <v>13</v>
      </c>
      <c r="I164" s="24">
        <v>13</v>
      </c>
      <c r="J164" s="79">
        <v>15</v>
      </c>
      <c r="K164" s="79">
        <v>17</v>
      </c>
      <c r="L164" s="79">
        <v>16</v>
      </c>
      <c r="M164" s="79">
        <v>15</v>
      </c>
      <c r="N164" s="79">
        <v>30</v>
      </c>
      <c r="O164" s="24">
        <v>5</v>
      </c>
      <c r="P164" s="79">
        <v>10</v>
      </c>
      <c r="Q164" s="79">
        <v>25</v>
      </c>
      <c r="R164" s="79">
        <v>30</v>
      </c>
      <c r="S164" s="79">
        <v>40</v>
      </c>
    </row>
    <row r="165" spans="1:19">
      <c r="A165" s="25">
        <v>4</v>
      </c>
      <c r="B165" s="25" t="s">
        <v>1</v>
      </c>
      <c r="C165" s="25">
        <v>64</v>
      </c>
      <c r="D165" s="25" t="s">
        <v>47</v>
      </c>
      <c r="E165" s="25">
        <v>2</v>
      </c>
      <c r="F165" s="25">
        <v>4</v>
      </c>
      <c r="G165" s="25">
        <v>6.5</v>
      </c>
      <c r="H165" s="24">
        <v>11.5</v>
      </c>
      <c r="I165" s="24">
        <v>11.5</v>
      </c>
      <c r="J165" s="79">
        <v>12</v>
      </c>
      <c r="K165" s="79">
        <v>11</v>
      </c>
      <c r="L165" s="79">
        <v>10</v>
      </c>
      <c r="M165" s="79"/>
      <c r="N165" s="79">
        <v>5</v>
      </c>
      <c r="O165" s="24">
        <v>0</v>
      </c>
      <c r="P165" s="79">
        <v>1</v>
      </c>
      <c r="Q165" s="79">
        <v>5</v>
      </c>
      <c r="R165" s="79">
        <v>45</v>
      </c>
      <c r="S165" s="24">
        <v>0</v>
      </c>
    </row>
    <row r="166" spans="1:19">
      <c r="A166" s="25">
        <v>4</v>
      </c>
      <c r="B166" s="25" t="s">
        <v>1</v>
      </c>
      <c r="C166" s="25">
        <v>65</v>
      </c>
      <c r="D166" s="25" t="s">
        <v>47</v>
      </c>
      <c r="E166" s="25">
        <v>2</v>
      </c>
      <c r="F166" s="25">
        <v>5</v>
      </c>
      <c r="G166" s="25">
        <v>7.5</v>
      </c>
      <c r="H166" s="24">
        <v>11.5</v>
      </c>
      <c r="I166" s="24">
        <v>14.5</v>
      </c>
      <c r="J166" s="79">
        <v>18</v>
      </c>
      <c r="K166" s="79">
        <v>20</v>
      </c>
      <c r="L166" s="79">
        <v>18</v>
      </c>
      <c r="M166" s="79"/>
      <c r="N166" s="79">
        <v>30</v>
      </c>
      <c r="O166" s="24">
        <v>1</v>
      </c>
      <c r="P166" s="79">
        <v>2</v>
      </c>
      <c r="Q166" s="79">
        <v>12</v>
      </c>
      <c r="R166" s="79">
        <v>60</v>
      </c>
      <c r="S166" s="24">
        <v>0</v>
      </c>
    </row>
    <row r="167" spans="1:19" hidden="1">
      <c r="A167" s="25">
        <v>4</v>
      </c>
      <c r="B167" s="25" t="s">
        <v>1</v>
      </c>
      <c r="C167" s="25">
        <v>66</v>
      </c>
      <c r="D167" s="25" t="s">
        <v>47</v>
      </c>
      <c r="E167" s="25">
        <v>2</v>
      </c>
      <c r="F167" s="25">
        <v>10</v>
      </c>
      <c r="G167" s="30">
        <v>0</v>
      </c>
      <c r="H167" s="24"/>
      <c r="I167" s="24"/>
      <c r="J167" s="79"/>
      <c r="K167" s="79"/>
      <c r="L167" s="79"/>
      <c r="M167" s="79"/>
      <c r="N167" s="79">
        <v>0</v>
      </c>
      <c r="O167" s="79">
        <v>0</v>
      </c>
      <c r="P167" s="24">
        <v>0</v>
      </c>
      <c r="Q167" s="24">
        <v>0</v>
      </c>
      <c r="R167" s="24">
        <v>0</v>
      </c>
      <c r="S167" s="24">
        <v>0</v>
      </c>
    </row>
    <row r="168" spans="1:19" hidden="1">
      <c r="A168" s="25">
        <v>4</v>
      </c>
      <c r="B168" s="25" t="s">
        <v>1</v>
      </c>
      <c r="C168" s="25">
        <v>67</v>
      </c>
      <c r="D168" s="25" t="s">
        <v>47</v>
      </c>
      <c r="E168" s="25">
        <v>1</v>
      </c>
      <c r="F168" s="25">
        <v>6.5</v>
      </c>
      <c r="G168" s="25">
        <v>9</v>
      </c>
      <c r="H168" s="24"/>
      <c r="I168" s="24"/>
      <c r="J168" s="79"/>
      <c r="K168" s="79"/>
      <c r="L168" s="79"/>
      <c r="M168" s="79"/>
      <c r="N168" s="79">
        <v>0</v>
      </c>
      <c r="O168" s="79">
        <v>0</v>
      </c>
      <c r="P168" s="24">
        <v>0</v>
      </c>
      <c r="Q168" s="24">
        <v>0</v>
      </c>
      <c r="R168" s="24">
        <v>0</v>
      </c>
      <c r="S168" s="24">
        <v>0</v>
      </c>
    </row>
    <row r="169" spans="1:19">
      <c r="A169" s="25">
        <v>4</v>
      </c>
      <c r="B169" s="25" t="s">
        <v>1</v>
      </c>
      <c r="C169" s="25">
        <v>68</v>
      </c>
      <c r="D169" s="25" t="s">
        <v>47</v>
      </c>
      <c r="E169" s="25">
        <v>2</v>
      </c>
      <c r="F169" s="25">
        <v>4</v>
      </c>
      <c r="G169" s="25">
        <v>8</v>
      </c>
      <c r="H169" s="24">
        <v>11.5</v>
      </c>
      <c r="I169" s="24"/>
      <c r="J169" s="79"/>
      <c r="K169" s="79">
        <v>0</v>
      </c>
      <c r="L169" s="79"/>
      <c r="M169" s="79"/>
      <c r="N169" s="79">
        <v>0</v>
      </c>
      <c r="O169" s="79">
        <v>0</v>
      </c>
      <c r="P169" s="24">
        <v>0</v>
      </c>
      <c r="Q169" s="79">
        <v>0</v>
      </c>
      <c r="R169" s="24">
        <v>0</v>
      </c>
      <c r="S169" s="24">
        <v>0</v>
      </c>
    </row>
    <row r="170" spans="1:19">
      <c r="A170" s="25">
        <v>4</v>
      </c>
      <c r="B170" s="25" t="s">
        <v>1</v>
      </c>
      <c r="C170" s="25">
        <v>69</v>
      </c>
      <c r="D170" s="25" t="s">
        <v>47</v>
      </c>
      <c r="E170" s="25">
        <v>2</v>
      </c>
      <c r="F170" s="25">
        <v>6</v>
      </c>
      <c r="G170" s="25">
        <v>14.5</v>
      </c>
      <c r="H170" s="24">
        <v>27</v>
      </c>
      <c r="I170" s="24">
        <v>23</v>
      </c>
      <c r="J170" s="79">
        <v>32</v>
      </c>
      <c r="K170" s="79">
        <v>59</v>
      </c>
      <c r="L170" s="79">
        <v>61</v>
      </c>
      <c r="M170" s="79">
        <v>81</v>
      </c>
      <c r="N170" s="79">
        <v>30</v>
      </c>
      <c r="O170" s="24">
        <v>8</v>
      </c>
      <c r="P170" s="79">
        <v>15</v>
      </c>
      <c r="Q170" s="79">
        <v>30</v>
      </c>
      <c r="R170" s="79">
        <v>25</v>
      </c>
      <c r="S170" s="79">
        <v>5</v>
      </c>
    </row>
    <row r="171" spans="1:19">
      <c r="A171" s="25">
        <v>4</v>
      </c>
      <c r="B171" s="25" t="s">
        <v>1</v>
      </c>
      <c r="C171" s="25">
        <v>70</v>
      </c>
      <c r="D171" s="25" t="s">
        <v>47</v>
      </c>
      <c r="E171" s="25">
        <v>1</v>
      </c>
      <c r="F171" s="25">
        <v>7.5</v>
      </c>
      <c r="G171" s="25">
        <v>11.5</v>
      </c>
      <c r="H171" s="24">
        <v>17</v>
      </c>
      <c r="I171" s="24">
        <v>11</v>
      </c>
      <c r="J171" s="79"/>
      <c r="K171" s="79">
        <v>12</v>
      </c>
      <c r="L171" s="79"/>
      <c r="M171" s="79"/>
      <c r="N171" s="79">
        <v>20</v>
      </c>
      <c r="O171" s="24">
        <v>30</v>
      </c>
      <c r="P171" s="24">
        <v>0</v>
      </c>
      <c r="Q171" s="79">
        <v>2</v>
      </c>
      <c r="R171" s="24">
        <v>0</v>
      </c>
      <c r="S171" s="24">
        <v>0</v>
      </c>
    </row>
    <row r="172" spans="1:19">
      <c r="A172" s="25">
        <v>4</v>
      </c>
      <c r="B172" s="25" t="s">
        <v>1</v>
      </c>
      <c r="C172" s="25">
        <v>71</v>
      </c>
      <c r="D172" s="25" t="s">
        <v>47</v>
      </c>
      <c r="E172" s="25">
        <v>2</v>
      </c>
      <c r="F172" s="25">
        <v>6</v>
      </c>
      <c r="G172" s="25">
        <v>10.5</v>
      </c>
      <c r="H172" s="24">
        <v>26</v>
      </c>
      <c r="I172" s="24">
        <v>33</v>
      </c>
      <c r="J172" s="79">
        <v>48</v>
      </c>
      <c r="K172" s="79">
        <v>70</v>
      </c>
      <c r="L172" s="79">
        <v>83</v>
      </c>
      <c r="M172" s="79">
        <v>107</v>
      </c>
      <c r="N172" s="79">
        <v>5</v>
      </c>
      <c r="O172" s="24">
        <v>10</v>
      </c>
      <c r="P172" s="79">
        <v>2</v>
      </c>
      <c r="Q172" s="79">
        <v>3</v>
      </c>
      <c r="R172" s="79">
        <v>15</v>
      </c>
      <c r="S172" s="79">
        <v>1</v>
      </c>
    </row>
    <row r="173" spans="1:19">
      <c r="A173" s="25">
        <v>4</v>
      </c>
      <c r="B173" s="25" t="s">
        <v>1</v>
      </c>
      <c r="C173" s="25">
        <v>72</v>
      </c>
      <c r="D173" s="25" t="s">
        <v>47</v>
      </c>
      <c r="E173" s="25">
        <v>2</v>
      </c>
      <c r="F173" s="25">
        <v>5.5</v>
      </c>
      <c r="G173" s="25">
        <v>11.5</v>
      </c>
      <c r="H173" s="24">
        <v>18</v>
      </c>
      <c r="I173" s="24">
        <v>20.5</v>
      </c>
      <c r="J173" s="79">
        <v>22</v>
      </c>
      <c r="K173" s="79">
        <v>25</v>
      </c>
      <c r="L173" s="79">
        <v>31</v>
      </c>
      <c r="M173" s="79">
        <v>55</v>
      </c>
      <c r="N173" s="79">
        <v>10</v>
      </c>
      <c r="O173" s="24">
        <v>12</v>
      </c>
      <c r="P173" s="79">
        <v>3</v>
      </c>
      <c r="Q173" s="79">
        <v>7</v>
      </c>
      <c r="R173" s="79">
        <v>30</v>
      </c>
      <c r="S173" s="79">
        <v>17</v>
      </c>
    </row>
    <row r="174" spans="1:19" hidden="1">
      <c r="A174" s="25">
        <v>4</v>
      </c>
      <c r="B174" s="25" t="s">
        <v>1</v>
      </c>
      <c r="C174" s="25">
        <v>73</v>
      </c>
      <c r="D174" s="25" t="s">
        <v>47</v>
      </c>
      <c r="E174" s="25">
        <v>2</v>
      </c>
      <c r="F174" s="25">
        <v>9</v>
      </c>
      <c r="G174" s="30">
        <v>0</v>
      </c>
      <c r="H174" s="24"/>
      <c r="I174" s="24"/>
      <c r="J174" s="79"/>
      <c r="K174" s="79"/>
      <c r="L174" s="79"/>
      <c r="M174" s="79"/>
      <c r="N174" s="79">
        <v>0</v>
      </c>
      <c r="O174" s="79">
        <v>0</v>
      </c>
      <c r="P174" s="24">
        <v>0</v>
      </c>
      <c r="Q174" s="24">
        <v>0</v>
      </c>
      <c r="R174" s="24">
        <v>0</v>
      </c>
      <c r="S174" s="24">
        <v>0</v>
      </c>
    </row>
    <row r="175" spans="1:19">
      <c r="A175" s="25">
        <v>4</v>
      </c>
      <c r="B175" s="25" t="s">
        <v>1</v>
      </c>
      <c r="C175" s="25">
        <v>74</v>
      </c>
      <c r="D175" s="25" t="s">
        <v>47</v>
      </c>
      <c r="E175" s="25">
        <v>2</v>
      </c>
      <c r="F175" s="25">
        <v>10</v>
      </c>
      <c r="G175" s="25">
        <v>14.5</v>
      </c>
      <c r="H175" s="24">
        <v>18</v>
      </c>
      <c r="I175" s="24">
        <v>19</v>
      </c>
      <c r="J175" s="79">
        <v>26</v>
      </c>
      <c r="K175" s="79">
        <v>43</v>
      </c>
      <c r="L175" s="79">
        <v>64</v>
      </c>
      <c r="M175" s="79">
        <v>97.5</v>
      </c>
      <c r="N175" s="79">
        <v>5</v>
      </c>
      <c r="O175" s="24">
        <v>0</v>
      </c>
      <c r="P175" s="79">
        <v>1</v>
      </c>
      <c r="Q175" s="79">
        <v>2</v>
      </c>
      <c r="R175" s="79">
        <v>2</v>
      </c>
      <c r="S175" s="79">
        <v>1</v>
      </c>
    </row>
    <row r="176" spans="1:19">
      <c r="A176" s="25">
        <v>4</v>
      </c>
      <c r="B176" s="25" t="s">
        <v>1</v>
      </c>
      <c r="C176" s="25">
        <v>75</v>
      </c>
      <c r="D176" s="25" t="s">
        <v>47</v>
      </c>
      <c r="E176" s="25">
        <v>2</v>
      </c>
      <c r="F176" s="25">
        <v>7</v>
      </c>
      <c r="G176" s="25">
        <v>11.5</v>
      </c>
      <c r="H176" s="24">
        <v>14</v>
      </c>
      <c r="I176" s="24">
        <v>14</v>
      </c>
      <c r="J176" s="79">
        <v>17</v>
      </c>
      <c r="K176" s="79">
        <v>14</v>
      </c>
      <c r="L176" s="79">
        <v>14</v>
      </c>
      <c r="M176" s="79">
        <v>13</v>
      </c>
      <c r="N176" s="79">
        <v>5</v>
      </c>
      <c r="O176" s="24">
        <v>0</v>
      </c>
      <c r="P176" s="79">
        <v>0</v>
      </c>
      <c r="Q176" s="79">
        <v>1</v>
      </c>
      <c r="R176" s="79">
        <v>5</v>
      </c>
      <c r="S176" s="79">
        <v>1</v>
      </c>
    </row>
    <row r="177" spans="1:19">
      <c r="A177" s="25">
        <v>4</v>
      </c>
      <c r="B177" s="25" t="s">
        <v>1</v>
      </c>
      <c r="C177" s="25">
        <v>76</v>
      </c>
      <c r="D177" s="25" t="s">
        <v>47</v>
      </c>
      <c r="E177" s="25">
        <v>2</v>
      </c>
      <c r="F177" s="25">
        <v>8.5</v>
      </c>
      <c r="G177" s="25">
        <v>12</v>
      </c>
      <c r="H177" s="24">
        <v>18</v>
      </c>
      <c r="I177" s="24">
        <v>19</v>
      </c>
      <c r="J177" s="79">
        <v>23</v>
      </c>
      <c r="K177" s="79">
        <v>29</v>
      </c>
      <c r="L177" s="79">
        <v>37</v>
      </c>
      <c r="M177" s="79">
        <v>46</v>
      </c>
      <c r="N177" s="79">
        <v>5</v>
      </c>
      <c r="O177" s="24">
        <v>0</v>
      </c>
      <c r="P177" s="79">
        <v>5</v>
      </c>
      <c r="Q177" s="79">
        <v>0</v>
      </c>
      <c r="R177" s="79">
        <v>1</v>
      </c>
      <c r="S177" s="79">
        <v>1</v>
      </c>
    </row>
    <row r="178" spans="1:19">
      <c r="A178" s="25">
        <v>4</v>
      </c>
      <c r="B178" s="25" t="s">
        <v>1</v>
      </c>
      <c r="C178" s="25">
        <v>77</v>
      </c>
      <c r="D178" s="25" t="s">
        <v>47</v>
      </c>
      <c r="E178" s="25">
        <v>2</v>
      </c>
      <c r="F178" s="25">
        <v>7</v>
      </c>
      <c r="G178" s="25">
        <v>6</v>
      </c>
      <c r="H178" s="24">
        <v>6.5</v>
      </c>
      <c r="I178" s="24">
        <v>5</v>
      </c>
      <c r="J178" s="79"/>
      <c r="K178" s="79">
        <v>4</v>
      </c>
      <c r="L178" s="79"/>
      <c r="M178" s="79"/>
      <c r="N178" s="79">
        <v>10</v>
      </c>
      <c r="O178" s="24">
        <v>0</v>
      </c>
      <c r="P178" s="24">
        <v>0</v>
      </c>
      <c r="Q178" s="79">
        <v>15</v>
      </c>
      <c r="R178" s="24">
        <v>0</v>
      </c>
      <c r="S178" s="24">
        <v>0</v>
      </c>
    </row>
    <row r="179" spans="1:19">
      <c r="A179" s="25">
        <v>4</v>
      </c>
      <c r="B179" s="25" t="s">
        <v>1</v>
      </c>
      <c r="C179" s="25">
        <v>78</v>
      </c>
      <c r="D179" s="25" t="s">
        <v>47</v>
      </c>
      <c r="E179" s="25">
        <v>2</v>
      </c>
      <c r="F179" s="25">
        <v>4.5</v>
      </c>
      <c r="G179" s="25">
        <v>7.5</v>
      </c>
      <c r="H179" s="24">
        <v>12</v>
      </c>
      <c r="I179" s="24">
        <v>11</v>
      </c>
      <c r="J179" s="79"/>
      <c r="K179" s="79">
        <v>11</v>
      </c>
      <c r="L179" s="79"/>
      <c r="M179" s="79"/>
      <c r="N179" s="79">
        <v>10</v>
      </c>
      <c r="O179" s="24">
        <v>4</v>
      </c>
      <c r="P179" s="24">
        <v>0</v>
      </c>
      <c r="Q179" s="79">
        <v>2</v>
      </c>
      <c r="R179" s="24">
        <v>0</v>
      </c>
      <c r="S179" s="24">
        <v>0</v>
      </c>
    </row>
    <row r="180" spans="1:19" hidden="1">
      <c r="A180" s="25">
        <v>4</v>
      </c>
      <c r="B180" s="25" t="s">
        <v>1</v>
      </c>
      <c r="C180" s="25">
        <v>79</v>
      </c>
      <c r="D180" s="25" t="s">
        <v>47</v>
      </c>
      <c r="E180" s="25">
        <v>2</v>
      </c>
      <c r="F180" s="25">
        <v>3</v>
      </c>
      <c r="G180" s="30">
        <v>0</v>
      </c>
      <c r="H180" s="24"/>
      <c r="I180" s="24"/>
      <c r="J180" s="79"/>
      <c r="K180" s="79"/>
      <c r="L180" s="79"/>
      <c r="M180" s="79"/>
      <c r="N180" s="79">
        <v>0</v>
      </c>
      <c r="O180" s="79">
        <v>0</v>
      </c>
      <c r="P180" s="24">
        <v>0</v>
      </c>
      <c r="Q180" s="24">
        <v>0</v>
      </c>
      <c r="R180" s="24">
        <v>0</v>
      </c>
      <c r="S180" s="24">
        <v>0</v>
      </c>
    </row>
    <row r="181" spans="1:19" hidden="1">
      <c r="A181" s="25">
        <v>4</v>
      </c>
      <c r="B181" s="25" t="s">
        <v>1</v>
      </c>
      <c r="C181" s="25">
        <v>80</v>
      </c>
      <c r="D181" s="25" t="s">
        <v>47</v>
      </c>
      <c r="E181" s="25">
        <v>1</v>
      </c>
      <c r="F181" s="25">
        <v>6</v>
      </c>
      <c r="G181" s="30">
        <v>0</v>
      </c>
      <c r="H181" s="24"/>
      <c r="I181" s="24"/>
      <c r="J181" s="79"/>
      <c r="K181" s="79"/>
      <c r="L181" s="79"/>
      <c r="M181" s="79"/>
      <c r="N181" s="79">
        <v>0</v>
      </c>
      <c r="O181" s="79">
        <v>0</v>
      </c>
      <c r="P181" s="24">
        <v>0</v>
      </c>
      <c r="Q181" s="24">
        <v>0</v>
      </c>
      <c r="R181" s="24">
        <v>0</v>
      </c>
      <c r="S181" s="24">
        <v>0</v>
      </c>
    </row>
    <row r="182" spans="1:19">
      <c r="A182" s="25">
        <v>4</v>
      </c>
      <c r="B182" s="25" t="s">
        <v>1</v>
      </c>
      <c r="C182" s="25">
        <v>81</v>
      </c>
      <c r="D182" s="25" t="s">
        <v>47</v>
      </c>
      <c r="E182" s="25">
        <v>2</v>
      </c>
      <c r="F182" s="25">
        <v>6.5</v>
      </c>
      <c r="G182" s="25">
        <v>11</v>
      </c>
      <c r="H182" s="24">
        <v>15.5</v>
      </c>
      <c r="I182" s="24">
        <v>20</v>
      </c>
      <c r="J182" s="79">
        <v>22</v>
      </c>
      <c r="K182" s="79">
        <v>28</v>
      </c>
      <c r="L182" s="79">
        <v>40</v>
      </c>
      <c r="M182" s="79">
        <v>51.5</v>
      </c>
      <c r="N182" s="79">
        <v>20</v>
      </c>
      <c r="O182" s="24">
        <v>3</v>
      </c>
      <c r="P182" s="79">
        <v>15</v>
      </c>
      <c r="Q182" s="79">
        <v>20</v>
      </c>
      <c r="R182" s="79">
        <v>15</v>
      </c>
      <c r="S182" s="79">
        <v>18</v>
      </c>
    </row>
    <row r="183" spans="1:19">
      <c r="A183" s="25">
        <v>4</v>
      </c>
      <c r="B183" s="25" t="s">
        <v>1</v>
      </c>
      <c r="C183" s="25">
        <v>82</v>
      </c>
      <c r="D183" s="25" t="s">
        <v>47</v>
      </c>
      <c r="E183" s="25">
        <v>2</v>
      </c>
      <c r="F183" s="25">
        <v>8</v>
      </c>
      <c r="G183" s="25">
        <v>11</v>
      </c>
      <c r="H183" s="24">
        <v>15.5</v>
      </c>
      <c r="I183" s="24">
        <v>15</v>
      </c>
      <c r="J183" s="79"/>
      <c r="K183" s="79">
        <v>0</v>
      </c>
      <c r="L183" s="79"/>
      <c r="M183" s="79"/>
      <c r="N183" s="79">
        <v>35</v>
      </c>
      <c r="O183" s="24">
        <v>2</v>
      </c>
      <c r="P183" s="24">
        <v>0</v>
      </c>
      <c r="Q183" s="79">
        <v>0</v>
      </c>
      <c r="R183" s="24">
        <v>0</v>
      </c>
      <c r="S183" s="24">
        <v>0</v>
      </c>
    </row>
    <row r="184" spans="1:19">
      <c r="A184" s="25">
        <v>4</v>
      </c>
      <c r="B184" s="25" t="s">
        <v>1</v>
      </c>
      <c r="C184" s="25">
        <v>83</v>
      </c>
      <c r="D184" s="25" t="s">
        <v>47</v>
      </c>
      <c r="E184" s="25">
        <v>1</v>
      </c>
      <c r="F184" s="25">
        <v>10</v>
      </c>
      <c r="G184" s="25">
        <v>18</v>
      </c>
      <c r="H184" s="24">
        <v>23</v>
      </c>
      <c r="I184" s="24">
        <v>25</v>
      </c>
      <c r="J184" s="79">
        <v>29</v>
      </c>
      <c r="K184" s="79">
        <v>40.5</v>
      </c>
      <c r="L184" s="79">
        <v>56</v>
      </c>
      <c r="M184" s="79">
        <v>79</v>
      </c>
      <c r="N184" s="79">
        <v>5</v>
      </c>
      <c r="O184" s="24">
        <v>0</v>
      </c>
      <c r="P184" s="79">
        <v>5</v>
      </c>
      <c r="Q184" s="79">
        <v>15</v>
      </c>
      <c r="R184" s="79">
        <v>10</v>
      </c>
      <c r="S184" s="79">
        <v>40</v>
      </c>
    </row>
    <row r="185" spans="1:19" hidden="1">
      <c r="A185" s="25">
        <v>4</v>
      </c>
      <c r="B185" s="25" t="s">
        <v>1</v>
      </c>
      <c r="C185" s="25">
        <v>84</v>
      </c>
      <c r="D185" s="25" t="s">
        <v>47</v>
      </c>
      <c r="E185" s="25">
        <v>1</v>
      </c>
      <c r="F185" s="25">
        <v>8</v>
      </c>
      <c r="G185" s="25">
        <v>13</v>
      </c>
      <c r="H185" s="24"/>
      <c r="I185" s="24"/>
      <c r="J185" s="79"/>
      <c r="K185" s="79"/>
      <c r="L185" s="79"/>
      <c r="M185" s="79"/>
      <c r="N185" s="79">
        <v>0</v>
      </c>
      <c r="O185" s="79">
        <v>0</v>
      </c>
      <c r="P185" s="24">
        <v>0</v>
      </c>
      <c r="Q185" s="24">
        <v>0</v>
      </c>
      <c r="R185" s="24">
        <v>0</v>
      </c>
      <c r="S185" s="24">
        <v>0</v>
      </c>
    </row>
    <row r="186" spans="1:19" hidden="1">
      <c r="A186" s="25">
        <v>4</v>
      </c>
      <c r="B186" s="25" t="s">
        <v>1</v>
      </c>
      <c r="C186" s="25">
        <v>85</v>
      </c>
      <c r="D186" s="25" t="s">
        <v>47</v>
      </c>
      <c r="E186" s="25">
        <v>1</v>
      </c>
      <c r="F186" s="25">
        <v>7</v>
      </c>
      <c r="G186" s="25">
        <v>8</v>
      </c>
      <c r="H186" s="24"/>
      <c r="I186" s="24"/>
      <c r="J186" s="79"/>
      <c r="K186" s="79"/>
      <c r="L186" s="79"/>
      <c r="M186" s="79"/>
      <c r="N186" s="79">
        <v>0</v>
      </c>
      <c r="O186" s="79">
        <v>0</v>
      </c>
      <c r="P186" s="24">
        <v>0</v>
      </c>
      <c r="Q186" s="24">
        <v>0</v>
      </c>
      <c r="R186" s="24">
        <v>0</v>
      </c>
      <c r="S186" s="24">
        <v>0</v>
      </c>
    </row>
    <row r="187" spans="1:19">
      <c r="A187" s="25">
        <v>4</v>
      </c>
      <c r="B187" s="25" t="s">
        <v>1</v>
      </c>
      <c r="C187" s="25">
        <v>86</v>
      </c>
      <c r="D187" s="25" t="s">
        <v>47</v>
      </c>
      <c r="E187" s="25">
        <v>2</v>
      </c>
      <c r="F187" s="25">
        <v>10.5</v>
      </c>
      <c r="G187" s="25">
        <v>14</v>
      </c>
      <c r="H187" s="24">
        <v>21</v>
      </c>
      <c r="I187" s="24">
        <v>21.5</v>
      </c>
      <c r="J187" s="79">
        <v>22</v>
      </c>
      <c r="K187" s="79">
        <v>22.5</v>
      </c>
      <c r="L187" s="79">
        <v>17</v>
      </c>
      <c r="M187" s="79"/>
      <c r="N187" s="79">
        <v>50</v>
      </c>
      <c r="O187" s="24">
        <v>50</v>
      </c>
      <c r="P187" s="79">
        <v>25</v>
      </c>
      <c r="Q187" s="79">
        <v>1</v>
      </c>
      <c r="R187" s="79">
        <v>56</v>
      </c>
      <c r="S187" s="24">
        <v>0</v>
      </c>
    </row>
    <row r="188" spans="1:19">
      <c r="A188" s="25">
        <v>4</v>
      </c>
      <c r="B188" s="25" t="s">
        <v>1</v>
      </c>
      <c r="C188" s="25">
        <v>87</v>
      </c>
      <c r="D188" s="25" t="s">
        <v>47</v>
      </c>
      <c r="E188" s="25">
        <v>2</v>
      </c>
      <c r="F188" s="25">
        <v>7</v>
      </c>
      <c r="G188" s="25">
        <v>9.5</v>
      </c>
      <c r="H188" s="24">
        <v>19</v>
      </c>
      <c r="I188" s="24">
        <v>21</v>
      </c>
      <c r="J188" s="79">
        <v>26</v>
      </c>
      <c r="K188" s="79">
        <v>36</v>
      </c>
      <c r="L188" s="79">
        <v>45</v>
      </c>
      <c r="M188" s="79">
        <v>68</v>
      </c>
      <c r="N188" s="79">
        <v>60</v>
      </c>
      <c r="O188" s="24">
        <v>25</v>
      </c>
      <c r="P188" s="79">
        <v>25</v>
      </c>
      <c r="Q188" s="79">
        <v>0</v>
      </c>
      <c r="R188" s="79">
        <v>0</v>
      </c>
      <c r="S188" s="79">
        <v>0</v>
      </c>
    </row>
    <row r="189" spans="1:19">
      <c r="A189" s="25">
        <v>4</v>
      </c>
      <c r="B189" s="25" t="s">
        <v>1</v>
      </c>
      <c r="C189" s="25">
        <v>88</v>
      </c>
      <c r="D189" s="25" t="s">
        <v>47</v>
      </c>
      <c r="E189" s="25">
        <v>2</v>
      </c>
      <c r="F189" s="25">
        <v>8</v>
      </c>
      <c r="G189" s="25">
        <v>11</v>
      </c>
      <c r="H189" s="24">
        <v>21</v>
      </c>
      <c r="I189" s="24">
        <v>25</v>
      </c>
      <c r="J189" s="79">
        <v>29</v>
      </c>
      <c r="K189" s="79">
        <v>35</v>
      </c>
      <c r="L189" s="79">
        <v>44</v>
      </c>
      <c r="M189" s="79">
        <v>70</v>
      </c>
      <c r="N189" s="79">
        <v>20</v>
      </c>
      <c r="O189" s="24">
        <v>10</v>
      </c>
      <c r="P189" s="79">
        <v>20</v>
      </c>
      <c r="Q189" s="79">
        <v>0</v>
      </c>
      <c r="R189" s="79">
        <v>0</v>
      </c>
      <c r="S189" s="79">
        <v>0</v>
      </c>
    </row>
    <row r="190" spans="1:19">
      <c r="A190" s="25">
        <v>4</v>
      </c>
      <c r="B190" s="25" t="s">
        <v>1</v>
      </c>
      <c r="C190" s="25">
        <v>89</v>
      </c>
      <c r="D190" s="25" t="s">
        <v>47</v>
      </c>
      <c r="E190" s="25">
        <v>2</v>
      </c>
      <c r="F190" s="25">
        <v>10</v>
      </c>
      <c r="G190" s="25">
        <v>12.5</v>
      </c>
      <c r="H190" s="24">
        <v>16</v>
      </c>
      <c r="I190" s="24">
        <v>17</v>
      </c>
      <c r="J190" s="79">
        <v>22</v>
      </c>
      <c r="K190" s="79">
        <v>33</v>
      </c>
      <c r="L190" s="79">
        <v>51</v>
      </c>
      <c r="M190" s="79">
        <v>79</v>
      </c>
      <c r="N190" s="79">
        <v>10</v>
      </c>
      <c r="O190" s="24">
        <v>8</v>
      </c>
      <c r="P190" s="79">
        <v>10</v>
      </c>
      <c r="Q190" s="79">
        <v>10</v>
      </c>
      <c r="R190" s="79">
        <v>10</v>
      </c>
      <c r="S190" s="79">
        <v>20</v>
      </c>
    </row>
    <row r="191" spans="1:19">
      <c r="A191" s="25">
        <v>4</v>
      </c>
      <c r="B191" s="25" t="s">
        <v>1</v>
      </c>
      <c r="C191" s="25">
        <v>90</v>
      </c>
      <c r="D191" s="25" t="s">
        <v>47</v>
      </c>
      <c r="E191" s="25">
        <v>2</v>
      </c>
      <c r="F191" s="25">
        <v>8.5</v>
      </c>
      <c r="G191" s="25">
        <v>17.5</v>
      </c>
      <c r="H191" s="24">
        <v>26.5</v>
      </c>
      <c r="I191" s="24">
        <v>36</v>
      </c>
      <c r="J191" s="79">
        <v>51</v>
      </c>
      <c r="K191" s="79">
        <v>68.5</v>
      </c>
      <c r="L191" s="79">
        <v>89</v>
      </c>
      <c r="M191" s="79">
        <v>113</v>
      </c>
      <c r="N191" s="79">
        <v>45</v>
      </c>
      <c r="O191" s="24">
        <v>45</v>
      </c>
      <c r="P191" s="79">
        <v>22</v>
      </c>
      <c r="Q191" s="79">
        <v>15</v>
      </c>
      <c r="R191" s="79">
        <v>25</v>
      </c>
      <c r="S191" s="79">
        <v>13</v>
      </c>
    </row>
    <row r="192" spans="1:19" hidden="1">
      <c r="A192" s="25">
        <v>4</v>
      </c>
      <c r="B192" s="25" t="s">
        <v>1</v>
      </c>
      <c r="C192" s="25">
        <v>91</v>
      </c>
      <c r="D192" s="25" t="s">
        <v>47</v>
      </c>
      <c r="E192" s="25">
        <v>2</v>
      </c>
      <c r="F192" s="25">
        <v>6</v>
      </c>
      <c r="G192" s="30">
        <v>0</v>
      </c>
      <c r="H192" s="24"/>
      <c r="I192" s="24"/>
      <c r="J192" s="79"/>
      <c r="K192" s="79"/>
      <c r="L192" s="79"/>
      <c r="M192" s="79"/>
      <c r="N192" s="79">
        <v>0</v>
      </c>
      <c r="O192" s="79">
        <v>0</v>
      </c>
      <c r="P192" s="24">
        <v>0</v>
      </c>
      <c r="Q192" s="24">
        <v>0</v>
      </c>
      <c r="R192" s="24">
        <v>0</v>
      </c>
      <c r="S192" s="24">
        <v>0</v>
      </c>
    </row>
    <row r="193" spans="1:19">
      <c r="A193" s="25">
        <v>4</v>
      </c>
      <c r="B193" s="25" t="s">
        <v>1</v>
      </c>
      <c r="C193" s="25">
        <v>92</v>
      </c>
      <c r="D193" s="25" t="s">
        <v>47</v>
      </c>
      <c r="E193" s="25">
        <v>2</v>
      </c>
      <c r="F193" s="25">
        <v>7</v>
      </c>
      <c r="G193" s="25">
        <v>21</v>
      </c>
      <c r="H193" s="24">
        <v>39.5</v>
      </c>
      <c r="I193" s="24">
        <v>50</v>
      </c>
      <c r="J193" s="79">
        <v>60</v>
      </c>
      <c r="K193" s="79">
        <v>74</v>
      </c>
      <c r="L193" s="79">
        <v>91</v>
      </c>
      <c r="M193" s="79">
        <v>122</v>
      </c>
      <c r="N193" s="79">
        <v>15</v>
      </c>
      <c r="O193" s="24">
        <v>0</v>
      </c>
      <c r="P193" s="79">
        <v>10</v>
      </c>
      <c r="Q193" s="79">
        <v>40</v>
      </c>
      <c r="R193" s="79">
        <v>25</v>
      </c>
      <c r="S193" s="79">
        <v>30</v>
      </c>
    </row>
    <row r="194" spans="1:19">
      <c r="A194" s="25">
        <v>4</v>
      </c>
      <c r="B194" s="25" t="s">
        <v>1</v>
      </c>
      <c r="C194" s="25">
        <v>93</v>
      </c>
      <c r="D194" s="25" t="s">
        <v>47</v>
      </c>
      <c r="E194" s="25">
        <v>2</v>
      </c>
      <c r="F194" s="25">
        <v>7</v>
      </c>
      <c r="G194" s="25">
        <v>18</v>
      </c>
      <c r="H194" s="24">
        <v>34</v>
      </c>
      <c r="I194" s="24">
        <v>31</v>
      </c>
      <c r="J194" s="79">
        <v>52</v>
      </c>
      <c r="K194" s="79">
        <v>71.5</v>
      </c>
      <c r="L194" s="79">
        <v>87</v>
      </c>
      <c r="M194" s="79">
        <v>106.5</v>
      </c>
      <c r="N194" s="79">
        <v>25</v>
      </c>
      <c r="O194" s="24">
        <v>10</v>
      </c>
      <c r="P194" s="79">
        <v>20</v>
      </c>
      <c r="Q194" s="79">
        <v>0</v>
      </c>
      <c r="R194" s="79">
        <v>0</v>
      </c>
      <c r="S194" s="79">
        <v>1</v>
      </c>
    </row>
    <row r="195" spans="1:19">
      <c r="A195" s="25">
        <v>4</v>
      </c>
      <c r="B195" s="25" t="s">
        <v>1</v>
      </c>
      <c r="C195" s="25">
        <v>94</v>
      </c>
      <c r="D195" s="25" t="s">
        <v>47</v>
      </c>
      <c r="E195" s="25">
        <v>2</v>
      </c>
      <c r="F195" s="25">
        <v>7</v>
      </c>
      <c r="G195" s="25">
        <v>15</v>
      </c>
      <c r="H195" s="24">
        <v>31.5</v>
      </c>
      <c r="I195" s="24">
        <v>44</v>
      </c>
      <c r="J195" s="79">
        <v>53</v>
      </c>
      <c r="K195" s="79">
        <v>76</v>
      </c>
      <c r="L195" s="79">
        <v>94</v>
      </c>
      <c r="M195" s="79">
        <v>144</v>
      </c>
      <c r="N195" s="79">
        <v>5</v>
      </c>
      <c r="O195" s="24">
        <v>1</v>
      </c>
      <c r="P195" s="79">
        <v>5</v>
      </c>
      <c r="Q195" s="79">
        <v>0</v>
      </c>
      <c r="R195" s="79">
        <v>0</v>
      </c>
      <c r="S195" s="79">
        <v>0</v>
      </c>
    </row>
    <row r="196" spans="1:19">
      <c r="A196" s="25">
        <v>4</v>
      </c>
      <c r="B196" s="25" t="s">
        <v>1</v>
      </c>
      <c r="C196" s="25">
        <v>95</v>
      </c>
      <c r="D196" s="25" t="s">
        <v>47</v>
      </c>
      <c r="E196" s="25">
        <v>2</v>
      </c>
      <c r="F196" s="25">
        <v>6</v>
      </c>
      <c r="G196" s="25">
        <v>15</v>
      </c>
      <c r="H196" s="24">
        <v>33</v>
      </c>
      <c r="I196" s="24">
        <v>46</v>
      </c>
      <c r="J196" s="79">
        <v>56</v>
      </c>
      <c r="K196" s="79">
        <v>70</v>
      </c>
      <c r="L196" s="79">
        <v>75</v>
      </c>
      <c r="M196" s="79"/>
      <c r="N196" s="79">
        <v>5</v>
      </c>
      <c r="O196" s="24">
        <v>0</v>
      </c>
      <c r="P196" s="79">
        <v>2</v>
      </c>
      <c r="Q196" s="79">
        <v>12</v>
      </c>
      <c r="R196" s="79">
        <v>20</v>
      </c>
      <c r="S196" s="24">
        <v>0</v>
      </c>
    </row>
    <row r="197" spans="1:19">
      <c r="A197" s="25">
        <v>4</v>
      </c>
      <c r="B197" s="25" t="s">
        <v>1</v>
      </c>
      <c r="C197" s="25">
        <v>96</v>
      </c>
      <c r="D197" s="25" t="s">
        <v>47</v>
      </c>
      <c r="E197" s="25">
        <v>2</v>
      </c>
      <c r="F197" s="25">
        <v>8</v>
      </c>
      <c r="G197" s="25">
        <v>19</v>
      </c>
      <c r="H197" s="24">
        <v>34</v>
      </c>
      <c r="I197" s="24">
        <v>48.5</v>
      </c>
      <c r="J197" s="79">
        <v>60</v>
      </c>
      <c r="K197" s="79">
        <v>64</v>
      </c>
      <c r="L197" s="79">
        <v>71</v>
      </c>
      <c r="M197" s="79">
        <v>101.5</v>
      </c>
      <c r="N197" s="79">
        <v>0</v>
      </c>
      <c r="O197" s="24">
        <v>2</v>
      </c>
      <c r="P197" s="79">
        <v>0</v>
      </c>
      <c r="Q197" s="79">
        <v>0</v>
      </c>
      <c r="R197" s="79">
        <v>0</v>
      </c>
      <c r="S197" s="79">
        <v>4</v>
      </c>
    </row>
    <row r="198" spans="1:19">
      <c r="A198" s="25">
        <v>4</v>
      </c>
      <c r="B198" s="25" t="s">
        <v>1</v>
      </c>
      <c r="C198" s="25">
        <v>97</v>
      </c>
      <c r="D198" s="25" t="s">
        <v>47</v>
      </c>
      <c r="E198" s="25">
        <v>1</v>
      </c>
      <c r="F198" s="25">
        <v>6.5</v>
      </c>
      <c r="G198" s="25">
        <v>14.5</v>
      </c>
      <c r="H198" s="24">
        <v>28.5</v>
      </c>
      <c r="I198" s="24">
        <v>33</v>
      </c>
      <c r="J198" s="79">
        <v>40</v>
      </c>
      <c r="K198" s="79">
        <v>65</v>
      </c>
      <c r="L198" s="79">
        <v>92</v>
      </c>
      <c r="M198" s="79">
        <v>116</v>
      </c>
      <c r="N198" s="79">
        <v>25</v>
      </c>
      <c r="O198" s="24">
        <v>8</v>
      </c>
      <c r="P198" s="79">
        <v>30</v>
      </c>
      <c r="Q198" s="79">
        <v>35</v>
      </c>
      <c r="R198" s="79">
        <v>50</v>
      </c>
      <c r="S198" s="79">
        <v>40</v>
      </c>
    </row>
    <row r="199" spans="1:19">
      <c r="A199" s="25">
        <v>4</v>
      </c>
      <c r="B199" s="25" t="s">
        <v>1</v>
      </c>
      <c r="C199" s="25">
        <v>98</v>
      </c>
      <c r="D199" s="25" t="s">
        <v>47</v>
      </c>
      <c r="E199" s="25">
        <v>1</v>
      </c>
      <c r="F199" s="25">
        <v>9.5</v>
      </c>
      <c r="G199" s="25">
        <v>22</v>
      </c>
      <c r="H199" s="24">
        <v>37</v>
      </c>
      <c r="I199" s="24">
        <v>43</v>
      </c>
      <c r="J199" s="79">
        <v>49</v>
      </c>
      <c r="K199" s="79">
        <v>66</v>
      </c>
      <c r="L199" s="79">
        <v>79</v>
      </c>
      <c r="M199" s="79">
        <v>95</v>
      </c>
      <c r="N199" s="79">
        <v>10</v>
      </c>
      <c r="O199" s="24">
        <v>1</v>
      </c>
      <c r="P199" s="79">
        <v>15</v>
      </c>
      <c r="Q199" s="79">
        <v>35</v>
      </c>
      <c r="R199" s="79">
        <v>50</v>
      </c>
      <c r="S199" s="79">
        <v>20</v>
      </c>
    </row>
    <row r="200" spans="1:19">
      <c r="A200" s="25">
        <v>4</v>
      </c>
      <c r="B200" s="25" t="s">
        <v>1</v>
      </c>
      <c r="C200" s="25">
        <v>99</v>
      </c>
      <c r="D200" s="25" t="s">
        <v>47</v>
      </c>
      <c r="E200" s="25">
        <v>3</v>
      </c>
      <c r="F200" s="25">
        <v>7.5</v>
      </c>
      <c r="G200" s="25">
        <v>10</v>
      </c>
      <c r="H200" s="24">
        <v>15.5</v>
      </c>
      <c r="I200" s="24">
        <v>17.5</v>
      </c>
      <c r="J200" s="79">
        <v>21</v>
      </c>
      <c r="K200" s="79">
        <v>21.5</v>
      </c>
      <c r="L200" s="79">
        <v>22</v>
      </c>
      <c r="M200" s="79">
        <v>32</v>
      </c>
      <c r="N200" s="79">
        <v>5</v>
      </c>
      <c r="O200" s="24">
        <v>2</v>
      </c>
      <c r="P200" s="79">
        <v>5</v>
      </c>
      <c r="Q200" s="79">
        <v>0</v>
      </c>
      <c r="R200" s="79">
        <v>10</v>
      </c>
      <c r="S200" s="79">
        <v>5</v>
      </c>
    </row>
    <row r="201" spans="1:19" hidden="1">
      <c r="A201" s="25">
        <v>4</v>
      </c>
      <c r="B201" s="25" t="s">
        <v>1</v>
      </c>
      <c r="C201" s="25">
        <v>100</v>
      </c>
      <c r="D201" s="25" t="s">
        <v>47</v>
      </c>
      <c r="E201" s="25">
        <v>1</v>
      </c>
      <c r="F201" s="25">
        <v>3</v>
      </c>
      <c r="G201" s="25">
        <v>4.5</v>
      </c>
      <c r="H201" s="24"/>
      <c r="I201" s="57"/>
      <c r="J201" s="79"/>
      <c r="L201" s="79"/>
      <c r="N201" s="79">
        <v>0</v>
      </c>
      <c r="O201" s="79">
        <v>0</v>
      </c>
      <c r="P201" s="24">
        <v>0</v>
      </c>
      <c r="Q201" s="24">
        <v>0</v>
      </c>
      <c r="R201" s="24">
        <v>0</v>
      </c>
      <c r="S201" s="24">
        <v>0</v>
      </c>
    </row>
    <row r="202" spans="1:19">
      <c r="A202" s="25">
        <v>4</v>
      </c>
      <c r="B202" s="25" t="s">
        <v>2</v>
      </c>
      <c r="C202" s="25">
        <v>101</v>
      </c>
      <c r="D202" s="25" t="s">
        <v>81</v>
      </c>
      <c r="E202" s="25">
        <v>1</v>
      </c>
      <c r="F202" s="25">
        <v>8</v>
      </c>
      <c r="G202" s="25">
        <v>16</v>
      </c>
      <c r="H202" s="50">
        <v>16.5</v>
      </c>
      <c r="I202" s="24">
        <v>17.5</v>
      </c>
      <c r="J202" s="78"/>
      <c r="K202" s="78">
        <v>14</v>
      </c>
      <c r="L202" s="79"/>
      <c r="N202" s="78">
        <v>10</v>
      </c>
      <c r="O202" s="24">
        <v>15</v>
      </c>
      <c r="P202" s="24">
        <v>0</v>
      </c>
      <c r="Q202" s="78">
        <v>15</v>
      </c>
      <c r="R202" s="24">
        <v>0</v>
      </c>
      <c r="S202" s="24">
        <v>0</v>
      </c>
    </row>
    <row r="203" spans="1:19">
      <c r="A203" s="25">
        <v>4</v>
      </c>
      <c r="B203" s="25" t="s">
        <v>2</v>
      </c>
      <c r="C203" s="25">
        <v>102</v>
      </c>
      <c r="D203" s="25" t="s">
        <v>81</v>
      </c>
      <c r="E203" s="25">
        <v>1</v>
      </c>
      <c r="F203" s="25">
        <v>8.5</v>
      </c>
      <c r="G203" s="25">
        <v>14.5</v>
      </c>
      <c r="H203" s="24">
        <v>15.5</v>
      </c>
      <c r="I203" s="24">
        <v>16</v>
      </c>
      <c r="J203" s="79"/>
      <c r="K203" s="79">
        <v>15</v>
      </c>
      <c r="L203" s="79"/>
      <c r="N203" s="79">
        <v>5</v>
      </c>
      <c r="O203" s="24">
        <v>0</v>
      </c>
      <c r="P203" s="24">
        <v>0</v>
      </c>
      <c r="Q203" s="79">
        <v>0</v>
      </c>
      <c r="R203" s="24">
        <v>0</v>
      </c>
      <c r="S203" s="24">
        <v>0</v>
      </c>
    </row>
    <row r="204" spans="1:19">
      <c r="A204" s="25">
        <v>4</v>
      </c>
      <c r="B204" s="25" t="s">
        <v>2</v>
      </c>
      <c r="C204" s="25">
        <v>103</v>
      </c>
      <c r="D204" s="25" t="s">
        <v>81</v>
      </c>
      <c r="E204" s="25">
        <v>1</v>
      </c>
      <c r="F204" s="25">
        <v>7</v>
      </c>
      <c r="G204" s="25">
        <v>16.5</v>
      </c>
      <c r="H204" s="24">
        <v>17.5</v>
      </c>
      <c r="I204" s="24">
        <v>17</v>
      </c>
      <c r="J204" s="79"/>
      <c r="K204" s="79">
        <v>15</v>
      </c>
      <c r="L204" s="79"/>
      <c r="N204" s="79">
        <v>5</v>
      </c>
      <c r="O204" s="24">
        <v>5</v>
      </c>
      <c r="P204" s="24">
        <v>0</v>
      </c>
      <c r="Q204" s="79">
        <v>0</v>
      </c>
      <c r="R204" s="24">
        <v>0</v>
      </c>
      <c r="S204" s="24">
        <v>0</v>
      </c>
    </row>
    <row r="205" spans="1:19">
      <c r="A205" s="25">
        <v>4</v>
      </c>
      <c r="B205" s="25" t="s">
        <v>2</v>
      </c>
      <c r="C205" s="25">
        <v>104</v>
      </c>
      <c r="D205" s="25" t="s">
        <v>81</v>
      </c>
      <c r="E205" s="25">
        <v>2</v>
      </c>
      <c r="F205" s="25">
        <v>5.5</v>
      </c>
      <c r="G205" s="25">
        <v>14.5</v>
      </c>
      <c r="H205" s="24">
        <v>16</v>
      </c>
      <c r="I205" s="24">
        <v>8</v>
      </c>
      <c r="J205" s="79"/>
      <c r="K205" s="79">
        <v>16</v>
      </c>
      <c r="L205" s="79"/>
      <c r="N205" s="79">
        <v>5</v>
      </c>
      <c r="O205" s="24">
        <v>0</v>
      </c>
      <c r="P205" s="24">
        <v>0</v>
      </c>
      <c r="Q205" s="79">
        <v>0</v>
      </c>
      <c r="R205" s="24">
        <v>0</v>
      </c>
      <c r="S205" s="24">
        <v>0</v>
      </c>
    </row>
    <row r="206" spans="1:19">
      <c r="A206" s="25">
        <v>4</v>
      </c>
      <c r="B206" s="25" t="s">
        <v>2</v>
      </c>
      <c r="C206" s="25">
        <v>105</v>
      </c>
      <c r="D206" s="25" t="s">
        <v>81</v>
      </c>
      <c r="E206" s="25">
        <v>1</v>
      </c>
      <c r="F206" s="25">
        <v>6</v>
      </c>
      <c r="G206" s="25">
        <v>12</v>
      </c>
      <c r="H206" s="24">
        <v>11</v>
      </c>
      <c r="I206" s="24">
        <v>17.5</v>
      </c>
      <c r="J206" s="79"/>
      <c r="K206" s="79">
        <v>9</v>
      </c>
      <c r="L206" s="79"/>
      <c r="N206" s="79">
        <v>0</v>
      </c>
      <c r="O206" s="24">
        <v>0</v>
      </c>
      <c r="P206" s="24">
        <v>0</v>
      </c>
      <c r="Q206" s="79">
        <v>0</v>
      </c>
      <c r="R206" s="24">
        <v>0</v>
      </c>
      <c r="S206" s="24">
        <v>0</v>
      </c>
    </row>
    <row r="207" spans="1:19">
      <c r="A207" s="25">
        <v>4</v>
      </c>
      <c r="B207" s="25" t="s">
        <v>2</v>
      </c>
      <c r="C207" s="25">
        <v>106</v>
      </c>
      <c r="D207" s="25" t="s">
        <v>81</v>
      </c>
      <c r="E207" s="25">
        <v>1</v>
      </c>
      <c r="F207" s="25">
        <v>6.5</v>
      </c>
      <c r="G207" s="25">
        <v>9.5</v>
      </c>
      <c r="H207" s="24">
        <v>11</v>
      </c>
      <c r="I207" s="24">
        <v>10</v>
      </c>
      <c r="J207" s="79"/>
      <c r="K207" s="79"/>
      <c r="L207" s="79"/>
      <c r="N207" s="79">
        <v>5</v>
      </c>
      <c r="O207" s="24">
        <v>0</v>
      </c>
      <c r="P207" s="24">
        <v>0</v>
      </c>
      <c r="Q207" s="24">
        <v>0</v>
      </c>
      <c r="R207" s="24">
        <v>0</v>
      </c>
      <c r="S207" s="24">
        <v>0</v>
      </c>
    </row>
    <row r="208" spans="1:19">
      <c r="A208" s="25">
        <v>4</v>
      </c>
      <c r="B208" s="25" t="s">
        <v>2</v>
      </c>
      <c r="C208" s="25">
        <v>107</v>
      </c>
      <c r="D208" s="25" t="s">
        <v>81</v>
      </c>
      <c r="E208" s="25">
        <v>1</v>
      </c>
      <c r="F208" s="25">
        <v>8</v>
      </c>
      <c r="G208" s="25">
        <v>15</v>
      </c>
      <c r="H208" s="24">
        <v>14</v>
      </c>
      <c r="I208" s="24">
        <v>12.5</v>
      </c>
      <c r="J208" s="79"/>
      <c r="K208" s="79">
        <v>9</v>
      </c>
      <c r="L208" s="79"/>
      <c r="N208" s="79">
        <v>5</v>
      </c>
      <c r="O208" s="24">
        <v>2</v>
      </c>
      <c r="P208" s="24">
        <v>0</v>
      </c>
      <c r="Q208" s="79">
        <v>0</v>
      </c>
      <c r="R208" s="24">
        <v>0</v>
      </c>
      <c r="S208" s="24">
        <v>0</v>
      </c>
    </row>
    <row r="209" spans="1:19">
      <c r="A209" s="25">
        <v>4</v>
      </c>
      <c r="B209" s="25" t="s">
        <v>2</v>
      </c>
      <c r="C209" s="25">
        <v>108</v>
      </c>
      <c r="D209" s="25" t="s">
        <v>81</v>
      </c>
      <c r="E209" s="25">
        <v>1</v>
      </c>
      <c r="F209" s="25">
        <v>9</v>
      </c>
      <c r="G209" s="25">
        <v>17</v>
      </c>
      <c r="H209" s="24">
        <v>17</v>
      </c>
      <c r="I209" s="24">
        <v>17.5</v>
      </c>
      <c r="J209" s="79"/>
      <c r="K209" s="79">
        <v>11</v>
      </c>
      <c r="L209" s="79"/>
      <c r="N209" s="79">
        <v>5</v>
      </c>
      <c r="O209" s="24">
        <v>5</v>
      </c>
      <c r="P209" s="24">
        <v>0</v>
      </c>
      <c r="Q209" s="79">
        <v>0</v>
      </c>
      <c r="R209" s="24">
        <v>0</v>
      </c>
      <c r="S209" s="24">
        <v>0</v>
      </c>
    </row>
    <row r="210" spans="1:19">
      <c r="A210" s="25">
        <v>4</v>
      </c>
      <c r="B210" s="25" t="s">
        <v>2</v>
      </c>
      <c r="C210" s="25">
        <v>109</v>
      </c>
      <c r="D210" s="25" t="s">
        <v>81</v>
      </c>
      <c r="E210" s="25">
        <v>2</v>
      </c>
      <c r="F210" s="25">
        <v>10</v>
      </c>
      <c r="G210" s="25">
        <v>16.5</v>
      </c>
      <c r="H210" s="24">
        <v>17.5</v>
      </c>
      <c r="I210" s="24">
        <v>16</v>
      </c>
      <c r="J210" s="79"/>
      <c r="K210" s="79">
        <v>17</v>
      </c>
      <c r="L210" s="79"/>
      <c r="N210" s="79">
        <v>10</v>
      </c>
      <c r="O210" s="24">
        <v>15</v>
      </c>
      <c r="P210" s="24">
        <v>0</v>
      </c>
      <c r="Q210" s="79">
        <v>35</v>
      </c>
      <c r="R210" s="24">
        <v>0</v>
      </c>
      <c r="S210" s="24">
        <v>0</v>
      </c>
    </row>
    <row r="211" spans="1:19">
      <c r="A211" s="25">
        <v>4</v>
      </c>
      <c r="B211" s="25" t="s">
        <v>2</v>
      </c>
      <c r="C211" s="25">
        <v>110</v>
      </c>
      <c r="D211" s="25" t="s">
        <v>81</v>
      </c>
      <c r="E211" s="25">
        <v>1</v>
      </c>
      <c r="F211" s="25">
        <v>11</v>
      </c>
      <c r="G211" s="25">
        <v>15</v>
      </c>
      <c r="H211" s="24">
        <v>16</v>
      </c>
      <c r="I211" s="24">
        <v>16</v>
      </c>
      <c r="J211" s="79"/>
      <c r="K211" s="79"/>
      <c r="L211" s="79"/>
      <c r="N211" s="79">
        <v>5</v>
      </c>
      <c r="O211" s="24">
        <v>8</v>
      </c>
      <c r="P211" s="24">
        <v>0</v>
      </c>
      <c r="Q211" s="24">
        <v>0</v>
      </c>
      <c r="R211" s="24">
        <v>0</v>
      </c>
      <c r="S211" s="24">
        <v>0</v>
      </c>
    </row>
    <row r="212" spans="1:19">
      <c r="A212" s="25">
        <v>4</v>
      </c>
      <c r="B212" s="25" t="s">
        <v>2</v>
      </c>
      <c r="C212" s="25">
        <v>111</v>
      </c>
      <c r="D212" s="25" t="s">
        <v>81</v>
      </c>
      <c r="E212" s="25">
        <v>1</v>
      </c>
      <c r="F212" s="25">
        <v>7.5</v>
      </c>
      <c r="G212" s="25">
        <v>11</v>
      </c>
      <c r="H212" s="24">
        <v>13</v>
      </c>
      <c r="I212" s="24">
        <v>13</v>
      </c>
      <c r="J212" s="79"/>
      <c r="K212" s="79">
        <v>0</v>
      </c>
      <c r="L212" s="79"/>
      <c r="N212" s="79">
        <v>5</v>
      </c>
      <c r="O212" s="24">
        <v>10</v>
      </c>
      <c r="P212" s="24">
        <v>0</v>
      </c>
      <c r="Q212" s="79">
        <v>0</v>
      </c>
      <c r="R212" s="24">
        <v>0</v>
      </c>
      <c r="S212" s="24">
        <v>0</v>
      </c>
    </row>
    <row r="213" spans="1:19" hidden="1">
      <c r="A213" s="25">
        <v>4</v>
      </c>
      <c r="B213" s="25" t="s">
        <v>2</v>
      </c>
      <c r="C213" s="25">
        <v>112</v>
      </c>
      <c r="D213" s="25" t="s">
        <v>81</v>
      </c>
      <c r="E213" s="25">
        <v>1</v>
      </c>
      <c r="F213" s="25">
        <v>5</v>
      </c>
      <c r="G213" s="25">
        <v>0</v>
      </c>
      <c r="H213" s="24"/>
      <c r="I213" s="24"/>
      <c r="J213" s="79"/>
      <c r="K213" s="79"/>
      <c r="L213" s="79"/>
      <c r="N213" s="79">
        <v>0</v>
      </c>
      <c r="O213" s="79">
        <v>0</v>
      </c>
      <c r="P213" s="24">
        <v>0</v>
      </c>
      <c r="Q213" s="24">
        <v>0</v>
      </c>
      <c r="R213" s="24">
        <v>0</v>
      </c>
      <c r="S213" s="24">
        <v>0</v>
      </c>
    </row>
    <row r="214" spans="1:19" hidden="1">
      <c r="A214" s="25">
        <v>4</v>
      </c>
      <c r="B214" s="25" t="s">
        <v>2</v>
      </c>
      <c r="C214" s="25">
        <v>113</v>
      </c>
      <c r="D214" s="25" t="s">
        <v>81</v>
      </c>
      <c r="E214" s="25">
        <v>1</v>
      </c>
      <c r="F214" s="25">
        <v>6.5</v>
      </c>
      <c r="G214" s="25">
        <v>10.5</v>
      </c>
      <c r="H214" s="24"/>
      <c r="I214" s="24"/>
      <c r="J214" s="79"/>
      <c r="K214" s="79"/>
      <c r="L214" s="79"/>
      <c r="N214" s="79">
        <v>0</v>
      </c>
      <c r="O214" s="79">
        <v>0</v>
      </c>
      <c r="P214" s="24">
        <v>0</v>
      </c>
      <c r="Q214" s="24">
        <v>0</v>
      </c>
      <c r="R214" s="24">
        <v>0</v>
      </c>
      <c r="S214" s="24">
        <v>0</v>
      </c>
    </row>
    <row r="215" spans="1:19">
      <c r="A215" s="25">
        <v>4</v>
      </c>
      <c r="B215" s="25" t="s">
        <v>2</v>
      </c>
      <c r="C215" s="25">
        <v>114</v>
      </c>
      <c r="D215" s="25" t="s">
        <v>81</v>
      </c>
      <c r="E215" s="25">
        <v>2</v>
      </c>
      <c r="F215" s="25">
        <v>8.5</v>
      </c>
      <c r="G215" s="25">
        <v>18</v>
      </c>
      <c r="H215" s="24">
        <v>22</v>
      </c>
      <c r="I215" s="24">
        <v>24.5</v>
      </c>
      <c r="J215" s="79">
        <v>25</v>
      </c>
      <c r="K215" s="79">
        <v>32</v>
      </c>
      <c r="L215" s="79">
        <v>35</v>
      </c>
      <c r="M215" s="79">
        <v>54</v>
      </c>
      <c r="N215" s="79">
        <v>5</v>
      </c>
      <c r="O215" s="24">
        <v>0</v>
      </c>
      <c r="P215" s="79">
        <v>0</v>
      </c>
      <c r="Q215" s="79">
        <v>2</v>
      </c>
      <c r="R215" s="79">
        <v>5</v>
      </c>
      <c r="S215" s="79">
        <v>5</v>
      </c>
    </row>
    <row r="216" spans="1:19">
      <c r="A216" s="25">
        <v>4</v>
      </c>
      <c r="B216" s="25" t="s">
        <v>2</v>
      </c>
      <c r="C216" s="25">
        <v>115</v>
      </c>
      <c r="D216" s="25" t="s">
        <v>81</v>
      </c>
      <c r="E216" s="25">
        <v>1</v>
      </c>
      <c r="F216" s="25">
        <v>7.5</v>
      </c>
      <c r="G216" s="25">
        <v>12</v>
      </c>
      <c r="H216" s="24">
        <v>13.5</v>
      </c>
      <c r="I216" s="24">
        <v>14.5</v>
      </c>
      <c r="J216" s="79">
        <v>14.5</v>
      </c>
      <c r="K216" s="79">
        <v>15.5</v>
      </c>
      <c r="L216" s="79">
        <v>16</v>
      </c>
      <c r="M216" s="79">
        <v>20</v>
      </c>
      <c r="N216" s="79">
        <v>5</v>
      </c>
      <c r="O216" s="24">
        <v>10</v>
      </c>
      <c r="P216" s="79">
        <v>2</v>
      </c>
      <c r="Q216" s="79">
        <v>2</v>
      </c>
      <c r="R216" s="79">
        <v>2</v>
      </c>
      <c r="S216" s="79">
        <v>10</v>
      </c>
    </row>
    <row r="217" spans="1:19">
      <c r="A217" s="25">
        <v>4</v>
      </c>
      <c r="B217" s="25" t="s">
        <v>2</v>
      </c>
      <c r="C217" s="25">
        <v>116</v>
      </c>
      <c r="D217" s="25" t="s">
        <v>81</v>
      </c>
      <c r="E217" s="25">
        <v>2</v>
      </c>
      <c r="F217" s="25">
        <v>9</v>
      </c>
      <c r="G217" s="25">
        <v>16</v>
      </c>
      <c r="H217" s="24">
        <v>19.5</v>
      </c>
      <c r="I217" s="24">
        <v>5.5</v>
      </c>
      <c r="J217" s="79">
        <v>20</v>
      </c>
      <c r="K217" s="79">
        <v>20.5</v>
      </c>
      <c r="L217" s="79">
        <v>25</v>
      </c>
      <c r="M217" s="79">
        <v>29.5</v>
      </c>
      <c r="N217" s="79">
        <v>0</v>
      </c>
      <c r="O217" s="24">
        <v>5</v>
      </c>
      <c r="P217" s="79">
        <v>3</v>
      </c>
      <c r="Q217" s="79">
        <v>4</v>
      </c>
      <c r="R217" s="79">
        <v>5</v>
      </c>
      <c r="S217" s="79">
        <v>10</v>
      </c>
    </row>
    <row r="218" spans="1:19">
      <c r="A218" s="49">
        <v>5</v>
      </c>
      <c r="B218" s="49" t="s">
        <v>0</v>
      </c>
      <c r="C218" s="49">
        <v>1</v>
      </c>
      <c r="D218" s="25" t="s">
        <v>66</v>
      </c>
      <c r="E218" s="25">
        <v>3</v>
      </c>
      <c r="F218" s="49">
        <v>7</v>
      </c>
      <c r="G218" s="24">
        <v>16</v>
      </c>
      <c r="H218" s="50">
        <v>20.5</v>
      </c>
      <c r="I218" s="50">
        <v>15</v>
      </c>
      <c r="J218" s="78">
        <v>16.5</v>
      </c>
      <c r="K218" s="78">
        <v>20</v>
      </c>
      <c r="L218" s="79">
        <v>28</v>
      </c>
      <c r="M218" s="78">
        <v>7</v>
      </c>
      <c r="N218" s="78">
        <v>20</v>
      </c>
      <c r="O218" s="50">
        <v>10</v>
      </c>
      <c r="P218" s="78">
        <v>22</v>
      </c>
      <c r="Q218" s="78">
        <v>35</v>
      </c>
      <c r="R218" s="79">
        <v>25</v>
      </c>
      <c r="S218" s="24">
        <v>0</v>
      </c>
    </row>
    <row r="219" spans="1:19" hidden="1">
      <c r="A219" s="72">
        <v>5</v>
      </c>
      <c r="B219" s="49" t="s">
        <v>0</v>
      </c>
      <c r="C219" s="49">
        <v>2</v>
      </c>
      <c r="D219" s="49" t="s">
        <v>66</v>
      </c>
      <c r="E219" s="49">
        <v>3</v>
      </c>
      <c r="F219" s="25">
        <v>7</v>
      </c>
      <c r="G219" s="25">
        <v>12.5</v>
      </c>
      <c r="H219" s="24"/>
      <c r="I219" s="24"/>
      <c r="J219" s="79"/>
      <c r="K219" s="79"/>
      <c r="M219" s="78"/>
      <c r="N219" s="79">
        <v>0</v>
      </c>
      <c r="O219" s="79">
        <v>0</v>
      </c>
      <c r="P219" s="24">
        <v>0</v>
      </c>
      <c r="Q219" s="24">
        <v>0</v>
      </c>
      <c r="R219" s="24">
        <v>0</v>
      </c>
      <c r="S219" s="24">
        <v>0</v>
      </c>
    </row>
    <row r="220" spans="1:19">
      <c r="A220" s="72">
        <v>5</v>
      </c>
      <c r="B220" s="49" t="s">
        <v>0</v>
      </c>
      <c r="C220" s="49">
        <v>3</v>
      </c>
      <c r="D220" s="25" t="s">
        <v>66</v>
      </c>
      <c r="E220" s="25">
        <v>3</v>
      </c>
      <c r="F220" s="25">
        <v>7.5</v>
      </c>
      <c r="G220" s="49">
        <v>14</v>
      </c>
      <c r="H220" s="24">
        <v>23.5</v>
      </c>
      <c r="I220" s="24">
        <v>20</v>
      </c>
      <c r="J220" s="79">
        <v>19</v>
      </c>
      <c r="K220" s="79">
        <v>22</v>
      </c>
      <c r="M220" s="79"/>
      <c r="N220" s="79">
        <v>15</v>
      </c>
      <c r="O220" s="24">
        <v>5</v>
      </c>
      <c r="P220" s="79">
        <v>1</v>
      </c>
      <c r="Q220" s="79">
        <v>3</v>
      </c>
      <c r="R220" s="24">
        <v>0</v>
      </c>
      <c r="S220" s="24">
        <v>0</v>
      </c>
    </row>
    <row r="221" spans="1:19">
      <c r="A221" s="72">
        <v>5</v>
      </c>
      <c r="B221" s="49" t="s">
        <v>0</v>
      </c>
      <c r="C221" s="49">
        <v>4</v>
      </c>
      <c r="D221" s="25" t="s">
        <v>66</v>
      </c>
      <c r="E221" s="25">
        <v>2</v>
      </c>
      <c r="F221" s="25">
        <v>6</v>
      </c>
      <c r="G221" s="25">
        <v>3.5</v>
      </c>
      <c r="H221" s="24">
        <v>18</v>
      </c>
      <c r="I221" s="24">
        <v>4</v>
      </c>
      <c r="J221" s="79">
        <v>7</v>
      </c>
      <c r="K221" s="79">
        <v>17.5</v>
      </c>
      <c r="L221" s="79">
        <v>32</v>
      </c>
      <c r="M221" s="79">
        <v>44</v>
      </c>
      <c r="N221" s="79">
        <v>0</v>
      </c>
      <c r="O221" s="24">
        <v>5</v>
      </c>
      <c r="P221" s="79">
        <v>10</v>
      </c>
      <c r="Q221" s="79">
        <v>5</v>
      </c>
      <c r="R221" s="79">
        <v>5</v>
      </c>
      <c r="S221" s="79">
        <v>0</v>
      </c>
    </row>
    <row r="222" spans="1:19">
      <c r="A222" s="72">
        <v>5</v>
      </c>
      <c r="B222" s="49" t="s">
        <v>0</v>
      </c>
      <c r="C222" s="49">
        <v>5</v>
      </c>
      <c r="D222" s="25" t="s">
        <v>64</v>
      </c>
      <c r="E222" s="25">
        <v>3</v>
      </c>
      <c r="F222" s="25">
        <v>6.5</v>
      </c>
      <c r="G222" s="25">
        <v>13.5</v>
      </c>
      <c r="H222" s="24">
        <v>29</v>
      </c>
      <c r="I222" s="24">
        <v>8</v>
      </c>
      <c r="J222" s="79">
        <v>14.5</v>
      </c>
      <c r="K222" s="79">
        <v>22</v>
      </c>
      <c r="L222" s="79">
        <v>31</v>
      </c>
      <c r="M222" s="79">
        <v>48</v>
      </c>
      <c r="N222" s="79">
        <v>0</v>
      </c>
      <c r="O222" s="24">
        <v>0</v>
      </c>
      <c r="P222" s="79">
        <v>1</v>
      </c>
      <c r="Q222" s="79">
        <v>1</v>
      </c>
      <c r="R222" s="79">
        <v>2</v>
      </c>
      <c r="S222" s="79">
        <v>15</v>
      </c>
    </row>
    <row r="223" spans="1:19">
      <c r="A223" s="72">
        <v>5</v>
      </c>
      <c r="B223" s="49" t="s">
        <v>0</v>
      </c>
      <c r="C223" s="49">
        <v>6</v>
      </c>
      <c r="D223" s="25" t="s">
        <v>66</v>
      </c>
      <c r="E223" s="25">
        <v>2</v>
      </c>
      <c r="F223" s="25">
        <v>7</v>
      </c>
      <c r="G223" s="25">
        <v>11</v>
      </c>
      <c r="H223" s="24">
        <v>16</v>
      </c>
      <c r="I223" s="24">
        <v>5</v>
      </c>
      <c r="J223" s="79">
        <v>10</v>
      </c>
      <c r="K223" s="79">
        <v>30</v>
      </c>
      <c r="L223" s="79">
        <v>43.5</v>
      </c>
      <c r="M223" s="79">
        <v>64</v>
      </c>
      <c r="N223" s="79">
        <v>20</v>
      </c>
      <c r="O223" s="24">
        <v>20</v>
      </c>
      <c r="P223" s="79">
        <v>25</v>
      </c>
      <c r="Q223" s="79">
        <v>20</v>
      </c>
      <c r="R223" s="79">
        <v>75</v>
      </c>
      <c r="S223" s="79">
        <v>50</v>
      </c>
    </row>
    <row r="224" spans="1:19">
      <c r="A224" s="72">
        <v>5</v>
      </c>
      <c r="B224" s="49" t="s">
        <v>0</v>
      </c>
      <c r="C224" s="49">
        <v>7</v>
      </c>
      <c r="D224" s="25" t="s">
        <v>66</v>
      </c>
      <c r="E224" s="25">
        <v>3</v>
      </c>
      <c r="F224" s="25">
        <v>6.5</v>
      </c>
      <c r="G224" s="25">
        <v>16</v>
      </c>
      <c r="H224" s="24">
        <v>25.5</v>
      </c>
      <c r="I224" s="24">
        <v>6</v>
      </c>
      <c r="J224" s="79">
        <v>6</v>
      </c>
      <c r="K224" s="79"/>
      <c r="N224" s="79">
        <v>3</v>
      </c>
      <c r="O224" s="24">
        <v>2</v>
      </c>
      <c r="P224" s="79">
        <v>10</v>
      </c>
      <c r="Q224" s="24">
        <v>0</v>
      </c>
      <c r="R224" s="24">
        <v>0</v>
      </c>
      <c r="S224" s="24">
        <v>0</v>
      </c>
    </row>
    <row r="225" spans="1:19" hidden="1">
      <c r="A225" s="72">
        <v>5</v>
      </c>
      <c r="B225" s="72" t="s">
        <v>0</v>
      </c>
      <c r="C225" s="49">
        <v>8</v>
      </c>
      <c r="D225" s="25" t="s">
        <v>42</v>
      </c>
      <c r="E225" s="25">
        <v>3</v>
      </c>
      <c r="F225" s="25">
        <v>5</v>
      </c>
      <c r="G225" s="25">
        <v>19</v>
      </c>
      <c r="H225" s="24"/>
      <c r="I225" s="24"/>
      <c r="J225" s="79"/>
      <c r="K225" s="79"/>
      <c r="N225" s="79">
        <v>0</v>
      </c>
      <c r="O225" s="79">
        <v>0</v>
      </c>
      <c r="P225" s="24">
        <v>0</v>
      </c>
      <c r="Q225" s="24">
        <v>0</v>
      </c>
      <c r="R225" s="24">
        <v>0</v>
      </c>
      <c r="S225" s="24">
        <v>0</v>
      </c>
    </row>
    <row r="226" spans="1:19" hidden="1">
      <c r="A226" s="72">
        <v>5</v>
      </c>
      <c r="B226" s="49" t="s">
        <v>0</v>
      </c>
      <c r="C226" s="49">
        <v>9</v>
      </c>
      <c r="D226" s="25" t="s">
        <v>42</v>
      </c>
      <c r="E226" s="25">
        <v>3</v>
      </c>
      <c r="F226" s="25">
        <v>5</v>
      </c>
      <c r="G226" s="25">
        <v>0</v>
      </c>
      <c r="H226" s="24"/>
      <c r="I226" s="24"/>
      <c r="J226" s="79"/>
      <c r="K226" s="79"/>
      <c r="N226" s="79">
        <v>0</v>
      </c>
      <c r="O226" s="79">
        <v>0</v>
      </c>
      <c r="P226" s="24">
        <v>0</v>
      </c>
      <c r="Q226" s="24">
        <v>0</v>
      </c>
      <c r="R226" s="24">
        <v>0</v>
      </c>
      <c r="S226" s="24">
        <v>0</v>
      </c>
    </row>
    <row r="227" spans="1:19">
      <c r="A227" s="72">
        <v>5</v>
      </c>
      <c r="B227" s="49" t="s">
        <v>0</v>
      </c>
      <c r="C227" s="49">
        <v>10</v>
      </c>
      <c r="D227" s="25" t="s">
        <v>42</v>
      </c>
      <c r="E227" s="25">
        <v>3</v>
      </c>
      <c r="F227" s="25">
        <v>5.5</v>
      </c>
      <c r="G227" s="25">
        <v>13</v>
      </c>
      <c r="H227" s="24">
        <v>17.5</v>
      </c>
      <c r="I227" s="24">
        <v>13</v>
      </c>
      <c r="J227" s="79"/>
      <c r="K227" s="79"/>
      <c r="N227" s="79">
        <v>20</v>
      </c>
      <c r="O227" s="24">
        <v>2</v>
      </c>
      <c r="P227" s="24">
        <v>0</v>
      </c>
      <c r="Q227" s="24">
        <v>0</v>
      </c>
      <c r="R227" s="24">
        <v>0</v>
      </c>
      <c r="S227" s="24">
        <v>0</v>
      </c>
    </row>
    <row r="228" spans="1:19">
      <c r="A228" s="72">
        <v>5</v>
      </c>
      <c r="B228" s="49" t="s">
        <v>0</v>
      </c>
      <c r="C228" s="49">
        <v>11</v>
      </c>
      <c r="D228" s="25" t="s">
        <v>42</v>
      </c>
      <c r="E228" s="25">
        <v>3</v>
      </c>
      <c r="F228" s="25">
        <v>4.5</v>
      </c>
      <c r="G228" s="25">
        <v>8</v>
      </c>
      <c r="H228" s="24">
        <v>9</v>
      </c>
      <c r="I228" s="24">
        <v>4</v>
      </c>
      <c r="J228" s="79"/>
      <c r="K228" s="79"/>
      <c r="N228" s="79">
        <v>5</v>
      </c>
      <c r="O228" s="24">
        <v>2</v>
      </c>
      <c r="P228" s="24">
        <v>0</v>
      </c>
      <c r="Q228" s="24">
        <v>0</v>
      </c>
      <c r="R228" s="24">
        <v>0</v>
      </c>
      <c r="S228" s="24">
        <v>0</v>
      </c>
    </row>
    <row r="229" spans="1:19">
      <c r="A229" s="72">
        <v>5</v>
      </c>
      <c r="B229" s="49" t="s">
        <v>0</v>
      </c>
      <c r="C229" s="49">
        <v>12</v>
      </c>
      <c r="D229" s="25" t="s">
        <v>42</v>
      </c>
      <c r="E229" s="25">
        <v>2</v>
      </c>
      <c r="F229" s="25">
        <v>5</v>
      </c>
      <c r="G229" s="25">
        <v>12.5</v>
      </c>
      <c r="H229" s="24">
        <v>20.5</v>
      </c>
      <c r="I229" s="24">
        <v>1</v>
      </c>
      <c r="J229" s="79"/>
      <c r="K229" s="79"/>
      <c r="N229" s="79">
        <v>5</v>
      </c>
      <c r="O229" s="24">
        <v>5</v>
      </c>
      <c r="P229" s="24">
        <v>0</v>
      </c>
      <c r="Q229" s="24">
        <v>0</v>
      </c>
      <c r="R229" s="24">
        <v>0</v>
      </c>
      <c r="S229" s="24">
        <v>0</v>
      </c>
    </row>
    <row r="230" spans="1:19">
      <c r="A230" s="72">
        <v>5</v>
      </c>
      <c r="B230" s="49" t="s">
        <v>0</v>
      </c>
      <c r="C230" s="49">
        <v>13</v>
      </c>
      <c r="D230" s="25" t="s">
        <v>42</v>
      </c>
      <c r="E230" s="25">
        <v>2</v>
      </c>
      <c r="F230" s="25">
        <v>4</v>
      </c>
      <c r="G230" s="25">
        <v>10</v>
      </c>
      <c r="H230" s="24">
        <v>14</v>
      </c>
      <c r="I230" s="24">
        <v>3</v>
      </c>
      <c r="J230" s="79"/>
      <c r="K230" s="79"/>
      <c r="N230" s="79">
        <v>0</v>
      </c>
      <c r="O230" s="24">
        <v>0</v>
      </c>
      <c r="P230" s="24">
        <v>0</v>
      </c>
      <c r="Q230" s="24">
        <v>0</v>
      </c>
      <c r="R230" s="24">
        <v>0</v>
      </c>
      <c r="S230" s="24">
        <v>0</v>
      </c>
    </row>
    <row r="231" spans="1:19">
      <c r="A231" s="72">
        <v>5</v>
      </c>
      <c r="B231" s="49" t="s">
        <v>0</v>
      </c>
      <c r="C231" s="49">
        <v>14</v>
      </c>
      <c r="D231" s="25" t="s">
        <v>42</v>
      </c>
      <c r="E231" s="25">
        <v>3</v>
      </c>
      <c r="F231" s="25">
        <v>5</v>
      </c>
      <c r="G231" s="25">
        <v>12.5</v>
      </c>
      <c r="H231" s="24">
        <v>14.5</v>
      </c>
      <c r="I231" s="24">
        <v>8</v>
      </c>
      <c r="J231" s="79"/>
      <c r="K231" s="79"/>
      <c r="N231" s="79">
        <v>2</v>
      </c>
      <c r="O231" s="24">
        <v>0</v>
      </c>
      <c r="P231" s="24">
        <v>0</v>
      </c>
      <c r="Q231" s="24">
        <v>0</v>
      </c>
      <c r="R231" s="24">
        <v>0</v>
      </c>
      <c r="S231" s="24">
        <v>0</v>
      </c>
    </row>
    <row r="232" spans="1:19">
      <c r="A232" s="72">
        <v>5</v>
      </c>
      <c r="B232" s="49" t="s">
        <v>0</v>
      </c>
      <c r="C232" s="49">
        <v>15</v>
      </c>
      <c r="D232" s="25" t="s">
        <v>42</v>
      </c>
      <c r="E232" s="25">
        <v>3</v>
      </c>
      <c r="F232" s="25">
        <v>4</v>
      </c>
      <c r="G232" s="25">
        <v>6</v>
      </c>
      <c r="H232" s="24">
        <v>9</v>
      </c>
      <c r="I232" s="24">
        <v>1</v>
      </c>
      <c r="J232" s="79"/>
      <c r="K232" s="79"/>
      <c r="N232" s="79">
        <v>1</v>
      </c>
      <c r="O232" s="24">
        <v>2</v>
      </c>
      <c r="P232" s="24">
        <v>0</v>
      </c>
      <c r="Q232" s="24">
        <v>0</v>
      </c>
      <c r="R232" s="24">
        <v>0</v>
      </c>
      <c r="S232" s="24">
        <v>0</v>
      </c>
    </row>
    <row r="233" spans="1:19">
      <c r="A233" s="72">
        <v>5</v>
      </c>
      <c r="B233" s="49" t="s">
        <v>0</v>
      </c>
      <c r="C233" s="49">
        <v>16</v>
      </c>
      <c r="D233" s="25" t="s">
        <v>42</v>
      </c>
      <c r="E233" s="25">
        <v>3</v>
      </c>
      <c r="F233" s="25">
        <v>7.5</v>
      </c>
      <c r="G233" s="25">
        <v>12</v>
      </c>
      <c r="H233" s="24">
        <v>17</v>
      </c>
      <c r="I233" s="24">
        <v>8</v>
      </c>
      <c r="J233" s="79">
        <v>12</v>
      </c>
      <c r="K233" s="79">
        <v>17</v>
      </c>
      <c r="L233" s="79">
        <v>16.5</v>
      </c>
      <c r="M233" s="79">
        <v>34</v>
      </c>
      <c r="N233" s="79">
        <v>0</v>
      </c>
      <c r="O233" s="24">
        <v>0</v>
      </c>
      <c r="P233" s="79">
        <v>0</v>
      </c>
      <c r="Q233" s="79">
        <v>0</v>
      </c>
      <c r="R233" s="79">
        <v>5</v>
      </c>
      <c r="S233" s="79">
        <v>10</v>
      </c>
    </row>
    <row r="234" spans="1:19">
      <c r="A234" s="72">
        <v>5</v>
      </c>
      <c r="B234" s="49" t="s">
        <v>0</v>
      </c>
      <c r="C234" s="49">
        <v>17</v>
      </c>
      <c r="D234" s="25" t="s">
        <v>42</v>
      </c>
      <c r="E234" s="25">
        <v>2</v>
      </c>
      <c r="F234" s="25">
        <v>5</v>
      </c>
      <c r="G234" s="25">
        <v>14</v>
      </c>
      <c r="H234" s="24">
        <v>17</v>
      </c>
      <c r="I234" s="24">
        <v>14</v>
      </c>
      <c r="J234" s="79"/>
      <c r="K234" s="79"/>
      <c r="L234" s="79"/>
      <c r="M234" s="79"/>
      <c r="N234" s="79">
        <v>0</v>
      </c>
      <c r="O234" s="24">
        <v>0</v>
      </c>
      <c r="P234" s="24">
        <v>0</v>
      </c>
      <c r="Q234" s="24">
        <v>0</v>
      </c>
      <c r="R234" s="24">
        <v>0</v>
      </c>
      <c r="S234" s="24">
        <v>0</v>
      </c>
    </row>
    <row r="235" spans="1:19">
      <c r="A235" s="72">
        <v>5</v>
      </c>
      <c r="B235" s="49" t="s">
        <v>0</v>
      </c>
      <c r="C235" s="49">
        <v>18</v>
      </c>
      <c r="D235" s="25" t="s">
        <v>42</v>
      </c>
      <c r="E235" s="25">
        <v>3</v>
      </c>
      <c r="F235" s="25">
        <v>7.5</v>
      </c>
      <c r="G235" s="25">
        <v>10</v>
      </c>
      <c r="H235" s="24">
        <v>25</v>
      </c>
      <c r="I235" s="24">
        <v>13</v>
      </c>
      <c r="J235" s="79">
        <v>13</v>
      </c>
      <c r="K235" s="79"/>
      <c r="L235" s="79"/>
      <c r="M235" s="79"/>
      <c r="N235" s="79">
        <v>0</v>
      </c>
      <c r="O235" s="24">
        <v>0</v>
      </c>
      <c r="P235" s="79">
        <v>0</v>
      </c>
      <c r="Q235" s="24">
        <v>0</v>
      </c>
      <c r="R235" s="24">
        <v>0</v>
      </c>
      <c r="S235" s="24">
        <v>0</v>
      </c>
    </row>
    <row r="236" spans="1:19">
      <c r="A236" s="72">
        <v>5</v>
      </c>
      <c r="B236" s="49" t="s">
        <v>0</v>
      </c>
      <c r="C236" s="49">
        <v>19</v>
      </c>
      <c r="D236" s="25" t="s">
        <v>42</v>
      </c>
      <c r="E236" s="25">
        <v>1</v>
      </c>
      <c r="F236" s="25">
        <v>6</v>
      </c>
      <c r="G236" s="25">
        <v>21</v>
      </c>
      <c r="H236" s="24">
        <v>49</v>
      </c>
      <c r="I236" s="24">
        <v>61</v>
      </c>
      <c r="J236" s="79">
        <v>68</v>
      </c>
      <c r="K236" s="79">
        <v>93</v>
      </c>
      <c r="L236" s="79">
        <v>109.5</v>
      </c>
      <c r="M236" s="79">
        <v>132</v>
      </c>
      <c r="N236" s="79">
        <v>30</v>
      </c>
      <c r="O236" s="24">
        <v>50</v>
      </c>
      <c r="P236" s="79">
        <v>30</v>
      </c>
      <c r="Q236" s="79">
        <v>2</v>
      </c>
      <c r="R236" s="79">
        <v>16</v>
      </c>
      <c r="S236" s="79">
        <v>15</v>
      </c>
    </row>
    <row r="237" spans="1:19">
      <c r="A237" s="72">
        <v>5</v>
      </c>
      <c r="B237" s="49" t="s">
        <v>0</v>
      </c>
      <c r="C237" s="49">
        <v>20</v>
      </c>
      <c r="D237" s="25" t="s">
        <v>42</v>
      </c>
      <c r="E237" s="25">
        <v>1</v>
      </c>
      <c r="F237" s="25">
        <v>6</v>
      </c>
      <c r="G237" s="25">
        <v>18</v>
      </c>
      <c r="H237" s="24">
        <v>33</v>
      </c>
      <c r="I237" s="24">
        <v>27</v>
      </c>
      <c r="J237" s="79">
        <v>33</v>
      </c>
      <c r="K237" s="79">
        <v>51</v>
      </c>
      <c r="L237" s="79">
        <v>73</v>
      </c>
      <c r="M237" s="79">
        <v>80</v>
      </c>
      <c r="N237" s="79">
        <v>20</v>
      </c>
      <c r="O237" s="24">
        <v>25</v>
      </c>
      <c r="P237" s="79">
        <v>45</v>
      </c>
      <c r="Q237" s="79">
        <v>50</v>
      </c>
      <c r="R237" s="79">
        <v>55</v>
      </c>
      <c r="S237" s="79">
        <v>40</v>
      </c>
    </row>
    <row r="238" spans="1:19">
      <c r="A238" s="72">
        <v>5</v>
      </c>
      <c r="B238" s="49" t="s">
        <v>0</v>
      </c>
      <c r="C238" s="49">
        <v>21</v>
      </c>
      <c r="D238" s="25" t="s">
        <v>42</v>
      </c>
      <c r="E238" s="25">
        <v>2</v>
      </c>
      <c r="F238" s="25">
        <v>5</v>
      </c>
      <c r="G238" s="25">
        <v>13</v>
      </c>
      <c r="H238" s="24">
        <v>24</v>
      </c>
      <c r="I238" s="24">
        <v>20</v>
      </c>
      <c r="J238" s="79">
        <v>33</v>
      </c>
      <c r="K238" s="79">
        <v>52</v>
      </c>
      <c r="L238" s="79">
        <v>62</v>
      </c>
      <c r="M238" s="79">
        <v>87</v>
      </c>
      <c r="N238" s="79">
        <v>50</v>
      </c>
      <c r="O238" s="24">
        <v>50</v>
      </c>
      <c r="P238" s="79">
        <v>50</v>
      </c>
      <c r="Q238" s="79">
        <v>45</v>
      </c>
      <c r="R238" s="79">
        <v>85</v>
      </c>
      <c r="S238" s="79">
        <v>75</v>
      </c>
    </row>
    <row r="239" spans="1:19">
      <c r="A239" s="72">
        <v>5</v>
      </c>
      <c r="B239" s="49" t="s">
        <v>0</v>
      </c>
      <c r="C239" s="49">
        <v>22</v>
      </c>
      <c r="D239" s="25" t="s">
        <v>66</v>
      </c>
      <c r="E239" s="25">
        <v>1</v>
      </c>
      <c r="F239" s="25">
        <v>6</v>
      </c>
      <c r="G239" s="25">
        <v>13</v>
      </c>
      <c r="H239" s="24">
        <v>33.5</v>
      </c>
      <c r="I239" s="24">
        <v>29</v>
      </c>
      <c r="J239" s="79">
        <v>39</v>
      </c>
      <c r="K239" s="79">
        <v>60</v>
      </c>
      <c r="L239" s="79">
        <v>90</v>
      </c>
      <c r="M239" s="79">
        <v>91</v>
      </c>
      <c r="N239" s="79">
        <v>0</v>
      </c>
      <c r="O239" s="24">
        <v>25</v>
      </c>
      <c r="P239" s="79">
        <v>30</v>
      </c>
      <c r="Q239" s="79">
        <v>12</v>
      </c>
      <c r="R239" s="79">
        <v>30</v>
      </c>
      <c r="S239" s="79">
        <v>35</v>
      </c>
    </row>
    <row r="240" spans="1:19">
      <c r="A240" s="72">
        <v>5</v>
      </c>
      <c r="B240" s="49" t="s">
        <v>0</v>
      </c>
      <c r="C240" s="49">
        <v>23</v>
      </c>
      <c r="D240" s="25" t="s">
        <v>66</v>
      </c>
      <c r="E240" s="25">
        <v>2</v>
      </c>
      <c r="F240" s="25">
        <v>5</v>
      </c>
      <c r="G240" s="25">
        <v>7</v>
      </c>
      <c r="H240" s="24">
        <v>34</v>
      </c>
      <c r="I240" s="24">
        <v>27</v>
      </c>
      <c r="J240" s="79">
        <v>34</v>
      </c>
      <c r="K240" s="79">
        <v>57</v>
      </c>
      <c r="L240" s="79">
        <v>83.5</v>
      </c>
      <c r="M240" s="79">
        <v>126</v>
      </c>
      <c r="N240" s="79">
        <v>1</v>
      </c>
      <c r="O240" s="24">
        <v>6</v>
      </c>
      <c r="P240" s="79">
        <v>0</v>
      </c>
      <c r="Q240" s="79">
        <v>0</v>
      </c>
      <c r="R240" s="79">
        <v>5</v>
      </c>
      <c r="S240" s="79">
        <v>0</v>
      </c>
    </row>
    <row r="241" spans="1:19">
      <c r="A241" s="72">
        <v>5</v>
      </c>
      <c r="B241" s="49" t="s">
        <v>0</v>
      </c>
      <c r="C241" s="49">
        <v>24</v>
      </c>
      <c r="D241" s="25" t="s">
        <v>66</v>
      </c>
      <c r="E241" s="25">
        <v>1</v>
      </c>
      <c r="F241" s="25">
        <v>7</v>
      </c>
      <c r="G241" s="25">
        <v>16</v>
      </c>
      <c r="H241" s="24">
        <v>44</v>
      </c>
      <c r="I241" s="24">
        <v>28</v>
      </c>
      <c r="J241" s="79">
        <v>24</v>
      </c>
      <c r="K241" s="79">
        <v>57</v>
      </c>
      <c r="L241" s="79">
        <v>85</v>
      </c>
      <c r="M241" s="79">
        <v>119</v>
      </c>
      <c r="N241" s="79">
        <v>0</v>
      </c>
      <c r="O241" s="24">
        <v>0</v>
      </c>
      <c r="P241" s="79">
        <v>0</v>
      </c>
      <c r="Q241" s="79">
        <v>0</v>
      </c>
      <c r="R241" s="79">
        <v>5</v>
      </c>
      <c r="S241" s="79">
        <v>5</v>
      </c>
    </row>
    <row r="242" spans="1:19">
      <c r="A242" s="72">
        <v>5</v>
      </c>
      <c r="B242" s="49" t="s">
        <v>0</v>
      </c>
      <c r="C242" s="49">
        <v>25</v>
      </c>
      <c r="D242" s="25" t="s">
        <v>66</v>
      </c>
      <c r="E242" s="25">
        <v>1</v>
      </c>
      <c r="F242" s="25">
        <v>7</v>
      </c>
      <c r="G242" s="25">
        <v>22</v>
      </c>
      <c r="H242" s="24">
        <v>54</v>
      </c>
      <c r="I242" s="24">
        <v>40</v>
      </c>
      <c r="J242" s="79">
        <v>56</v>
      </c>
      <c r="K242" s="79">
        <v>72</v>
      </c>
      <c r="L242" s="79">
        <v>82</v>
      </c>
      <c r="M242" s="79">
        <v>114</v>
      </c>
      <c r="N242" s="79">
        <v>1</v>
      </c>
      <c r="O242" s="24">
        <v>0</v>
      </c>
      <c r="P242" s="79">
        <v>2</v>
      </c>
      <c r="Q242" s="79">
        <v>0</v>
      </c>
      <c r="R242" s="79">
        <v>8</v>
      </c>
      <c r="S242" s="79">
        <v>0</v>
      </c>
    </row>
    <row r="243" spans="1:19">
      <c r="A243" s="72">
        <v>5</v>
      </c>
      <c r="B243" s="49" t="s">
        <v>0</v>
      </c>
      <c r="C243" s="49">
        <v>26</v>
      </c>
      <c r="D243" s="25" t="s">
        <v>66</v>
      </c>
      <c r="E243" s="25">
        <v>2</v>
      </c>
      <c r="F243" s="25">
        <v>7</v>
      </c>
      <c r="G243" s="25">
        <v>11</v>
      </c>
      <c r="H243" s="24">
        <v>21</v>
      </c>
      <c r="I243" s="24">
        <v>10.5</v>
      </c>
      <c r="J243" s="79"/>
      <c r="K243" s="79"/>
      <c r="N243" s="79">
        <v>0</v>
      </c>
      <c r="O243" s="24">
        <v>0</v>
      </c>
      <c r="P243" s="24">
        <v>0</v>
      </c>
      <c r="Q243" s="24">
        <v>0</v>
      </c>
      <c r="R243" s="24">
        <v>0</v>
      </c>
      <c r="S243" s="24">
        <v>0</v>
      </c>
    </row>
    <row r="244" spans="1:19" hidden="1">
      <c r="A244" s="72">
        <v>5</v>
      </c>
      <c r="B244" s="49" t="s">
        <v>0</v>
      </c>
      <c r="C244" s="49">
        <v>27</v>
      </c>
      <c r="D244" s="25" t="s">
        <v>66</v>
      </c>
      <c r="E244" s="25">
        <v>2</v>
      </c>
      <c r="F244" s="25">
        <v>6</v>
      </c>
      <c r="G244" s="25">
        <v>0</v>
      </c>
      <c r="H244" s="24"/>
      <c r="I244" s="24"/>
      <c r="J244" s="79"/>
      <c r="K244" s="79"/>
      <c r="N244" s="79">
        <v>0</v>
      </c>
      <c r="O244" s="24">
        <v>5</v>
      </c>
      <c r="P244" s="24">
        <v>0</v>
      </c>
      <c r="Q244" s="24">
        <v>0</v>
      </c>
      <c r="R244" s="24">
        <v>0</v>
      </c>
      <c r="S244" s="24">
        <v>0</v>
      </c>
    </row>
    <row r="245" spans="1:19">
      <c r="A245" s="72">
        <v>5</v>
      </c>
      <c r="B245" s="49" t="s">
        <v>0</v>
      </c>
      <c r="C245" s="49">
        <v>28</v>
      </c>
      <c r="D245" s="25" t="s">
        <v>47</v>
      </c>
      <c r="E245" s="25">
        <v>1</v>
      </c>
      <c r="F245" s="25">
        <v>5</v>
      </c>
      <c r="G245" s="25">
        <v>12</v>
      </c>
      <c r="H245" s="24">
        <v>16.5</v>
      </c>
      <c r="I245" s="24">
        <v>7.5</v>
      </c>
      <c r="J245" s="79"/>
      <c r="K245" s="79"/>
      <c r="N245" s="79">
        <v>10</v>
      </c>
      <c r="O245" s="24">
        <v>1</v>
      </c>
      <c r="P245" s="24">
        <v>0</v>
      </c>
      <c r="Q245" s="24">
        <v>0</v>
      </c>
      <c r="R245" s="24">
        <v>0</v>
      </c>
      <c r="S245" s="24">
        <v>0</v>
      </c>
    </row>
    <row r="246" spans="1:19">
      <c r="A246" s="72">
        <v>5</v>
      </c>
      <c r="B246" s="49" t="s">
        <v>0</v>
      </c>
      <c r="C246" s="49">
        <v>29</v>
      </c>
      <c r="D246" s="25" t="s">
        <v>66</v>
      </c>
      <c r="E246" s="25">
        <v>3</v>
      </c>
      <c r="F246" s="25">
        <v>4</v>
      </c>
      <c r="G246" s="25">
        <v>7</v>
      </c>
      <c r="H246" s="24">
        <v>10</v>
      </c>
      <c r="I246" s="24">
        <v>4</v>
      </c>
      <c r="J246" s="79"/>
      <c r="K246" s="79"/>
      <c r="N246" s="79">
        <v>0</v>
      </c>
      <c r="O246" s="79">
        <v>0</v>
      </c>
      <c r="P246" s="24">
        <v>0</v>
      </c>
      <c r="Q246" s="24">
        <v>0</v>
      </c>
      <c r="R246" s="24">
        <v>0</v>
      </c>
      <c r="S246" s="24">
        <v>0</v>
      </c>
    </row>
    <row r="247" spans="1:19" hidden="1">
      <c r="A247" s="72">
        <v>5</v>
      </c>
      <c r="B247" s="49" t="s">
        <v>0</v>
      </c>
      <c r="C247" s="49">
        <v>30</v>
      </c>
      <c r="D247" s="25" t="s">
        <v>66</v>
      </c>
      <c r="E247" s="25">
        <v>2</v>
      </c>
      <c r="F247" s="25">
        <v>4</v>
      </c>
      <c r="G247" s="25">
        <v>0</v>
      </c>
      <c r="H247" s="24"/>
      <c r="I247" s="24"/>
      <c r="J247" s="79"/>
      <c r="K247" s="79"/>
      <c r="N247" s="79">
        <v>0</v>
      </c>
      <c r="O247" s="79">
        <v>0</v>
      </c>
      <c r="P247" s="24">
        <v>0</v>
      </c>
      <c r="Q247" s="24">
        <v>0</v>
      </c>
      <c r="R247" s="24">
        <v>0</v>
      </c>
      <c r="S247" s="24">
        <v>0</v>
      </c>
    </row>
    <row r="248" spans="1:19" hidden="1">
      <c r="A248" s="72">
        <v>5</v>
      </c>
      <c r="B248" s="49" t="s">
        <v>0</v>
      </c>
      <c r="C248" s="49">
        <v>31</v>
      </c>
      <c r="D248" s="25" t="s">
        <v>66</v>
      </c>
      <c r="E248" s="25">
        <v>3</v>
      </c>
      <c r="F248" s="25">
        <v>6</v>
      </c>
      <c r="G248" s="25">
        <v>0</v>
      </c>
      <c r="H248" s="24"/>
      <c r="I248" s="24"/>
      <c r="J248" s="79"/>
      <c r="K248" s="79"/>
      <c r="N248" s="79">
        <v>0</v>
      </c>
      <c r="O248" s="79">
        <v>0</v>
      </c>
      <c r="P248" s="24">
        <v>0</v>
      </c>
      <c r="Q248" s="24">
        <v>0</v>
      </c>
      <c r="R248" s="24">
        <v>0</v>
      </c>
      <c r="S248" s="24">
        <v>0</v>
      </c>
    </row>
    <row r="249" spans="1:19" hidden="1">
      <c r="A249" s="72">
        <v>5</v>
      </c>
      <c r="B249" s="49" t="s">
        <v>0</v>
      </c>
      <c r="C249" s="49">
        <v>32</v>
      </c>
      <c r="D249" s="25" t="s">
        <v>66</v>
      </c>
      <c r="E249" s="25">
        <v>3</v>
      </c>
      <c r="F249" s="25">
        <v>8</v>
      </c>
      <c r="G249" s="25">
        <v>7</v>
      </c>
      <c r="H249" s="24"/>
      <c r="I249" s="24"/>
      <c r="J249" s="79"/>
      <c r="K249" s="79"/>
      <c r="N249" s="79">
        <v>0</v>
      </c>
      <c r="O249" s="79">
        <v>0</v>
      </c>
      <c r="P249" s="24">
        <v>0</v>
      </c>
      <c r="Q249" s="24">
        <v>0</v>
      </c>
      <c r="R249" s="24">
        <v>0</v>
      </c>
      <c r="S249" s="24">
        <v>0</v>
      </c>
    </row>
    <row r="250" spans="1:19" hidden="1">
      <c r="A250" s="72">
        <v>5</v>
      </c>
      <c r="B250" s="49" t="s">
        <v>0</v>
      </c>
      <c r="C250" s="49">
        <v>33</v>
      </c>
      <c r="D250" s="25" t="s">
        <v>66</v>
      </c>
      <c r="E250" s="25">
        <v>4</v>
      </c>
      <c r="F250" s="25">
        <v>7</v>
      </c>
      <c r="G250" s="25">
        <v>8.5</v>
      </c>
      <c r="H250" s="24"/>
      <c r="I250" s="24"/>
      <c r="J250" s="79"/>
      <c r="K250" s="79"/>
      <c r="N250" s="79">
        <v>0</v>
      </c>
      <c r="O250" s="79">
        <v>0</v>
      </c>
      <c r="P250" s="24">
        <v>0</v>
      </c>
      <c r="Q250" s="24">
        <v>0</v>
      </c>
      <c r="R250" s="24">
        <v>0</v>
      </c>
      <c r="S250" s="24">
        <v>0</v>
      </c>
    </row>
    <row r="251" spans="1:19" hidden="1">
      <c r="A251" s="72">
        <v>5</v>
      </c>
      <c r="B251" s="49" t="s">
        <v>0</v>
      </c>
      <c r="C251" s="49">
        <v>34</v>
      </c>
      <c r="D251" s="25" t="s">
        <v>66</v>
      </c>
      <c r="E251" s="25">
        <v>3</v>
      </c>
      <c r="F251" s="25">
        <v>5</v>
      </c>
      <c r="G251" s="25">
        <v>7.5</v>
      </c>
      <c r="H251" s="24"/>
      <c r="I251" s="24"/>
      <c r="J251" s="79"/>
      <c r="K251" s="79"/>
      <c r="N251" s="79">
        <v>0</v>
      </c>
      <c r="O251" s="79">
        <v>0</v>
      </c>
      <c r="P251" s="24">
        <v>0</v>
      </c>
      <c r="Q251" s="24">
        <v>0</v>
      </c>
      <c r="R251" s="24">
        <v>0</v>
      </c>
      <c r="S251" s="24">
        <v>0</v>
      </c>
    </row>
    <row r="252" spans="1:19">
      <c r="A252" s="72">
        <v>5</v>
      </c>
      <c r="B252" s="49" t="s">
        <v>0</v>
      </c>
      <c r="C252" s="49">
        <v>35</v>
      </c>
      <c r="D252" s="25" t="s">
        <v>66</v>
      </c>
      <c r="E252" s="25">
        <v>2</v>
      </c>
      <c r="F252" s="25">
        <v>8</v>
      </c>
      <c r="G252" s="25">
        <v>11.5</v>
      </c>
      <c r="H252" s="24">
        <v>12</v>
      </c>
      <c r="I252" s="24">
        <v>6</v>
      </c>
      <c r="J252" s="79"/>
      <c r="K252" s="79"/>
      <c r="N252" s="79">
        <v>0</v>
      </c>
      <c r="O252" s="24">
        <v>0</v>
      </c>
      <c r="P252" s="24">
        <v>0</v>
      </c>
      <c r="Q252" s="24">
        <v>0</v>
      </c>
      <c r="R252" s="24">
        <v>0</v>
      </c>
      <c r="S252" s="24">
        <v>0</v>
      </c>
    </row>
    <row r="253" spans="1:19" hidden="1">
      <c r="A253" s="72">
        <v>5</v>
      </c>
      <c r="B253" s="49" t="s">
        <v>0</v>
      </c>
      <c r="C253" s="49">
        <v>36</v>
      </c>
      <c r="D253" s="25" t="s">
        <v>47</v>
      </c>
      <c r="E253" s="25">
        <v>3</v>
      </c>
      <c r="F253" s="25">
        <v>6</v>
      </c>
      <c r="G253" s="25">
        <v>9</v>
      </c>
      <c r="H253" s="24"/>
      <c r="I253" s="24"/>
      <c r="J253" s="79"/>
      <c r="K253" s="79"/>
      <c r="N253" s="79">
        <v>0</v>
      </c>
      <c r="O253" s="79">
        <v>0</v>
      </c>
      <c r="P253" s="24">
        <v>0</v>
      </c>
      <c r="Q253" s="24">
        <v>0</v>
      </c>
      <c r="R253" s="24">
        <v>0</v>
      </c>
      <c r="S253" s="24">
        <v>0</v>
      </c>
    </row>
    <row r="254" spans="1:19">
      <c r="A254" s="72">
        <v>5</v>
      </c>
      <c r="B254" s="49" t="s">
        <v>0</v>
      </c>
      <c r="C254" s="49">
        <v>37</v>
      </c>
      <c r="D254" s="25" t="s">
        <v>47</v>
      </c>
      <c r="E254" s="25">
        <v>3</v>
      </c>
      <c r="F254" s="25">
        <v>7.5</v>
      </c>
      <c r="G254" s="25">
        <v>8</v>
      </c>
      <c r="H254" s="24">
        <v>11</v>
      </c>
      <c r="I254" s="24">
        <v>4</v>
      </c>
      <c r="J254" s="79"/>
      <c r="K254" s="79"/>
      <c r="N254" s="79">
        <v>10</v>
      </c>
      <c r="O254" s="24">
        <v>10</v>
      </c>
      <c r="P254" s="24">
        <v>0</v>
      </c>
      <c r="Q254" s="24">
        <v>0</v>
      </c>
      <c r="R254" s="24">
        <v>0</v>
      </c>
      <c r="S254" s="24">
        <v>0</v>
      </c>
    </row>
    <row r="255" spans="1:19">
      <c r="A255" s="72">
        <v>5</v>
      </c>
      <c r="B255" s="49" t="s">
        <v>0</v>
      </c>
      <c r="C255" s="49">
        <v>38</v>
      </c>
      <c r="D255" s="25" t="s">
        <v>66</v>
      </c>
      <c r="E255" s="25">
        <v>2</v>
      </c>
      <c r="F255" s="25">
        <v>8.5</v>
      </c>
      <c r="G255" s="25">
        <v>18</v>
      </c>
      <c r="H255" s="24">
        <v>21</v>
      </c>
      <c r="I255" s="24">
        <v>14.5</v>
      </c>
      <c r="J255" s="79">
        <v>14</v>
      </c>
      <c r="K255" s="79">
        <v>15</v>
      </c>
      <c r="M255" s="79"/>
      <c r="N255" s="79">
        <v>15</v>
      </c>
      <c r="O255" s="24">
        <v>20</v>
      </c>
      <c r="P255" s="79">
        <v>22</v>
      </c>
      <c r="Q255" s="79">
        <v>0</v>
      </c>
      <c r="R255" s="24">
        <v>0</v>
      </c>
      <c r="S255" s="24">
        <v>0</v>
      </c>
    </row>
    <row r="256" spans="1:19">
      <c r="A256" s="72">
        <v>5</v>
      </c>
      <c r="B256" s="49" t="s">
        <v>0</v>
      </c>
      <c r="C256" s="49">
        <v>39</v>
      </c>
      <c r="D256" s="25" t="s">
        <v>66</v>
      </c>
      <c r="E256" s="25">
        <v>2</v>
      </c>
      <c r="F256" s="25">
        <v>5</v>
      </c>
      <c r="G256" s="25">
        <v>13</v>
      </c>
      <c r="H256" s="24">
        <v>23</v>
      </c>
      <c r="I256" s="24">
        <v>13.5</v>
      </c>
      <c r="J256" s="79"/>
      <c r="K256" s="79"/>
      <c r="M256" s="79"/>
      <c r="N256" s="79">
        <v>10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</row>
    <row r="257" spans="1:19">
      <c r="A257" s="72">
        <v>5</v>
      </c>
      <c r="B257" s="49" t="s">
        <v>0</v>
      </c>
      <c r="C257" s="49">
        <v>40</v>
      </c>
      <c r="D257" s="25" t="s">
        <v>66</v>
      </c>
      <c r="E257" s="25">
        <v>1</v>
      </c>
      <c r="F257" s="25">
        <v>7</v>
      </c>
      <c r="G257" s="25">
        <v>16</v>
      </c>
      <c r="H257" s="24">
        <v>30.5</v>
      </c>
      <c r="I257" s="24">
        <v>5</v>
      </c>
      <c r="J257" s="79">
        <v>11</v>
      </c>
      <c r="K257" s="79">
        <v>23</v>
      </c>
      <c r="L257" s="79">
        <v>33</v>
      </c>
      <c r="M257" s="79">
        <v>43</v>
      </c>
      <c r="N257" s="79">
        <v>2</v>
      </c>
      <c r="O257" s="24">
        <v>2</v>
      </c>
      <c r="P257" s="79">
        <v>7</v>
      </c>
      <c r="Q257" s="79">
        <v>4</v>
      </c>
      <c r="R257" s="79">
        <v>45</v>
      </c>
      <c r="S257" s="79">
        <v>75</v>
      </c>
    </row>
    <row r="258" spans="1:19" hidden="1">
      <c r="A258" s="72">
        <v>5</v>
      </c>
      <c r="B258" s="49" t="s">
        <v>0</v>
      </c>
      <c r="C258" s="49">
        <v>41</v>
      </c>
      <c r="D258" s="25" t="s">
        <v>66</v>
      </c>
      <c r="E258" s="25">
        <v>3</v>
      </c>
      <c r="F258" s="25">
        <v>7</v>
      </c>
      <c r="G258" s="25">
        <v>9</v>
      </c>
      <c r="H258" s="24"/>
      <c r="I258" s="24"/>
      <c r="J258" s="79"/>
      <c r="K258" s="79"/>
      <c r="L258" s="79"/>
      <c r="M258" s="79"/>
      <c r="N258" s="79">
        <v>0</v>
      </c>
      <c r="O258" s="79">
        <v>0</v>
      </c>
      <c r="P258" s="24">
        <v>0</v>
      </c>
      <c r="Q258" s="24">
        <v>0</v>
      </c>
      <c r="R258" s="24">
        <v>0</v>
      </c>
      <c r="S258" s="24">
        <v>0</v>
      </c>
    </row>
    <row r="259" spans="1:19">
      <c r="A259" s="72">
        <v>5</v>
      </c>
      <c r="B259" s="49" t="s">
        <v>0</v>
      </c>
      <c r="C259" s="49">
        <v>42</v>
      </c>
      <c r="D259" s="25" t="s">
        <v>81</v>
      </c>
      <c r="E259" s="25">
        <v>2</v>
      </c>
      <c r="F259" s="25">
        <v>9</v>
      </c>
      <c r="G259" s="25">
        <v>16</v>
      </c>
      <c r="H259" s="24">
        <v>25.5</v>
      </c>
      <c r="I259" s="24">
        <v>13</v>
      </c>
      <c r="J259" s="79"/>
      <c r="K259" s="79"/>
      <c r="L259" s="79"/>
      <c r="M259" s="79"/>
      <c r="N259" s="79">
        <v>10</v>
      </c>
      <c r="O259" s="24">
        <v>0</v>
      </c>
      <c r="P259" s="24">
        <v>0</v>
      </c>
      <c r="Q259" s="24">
        <v>0</v>
      </c>
      <c r="R259" s="24">
        <v>0</v>
      </c>
      <c r="S259" s="24">
        <v>0</v>
      </c>
    </row>
    <row r="260" spans="1:19">
      <c r="A260" s="72">
        <v>5</v>
      </c>
      <c r="B260" s="49" t="s">
        <v>0</v>
      </c>
      <c r="C260" s="49">
        <v>43</v>
      </c>
      <c r="D260" s="25" t="s">
        <v>81</v>
      </c>
      <c r="E260" s="25">
        <v>3</v>
      </c>
      <c r="F260" s="25">
        <v>9</v>
      </c>
      <c r="G260" s="25">
        <v>17</v>
      </c>
      <c r="H260" s="24">
        <v>23.5</v>
      </c>
      <c r="I260" s="24">
        <v>22</v>
      </c>
      <c r="J260" s="79">
        <v>23</v>
      </c>
      <c r="K260" s="79">
        <v>23.5</v>
      </c>
      <c r="L260" s="79">
        <v>23</v>
      </c>
      <c r="M260" s="79"/>
      <c r="N260" s="79">
        <v>3</v>
      </c>
      <c r="O260" s="24">
        <v>2</v>
      </c>
      <c r="P260" s="79">
        <v>10</v>
      </c>
      <c r="Q260" s="79">
        <v>20</v>
      </c>
      <c r="R260" s="24">
        <v>0</v>
      </c>
      <c r="S260" s="24">
        <v>0</v>
      </c>
    </row>
    <row r="261" spans="1:19">
      <c r="A261" s="72">
        <v>5</v>
      </c>
      <c r="B261" s="49" t="s">
        <v>0</v>
      </c>
      <c r="C261" s="49">
        <v>44</v>
      </c>
      <c r="D261" s="25" t="s">
        <v>66</v>
      </c>
      <c r="E261" s="25">
        <v>3</v>
      </c>
      <c r="F261" s="25">
        <v>9</v>
      </c>
      <c r="G261" s="25">
        <v>15.5</v>
      </c>
      <c r="H261" s="24">
        <v>24</v>
      </c>
      <c r="I261" s="24">
        <v>17</v>
      </c>
      <c r="J261" s="79"/>
      <c r="K261" s="79">
        <v>18</v>
      </c>
      <c r="M261" s="79"/>
      <c r="N261" s="79">
        <v>0</v>
      </c>
      <c r="O261" s="24">
        <v>5</v>
      </c>
      <c r="P261" s="24">
        <v>0</v>
      </c>
      <c r="Q261" s="79">
        <v>0</v>
      </c>
      <c r="R261" s="24">
        <v>0</v>
      </c>
      <c r="S261" s="24">
        <v>0</v>
      </c>
    </row>
    <row r="262" spans="1:19">
      <c r="A262" s="72">
        <v>5</v>
      </c>
      <c r="B262" s="49" t="s">
        <v>0</v>
      </c>
      <c r="C262" s="49">
        <v>45</v>
      </c>
      <c r="D262" s="25" t="s">
        <v>66</v>
      </c>
      <c r="E262" s="25">
        <v>3</v>
      </c>
      <c r="F262" s="25">
        <v>6.5</v>
      </c>
      <c r="G262" s="25">
        <v>8.5</v>
      </c>
      <c r="H262" s="24">
        <v>9</v>
      </c>
      <c r="I262" s="24">
        <v>7</v>
      </c>
      <c r="J262" s="79"/>
      <c r="K262" s="79"/>
      <c r="M262" s="79"/>
      <c r="N262" s="79">
        <v>10</v>
      </c>
      <c r="O262" s="24">
        <v>1</v>
      </c>
      <c r="P262" s="24">
        <v>0</v>
      </c>
      <c r="Q262" s="24">
        <v>0</v>
      </c>
      <c r="R262" s="24">
        <v>0</v>
      </c>
      <c r="S262" s="24">
        <v>0</v>
      </c>
    </row>
    <row r="263" spans="1:19">
      <c r="A263" s="72">
        <v>5</v>
      </c>
      <c r="B263" s="49" t="s">
        <v>0</v>
      </c>
      <c r="C263" s="49">
        <v>46</v>
      </c>
      <c r="D263" s="25" t="s">
        <v>66</v>
      </c>
      <c r="E263" s="25">
        <v>3</v>
      </c>
      <c r="F263" s="25">
        <v>4.5</v>
      </c>
      <c r="G263" s="25">
        <v>7.5</v>
      </c>
      <c r="H263" s="24">
        <v>15</v>
      </c>
      <c r="I263" s="24">
        <v>3</v>
      </c>
      <c r="J263" s="79"/>
      <c r="K263" s="79"/>
      <c r="M263" s="79"/>
      <c r="N263" s="79">
        <v>5</v>
      </c>
      <c r="O263" s="24">
        <v>0</v>
      </c>
      <c r="P263" s="24">
        <v>0</v>
      </c>
      <c r="Q263" s="24">
        <v>0</v>
      </c>
      <c r="R263" s="24">
        <v>0</v>
      </c>
      <c r="S263" s="24">
        <v>0</v>
      </c>
    </row>
    <row r="264" spans="1:19">
      <c r="A264" s="72">
        <v>5</v>
      </c>
      <c r="B264" s="49" t="s">
        <v>0</v>
      </c>
      <c r="C264" s="49">
        <v>47</v>
      </c>
      <c r="D264" s="25" t="s">
        <v>66</v>
      </c>
      <c r="E264" s="25">
        <v>2</v>
      </c>
      <c r="F264" s="25">
        <v>6</v>
      </c>
      <c r="G264" s="25">
        <v>8</v>
      </c>
      <c r="H264" s="24">
        <v>9</v>
      </c>
      <c r="I264" s="24">
        <v>8</v>
      </c>
      <c r="J264" s="79"/>
      <c r="K264" s="79"/>
      <c r="M264" s="79"/>
      <c r="N264" s="79">
        <v>1</v>
      </c>
      <c r="O264" s="24">
        <v>15</v>
      </c>
      <c r="P264" s="24">
        <v>0</v>
      </c>
      <c r="Q264" s="24">
        <v>0</v>
      </c>
      <c r="R264" s="24">
        <v>0</v>
      </c>
      <c r="S264" s="24">
        <v>0</v>
      </c>
    </row>
    <row r="265" spans="1:19">
      <c r="A265" s="72">
        <v>5</v>
      </c>
      <c r="B265" s="49" t="s">
        <v>0</v>
      </c>
      <c r="C265" s="49">
        <v>48</v>
      </c>
      <c r="D265" s="25" t="s">
        <v>66</v>
      </c>
      <c r="E265" s="25">
        <v>2</v>
      </c>
      <c r="F265" s="25">
        <v>7.5</v>
      </c>
      <c r="G265" s="25">
        <v>16.5</v>
      </c>
      <c r="H265" s="24">
        <v>36.5</v>
      </c>
      <c r="I265" s="24">
        <v>18</v>
      </c>
      <c r="J265" s="79">
        <v>27</v>
      </c>
      <c r="K265" s="79">
        <v>50</v>
      </c>
      <c r="L265" s="79">
        <v>64.5</v>
      </c>
      <c r="M265" s="79">
        <v>75</v>
      </c>
      <c r="N265" s="79">
        <v>15</v>
      </c>
      <c r="O265" s="24">
        <v>2</v>
      </c>
      <c r="P265" s="79">
        <v>15</v>
      </c>
      <c r="Q265" s="79">
        <v>20</v>
      </c>
      <c r="R265" s="79">
        <v>40</v>
      </c>
      <c r="S265" s="79">
        <v>50</v>
      </c>
    </row>
    <row r="266" spans="1:19">
      <c r="A266" s="72">
        <v>5</v>
      </c>
      <c r="B266" s="49" t="s">
        <v>0</v>
      </c>
      <c r="C266" s="49">
        <v>49</v>
      </c>
      <c r="D266" s="25" t="s">
        <v>66</v>
      </c>
      <c r="E266" s="25">
        <v>2</v>
      </c>
      <c r="F266" s="25">
        <v>6</v>
      </c>
      <c r="G266" s="25">
        <v>11.5</v>
      </c>
      <c r="H266" s="24">
        <v>19</v>
      </c>
      <c r="I266" s="24">
        <v>16</v>
      </c>
      <c r="J266" s="79">
        <v>24</v>
      </c>
      <c r="K266" s="79">
        <v>33</v>
      </c>
      <c r="L266" s="79">
        <v>41</v>
      </c>
      <c r="M266" s="79">
        <v>66</v>
      </c>
      <c r="N266" s="79">
        <v>10</v>
      </c>
      <c r="O266" s="24">
        <v>10</v>
      </c>
      <c r="P266" s="79">
        <v>10</v>
      </c>
      <c r="Q266" s="79">
        <v>35</v>
      </c>
      <c r="R266" s="79">
        <v>50</v>
      </c>
      <c r="S266" s="79">
        <v>75</v>
      </c>
    </row>
    <row r="267" spans="1:19">
      <c r="A267" s="72">
        <v>5</v>
      </c>
      <c r="B267" s="49" t="s">
        <v>0</v>
      </c>
      <c r="C267" s="49">
        <v>50</v>
      </c>
      <c r="D267" s="25" t="s">
        <v>42</v>
      </c>
      <c r="E267" s="25">
        <v>2</v>
      </c>
      <c r="F267" s="26">
        <v>6.5</v>
      </c>
      <c r="G267" s="25">
        <v>11</v>
      </c>
      <c r="H267" s="24">
        <v>14</v>
      </c>
      <c r="I267" s="24">
        <v>8</v>
      </c>
      <c r="J267" s="79"/>
      <c r="K267" s="79"/>
      <c r="L267" s="79"/>
      <c r="M267" s="79"/>
      <c r="N267" s="79">
        <v>5</v>
      </c>
      <c r="O267" s="24">
        <v>0</v>
      </c>
      <c r="P267" s="24">
        <v>0</v>
      </c>
      <c r="Q267" s="24">
        <v>0</v>
      </c>
      <c r="R267" s="24">
        <v>0</v>
      </c>
      <c r="S267" s="24">
        <v>0</v>
      </c>
    </row>
    <row r="268" spans="1:19">
      <c r="A268" s="72">
        <v>5</v>
      </c>
      <c r="B268" s="49" t="s">
        <v>0</v>
      </c>
      <c r="C268" s="49">
        <v>51</v>
      </c>
      <c r="D268" s="26" t="s">
        <v>66</v>
      </c>
      <c r="E268" s="26">
        <v>3</v>
      </c>
      <c r="F268" s="25">
        <v>6</v>
      </c>
      <c r="G268" s="25">
        <v>15.5</v>
      </c>
      <c r="H268" s="50">
        <v>36.5</v>
      </c>
      <c r="I268" s="24">
        <v>33</v>
      </c>
      <c r="J268" s="78">
        <v>40</v>
      </c>
      <c r="K268" s="78">
        <v>65</v>
      </c>
      <c r="L268" s="79">
        <v>90</v>
      </c>
      <c r="M268" s="79">
        <v>115</v>
      </c>
      <c r="N268" s="78">
        <v>20</v>
      </c>
      <c r="O268" s="24">
        <v>40</v>
      </c>
      <c r="P268" s="78">
        <v>40</v>
      </c>
      <c r="Q268" s="78">
        <v>25</v>
      </c>
      <c r="R268" s="79">
        <v>65</v>
      </c>
      <c r="S268" s="79">
        <v>25</v>
      </c>
    </row>
    <row r="269" spans="1:19">
      <c r="A269" s="72">
        <v>5</v>
      </c>
      <c r="B269" s="49" t="s">
        <v>0</v>
      </c>
      <c r="C269" s="49">
        <v>52</v>
      </c>
      <c r="D269" s="25" t="s">
        <v>81</v>
      </c>
      <c r="E269" s="25">
        <v>2</v>
      </c>
      <c r="F269" s="49">
        <v>9</v>
      </c>
      <c r="G269" s="26">
        <v>15</v>
      </c>
      <c r="H269" s="24">
        <v>18.5</v>
      </c>
      <c r="I269" s="24">
        <v>2</v>
      </c>
      <c r="J269" s="79"/>
      <c r="K269" s="79"/>
      <c r="N269" s="79">
        <v>5</v>
      </c>
      <c r="O269" s="24">
        <v>5</v>
      </c>
      <c r="P269" s="24">
        <v>0</v>
      </c>
      <c r="Q269" s="24">
        <v>0</v>
      </c>
      <c r="R269" s="24">
        <v>0</v>
      </c>
      <c r="S269" s="24">
        <v>0</v>
      </c>
    </row>
    <row r="270" spans="1:19" hidden="1">
      <c r="A270" s="72">
        <v>5</v>
      </c>
      <c r="B270" s="49" t="s">
        <v>0</v>
      </c>
      <c r="C270" s="49">
        <v>53</v>
      </c>
      <c r="D270" s="49" t="s">
        <v>81</v>
      </c>
      <c r="E270" s="49">
        <v>2</v>
      </c>
      <c r="F270" s="25">
        <v>7</v>
      </c>
      <c r="G270" s="25">
        <v>11</v>
      </c>
      <c r="H270" s="24"/>
      <c r="I270" s="24"/>
      <c r="J270" s="79"/>
      <c r="K270" s="79"/>
      <c r="N270" s="79">
        <v>0</v>
      </c>
      <c r="O270" s="79">
        <v>0</v>
      </c>
      <c r="P270" s="24">
        <v>0</v>
      </c>
      <c r="Q270" s="24">
        <v>0</v>
      </c>
      <c r="R270" s="24">
        <v>0</v>
      </c>
      <c r="S270" s="24">
        <v>0</v>
      </c>
    </row>
    <row r="271" spans="1:19" hidden="1">
      <c r="A271" s="72">
        <v>5</v>
      </c>
      <c r="B271" s="49" t="s">
        <v>0</v>
      </c>
      <c r="C271" s="49">
        <v>54</v>
      </c>
      <c r="D271" s="25" t="s">
        <v>81</v>
      </c>
      <c r="E271" s="25">
        <v>3</v>
      </c>
      <c r="F271" s="25">
        <v>6</v>
      </c>
      <c r="G271" s="49">
        <v>4.5</v>
      </c>
      <c r="H271" s="24"/>
      <c r="I271" s="24"/>
      <c r="J271" s="79"/>
      <c r="K271" s="79"/>
      <c r="N271" s="79">
        <v>0</v>
      </c>
      <c r="O271" s="79">
        <v>0</v>
      </c>
      <c r="P271" s="24">
        <v>0</v>
      </c>
      <c r="Q271" s="24">
        <v>0</v>
      </c>
      <c r="R271" s="24">
        <v>0</v>
      </c>
      <c r="S271" s="24">
        <v>0</v>
      </c>
    </row>
    <row r="272" spans="1:19" hidden="1">
      <c r="A272" s="72">
        <v>5</v>
      </c>
      <c r="B272" s="49" t="s">
        <v>0</v>
      </c>
      <c r="C272" s="49">
        <v>55</v>
      </c>
      <c r="D272" s="25" t="s">
        <v>81</v>
      </c>
      <c r="E272" s="25">
        <v>2</v>
      </c>
      <c r="F272" s="25">
        <v>7</v>
      </c>
      <c r="G272" s="25">
        <v>4</v>
      </c>
      <c r="H272" s="24"/>
      <c r="I272" s="24"/>
      <c r="J272" s="79"/>
      <c r="K272" s="79"/>
      <c r="N272" s="79">
        <v>0</v>
      </c>
      <c r="O272" s="79">
        <v>0</v>
      </c>
      <c r="P272" s="24">
        <v>0</v>
      </c>
      <c r="Q272" s="24">
        <v>0</v>
      </c>
      <c r="R272" s="24">
        <v>0</v>
      </c>
      <c r="S272" s="24">
        <v>0</v>
      </c>
    </row>
    <row r="273" spans="1:19" hidden="1">
      <c r="A273" s="72">
        <v>5</v>
      </c>
      <c r="B273" s="49" t="s">
        <v>0</v>
      </c>
      <c r="C273" s="49">
        <v>56</v>
      </c>
      <c r="D273" s="25" t="s">
        <v>81</v>
      </c>
      <c r="E273" s="25">
        <v>0</v>
      </c>
      <c r="F273" s="25">
        <v>8</v>
      </c>
      <c r="G273" s="25">
        <v>0</v>
      </c>
      <c r="H273" s="24"/>
      <c r="I273" s="24"/>
      <c r="J273" s="79"/>
      <c r="K273" s="79"/>
      <c r="N273" s="79">
        <v>0</v>
      </c>
      <c r="O273" s="79">
        <v>0</v>
      </c>
      <c r="P273" s="24">
        <v>0</v>
      </c>
      <c r="Q273" s="24">
        <v>0</v>
      </c>
      <c r="R273" s="24">
        <v>0</v>
      </c>
      <c r="S273" s="24">
        <v>0</v>
      </c>
    </row>
    <row r="274" spans="1:19" hidden="1">
      <c r="A274" s="72">
        <v>5</v>
      </c>
      <c r="B274" s="49" t="s">
        <v>0</v>
      </c>
      <c r="C274" s="49">
        <v>57</v>
      </c>
      <c r="D274" s="25" t="s">
        <v>66</v>
      </c>
      <c r="E274" s="25">
        <v>0</v>
      </c>
      <c r="F274" s="25">
        <v>7</v>
      </c>
      <c r="G274" s="25">
        <v>0</v>
      </c>
      <c r="H274" s="24"/>
      <c r="I274" s="24"/>
      <c r="J274" s="79"/>
      <c r="K274" s="79"/>
      <c r="N274" s="79">
        <v>0</v>
      </c>
      <c r="O274" s="79">
        <v>0</v>
      </c>
      <c r="P274" s="24">
        <v>0</v>
      </c>
      <c r="Q274" s="24">
        <v>0</v>
      </c>
      <c r="R274" s="24">
        <v>0</v>
      </c>
      <c r="S274" s="24">
        <v>0</v>
      </c>
    </row>
    <row r="275" spans="1:19">
      <c r="A275" s="72">
        <v>5</v>
      </c>
      <c r="B275" s="72" t="s">
        <v>0</v>
      </c>
      <c r="C275" s="49">
        <v>58</v>
      </c>
      <c r="D275" s="25" t="s">
        <v>81</v>
      </c>
      <c r="E275" s="25">
        <v>2</v>
      </c>
      <c r="F275" s="25">
        <v>8</v>
      </c>
      <c r="G275" s="25">
        <v>19.5</v>
      </c>
      <c r="H275" s="24">
        <v>48</v>
      </c>
      <c r="I275" s="24">
        <v>32</v>
      </c>
      <c r="J275" s="79">
        <v>44</v>
      </c>
      <c r="K275" s="79">
        <v>69</v>
      </c>
      <c r="L275" s="79">
        <v>90.5</v>
      </c>
      <c r="M275" s="79">
        <v>99</v>
      </c>
      <c r="N275" s="79">
        <v>5</v>
      </c>
      <c r="O275" s="24">
        <v>1</v>
      </c>
      <c r="P275" s="79">
        <v>0</v>
      </c>
      <c r="Q275" s="79">
        <v>0</v>
      </c>
      <c r="R275" s="79">
        <v>0</v>
      </c>
      <c r="S275" s="79">
        <v>0</v>
      </c>
    </row>
    <row r="276" spans="1:19">
      <c r="A276" s="72">
        <v>5</v>
      </c>
      <c r="B276" s="49" t="s">
        <v>0</v>
      </c>
      <c r="C276" s="49">
        <v>59</v>
      </c>
      <c r="D276" s="25" t="s">
        <v>47</v>
      </c>
      <c r="E276" s="25">
        <v>3</v>
      </c>
      <c r="F276" s="25">
        <v>5</v>
      </c>
      <c r="G276" s="25">
        <v>15</v>
      </c>
      <c r="H276" s="24">
        <v>18</v>
      </c>
      <c r="I276" s="24">
        <v>21.5</v>
      </c>
      <c r="J276" s="79">
        <v>22</v>
      </c>
      <c r="K276" s="79">
        <v>26.5</v>
      </c>
      <c r="L276" s="79">
        <v>30.5</v>
      </c>
      <c r="M276" s="79">
        <v>55</v>
      </c>
      <c r="N276" s="79">
        <v>5</v>
      </c>
      <c r="O276" s="24">
        <v>0</v>
      </c>
      <c r="P276" s="79">
        <v>1</v>
      </c>
      <c r="Q276" s="79">
        <v>15</v>
      </c>
      <c r="R276" s="79">
        <v>20</v>
      </c>
      <c r="S276" s="79">
        <v>10</v>
      </c>
    </row>
    <row r="277" spans="1:19">
      <c r="A277" s="72">
        <v>5</v>
      </c>
      <c r="B277" s="49" t="s">
        <v>0</v>
      </c>
      <c r="C277" s="49">
        <v>60</v>
      </c>
      <c r="D277" s="25" t="s">
        <v>66</v>
      </c>
      <c r="E277" s="25">
        <v>2</v>
      </c>
      <c r="F277" s="25">
        <v>5</v>
      </c>
      <c r="G277" s="25">
        <v>19.5</v>
      </c>
      <c r="H277" s="24">
        <v>65</v>
      </c>
      <c r="I277" s="24">
        <v>48</v>
      </c>
      <c r="J277" s="79">
        <v>58</v>
      </c>
      <c r="K277" s="79">
        <v>78</v>
      </c>
      <c r="L277" s="79">
        <v>94.5</v>
      </c>
      <c r="M277" s="79">
        <v>137</v>
      </c>
      <c r="N277" s="79">
        <v>2</v>
      </c>
      <c r="O277" s="24">
        <v>0</v>
      </c>
      <c r="P277" s="79">
        <v>3</v>
      </c>
      <c r="Q277" s="79">
        <v>0</v>
      </c>
      <c r="R277" s="79">
        <v>0</v>
      </c>
      <c r="S277" s="79">
        <v>0</v>
      </c>
    </row>
    <row r="278" spans="1:19">
      <c r="A278" s="72">
        <v>5</v>
      </c>
      <c r="B278" s="49" t="s">
        <v>0</v>
      </c>
      <c r="C278" s="49">
        <v>61</v>
      </c>
      <c r="D278" s="25" t="s">
        <v>42</v>
      </c>
      <c r="E278" s="25">
        <v>2</v>
      </c>
      <c r="F278" s="25">
        <v>6</v>
      </c>
      <c r="G278" s="25">
        <v>9</v>
      </c>
      <c r="H278" s="24">
        <v>17.5</v>
      </c>
      <c r="I278" s="24">
        <v>3</v>
      </c>
      <c r="J278" s="79"/>
      <c r="K278" s="79"/>
      <c r="L278" s="79"/>
      <c r="M278" s="79"/>
      <c r="N278" s="79">
        <v>20</v>
      </c>
      <c r="O278" s="24">
        <v>50</v>
      </c>
      <c r="P278" s="24">
        <v>0</v>
      </c>
      <c r="Q278" s="24">
        <v>0</v>
      </c>
      <c r="R278" s="24">
        <v>0</v>
      </c>
      <c r="S278" s="24">
        <v>0</v>
      </c>
    </row>
    <row r="279" spans="1:19">
      <c r="A279" s="72">
        <v>5</v>
      </c>
      <c r="B279" s="49" t="s">
        <v>0</v>
      </c>
      <c r="C279" s="49">
        <v>62</v>
      </c>
      <c r="D279" s="25" t="s">
        <v>42</v>
      </c>
      <c r="E279" s="25">
        <v>2</v>
      </c>
      <c r="F279" s="25">
        <v>6</v>
      </c>
      <c r="G279" s="25">
        <v>15</v>
      </c>
      <c r="H279" s="24">
        <v>32.5</v>
      </c>
      <c r="I279" s="24">
        <v>38</v>
      </c>
      <c r="J279" s="79">
        <v>36</v>
      </c>
      <c r="K279" s="79">
        <v>39</v>
      </c>
      <c r="L279" s="79">
        <v>32.5</v>
      </c>
      <c r="M279" s="79"/>
      <c r="N279" s="79">
        <v>0</v>
      </c>
      <c r="O279" s="24">
        <v>0</v>
      </c>
      <c r="P279" s="79">
        <v>0</v>
      </c>
      <c r="Q279" s="24">
        <v>0</v>
      </c>
      <c r="R279" s="24">
        <v>0</v>
      </c>
      <c r="S279" s="24">
        <v>0</v>
      </c>
    </row>
    <row r="280" spans="1:19">
      <c r="A280" s="72">
        <v>5</v>
      </c>
      <c r="B280" s="49" t="s">
        <v>0</v>
      </c>
      <c r="C280" s="49">
        <v>63</v>
      </c>
      <c r="D280" s="25" t="s">
        <v>42</v>
      </c>
      <c r="E280" s="25">
        <v>2</v>
      </c>
      <c r="F280" s="25">
        <v>5</v>
      </c>
      <c r="G280" s="25">
        <v>7</v>
      </c>
      <c r="H280" s="24">
        <v>13</v>
      </c>
      <c r="I280" s="24"/>
      <c r="J280" s="79"/>
      <c r="K280" s="79"/>
      <c r="L280" s="79"/>
      <c r="M280" s="79"/>
      <c r="N280" s="79">
        <v>10</v>
      </c>
      <c r="O280" s="24">
        <v>70</v>
      </c>
      <c r="P280" s="24">
        <v>0</v>
      </c>
      <c r="Q280" s="24">
        <v>0</v>
      </c>
      <c r="R280" s="24">
        <v>0</v>
      </c>
      <c r="S280" s="24">
        <v>0</v>
      </c>
    </row>
    <row r="281" spans="1:19">
      <c r="A281" s="72">
        <v>5</v>
      </c>
      <c r="B281" s="49" t="s">
        <v>0</v>
      </c>
      <c r="C281" s="49">
        <v>64</v>
      </c>
      <c r="D281" s="25" t="s">
        <v>42</v>
      </c>
      <c r="E281" s="25">
        <v>3</v>
      </c>
      <c r="F281" s="25">
        <v>5</v>
      </c>
      <c r="G281" s="25">
        <v>8</v>
      </c>
      <c r="H281" s="24">
        <v>14</v>
      </c>
      <c r="I281" s="24">
        <v>7</v>
      </c>
      <c r="J281" s="79">
        <v>9</v>
      </c>
      <c r="K281" s="79">
        <v>18</v>
      </c>
      <c r="L281" s="79">
        <v>25</v>
      </c>
      <c r="M281" s="79">
        <v>37</v>
      </c>
      <c r="N281" s="79">
        <v>0</v>
      </c>
      <c r="O281" s="24">
        <v>1</v>
      </c>
      <c r="P281" s="79">
        <v>3</v>
      </c>
      <c r="Q281" s="79">
        <v>5</v>
      </c>
      <c r="R281" s="79">
        <v>12</v>
      </c>
      <c r="S281" s="79">
        <v>15</v>
      </c>
    </row>
    <row r="282" spans="1:19">
      <c r="A282" s="72">
        <v>5</v>
      </c>
      <c r="B282" s="49" t="s">
        <v>0</v>
      </c>
      <c r="C282" s="49">
        <v>65</v>
      </c>
      <c r="D282" s="25" t="s">
        <v>42</v>
      </c>
      <c r="E282" s="25">
        <v>3</v>
      </c>
      <c r="F282" s="25">
        <v>6</v>
      </c>
      <c r="G282" s="25">
        <v>13</v>
      </c>
      <c r="H282" s="24">
        <v>17.5</v>
      </c>
      <c r="I282" s="24">
        <v>8.5</v>
      </c>
      <c r="J282" s="79"/>
      <c r="K282" s="79"/>
      <c r="L282" s="79"/>
      <c r="M282" s="79"/>
      <c r="N282" s="79">
        <v>5</v>
      </c>
      <c r="O282" s="24">
        <v>1</v>
      </c>
      <c r="P282" s="24">
        <v>0</v>
      </c>
      <c r="Q282" s="24">
        <v>0</v>
      </c>
      <c r="R282" s="24">
        <v>0</v>
      </c>
      <c r="S282" s="24">
        <v>0</v>
      </c>
    </row>
    <row r="283" spans="1:19" hidden="1">
      <c r="A283" s="72">
        <v>5</v>
      </c>
      <c r="B283" s="49" t="s">
        <v>0</v>
      </c>
      <c r="C283" s="49">
        <v>66</v>
      </c>
      <c r="D283" s="25" t="s">
        <v>42</v>
      </c>
      <c r="E283" s="25">
        <v>3</v>
      </c>
      <c r="F283" s="25">
        <v>4.5</v>
      </c>
      <c r="G283" s="25">
        <v>0</v>
      </c>
      <c r="H283" s="24"/>
      <c r="I283" s="24"/>
      <c r="J283" s="79"/>
      <c r="K283" s="79"/>
      <c r="L283" s="79"/>
      <c r="M283" s="79"/>
      <c r="N283" s="79">
        <v>0</v>
      </c>
      <c r="O283" s="79">
        <v>0</v>
      </c>
      <c r="P283" s="24">
        <v>0</v>
      </c>
      <c r="Q283" s="24">
        <v>0</v>
      </c>
      <c r="R283" s="24">
        <v>0</v>
      </c>
      <c r="S283" s="24">
        <v>0</v>
      </c>
    </row>
    <row r="284" spans="1:19">
      <c r="A284" s="72">
        <v>5</v>
      </c>
      <c r="B284" s="49" t="s">
        <v>0</v>
      </c>
      <c r="C284" s="49">
        <v>67</v>
      </c>
      <c r="D284" s="25" t="s">
        <v>42</v>
      </c>
      <c r="E284" s="25">
        <v>3</v>
      </c>
      <c r="F284" s="25">
        <v>6</v>
      </c>
      <c r="G284" s="25">
        <v>12</v>
      </c>
      <c r="H284" s="24">
        <v>17</v>
      </c>
      <c r="I284" s="24">
        <v>7</v>
      </c>
      <c r="J284" s="79">
        <v>6</v>
      </c>
      <c r="K284" s="79">
        <v>17</v>
      </c>
      <c r="L284" s="79">
        <v>19</v>
      </c>
      <c r="M284" s="79">
        <v>27</v>
      </c>
      <c r="N284" s="79">
        <v>1</v>
      </c>
      <c r="O284" s="24">
        <v>5</v>
      </c>
      <c r="P284" s="79">
        <v>5</v>
      </c>
      <c r="Q284" s="79">
        <v>3</v>
      </c>
      <c r="R284" s="79">
        <v>8</v>
      </c>
      <c r="S284" s="79">
        <v>30</v>
      </c>
    </row>
    <row r="285" spans="1:19">
      <c r="A285" s="72">
        <v>5</v>
      </c>
      <c r="B285" s="49" t="s">
        <v>0</v>
      </c>
      <c r="C285" s="49">
        <v>68</v>
      </c>
      <c r="D285" s="25" t="s">
        <v>42</v>
      </c>
      <c r="E285" s="25">
        <v>4</v>
      </c>
      <c r="F285" s="25">
        <v>6</v>
      </c>
      <c r="G285" s="25">
        <v>15</v>
      </c>
      <c r="H285" s="24">
        <v>19</v>
      </c>
      <c r="I285" s="24">
        <v>11</v>
      </c>
      <c r="J285" s="79"/>
      <c r="K285" s="79"/>
      <c r="N285" s="79">
        <v>0</v>
      </c>
      <c r="O285" s="24">
        <v>0</v>
      </c>
      <c r="P285" s="24">
        <v>0</v>
      </c>
      <c r="Q285" s="24">
        <v>0</v>
      </c>
      <c r="R285" s="24">
        <v>0</v>
      </c>
      <c r="S285" s="24">
        <v>0</v>
      </c>
    </row>
    <row r="286" spans="1:19">
      <c r="A286" s="72">
        <v>5</v>
      </c>
      <c r="B286" s="49" t="s">
        <v>0</v>
      </c>
      <c r="C286" s="49">
        <v>69</v>
      </c>
      <c r="D286" s="25" t="s">
        <v>42</v>
      </c>
      <c r="E286" s="25">
        <v>3</v>
      </c>
      <c r="F286" s="25">
        <v>5</v>
      </c>
      <c r="G286" s="25">
        <v>11</v>
      </c>
      <c r="H286" s="24">
        <v>20</v>
      </c>
      <c r="I286" s="24"/>
      <c r="J286" s="79"/>
      <c r="K286" s="79"/>
      <c r="N286" s="79">
        <v>15</v>
      </c>
      <c r="O286" s="24">
        <v>1</v>
      </c>
      <c r="P286" s="24">
        <v>0</v>
      </c>
      <c r="Q286" s="24">
        <v>0</v>
      </c>
      <c r="R286" s="24">
        <v>0</v>
      </c>
      <c r="S286" s="24">
        <v>0</v>
      </c>
    </row>
    <row r="287" spans="1:19">
      <c r="A287" s="72">
        <v>5</v>
      </c>
      <c r="B287" s="49" t="s">
        <v>0</v>
      </c>
      <c r="C287" s="49">
        <v>70</v>
      </c>
      <c r="D287" s="25" t="s">
        <v>42</v>
      </c>
      <c r="E287" s="25">
        <v>2</v>
      </c>
      <c r="F287" s="25">
        <v>7</v>
      </c>
      <c r="G287" s="25">
        <v>15.5</v>
      </c>
      <c r="H287" s="24">
        <v>22.5</v>
      </c>
      <c r="I287" s="24">
        <v>10</v>
      </c>
      <c r="J287" s="79">
        <v>9</v>
      </c>
      <c r="K287" s="79"/>
      <c r="N287" s="79">
        <v>0</v>
      </c>
      <c r="O287" s="24">
        <v>15</v>
      </c>
      <c r="P287" s="79">
        <v>12</v>
      </c>
      <c r="Q287" s="24">
        <v>0</v>
      </c>
      <c r="R287" s="24">
        <v>0</v>
      </c>
      <c r="S287" s="24">
        <v>0</v>
      </c>
    </row>
    <row r="288" spans="1:19">
      <c r="A288" s="72">
        <v>5</v>
      </c>
      <c r="B288" s="49" t="s">
        <v>0</v>
      </c>
      <c r="C288" s="49">
        <v>71</v>
      </c>
      <c r="D288" s="25" t="s">
        <v>81</v>
      </c>
      <c r="E288" s="25">
        <v>3</v>
      </c>
      <c r="F288" s="25">
        <v>6</v>
      </c>
      <c r="G288" s="25">
        <v>11</v>
      </c>
      <c r="H288" s="24">
        <v>17</v>
      </c>
      <c r="I288" s="24"/>
      <c r="J288" s="79"/>
      <c r="K288" s="79"/>
      <c r="N288" s="79">
        <v>1</v>
      </c>
      <c r="O288" s="24">
        <v>20</v>
      </c>
      <c r="P288" s="24">
        <v>0</v>
      </c>
      <c r="Q288" s="24">
        <v>0</v>
      </c>
      <c r="R288" s="24">
        <v>0</v>
      </c>
      <c r="S288" s="24">
        <v>0</v>
      </c>
    </row>
    <row r="289" spans="1:19" hidden="1">
      <c r="A289" s="72">
        <v>5</v>
      </c>
      <c r="B289" s="49" t="s">
        <v>0</v>
      </c>
      <c r="C289" s="49">
        <v>72</v>
      </c>
      <c r="D289" s="25" t="s">
        <v>81</v>
      </c>
      <c r="E289" s="25">
        <v>2</v>
      </c>
      <c r="F289" s="25">
        <v>7</v>
      </c>
      <c r="G289" s="25">
        <v>10</v>
      </c>
      <c r="H289" s="24"/>
      <c r="I289" s="24"/>
      <c r="J289" s="79"/>
      <c r="K289" s="79"/>
      <c r="N289" s="79">
        <v>0</v>
      </c>
      <c r="O289" s="79">
        <v>0</v>
      </c>
      <c r="P289" s="24">
        <v>0</v>
      </c>
      <c r="Q289" s="24">
        <v>0</v>
      </c>
      <c r="R289" s="24">
        <v>0</v>
      </c>
      <c r="S289" s="24">
        <v>0</v>
      </c>
    </row>
    <row r="290" spans="1:19">
      <c r="A290" s="72">
        <v>5</v>
      </c>
      <c r="B290" s="49" t="s">
        <v>0</v>
      </c>
      <c r="C290" s="49">
        <v>73</v>
      </c>
      <c r="D290" s="25" t="s">
        <v>81</v>
      </c>
      <c r="E290" s="25">
        <v>3</v>
      </c>
      <c r="F290" s="25">
        <v>10</v>
      </c>
      <c r="G290" s="25">
        <v>18.5</v>
      </c>
      <c r="H290" s="24">
        <v>27</v>
      </c>
      <c r="I290" s="24">
        <v>12</v>
      </c>
      <c r="J290" s="79"/>
      <c r="K290" s="79"/>
      <c r="N290" s="79">
        <v>5</v>
      </c>
      <c r="O290" s="24">
        <v>0</v>
      </c>
      <c r="P290" s="24">
        <v>0</v>
      </c>
      <c r="Q290" s="24">
        <v>0</v>
      </c>
      <c r="R290" s="24">
        <v>0</v>
      </c>
      <c r="S290" s="24">
        <v>0</v>
      </c>
    </row>
    <row r="291" spans="1:19">
      <c r="A291" s="72">
        <v>5</v>
      </c>
      <c r="B291" s="49" t="s">
        <v>0</v>
      </c>
      <c r="C291" s="49">
        <v>74</v>
      </c>
      <c r="D291" s="25" t="s">
        <v>42</v>
      </c>
      <c r="E291" s="25">
        <v>2</v>
      </c>
      <c r="F291" s="25">
        <v>5.5</v>
      </c>
      <c r="G291" s="25">
        <v>11</v>
      </c>
      <c r="H291" s="24">
        <v>19.5</v>
      </c>
      <c r="I291" s="24">
        <v>6</v>
      </c>
      <c r="J291" s="79">
        <v>6</v>
      </c>
      <c r="K291" s="79">
        <v>14</v>
      </c>
      <c r="L291" s="79">
        <v>19.5</v>
      </c>
      <c r="M291" s="79">
        <v>36</v>
      </c>
      <c r="N291" s="79">
        <v>20</v>
      </c>
      <c r="O291" s="24">
        <v>1</v>
      </c>
      <c r="P291" s="79">
        <v>5</v>
      </c>
      <c r="Q291" s="79">
        <v>30</v>
      </c>
      <c r="R291" s="79">
        <v>35</v>
      </c>
      <c r="S291" s="79">
        <v>30</v>
      </c>
    </row>
    <row r="292" spans="1:19">
      <c r="A292" s="72">
        <v>5</v>
      </c>
      <c r="B292" s="49" t="s">
        <v>0</v>
      </c>
      <c r="C292" s="49">
        <v>75</v>
      </c>
      <c r="D292" s="25" t="s">
        <v>42</v>
      </c>
      <c r="E292" s="25">
        <v>3</v>
      </c>
      <c r="F292" s="25">
        <v>5</v>
      </c>
      <c r="G292" s="25">
        <v>14</v>
      </c>
      <c r="H292" s="24">
        <v>17</v>
      </c>
      <c r="I292" s="24">
        <v>10</v>
      </c>
      <c r="J292" s="79">
        <v>10</v>
      </c>
      <c r="K292" s="79"/>
      <c r="L292" s="79"/>
      <c r="M292" s="79"/>
      <c r="N292" s="79">
        <v>10</v>
      </c>
      <c r="O292" s="24">
        <v>1</v>
      </c>
      <c r="P292" s="79">
        <v>10</v>
      </c>
      <c r="Q292" s="24">
        <v>0</v>
      </c>
      <c r="R292" s="24">
        <v>0</v>
      </c>
      <c r="S292" s="24">
        <v>0</v>
      </c>
    </row>
    <row r="293" spans="1:19">
      <c r="A293" s="72">
        <v>5</v>
      </c>
      <c r="B293" s="49" t="s">
        <v>0</v>
      </c>
      <c r="C293" s="49">
        <v>76</v>
      </c>
      <c r="D293" s="25" t="s">
        <v>42</v>
      </c>
      <c r="E293" s="25">
        <v>2</v>
      </c>
      <c r="F293" s="25">
        <v>5</v>
      </c>
      <c r="G293" s="25">
        <v>11.5</v>
      </c>
      <c r="H293" s="24">
        <v>18</v>
      </c>
      <c r="I293" s="24">
        <v>9</v>
      </c>
      <c r="J293" s="79"/>
      <c r="K293" s="79"/>
      <c r="L293" s="79"/>
      <c r="M293" s="79"/>
      <c r="N293" s="79">
        <v>0</v>
      </c>
      <c r="O293" s="24">
        <v>0</v>
      </c>
      <c r="P293" s="24">
        <v>0</v>
      </c>
      <c r="Q293" s="24">
        <v>0</v>
      </c>
      <c r="R293" s="24">
        <v>0</v>
      </c>
      <c r="S293" s="24">
        <v>0</v>
      </c>
    </row>
    <row r="294" spans="1:19">
      <c r="A294" s="72">
        <v>5</v>
      </c>
      <c r="B294" s="49" t="s">
        <v>0</v>
      </c>
      <c r="C294" s="49">
        <v>77</v>
      </c>
      <c r="D294" s="25" t="s">
        <v>42</v>
      </c>
      <c r="E294" s="25">
        <v>2</v>
      </c>
      <c r="F294" s="25">
        <v>6</v>
      </c>
      <c r="G294" s="25">
        <v>11</v>
      </c>
      <c r="H294" s="24">
        <v>19</v>
      </c>
      <c r="I294" s="24">
        <v>7</v>
      </c>
      <c r="J294" s="79">
        <v>9</v>
      </c>
      <c r="K294" s="79">
        <v>13</v>
      </c>
      <c r="L294" s="79">
        <v>16.5</v>
      </c>
      <c r="M294" s="79">
        <v>28</v>
      </c>
      <c r="N294" s="79">
        <v>15</v>
      </c>
      <c r="O294" s="24">
        <v>15</v>
      </c>
      <c r="P294" s="79">
        <v>30</v>
      </c>
      <c r="Q294" s="79">
        <v>20</v>
      </c>
      <c r="R294" s="79">
        <v>30</v>
      </c>
      <c r="S294" s="79">
        <v>35</v>
      </c>
    </row>
    <row r="295" spans="1:19">
      <c r="A295" s="72">
        <v>5</v>
      </c>
      <c r="B295" s="49" t="s">
        <v>0</v>
      </c>
      <c r="C295" s="49">
        <v>78</v>
      </c>
      <c r="D295" s="25" t="s">
        <v>42</v>
      </c>
      <c r="E295" s="25">
        <v>4</v>
      </c>
      <c r="F295" s="25">
        <v>4.5</v>
      </c>
      <c r="G295" s="25">
        <v>24</v>
      </c>
      <c r="H295" s="24">
        <v>49</v>
      </c>
      <c r="I295" s="24">
        <v>4</v>
      </c>
      <c r="J295" s="79">
        <v>13</v>
      </c>
      <c r="K295" s="79">
        <v>13</v>
      </c>
      <c r="L295" s="78">
        <v>17.5</v>
      </c>
      <c r="M295" s="78"/>
      <c r="N295" s="79">
        <v>0</v>
      </c>
      <c r="O295" s="24">
        <v>10</v>
      </c>
      <c r="P295" s="79">
        <v>0</v>
      </c>
      <c r="Q295" s="79">
        <v>0</v>
      </c>
      <c r="R295" s="24">
        <v>0</v>
      </c>
      <c r="S295" s="24">
        <v>0</v>
      </c>
    </row>
    <row r="296" spans="1:19">
      <c r="A296" s="72">
        <v>5</v>
      </c>
      <c r="B296" s="49" t="s">
        <v>0</v>
      </c>
      <c r="C296" s="49">
        <v>79</v>
      </c>
      <c r="D296" s="25" t="s">
        <v>42</v>
      </c>
      <c r="E296" s="25">
        <v>2</v>
      </c>
      <c r="F296" s="25">
        <v>5</v>
      </c>
      <c r="G296" s="25">
        <v>11</v>
      </c>
      <c r="H296" s="24">
        <v>18</v>
      </c>
      <c r="I296" s="24">
        <v>1</v>
      </c>
      <c r="J296" s="79"/>
      <c r="K296" s="79"/>
      <c r="L296" s="78"/>
      <c r="M296" s="78"/>
      <c r="N296" s="79">
        <v>25</v>
      </c>
      <c r="O296" s="24">
        <v>25</v>
      </c>
      <c r="P296" s="24">
        <v>0</v>
      </c>
      <c r="Q296" s="24">
        <v>0</v>
      </c>
      <c r="R296" s="24">
        <v>0</v>
      </c>
      <c r="S296" s="24">
        <v>0</v>
      </c>
    </row>
    <row r="297" spans="1:19">
      <c r="A297" s="72">
        <v>5</v>
      </c>
      <c r="B297" s="49" t="s">
        <v>0</v>
      </c>
      <c r="C297" s="49">
        <v>80</v>
      </c>
      <c r="D297" s="25" t="s">
        <v>42</v>
      </c>
      <c r="E297" s="25">
        <v>4</v>
      </c>
      <c r="F297" s="25">
        <v>4.5</v>
      </c>
      <c r="G297" s="25">
        <v>7</v>
      </c>
      <c r="H297" s="24">
        <v>6</v>
      </c>
      <c r="I297" s="24">
        <v>3</v>
      </c>
      <c r="J297" s="79"/>
      <c r="K297" s="79"/>
      <c r="L297" s="78"/>
      <c r="M297" s="78"/>
      <c r="N297" s="79">
        <v>15</v>
      </c>
      <c r="O297" s="24">
        <v>5</v>
      </c>
      <c r="P297" s="24">
        <v>0</v>
      </c>
      <c r="Q297" s="24">
        <v>0</v>
      </c>
      <c r="R297" s="24">
        <v>0</v>
      </c>
      <c r="S297" s="24">
        <v>0</v>
      </c>
    </row>
    <row r="298" spans="1:19">
      <c r="A298" s="72">
        <v>5</v>
      </c>
      <c r="B298" s="49" t="s">
        <v>0</v>
      </c>
      <c r="C298" s="49">
        <v>81</v>
      </c>
      <c r="D298" s="25" t="s">
        <v>66</v>
      </c>
      <c r="E298" s="25">
        <v>1</v>
      </c>
      <c r="F298" s="25">
        <v>6</v>
      </c>
      <c r="G298" s="25">
        <v>17</v>
      </c>
      <c r="H298" s="24">
        <v>29</v>
      </c>
      <c r="I298" s="24">
        <v>18</v>
      </c>
      <c r="J298" s="79">
        <v>22</v>
      </c>
      <c r="K298" s="79">
        <v>20</v>
      </c>
      <c r="L298" s="79">
        <v>17.5</v>
      </c>
      <c r="M298" s="79"/>
      <c r="N298" s="79">
        <v>1</v>
      </c>
      <c r="O298" s="24">
        <v>0</v>
      </c>
      <c r="P298" s="79">
        <v>5</v>
      </c>
      <c r="Q298" s="79">
        <v>10</v>
      </c>
      <c r="R298" s="24">
        <v>0</v>
      </c>
      <c r="S298" s="24">
        <v>0</v>
      </c>
    </row>
    <row r="299" spans="1:19">
      <c r="A299" s="72">
        <v>5</v>
      </c>
      <c r="B299" s="49" t="s">
        <v>0</v>
      </c>
      <c r="C299" s="49">
        <v>82</v>
      </c>
      <c r="D299" s="25" t="s">
        <v>66</v>
      </c>
      <c r="E299" s="25">
        <v>1</v>
      </c>
      <c r="F299" s="25">
        <v>6</v>
      </c>
      <c r="G299" s="25">
        <v>13</v>
      </c>
      <c r="H299" s="24">
        <v>22</v>
      </c>
      <c r="I299" s="24">
        <v>10</v>
      </c>
      <c r="J299" s="79"/>
      <c r="K299" s="79"/>
      <c r="L299" s="79"/>
      <c r="M299" s="79"/>
      <c r="N299" s="79">
        <v>2</v>
      </c>
      <c r="O299" s="24">
        <v>5</v>
      </c>
      <c r="P299" s="24">
        <v>0</v>
      </c>
      <c r="Q299" s="24">
        <v>0</v>
      </c>
      <c r="R299" s="24">
        <v>0</v>
      </c>
      <c r="S299" s="24">
        <v>0</v>
      </c>
    </row>
    <row r="300" spans="1:19">
      <c r="A300" s="72">
        <v>5</v>
      </c>
      <c r="B300" s="49" t="s">
        <v>0</v>
      </c>
      <c r="C300" s="49">
        <v>83</v>
      </c>
      <c r="D300" s="25" t="s">
        <v>66</v>
      </c>
      <c r="E300" s="25">
        <v>2</v>
      </c>
      <c r="F300" s="25">
        <v>5</v>
      </c>
      <c r="G300" s="25">
        <v>8</v>
      </c>
      <c r="H300" s="24">
        <v>22</v>
      </c>
      <c r="I300" s="24">
        <v>2</v>
      </c>
      <c r="J300" s="79"/>
      <c r="K300" s="79"/>
      <c r="L300" s="79"/>
      <c r="M300" s="79"/>
      <c r="N300" s="79">
        <v>2</v>
      </c>
      <c r="O300" s="24">
        <v>2</v>
      </c>
      <c r="P300" s="24">
        <v>0</v>
      </c>
      <c r="Q300" s="24">
        <v>0</v>
      </c>
      <c r="R300" s="24">
        <v>0</v>
      </c>
      <c r="S300" s="24">
        <v>0</v>
      </c>
    </row>
    <row r="301" spans="1:19">
      <c r="A301" s="72">
        <v>5</v>
      </c>
      <c r="B301" s="49" t="s">
        <v>0</v>
      </c>
      <c r="C301" s="49">
        <v>83.5</v>
      </c>
      <c r="D301" s="25" t="s">
        <v>66</v>
      </c>
      <c r="E301" s="25">
        <v>1</v>
      </c>
      <c r="F301" s="25">
        <v>4</v>
      </c>
      <c r="G301" s="25">
        <v>13</v>
      </c>
      <c r="H301" s="57">
        <v>25</v>
      </c>
      <c r="I301" s="57">
        <v>2</v>
      </c>
      <c r="L301" s="79"/>
      <c r="N301" s="79">
        <v>2</v>
      </c>
      <c r="O301" s="57">
        <v>0</v>
      </c>
      <c r="P301" s="24">
        <v>0</v>
      </c>
      <c r="Q301" s="24">
        <v>0</v>
      </c>
      <c r="R301" s="24">
        <v>0</v>
      </c>
      <c r="S301" s="24">
        <v>0</v>
      </c>
    </row>
    <row r="302" spans="1:19">
      <c r="A302" s="72">
        <v>5</v>
      </c>
      <c r="B302" s="49" t="s">
        <v>0</v>
      </c>
      <c r="C302" s="49">
        <v>84</v>
      </c>
      <c r="D302" s="25" t="s">
        <v>66</v>
      </c>
      <c r="E302" s="25">
        <v>2</v>
      </c>
      <c r="F302" s="25">
        <v>5.5</v>
      </c>
      <c r="G302" s="25">
        <v>9</v>
      </c>
      <c r="H302" s="24">
        <v>20</v>
      </c>
      <c r="I302" s="24">
        <v>1</v>
      </c>
      <c r="J302" s="79"/>
      <c r="K302" s="79"/>
      <c r="L302" s="79"/>
      <c r="M302" s="79"/>
      <c r="N302" s="79">
        <v>4</v>
      </c>
      <c r="O302" s="24">
        <v>0</v>
      </c>
      <c r="P302" s="24">
        <v>0</v>
      </c>
      <c r="Q302" s="24">
        <v>0</v>
      </c>
      <c r="R302" s="24">
        <v>0</v>
      </c>
      <c r="S302" s="24">
        <v>0</v>
      </c>
    </row>
    <row r="303" spans="1:19">
      <c r="A303" s="72">
        <v>5</v>
      </c>
      <c r="B303" s="49" t="s">
        <v>0</v>
      </c>
      <c r="C303" s="49">
        <v>85</v>
      </c>
      <c r="D303" s="25" t="s">
        <v>66</v>
      </c>
      <c r="E303" s="25">
        <v>1</v>
      </c>
      <c r="F303" s="25">
        <v>6</v>
      </c>
      <c r="G303" s="25">
        <v>11</v>
      </c>
      <c r="H303" s="24">
        <v>36</v>
      </c>
      <c r="I303" s="24">
        <v>1</v>
      </c>
      <c r="J303" s="79"/>
      <c r="K303" s="79"/>
      <c r="L303" s="79"/>
      <c r="M303" s="79"/>
      <c r="N303" s="79">
        <v>0</v>
      </c>
      <c r="O303" s="24">
        <v>0</v>
      </c>
      <c r="P303" s="24">
        <v>0</v>
      </c>
      <c r="Q303" s="24">
        <v>0</v>
      </c>
      <c r="R303" s="24">
        <v>0</v>
      </c>
      <c r="S303" s="24">
        <v>0</v>
      </c>
    </row>
    <row r="304" spans="1:19">
      <c r="A304" s="72">
        <v>5</v>
      </c>
      <c r="B304" s="49" t="s">
        <v>0</v>
      </c>
      <c r="C304" s="49">
        <v>86</v>
      </c>
      <c r="D304" s="25" t="s">
        <v>66</v>
      </c>
      <c r="E304" s="25">
        <v>2</v>
      </c>
      <c r="F304" s="25">
        <v>10</v>
      </c>
      <c r="G304" s="25">
        <v>17.5</v>
      </c>
      <c r="H304" s="24">
        <v>33</v>
      </c>
      <c r="I304" s="24">
        <v>21.5</v>
      </c>
      <c r="J304" s="79">
        <v>28</v>
      </c>
      <c r="K304" s="79">
        <v>41</v>
      </c>
      <c r="L304" s="79">
        <v>57.5</v>
      </c>
      <c r="M304" s="79">
        <v>74</v>
      </c>
      <c r="N304" s="79">
        <v>2</v>
      </c>
      <c r="O304" s="24">
        <v>5</v>
      </c>
      <c r="P304" s="79">
        <v>12</v>
      </c>
      <c r="Q304" s="79">
        <v>20</v>
      </c>
      <c r="R304" s="79">
        <v>65</v>
      </c>
      <c r="S304" s="79">
        <v>75</v>
      </c>
    </row>
    <row r="305" spans="1:19">
      <c r="A305" s="72">
        <v>5</v>
      </c>
      <c r="B305" s="49" t="s">
        <v>0</v>
      </c>
      <c r="C305" s="49">
        <v>87</v>
      </c>
      <c r="D305" s="25" t="s">
        <v>66</v>
      </c>
      <c r="E305" s="25">
        <v>2</v>
      </c>
      <c r="F305" s="25">
        <v>6</v>
      </c>
      <c r="G305" s="25">
        <v>15.5</v>
      </c>
      <c r="H305" s="24">
        <v>21</v>
      </c>
      <c r="I305" s="24">
        <v>15.5</v>
      </c>
      <c r="J305" s="79">
        <v>12</v>
      </c>
      <c r="K305" s="79"/>
      <c r="M305" s="79"/>
      <c r="N305" s="79">
        <v>10</v>
      </c>
      <c r="O305" s="24">
        <v>0</v>
      </c>
      <c r="P305" s="79">
        <v>2</v>
      </c>
      <c r="Q305" s="24">
        <v>0</v>
      </c>
      <c r="R305" s="24">
        <v>0</v>
      </c>
      <c r="S305" s="24">
        <v>0</v>
      </c>
    </row>
    <row r="306" spans="1:19">
      <c r="A306" s="72">
        <v>5</v>
      </c>
      <c r="B306" s="49" t="s">
        <v>0</v>
      </c>
      <c r="C306" s="49">
        <v>88</v>
      </c>
      <c r="D306" s="25" t="s">
        <v>66</v>
      </c>
      <c r="E306" s="25">
        <v>1</v>
      </c>
      <c r="F306" s="25">
        <v>5</v>
      </c>
      <c r="G306" s="25">
        <v>12.5</v>
      </c>
      <c r="H306" s="24">
        <v>33</v>
      </c>
      <c r="I306" s="24">
        <v>17</v>
      </c>
      <c r="J306" s="79"/>
      <c r="K306" s="79"/>
      <c r="M306" s="79"/>
      <c r="N306" s="79">
        <v>30</v>
      </c>
      <c r="O306" s="24">
        <v>10</v>
      </c>
      <c r="P306" s="24">
        <v>0</v>
      </c>
      <c r="Q306" s="24">
        <v>0</v>
      </c>
      <c r="R306" s="24">
        <v>0</v>
      </c>
      <c r="S306" s="24">
        <v>0</v>
      </c>
    </row>
    <row r="307" spans="1:19">
      <c r="A307" s="72">
        <v>5</v>
      </c>
      <c r="B307" s="49" t="s">
        <v>0</v>
      </c>
      <c r="C307" s="49">
        <v>89</v>
      </c>
      <c r="D307" s="25" t="s">
        <v>42</v>
      </c>
      <c r="E307" s="25">
        <v>2</v>
      </c>
      <c r="F307" s="25">
        <v>4</v>
      </c>
      <c r="G307" s="25">
        <v>7.5</v>
      </c>
      <c r="H307" s="24">
        <v>19.5</v>
      </c>
      <c r="I307" s="24">
        <v>8</v>
      </c>
      <c r="J307" s="79"/>
      <c r="K307" s="79"/>
      <c r="M307" s="79"/>
      <c r="N307" s="79">
        <v>10</v>
      </c>
      <c r="O307" s="24">
        <v>2</v>
      </c>
      <c r="P307" s="24">
        <v>0</v>
      </c>
      <c r="Q307" s="24">
        <v>0</v>
      </c>
      <c r="R307" s="24">
        <v>0</v>
      </c>
      <c r="S307" s="24">
        <v>0</v>
      </c>
    </row>
    <row r="308" spans="1:19">
      <c r="A308" s="72">
        <v>5</v>
      </c>
      <c r="B308" s="49" t="s">
        <v>0</v>
      </c>
      <c r="C308" s="49">
        <v>90</v>
      </c>
      <c r="D308" s="26" t="s">
        <v>42</v>
      </c>
      <c r="E308" s="26">
        <v>2</v>
      </c>
      <c r="F308" s="25">
        <v>5</v>
      </c>
      <c r="G308" s="25">
        <v>14</v>
      </c>
      <c r="H308" s="24">
        <v>31</v>
      </c>
      <c r="I308" s="24">
        <v>18</v>
      </c>
      <c r="J308" s="79">
        <v>15</v>
      </c>
      <c r="K308" s="79"/>
      <c r="M308" s="79"/>
      <c r="N308" s="79">
        <v>5</v>
      </c>
      <c r="O308" s="24">
        <v>15</v>
      </c>
      <c r="P308" s="79">
        <v>15</v>
      </c>
      <c r="Q308" s="24">
        <v>0</v>
      </c>
      <c r="R308" s="24">
        <v>0</v>
      </c>
      <c r="S308" s="24">
        <v>0</v>
      </c>
    </row>
    <row r="309" spans="1:19">
      <c r="A309" s="72">
        <v>5</v>
      </c>
      <c r="B309" s="49" t="s">
        <v>0</v>
      </c>
      <c r="C309" s="49">
        <v>91</v>
      </c>
      <c r="D309" s="25" t="s">
        <v>66</v>
      </c>
      <c r="E309" s="25">
        <v>2</v>
      </c>
      <c r="F309" s="25">
        <v>6</v>
      </c>
      <c r="G309" s="25">
        <v>11</v>
      </c>
      <c r="H309" s="24">
        <v>18</v>
      </c>
      <c r="I309" s="24">
        <v>1</v>
      </c>
      <c r="J309" s="79"/>
      <c r="K309" s="79"/>
      <c r="M309" s="79"/>
      <c r="N309" s="79">
        <v>4</v>
      </c>
      <c r="O309" s="24">
        <v>1</v>
      </c>
      <c r="P309" s="24">
        <v>0</v>
      </c>
      <c r="Q309" s="24">
        <v>0</v>
      </c>
      <c r="R309" s="24">
        <v>0</v>
      </c>
      <c r="S309" s="24">
        <v>0</v>
      </c>
    </row>
    <row r="310" spans="1:19">
      <c r="A310" s="72">
        <v>5</v>
      </c>
      <c r="B310" s="49" t="s">
        <v>0</v>
      </c>
      <c r="C310" s="49">
        <v>92</v>
      </c>
      <c r="D310" s="25" t="s">
        <v>81</v>
      </c>
      <c r="E310" s="25">
        <v>2</v>
      </c>
      <c r="F310" s="25">
        <v>9</v>
      </c>
      <c r="G310" s="25">
        <v>17</v>
      </c>
      <c r="H310" s="24">
        <v>40</v>
      </c>
      <c r="I310" s="24">
        <v>36</v>
      </c>
      <c r="J310" s="79">
        <v>36</v>
      </c>
      <c r="K310" s="79">
        <v>43</v>
      </c>
      <c r="L310" s="79">
        <v>45</v>
      </c>
      <c r="M310" s="79">
        <v>81</v>
      </c>
      <c r="N310" s="79">
        <v>5</v>
      </c>
      <c r="O310" s="24">
        <v>15</v>
      </c>
      <c r="P310" s="79">
        <v>10</v>
      </c>
      <c r="Q310" s="79">
        <v>25</v>
      </c>
      <c r="R310" s="79">
        <v>18</v>
      </c>
      <c r="S310" s="79">
        <v>10</v>
      </c>
    </row>
    <row r="311" spans="1:19">
      <c r="A311" s="72">
        <v>5</v>
      </c>
      <c r="B311" s="49" t="s">
        <v>0</v>
      </c>
      <c r="C311" s="49">
        <v>93</v>
      </c>
      <c r="D311" s="25" t="s">
        <v>81</v>
      </c>
      <c r="E311" s="25">
        <v>3</v>
      </c>
      <c r="F311" s="25">
        <v>9</v>
      </c>
      <c r="G311" s="25">
        <v>25</v>
      </c>
      <c r="H311" s="24">
        <v>38</v>
      </c>
      <c r="I311" s="24">
        <v>20</v>
      </c>
      <c r="J311" s="79"/>
      <c r="K311" s="79"/>
      <c r="L311" s="79"/>
      <c r="M311" s="79"/>
      <c r="N311" s="79">
        <v>1</v>
      </c>
      <c r="O311" s="24">
        <v>0</v>
      </c>
      <c r="P311" s="24">
        <v>0</v>
      </c>
      <c r="Q311" s="24">
        <v>0</v>
      </c>
      <c r="R311" s="24">
        <v>0</v>
      </c>
      <c r="S311" s="24">
        <v>0</v>
      </c>
    </row>
    <row r="312" spans="1:19" hidden="1">
      <c r="A312" s="72">
        <v>5</v>
      </c>
      <c r="B312" s="49" t="s">
        <v>0</v>
      </c>
      <c r="C312" s="49">
        <v>94</v>
      </c>
      <c r="D312" s="25" t="s">
        <v>81</v>
      </c>
      <c r="E312" s="25">
        <v>2</v>
      </c>
      <c r="F312" s="25">
        <v>11</v>
      </c>
      <c r="G312" s="25">
        <v>26</v>
      </c>
      <c r="H312" s="24"/>
      <c r="I312" s="24"/>
      <c r="J312" s="79"/>
      <c r="K312" s="79"/>
      <c r="L312" s="79"/>
      <c r="M312" s="79"/>
      <c r="N312" s="79">
        <v>0</v>
      </c>
      <c r="O312" s="24">
        <v>0</v>
      </c>
      <c r="P312" s="24">
        <v>0</v>
      </c>
      <c r="Q312" s="24">
        <v>0</v>
      </c>
      <c r="R312" s="24">
        <v>0</v>
      </c>
      <c r="S312" s="24">
        <v>0</v>
      </c>
    </row>
    <row r="313" spans="1:19">
      <c r="A313" s="72">
        <v>5</v>
      </c>
      <c r="B313" s="49" t="s">
        <v>0</v>
      </c>
      <c r="C313" s="49">
        <v>95</v>
      </c>
      <c r="D313" s="25" t="s">
        <v>47</v>
      </c>
      <c r="E313" s="25">
        <v>2</v>
      </c>
      <c r="F313" s="25">
        <v>7</v>
      </c>
      <c r="G313" s="25">
        <v>16</v>
      </c>
      <c r="H313" s="24">
        <v>20</v>
      </c>
      <c r="I313" s="24">
        <v>16</v>
      </c>
      <c r="J313" s="79">
        <v>19.5</v>
      </c>
      <c r="K313" s="79">
        <v>22</v>
      </c>
      <c r="L313" s="79">
        <v>24.5</v>
      </c>
      <c r="M313" s="79">
        <v>33</v>
      </c>
      <c r="N313" s="79">
        <v>0</v>
      </c>
      <c r="O313" s="24">
        <v>0</v>
      </c>
      <c r="P313" s="79">
        <v>3</v>
      </c>
      <c r="Q313" s="79">
        <v>12</v>
      </c>
      <c r="R313" s="79">
        <v>75</v>
      </c>
      <c r="S313" s="79">
        <v>25</v>
      </c>
    </row>
    <row r="314" spans="1:19" hidden="1">
      <c r="A314" s="72">
        <v>5</v>
      </c>
      <c r="B314" s="49" t="s">
        <v>0</v>
      </c>
      <c r="C314" s="49">
        <v>96</v>
      </c>
      <c r="D314" s="25" t="s">
        <v>81</v>
      </c>
      <c r="E314" s="25">
        <v>2</v>
      </c>
      <c r="F314" s="25">
        <v>9</v>
      </c>
      <c r="G314" s="25">
        <v>10</v>
      </c>
      <c r="H314" s="24"/>
      <c r="I314" s="24"/>
      <c r="J314" s="79"/>
      <c r="K314" s="79"/>
      <c r="L314" s="79"/>
      <c r="N314" s="79">
        <v>0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</row>
    <row r="315" spans="1:19" hidden="1">
      <c r="A315" s="72">
        <v>5</v>
      </c>
      <c r="B315" s="49" t="s">
        <v>0</v>
      </c>
      <c r="C315" s="49">
        <v>97</v>
      </c>
      <c r="D315" s="25" t="s">
        <v>47</v>
      </c>
      <c r="E315" s="25">
        <v>2</v>
      </c>
      <c r="F315" s="25">
        <v>4</v>
      </c>
      <c r="G315" s="25">
        <v>11</v>
      </c>
      <c r="H315" s="24"/>
      <c r="I315" s="24"/>
      <c r="J315" s="79"/>
      <c r="K315" s="79"/>
      <c r="L315" s="79"/>
      <c r="N315" s="79">
        <v>0</v>
      </c>
      <c r="O315" s="24">
        <v>0</v>
      </c>
      <c r="P315" s="24">
        <v>0</v>
      </c>
      <c r="Q315" s="24">
        <v>0</v>
      </c>
      <c r="R315" s="24">
        <v>0</v>
      </c>
      <c r="S315" s="24">
        <v>0</v>
      </c>
    </row>
    <row r="316" spans="1:19">
      <c r="A316" s="72">
        <v>5</v>
      </c>
      <c r="B316" s="49" t="s">
        <v>0</v>
      </c>
      <c r="C316" s="49">
        <v>98</v>
      </c>
      <c r="D316" s="25" t="s">
        <v>81</v>
      </c>
      <c r="E316" s="25">
        <v>2</v>
      </c>
      <c r="F316" s="25">
        <v>9</v>
      </c>
      <c r="G316" s="25">
        <v>18</v>
      </c>
      <c r="H316" s="24">
        <v>31</v>
      </c>
      <c r="I316" s="24">
        <v>13</v>
      </c>
      <c r="J316" s="79"/>
      <c r="K316" s="79"/>
      <c r="L316" s="79"/>
      <c r="N316" s="79">
        <v>0</v>
      </c>
      <c r="O316" s="24">
        <v>1</v>
      </c>
      <c r="P316" s="24">
        <v>0</v>
      </c>
      <c r="Q316" s="24">
        <v>0</v>
      </c>
      <c r="R316" s="24">
        <v>0</v>
      </c>
      <c r="S316" s="24">
        <v>0</v>
      </c>
    </row>
    <row r="317" spans="1:19" hidden="1">
      <c r="A317" s="72">
        <v>5</v>
      </c>
      <c r="B317" s="49" t="s">
        <v>0</v>
      </c>
      <c r="C317" s="49">
        <v>99</v>
      </c>
      <c r="D317" s="25" t="s">
        <v>81</v>
      </c>
      <c r="E317" s="25">
        <v>2</v>
      </c>
      <c r="F317" s="25">
        <v>9</v>
      </c>
      <c r="G317" s="25">
        <v>12</v>
      </c>
      <c r="H317" s="24"/>
      <c r="I317" s="24"/>
      <c r="J317" s="79"/>
      <c r="K317" s="79"/>
      <c r="L317" s="79"/>
      <c r="N317" s="79">
        <v>0</v>
      </c>
      <c r="O317" s="24">
        <v>0</v>
      </c>
      <c r="P317" s="24">
        <v>0</v>
      </c>
      <c r="Q317" s="24">
        <v>0</v>
      </c>
      <c r="R317" s="24">
        <v>0</v>
      </c>
      <c r="S317" s="24">
        <v>0</v>
      </c>
    </row>
    <row r="318" spans="1:19">
      <c r="A318" s="72">
        <v>5</v>
      </c>
      <c r="B318" s="49" t="s">
        <v>0</v>
      </c>
      <c r="C318" s="49">
        <v>100</v>
      </c>
      <c r="D318" s="25" t="s">
        <v>47</v>
      </c>
      <c r="E318" s="25">
        <v>3</v>
      </c>
      <c r="F318" s="25">
        <v>6</v>
      </c>
      <c r="G318" s="25">
        <v>13</v>
      </c>
      <c r="H318" s="24">
        <v>18</v>
      </c>
      <c r="I318" s="24">
        <v>5</v>
      </c>
      <c r="J318" s="79"/>
      <c r="K318" s="79"/>
      <c r="L318" s="79"/>
      <c r="N318" s="79">
        <v>5</v>
      </c>
      <c r="O318" s="24">
        <v>2</v>
      </c>
      <c r="P318" s="24">
        <v>0</v>
      </c>
      <c r="Q318" s="24">
        <v>0</v>
      </c>
      <c r="R318" s="24">
        <v>0</v>
      </c>
      <c r="S318" s="24">
        <v>0</v>
      </c>
    </row>
    <row r="319" spans="1:19">
      <c r="A319" s="72">
        <v>5</v>
      </c>
      <c r="B319" s="49" t="s">
        <v>1</v>
      </c>
      <c r="C319" s="49">
        <v>1</v>
      </c>
      <c r="D319" s="25" t="s">
        <v>42</v>
      </c>
      <c r="E319" s="25">
        <v>3</v>
      </c>
      <c r="F319" s="49">
        <v>3</v>
      </c>
      <c r="G319" s="25">
        <v>11</v>
      </c>
      <c r="H319" s="50">
        <v>19</v>
      </c>
      <c r="I319" s="50">
        <v>1</v>
      </c>
      <c r="J319" s="78"/>
      <c r="K319" s="78"/>
      <c r="L319" s="79"/>
      <c r="N319" s="78">
        <v>40</v>
      </c>
      <c r="O319" s="50">
        <v>30</v>
      </c>
      <c r="P319" s="24">
        <v>0</v>
      </c>
      <c r="Q319" s="24">
        <v>0</v>
      </c>
      <c r="R319" s="24">
        <v>0</v>
      </c>
      <c r="S319" s="24">
        <v>0</v>
      </c>
    </row>
    <row r="320" spans="1:19">
      <c r="A320" s="72">
        <v>5</v>
      </c>
      <c r="B320" s="49" t="s">
        <v>1</v>
      </c>
      <c r="C320" s="49">
        <v>2</v>
      </c>
      <c r="D320" s="26" t="s">
        <v>42</v>
      </c>
      <c r="E320" s="26">
        <v>3</v>
      </c>
      <c r="F320" s="25">
        <v>3</v>
      </c>
      <c r="G320" s="25">
        <v>10</v>
      </c>
      <c r="H320" s="24">
        <v>26</v>
      </c>
      <c r="I320" s="24">
        <v>37.5</v>
      </c>
      <c r="J320" s="79">
        <v>37</v>
      </c>
      <c r="K320" s="79">
        <v>47</v>
      </c>
      <c r="L320" s="79">
        <v>50</v>
      </c>
      <c r="M320" s="79">
        <v>70</v>
      </c>
      <c r="N320" s="79">
        <v>5</v>
      </c>
      <c r="O320" s="24">
        <v>25</v>
      </c>
      <c r="P320" s="79">
        <v>2</v>
      </c>
      <c r="Q320" s="79">
        <v>8</v>
      </c>
      <c r="R320" s="79">
        <v>10</v>
      </c>
      <c r="S320" s="79">
        <v>2</v>
      </c>
    </row>
    <row r="321" spans="1:19">
      <c r="A321" s="72">
        <v>5</v>
      </c>
      <c r="B321" s="49" t="s">
        <v>1</v>
      </c>
      <c r="C321" s="49">
        <v>3</v>
      </c>
      <c r="D321" s="25" t="s">
        <v>42</v>
      </c>
      <c r="E321" s="25">
        <v>4</v>
      </c>
      <c r="F321" s="25">
        <v>4</v>
      </c>
      <c r="G321" s="49">
        <v>12</v>
      </c>
      <c r="H321" s="24">
        <v>16</v>
      </c>
      <c r="I321" s="24">
        <v>7</v>
      </c>
      <c r="J321" s="79">
        <v>4</v>
      </c>
      <c r="K321" s="79">
        <v>6</v>
      </c>
      <c r="L321" s="79">
        <v>4</v>
      </c>
      <c r="M321" s="79">
        <v>5</v>
      </c>
      <c r="N321" s="79">
        <v>5</v>
      </c>
      <c r="O321" s="24">
        <v>25</v>
      </c>
      <c r="P321" s="79">
        <v>15</v>
      </c>
      <c r="Q321" s="79">
        <v>10</v>
      </c>
      <c r="R321" s="79">
        <v>50</v>
      </c>
      <c r="S321" s="24">
        <v>0</v>
      </c>
    </row>
    <row r="322" spans="1:19">
      <c r="A322" s="72">
        <v>5</v>
      </c>
      <c r="B322" s="49" t="s">
        <v>1</v>
      </c>
      <c r="C322" s="49">
        <v>4</v>
      </c>
      <c r="D322" s="25" t="s">
        <v>47</v>
      </c>
      <c r="E322" s="25">
        <v>1</v>
      </c>
      <c r="F322" s="25">
        <v>6</v>
      </c>
      <c r="G322" s="25">
        <v>10</v>
      </c>
      <c r="H322" s="24">
        <v>10.5</v>
      </c>
      <c r="I322" s="24">
        <v>0.5</v>
      </c>
      <c r="J322" s="79"/>
      <c r="K322" s="79"/>
      <c r="L322" s="79"/>
      <c r="N322" s="79">
        <v>2</v>
      </c>
      <c r="O322" s="24">
        <v>1</v>
      </c>
      <c r="P322" s="24">
        <v>0</v>
      </c>
      <c r="Q322" s="24">
        <v>0</v>
      </c>
      <c r="R322" s="24">
        <v>0</v>
      </c>
      <c r="S322" s="24">
        <v>0</v>
      </c>
    </row>
    <row r="323" spans="1:19">
      <c r="A323" s="72">
        <v>5</v>
      </c>
      <c r="B323" s="49" t="s">
        <v>1</v>
      </c>
      <c r="C323" s="49">
        <v>5</v>
      </c>
      <c r="D323" s="25" t="s">
        <v>47</v>
      </c>
      <c r="E323" s="25">
        <v>2</v>
      </c>
      <c r="F323" s="25">
        <v>5.5</v>
      </c>
      <c r="G323" s="25">
        <v>17</v>
      </c>
      <c r="H323" s="24">
        <v>19</v>
      </c>
      <c r="I323" s="24">
        <v>0.5</v>
      </c>
      <c r="J323" s="79"/>
      <c r="K323" s="79"/>
      <c r="L323" s="79"/>
      <c r="N323" s="79">
        <v>5</v>
      </c>
      <c r="O323" s="24">
        <v>2</v>
      </c>
      <c r="P323" s="24">
        <v>0</v>
      </c>
      <c r="Q323" s="24">
        <v>0</v>
      </c>
      <c r="R323" s="24">
        <v>0</v>
      </c>
      <c r="S323" s="24">
        <v>0</v>
      </c>
    </row>
    <row r="324" spans="1:19">
      <c r="A324" s="72">
        <v>5</v>
      </c>
      <c r="B324" s="49" t="s">
        <v>1</v>
      </c>
      <c r="C324" s="49">
        <v>6</v>
      </c>
      <c r="D324" s="25" t="s">
        <v>66</v>
      </c>
      <c r="E324" s="25">
        <v>3</v>
      </c>
      <c r="F324" s="25">
        <v>5</v>
      </c>
      <c r="G324" s="25">
        <v>15.5</v>
      </c>
      <c r="H324" s="24">
        <v>50</v>
      </c>
      <c r="I324" s="24">
        <v>13</v>
      </c>
      <c r="J324" s="79">
        <v>15</v>
      </c>
      <c r="K324" s="79">
        <v>35.5</v>
      </c>
      <c r="L324" s="79">
        <v>59</v>
      </c>
      <c r="M324" s="79">
        <v>82</v>
      </c>
      <c r="N324" s="79">
        <v>5</v>
      </c>
      <c r="O324" s="24">
        <v>1</v>
      </c>
      <c r="P324" s="79">
        <v>0</v>
      </c>
      <c r="Q324" s="79">
        <v>2</v>
      </c>
      <c r="R324" s="79">
        <v>20</v>
      </c>
      <c r="S324" s="79">
        <v>3</v>
      </c>
    </row>
    <row r="325" spans="1:19">
      <c r="A325" s="72">
        <v>5</v>
      </c>
      <c r="B325" s="49" t="s">
        <v>1</v>
      </c>
      <c r="C325" s="49">
        <v>7</v>
      </c>
      <c r="D325" s="25" t="s">
        <v>66</v>
      </c>
      <c r="E325" s="25">
        <v>2</v>
      </c>
      <c r="F325" s="25">
        <v>5.5</v>
      </c>
      <c r="G325" s="25">
        <v>11</v>
      </c>
      <c r="H325" s="24">
        <v>21</v>
      </c>
      <c r="I325" s="24">
        <v>12.5</v>
      </c>
      <c r="J325" s="79">
        <v>18</v>
      </c>
      <c r="K325" s="79">
        <v>28</v>
      </c>
      <c r="L325" s="79">
        <v>32</v>
      </c>
      <c r="M325" s="79">
        <v>48</v>
      </c>
      <c r="N325" s="79">
        <v>20</v>
      </c>
      <c r="O325" s="24">
        <v>20</v>
      </c>
      <c r="P325" s="79">
        <v>20</v>
      </c>
      <c r="Q325" s="79">
        <v>35</v>
      </c>
      <c r="R325" s="79">
        <v>60</v>
      </c>
      <c r="S325" s="79">
        <v>25</v>
      </c>
    </row>
    <row r="326" spans="1:19">
      <c r="A326" s="72">
        <v>5</v>
      </c>
      <c r="B326" s="49" t="s">
        <v>1</v>
      </c>
      <c r="C326" s="49">
        <v>8</v>
      </c>
      <c r="D326" s="25" t="s">
        <v>47</v>
      </c>
      <c r="E326" s="25">
        <v>2</v>
      </c>
      <c r="F326" s="25">
        <v>5.5</v>
      </c>
      <c r="G326" s="25">
        <v>12</v>
      </c>
      <c r="H326" s="24">
        <v>25.5</v>
      </c>
      <c r="I326" s="24">
        <v>4</v>
      </c>
      <c r="J326" s="79"/>
      <c r="K326" s="79"/>
      <c r="L326" s="79"/>
      <c r="N326" s="79">
        <v>0</v>
      </c>
      <c r="O326" s="24">
        <v>1</v>
      </c>
      <c r="P326" s="24">
        <v>0</v>
      </c>
      <c r="Q326" s="24">
        <v>0</v>
      </c>
      <c r="R326" s="24">
        <v>0</v>
      </c>
      <c r="S326" s="24">
        <v>0</v>
      </c>
    </row>
    <row r="327" spans="1:19">
      <c r="A327" s="72">
        <v>5</v>
      </c>
      <c r="B327" s="49" t="s">
        <v>1</v>
      </c>
      <c r="C327" s="49">
        <v>9</v>
      </c>
      <c r="D327" s="25" t="s">
        <v>66</v>
      </c>
      <c r="E327" s="25">
        <v>4</v>
      </c>
      <c r="F327" s="25">
        <v>2.5</v>
      </c>
      <c r="G327" s="25">
        <v>10.5</v>
      </c>
      <c r="H327" s="24">
        <v>13</v>
      </c>
      <c r="I327" s="24">
        <v>3</v>
      </c>
      <c r="J327" s="79"/>
      <c r="K327" s="79"/>
      <c r="L327" s="79"/>
      <c r="N327" s="79">
        <v>5</v>
      </c>
      <c r="O327" s="24">
        <v>10</v>
      </c>
      <c r="P327" s="24">
        <v>0</v>
      </c>
      <c r="Q327" s="24">
        <v>0</v>
      </c>
      <c r="R327" s="24">
        <v>0</v>
      </c>
      <c r="S327" s="24">
        <v>0</v>
      </c>
    </row>
    <row r="328" spans="1:19">
      <c r="A328" s="72">
        <v>5</v>
      </c>
      <c r="B328" s="49" t="s">
        <v>1</v>
      </c>
      <c r="C328" s="49">
        <v>10</v>
      </c>
      <c r="D328" s="25" t="s">
        <v>66</v>
      </c>
      <c r="E328" s="25">
        <v>2</v>
      </c>
      <c r="F328" s="25">
        <v>5</v>
      </c>
      <c r="G328" s="25">
        <v>16</v>
      </c>
      <c r="H328" s="24">
        <v>35.5</v>
      </c>
      <c r="I328" s="24">
        <v>14</v>
      </c>
      <c r="J328" s="79"/>
      <c r="K328" s="79"/>
      <c r="L328" s="79"/>
      <c r="N328" s="79">
        <v>10</v>
      </c>
      <c r="O328" s="79">
        <v>0</v>
      </c>
      <c r="P328" s="24">
        <v>0</v>
      </c>
      <c r="Q328" s="24">
        <v>0</v>
      </c>
      <c r="R328" s="24">
        <v>0</v>
      </c>
      <c r="S328" s="24">
        <v>0</v>
      </c>
    </row>
    <row r="329" spans="1:19" hidden="1">
      <c r="A329" s="72">
        <v>5</v>
      </c>
      <c r="B329" s="49" t="s">
        <v>1</v>
      </c>
      <c r="C329" s="49">
        <v>11</v>
      </c>
      <c r="D329" s="25" t="s">
        <v>47</v>
      </c>
      <c r="E329" s="25"/>
      <c r="F329" s="25">
        <v>2.5</v>
      </c>
      <c r="G329" s="25"/>
      <c r="H329" s="24"/>
      <c r="I329" s="24"/>
      <c r="J329" s="79"/>
      <c r="K329" s="79"/>
      <c r="L329" s="79"/>
      <c r="N329" s="79">
        <v>0</v>
      </c>
      <c r="O329" s="24">
        <v>1</v>
      </c>
      <c r="P329" s="24">
        <v>0</v>
      </c>
      <c r="Q329" s="24">
        <v>0</v>
      </c>
      <c r="R329" s="24">
        <v>0</v>
      </c>
      <c r="S329" s="24">
        <v>0</v>
      </c>
    </row>
    <row r="330" spans="1:19">
      <c r="A330" s="72">
        <v>5</v>
      </c>
      <c r="B330" s="49" t="s">
        <v>1</v>
      </c>
      <c r="C330" s="49">
        <v>12</v>
      </c>
      <c r="D330" s="25" t="s">
        <v>42</v>
      </c>
      <c r="E330" s="25">
        <v>2</v>
      </c>
      <c r="F330" s="25">
        <v>4</v>
      </c>
      <c r="G330" s="25">
        <v>10</v>
      </c>
      <c r="H330" s="24">
        <v>21.5</v>
      </c>
      <c r="I330" s="24">
        <v>7</v>
      </c>
      <c r="J330" s="79">
        <v>10</v>
      </c>
      <c r="K330" s="79">
        <v>20.5</v>
      </c>
      <c r="L330" s="79">
        <v>10</v>
      </c>
      <c r="M330" s="79">
        <v>40</v>
      </c>
      <c r="N330" s="79">
        <v>0</v>
      </c>
      <c r="O330" s="24">
        <v>20</v>
      </c>
      <c r="P330" s="79">
        <v>10</v>
      </c>
      <c r="Q330" s="79">
        <v>10</v>
      </c>
      <c r="R330" s="79">
        <v>10</v>
      </c>
      <c r="S330" s="79">
        <v>25</v>
      </c>
    </row>
    <row r="331" spans="1:19">
      <c r="A331" s="72">
        <v>5</v>
      </c>
      <c r="B331" s="49" t="s">
        <v>1</v>
      </c>
      <c r="C331" s="49">
        <v>13</v>
      </c>
      <c r="D331" s="25" t="s">
        <v>42</v>
      </c>
      <c r="E331" s="25">
        <v>3</v>
      </c>
      <c r="F331" s="25">
        <v>3.5</v>
      </c>
      <c r="G331" s="25">
        <v>16</v>
      </c>
      <c r="H331" s="24">
        <v>33</v>
      </c>
      <c r="I331" s="24">
        <v>11</v>
      </c>
      <c r="J331" s="79">
        <v>10</v>
      </c>
      <c r="K331" s="79">
        <v>22</v>
      </c>
      <c r="L331" s="79">
        <v>40</v>
      </c>
      <c r="M331" s="79">
        <v>60</v>
      </c>
      <c r="N331" s="79">
        <v>20</v>
      </c>
      <c r="O331" s="24">
        <v>0</v>
      </c>
      <c r="P331" s="79">
        <v>15</v>
      </c>
      <c r="Q331" s="79">
        <v>25</v>
      </c>
      <c r="R331" s="79">
        <v>15</v>
      </c>
      <c r="S331" s="79">
        <v>65</v>
      </c>
    </row>
    <row r="332" spans="1:19">
      <c r="A332" s="72">
        <v>5</v>
      </c>
      <c r="B332" s="49" t="s">
        <v>1</v>
      </c>
      <c r="C332" s="49">
        <v>14</v>
      </c>
      <c r="D332" s="25" t="s">
        <v>42</v>
      </c>
      <c r="E332" s="25">
        <v>3</v>
      </c>
      <c r="F332" s="25">
        <v>5</v>
      </c>
      <c r="G332" s="25">
        <v>16</v>
      </c>
      <c r="H332" s="24">
        <v>21.5</v>
      </c>
      <c r="I332" s="24">
        <v>15</v>
      </c>
      <c r="J332" s="79">
        <v>12</v>
      </c>
      <c r="K332" s="79">
        <v>13</v>
      </c>
      <c r="L332" s="79">
        <v>12</v>
      </c>
      <c r="M332" s="79">
        <v>31</v>
      </c>
      <c r="N332" s="79">
        <v>0</v>
      </c>
      <c r="O332" s="24">
        <v>2</v>
      </c>
      <c r="P332" s="79">
        <v>0</v>
      </c>
      <c r="Q332" s="79">
        <v>5</v>
      </c>
      <c r="R332" s="79">
        <v>2</v>
      </c>
      <c r="S332" s="79">
        <v>1</v>
      </c>
    </row>
    <row r="333" spans="1:19">
      <c r="A333" s="72">
        <v>5</v>
      </c>
      <c r="B333" s="49" t="s">
        <v>1</v>
      </c>
      <c r="C333" s="49">
        <v>15</v>
      </c>
      <c r="D333" s="25" t="s">
        <v>42</v>
      </c>
      <c r="E333" s="25">
        <v>3</v>
      </c>
      <c r="F333" s="25">
        <v>4</v>
      </c>
      <c r="G333" s="25">
        <v>13</v>
      </c>
      <c r="H333" s="24">
        <v>22</v>
      </c>
      <c r="I333" s="24">
        <v>20</v>
      </c>
      <c r="J333" s="79">
        <v>18</v>
      </c>
      <c r="K333" s="79">
        <v>34</v>
      </c>
      <c r="L333" s="79">
        <v>48</v>
      </c>
      <c r="M333" s="79">
        <v>68</v>
      </c>
      <c r="N333" s="79">
        <v>5</v>
      </c>
      <c r="O333" s="24">
        <v>15</v>
      </c>
      <c r="P333" s="79">
        <v>10</v>
      </c>
      <c r="Q333" s="79">
        <v>5</v>
      </c>
      <c r="R333" s="79">
        <v>15</v>
      </c>
      <c r="S333" s="79">
        <v>3</v>
      </c>
    </row>
    <row r="334" spans="1:19">
      <c r="A334" s="72">
        <v>5</v>
      </c>
      <c r="B334" s="49" t="s">
        <v>1</v>
      </c>
      <c r="C334" s="49">
        <v>16</v>
      </c>
      <c r="D334" s="25" t="s">
        <v>66</v>
      </c>
      <c r="E334" s="25">
        <v>2</v>
      </c>
      <c r="F334" s="25">
        <v>6</v>
      </c>
      <c r="G334" s="25">
        <v>9.5</v>
      </c>
      <c r="H334" s="24">
        <v>17</v>
      </c>
      <c r="I334" s="24">
        <v>2</v>
      </c>
      <c r="J334" s="79"/>
      <c r="K334" s="79"/>
      <c r="L334" s="79"/>
      <c r="M334" s="79"/>
      <c r="N334" s="79">
        <v>20</v>
      </c>
      <c r="O334" s="24">
        <v>0</v>
      </c>
      <c r="P334" s="24">
        <v>0</v>
      </c>
      <c r="Q334" s="24">
        <v>0</v>
      </c>
      <c r="R334" s="24">
        <v>0</v>
      </c>
      <c r="S334" s="24">
        <v>0</v>
      </c>
    </row>
    <row r="335" spans="1:19">
      <c r="A335" s="72">
        <v>5</v>
      </c>
      <c r="B335" s="49" t="s">
        <v>1</v>
      </c>
      <c r="C335" s="49">
        <v>17</v>
      </c>
      <c r="D335" s="25" t="s">
        <v>42</v>
      </c>
      <c r="E335" s="25">
        <v>3</v>
      </c>
      <c r="F335" s="25">
        <v>4.5</v>
      </c>
      <c r="G335" s="25">
        <v>6</v>
      </c>
      <c r="H335" s="24">
        <v>13</v>
      </c>
      <c r="I335" s="24">
        <v>1</v>
      </c>
      <c r="J335" s="79">
        <v>16</v>
      </c>
      <c r="K335" s="79">
        <v>21</v>
      </c>
      <c r="L335" s="79">
        <v>26</v>
      </c>
      <c r="M335" s="79">
        <v>40</v>
      </c>
      <c r="N335" s="79">
        <v>0</v>
      </c>
      <c r="O335" s="24">
        <v>45</v>
      </c>
      <c r="P335" s="79">
        <v>0</v>
      </c>
      <c r="Q335" s="79">
        <v>0</v>
      </c>
      <c r="R335" s="79">
        <v>2</v>
      </c>
      <c r="S335" s="79">
        <v>1</v>
      </c>
    </row>
    <row r="336" spans="1:19">
      <c r="A336" s="72">
        <v>5</v>
      </c>
      <c r="B336" s="49" t="s">
        <v>1</v>
      </c>
      <c r="C336" s="49">
        <v>18</v>
      </c>
      <c r="D336" s="25" t="s">
        <v>42</v>
      </c>
      <c r="E336" s="25">
        <v>3</v>
      </c>
      <c r="F336" s="25">
        <v>5.5</v>
      </c>
      <c r="G336" s="25">
        <v>11</v>
      </c>
      <c r="H336" s="24">
        <v>17</v>
      </c>
      <c r="I336" s="24">
        <v>4</v>
      </c>
      <c r="J336" s="79">
        <v>2</v>
      </c>
      <c r="K336" s="79"/>
      <c r="L336" s="79"/>
      <c r="M336" s="79"/>
      <c r="N336" s="79">
        <v>20</v>
      </c>
      <c r="O336" s="24">
        <v>5</v>
      </c>
      <c r="P336" s="79">
        <v>30</v>
      </c>
      <c r="Q336" s="24">
        <v>0</v>
      </c>
      <c r="R336" s="24">
        <v>0</v>
      </c>
      <c r="S336" s="24">
        <v>0</v>
      </c>
    </row>
    <row r="337" spans="1:19">
      <c r="A337" s="72">
        <v>5</v>
      </c>
      <c r="B337" s="49" t="s">
        <v>1</v>
      </c>
      <c r="C337" s="49">
        <v>19</v>
      </c>
      <c r="D337" s="25" t="s">
        <v>66</v>
      </c>
      <c r="E337" s="25">
        <v>2</v>
      </c>
      <c r="F337" s="25">
        <v>4</v>
      </c>
      <c r="G337" s="25">
        <v>13</v>
      </c>
      <c r="H337" s="24">
        <v>29</v>
      </c>
      <c r="I337" s="24">
        <v>34.5</v>
      </c>
      <c r="J337" s="79">
        <v>43</v>
      </c>
      <c r="K337" s="79">
        <v>57</v>
      </c>
      <c r="L337" s="79">
        <v>70</v>
      </c>
      <c r="M337" s="79">
        <v>96</v>
      </c>
      <c r="N337" s="79">
        <v>30</v>
      </c>
      <c r="O337" s="24">
        <v>30</v>
      </c>
      <c r="P337" s="79">
        <v>2</v>
      </c>
      <c r="Q337" s="79">
        <v>0</v>
      </c>
      <c r="R337" s="79">
        <v>2</v>
      </c>
      <c r="S337" s="79">
        <v>1</v>
      </c>
    </row>
    <row r="338" spans="1:19">
      <c r="A338" s="72">
        <v>5</v>
      </c>
      <c r="B338" s="49" t="s">
        <v>1</v>
      </c>
      <c r="C338" s="49">
        <v>20</v>
      </c>
      <c r="D338" s="25" t="s">
        <v>66</v>
      </c>
      <c r="E338" s="25">
        <v>2</v>
      </c>
      <c r="F338" s="25">
        <v>5</v>
      </c>
      <c r="G338" s="25">
        <v>14</v>
      </c>
      <c r="H338" s="24">
        <v>37</v>
      </c>
      <c r="I338" s="24">
        <v>32</v>
      </c>
      <c r="J338" s="79">
        <v>39</v>
      </c>
      <c r="K338" s="79">
        <v>57</v>
      </c>
      <c r="L338" s="79">
        <v>56</v>
      </c>
      <c r="M338" s="79">
        <v>96</v>
      </c>
      <c r="N338" s="79">
        <v>20</v>
      </c>
      <c r="O338" s="24">
        <v>1</v>
      </c>
      <c r="P338" s="79">
        <v>55</v>
      </c>
      <c r="Q338" s="79">
        <v>40</v>
      </c>
      <c r="R338" s="79">
        <v>55</v>
      </c>
      <c r="S338" s="79">
        <v>45</v>
      </c>
    </row>
    <row r="339" spans="1:19">
      <c r="A339" s="72">
        <v>5</v>
      </c>
      <c r="B339" s="49" t="s">
        <v>1</v>
      </c>
      <c r="C339" s="49">
        <v>21</v>
      </c>
      <c r="D339" s="25" t="s">
        <v>66</v>
      </c>
      <c r="E339" s="25">
        <v>2</v>
      </c>
      <c r="F339" s="25">
        <v>5</v>
      </c>
      <c r="G339" s="25">
        <v>18</v>
      </c>
      <c r="H339" s="24">
        <v>24.5</v>
      </c>
      <c r="I339" s="24">
        <v>19</v>
      </c>
      <c r="J339" s="79">
        <v>18</v>
      </c>
      <c r="K339" s="79">
        <v>18</v>
      </c>
      <c r="L339" s="79"/>
      <c r="M339" s="79"/>
      <c r="N339" s="79">
        <v>0</v>
      </c>
      <c r="O339" s="24">
        <v>5</v>
      </c>
      <c r="P339" s="79">
        <v>1</v>
      </c>
      <c r="Q339" s="79">
        <v>12</v>
      </c>
      <c r="R339" s="24">
        <v>0</v>
      </c>
      <c r="S339" s="24">
        <v>0</v>
      </c>
    </row>
    <row r="340" spans="1:19">
      <c r="A340" s="72">
        <v>5</v>
      </c>
      <c r="B340" s="49" t="s">
        <v>1</v>
      </c>
      <c r="C340" s="49">
        <v>22</v>
      </c>
      <c r="D340" s="25" t="s">
        <v>66</v>
      </c>
      <c r="E340" s="25">
        <v>2</v>
      </c>
      <c r="F340" s="25">
        <v>5.5</v>
      </c>
      <c r="G340" s="25">
        <v>24</v>
      </c>
      <c r="H340" s="24">
        <v>54</v>
      </c>
      <c r="I340" s="24">
        <v>65</v>
      </c>
      <c r="J340" s="79">
        <v>47</v>
      </c>
      <c r="K340" s="79">
        <v>50</v>
      </c>
      <c r="L340" s="79">
        <v>60</v>
      </c>
      <c r="M340" s="79">
        <v>84</v>
      </c>
      <c r="N340" s="79">
        <v>1</v>
      </c>
      <c r="O340" s="24">
        <v>15</v>
      </c>
      <c r="P340" s="79">
        <v>10</v>
      </c>
      <c r="Q340" s="79">
        <v>5</v>
      </c>
      <c r="R340" s="79">
        <v>15</v>
      </c>
      <c r="S340" s="79">
        <v>45</v>
      </c>
    </row>
    <row r="341" spans="1:19">
      <c r="A341" s="72">
        <v>5</v>
      </c>
      <c r="B341" s="49" t="s">
        <v>1</v>
      </c>
      <c r="C341" s="49">
        <v>23</v>
      </c>
      <c r="D341" s="25" t="s">
        <v>66</v>
      </c>
      <c r="E341" s="25">
        <v>3</v>
      </c>
      <c r="F341" s="25">
        <v>3</v>
      </c>
      <c r="G341" s="25">
        <v>6</v>
      </c>
      <c r="H341" s="24">
        <v>13</v>
      </c>
      <c r="I341" s="24">
        <v>5.5</v>
      </c>
      <c r="J341" s="79"/>
      <c r="K341" s="79"/>
      <c r="L341" s="79"/>
      <c r="N341" s="79">
        <v>5</v>
      </c>
      <c r="O341" s="24">
        <v>30</v>
      </c>
      <c r="P341" s="24">
        <v>0</v>
      </c>
      <c r="Q341" s="24">
        <v>0</v>
      </c>
      <c r="R341" s="24">
        <v>0</v>
      </c>
      <c r="S341" s="24">
        <v>0</v>
      </c>
    </row>
    <row r="342" spans="1:19">
      <c r="A342" s="72">
        <v>5</v>
      </c>
      <c r="B342" s="49" t="s">
        <v>1</v>
      </c>
      <c r="C342" s="49">
        <v>24</v>
      </c>
      <c r="D342" s="25" t="s">
        <v>81</v>
      </c>
      <c r="E342" s="25">
        <v>2</v>
      </c>
      <c r="F342" s="25">
        <v>6.5</v>
      </c>
      <c r="G342" s="25">
        <v>20.5</v>
      </c>
      <c r="H342" s="24">
        <v>37</v>
      </c>
      <c r="I342" s="24">
        <v>24</v>
      </c>
      <c r="J342" s="79"/>
      <c r="K342" s="79"/>
      <c r="N342" s="79">
        <v>15</v>
      </c>
      <c r="O342" s="79">
        <v>0</v>
      </c>
      <c r="P342" s="24">
        <v>0</v>
      </c>
      <c r="Q342" s="24">
        <v>0</v>
      </c>
      <c r="R342" s="24">
        <v>0</v>
      </c>
      <c r="S342" s="24">
        <v>0</v>
      </c>
    </row>
    <row r="343" spans="1:19" hidden="1">
      <c r="A343" s="72">
        <v>5</v>
      </c>
      <c r="B343" s="49" t="s">
        <v>1</v>
      </c>
      <c r="C343" s="49">
        <v>25</v>
      </c>
      <c r="D343" s="25" t="s">
        <v>47</v>
      </c>
      <c r="E343" s="25">
        <v>2</v>
      </c>
      <c r="F343" s="25">
        <v>7</v>
      </c>
      <c r="G343" s="25">
        <v>16</v>
      </c>
      <c r="H343" s="24"/>
      <c r="I343" s="24"/>
      <c r="J343" s="79"/>
      <c r="K343" s="79"/>
      <c r="N343" s="79">
        <v>0</v>
      </c>
      <c r="O343" s="24">
        <v>20</v>
      </c>
      <c r="P343" s="24">
        <v>0</v>
      </c>
      <c r="Q343" s="24">
        <v>0</v>
      </c>
      <c r="R343" s="24">
        <v>0</v>
      </c>
      <c r="S343" s="24">
        <v>0</v>
      </c>
    </row>
    <row r="344" spans="1:19">
      <c r="A344" s="72">
        <v>5</v>
      </c>
      <c r="B344" s="49" t="s">
        <v>1</v>
      </c>
      <c r="C344" s="49">
        <v>26</v>
      </c>
      <c r="D344" s="25" t="s">
        <v>47</v>
      </c>
      <c r="E344" s="25">
        <v>2</v>
      </c>
      <c r="F344" s="25">
        <v>5.5</v>
      </c>
      <c r="G344" s="25">
        <v>8</v>
      </c>
      <c r="H344" s="24">
        <v>19.5</v>
      </c>
      <c r="I344" s="24">
        <v>0.5</v>
      </c>
      <c r="J344" s="79"/>
      <c r="K344" s="79"/>
      <c r="N344" s="79">
        <v>50</v>
      </c>
      <c r="O344" s="24">
        <v>10</v>
      </c>
      <c r="P344" s="24">
        <v>0</v>
      </c>
      <c r="Q344" s="24">
        <v>0</v>
      </c>
      <c r="R344" s="24">
        <v>0</v>
      </c>
      <c r="S344" s="24">
        <v>0</v>
      </c>
    </row>
    <row r="345" spans="1:19">
      <c r="A345" s="72">
        <v>5</v>
      </c>
      <c r="B345" s="49" t="s">
        <v>1</v>
      </c>
      <c r="C345" s="49">
        <v>27</v>
      </c>
      <c r="D345" s="25" t="s">
        <v>42</v>
      </c>
      <c r="E345" s="25">
        <v>4</v>
      </c>
      <c r="F345" s="25">
        <v>3</v>
      </c>
      <c r="G345" s="25">
        <v>11</v>
      </c>
      <c r="H345" s="24">
        <v>19</v>
      </c>
      <c r="I345" s="24">
        <v>4</v>
      </c>
      <c r="J345" s="79"/>
      <c r="K345" s="79"/>
      <c r="N345" s="79">
        <v>10</v>
      </c>
      <c r="O345" s="24">
        <v>0</v>
      </c>
      <c r="P345" s="24">
        <v>0</v>
      </c>
      <c r="Q345" s="24">
        <v>0</v>
      </c>
      <c r="R345" s="24">
        <v>0</v>
      </c>
      <c r="S345" s="24">
        <v>0</v>
      </c>
    </row>
    <row r="346" spans="1:19">
      <c r="A346" s="72">
        <v>5</v>
      </c>
      <c r="B346" s="49" t="s">
        <v>1</v>
      </c>
      <c r="C346" s="49">
        <v>28</v>
      </c>
      <c r="D346" s="25" t="s">
        <v>47</v>
      </c>
      <c r="E346" s="25">
        <v>4</v>
      </c>
      <c r="F346" s="25">
        <v>9</v>
      </c>
      <c r="G346" s="25">
        <v>21</v>
      </c>
      <c r="H346" s="24">
        <v>33</v>
      </c>
      <c r="I346" s="24">
        <v>32</v>
      </c>
      <c r="J346" s="79">
        <v>30</v>
      </c>
      <c r="K346" s="79">
        <v>32</v>
      </c>
      <c r="L346" s="79">
        <v>35</v>
      </c>
      <c r="M346" s="79">
        <v>39</v>
      </c>
      <c r="N346" s="79">
        <v>0</v>
      </c>
      <c r="O346" s="24">
        <v>2</v>
      </c>
      <c r="P346" s="79">
        <v>0</v>
      </c>
      <c r="Q346" s="79">
        <v>0</v>
      </c>
      <c r="R346" s="79">
        <v>5</v>
      </c>
      <c r="S346" s="79">
        <v>1</v>
      </c>
    </row>
    <row r="347" spans="1:19">
      <c r="A347" s="72">
        <v>5</v>
      </c>
      <c r="B347" s="49" t="s">
        <v>1</v>
      </c>
      <c r="C347" s="49">
        <v>29</v>
      </c>
      <c r="D347" s="25" t="s">
        <v>47</v>
      </c>
      <c r="E347" s="25">
        <v>3</v>
      </c>
      <c r="F347" s="25">
        <v>9</v>
      </c>
      <c r="G347" s="25">
        <v>17</v>
      </c>
      <c r="H347" s="24">
        <v>19.5</v>
      </c>
      <c r="I347" s="24">
        <v>18</v>
      </c>
      <c r="J347" s="79">
        <v>18</v>
      </c>
      <c r="K347" s="79">
        <v>17</v>
      </c>
      <c r="L347" s="79">
        <v>20</v>
      </c>
      <c r="M347" s="79">
        <v>24</v>
      </c>
      <c r="N347" s="79">
        <v>10</v>
      </c>
      <c r="O347" s="24">
        <v>40</v>
      </c>
      <c r="P347" s="79">
        <v>1</v>
      </c>
      <c r="Q347" s="79">
        <v>2</v>
      </c>
      <c r="R347" s="79">
        <v>15</v>
      </c>
      <c r="S347" s="79">
        <v>2</v>
      </c>
    </row>
    <row r="348" spans="1:19">
      <c r="A348" s="72">
        <v>5</v>
      </c>
      <c r="B348" s="49" t="s">
        <v>1</v>
      </c>
      <c r="C348" s="49">
        <v>30</v>
      </c>
      <c r="D348" s="25" t="s">
        <v>47</v>
      </c>
      <c r="E348" s="25">
        <v>3</v>
      </c>
      <c r="F348" s="25">
        <v>4</v>
      </c>
      <c r="G348" s="25">
        <v>9.5</v>
      </c>
      <c r="H348" s="24">
        <v>14.5</v>
      </c>
      <c r="I348" s="24">
        <v>1</v>
      </c>
      <c r="J348" s="79"/>
      <c r="K348" s="79"/>
      <c r="N348" s="79">
        <v>5</v>
      </c>
      <c r="O348" s="79">
        <v>0</v>
      </c>
      <c r="P348" s="24">
        <v>0</v>
      </c>
      <c r="Q348" s="24">
        <v>0</v>
      </c>
      <c r="R348" s="24">
        <v>0</v>
      </c>
      <c r="S348" s="24">
        <v>0</v>
      </c>
    </row>
    <row r="349" spans="1:19" hidden="1">
      <c r="A349" s="72">
        <v>5</v>
      </c>
      <c r="B349" s="49" t="s">
        <v>1</v>
      </c>
      <c r="C349" s="49">
        <v>31</v>
      </c>
      <c r="D349" s="25" t="s">
        <v>47</v>
      </c>
      <c r="E349" s="25">
        <v>3</v>
      </c>
      <c r="F349" s="25">
        <v>6.5</v>
      </c>
      <c r="G349" s="25"/>
      <c r="H349" s="24"/>
      <c r="I349" s="24"/>
      <c r="J349" s="79"/>
      <c r="K349" s="79"/>
      <c r="N349" s="79">
        <v>0</v>
      </c>
      <c r="O349" s="24">
        <v>10</v>
      </c>
      <c r="P349" s="24">
        <v>0</v>
      </c>
      <c r="Q349" s="24">
        <v>0</v>
      </c>
      <c r="R349" s="24">
        <v>0</v>
      </c>
      <c r="S349" s="24">
        <v>0</v>
      </c>
    </row>
    <row r="350" spans="1:19">
      <c r="A350" s="72">
        <v>5</v>
      </c>
      <c r="B350" s="49" t="s">
        <v>1</v>
      </c>
      <c r="C350" s="49">
        <v>32</v>
      </c>
      <c r="D350" s="25" t="s">
        <v>66</v>
      </c>
      <c r="E350" s="25">
        <v>3</v>
      </c>
      <c r="F350" s="25">
        <v>4.5</v>
      </c>
      <c r="G350" s="25">
        <v>11</v>
      </c>
      <c r="H350" s="24">
        <v>23.5</v>
      </c>
      <c r="I350" s="24">
        <v>1.5</v>
      </c>
      <c r="J350" s="79"/>
      <c r="K350" s="79"/>
      <c r="N350" s="79">
        <v>5</v>
      </c>
      <c r="O350" s="24">
        <v>45</v>
      </c>
      <c r="P350" s="24">
        <v>0</v>
      </c>
      <c r="Q350" s="24">
        <v>0</v>
      </c>
      <c r="R350" s="24">
        <v>0</v>
      </c>
      <c r="S350" s="24">
        <v>0</v>
      </c>
    </row>
    <row r="351" spans="1:19" hidden="1">
      <c r="A351" s="72">
        <v>5</v>
      </c>
      <c r="B351" s="49" t="s">
        <v>1</v>
      </c>
      <c r="C351" s="49">
        <v>33</v>
      </c>
      <c r="D351" s="25" t="s">
        <v>47</v>
      </c>
      <c r="E351" s="25">
        <v>2</v>
      </c>
      <c r="F351" s="25">
        <v>11.5</v>
      </c>
      <c r="G351" s="25">
        <v>17</v>
      </c>
      <c r="H351" s="24"/>
      <c r="I351" s="24"/>
      <c r="J351" s="79"/>
      <c r="K351" s="79"/>
      <c r="N351" s="79">
        <v>0</v>
      </c>
      <c r="O351" s="79">
        <v>0</v>
      </c>
      <c r="P351" s="24">
        <v>0</v>
      </c>
      <c r="Q351" s="24">
        <v>0</v>
      </c>
      <c r="R351" s="24">
        <v>0</v>
      </c>
      <c r="S351" s="24">
        <v>0</v>
      </c>
    </row>
    <row r="352" spans="1:19">
      <c r="A352" s="72">
        <v>5</v>
      </c>
      <c r="B352" s="49" t="s">
        <v>1</v>
      </c>
      <c r="C352" s="49">
        <v>34</v>
      </c>
      <c r="D352" s="25" t="s">
        <v>66</v>
      </c>
      <c r="E352" s="25">
        <v>1</v>
      </c>
      <c r="F352" s="25">
        <v>5</v>
      </c>
      <c r="G352" s="25">
        <v>20.5</v>
      </c>
      <c r="H352" s="24">
        <v>34</v>
      </c>
      <c r="I352" s="24">
        <v>39</v>
      </c>
      <c r="J352" s="79">
        <v>50</v>
      </c>
      <c r="K352" s="79">
        <v>65</v>
      </c>
      <c r="L352" s="79">
        <v>75</v>
      </c>
      <c r="M352" s="79">
        <v>95</v>
      </c>
      <c r="N352" s="79">
        <v>20</v>
      </c>
      <c r="O352" s="24">
        <v>45</v>
      </c>
      <c r="P352" s="79">
        <v>25</v>
      </c>
      <c r="Q352" s="79">
        <v>45</v>
      </c>
      <c r="R352" s="79">
        <v>30</v>
      </c>
      <c r="S352" s="79">
        <v>65</v>
      </c>
    </row>
    <row r="353" spans="1:19" hidden="1">
      <c r="A353" s="72">
        <v>5</v>
      </c>
      <c r="B353" s="49" t="s">
        <v>1</v>
      </c>
      <c r="C353" s="49">
        <v>35</v>
      </c>
      <c r="D353" s="25" t="s">
        <v>66</v>
      </c>
      <c r="E353" s="25">
        <v>3</v>
      </c>
      <c r="F353" s="25">
        <v>4.5</v>
      </c>
      <c r="G353" s="25">
        <v>9.5</v>
      </c>
      <c r="H353" s="24"/>
      <c r="I353" s="24"/>
      <c r="J353" s="79"/>
      <c r="K353" s="79"/>
      <c r="L353" s="79"/>
      <c r="M353" s="79"/>
      <c r="N353" s="79">
        <v>0</v>
      </c>
      <c r="O353" s="79">
        <v>0</v>
      </c>
      <c r="P353" s="24">
        <v>0</v>
      </c>
      <c r="Q353" s="24">
        <v>0</v>
      </c>
      <c r="R353" s="24">
        <v>0</v>
      </c>
      <c r="S353" s="24">
        <v>0</v>
      </c>
    </row>
    <row r="354" spans="1:19">
      <c r="A354" s="72">
        <v>5</v>
      </c>
      <c r="B354" s="49" t="s">
        <v>1</v>
      </c>
      <c r="C354" s="49">
        <v>36</v>
      </c>
      <c r="D354" s="25" t="s">
        <v>66</v>
      </c>
      <c r="E354" s="25">
        <v>4</v>
      </c>
      <c r="F354" s="25">
        <v>5</v>
      </c>
      <c r="G354" s="25">
        <v>8.5</v>
      </c>
      <c r="H354" s="24">
        <v>13</v>
      </c>
      <c r="I354" s="24">
        <v>7</v>
      </c>
      <c r="J354" s="79"/>
      <c r="K354" s="79"/>
      <c r="L354" s="79"/>
      <c r="M354" s="79"/>
      <c r="N354" s="79">
        <v>0</v>
      </c>
      <c r="O354" s="24">
        <v>0</v>
      </c>
      <c r="P354" s="24">
        <v>0</v>
      </c>
      <c r="Q354" s="24">
        <v>0</v>
      </c>
      <c r="R354" s="24">
        <v>0</v>
      </c>
      <c r="S354" s="24">
        <v>0</v>
      </c>
    </row>
    <row r="355" spans="1:19">
      <c r="A355" s="72">
        <v>5</v>
      </c>
      <c r="B355" s="49" t="s">
        <v>1</v>
      </c>
      <c r="C355" s="49">
        <v>37</v>
      </c>
      <c r="D355" s="25" t="s">
        <v>64</v>
      </c>
      <c r="E355" s="25">
        <v>3</v>
      </c>
      <c r="F355" s="25">
        <v>7</v>
      </c>
      <c r="G355" s="25">
        <v>20.5</v>
      </c>
      <c r="H355" s="24">
        <v>33</v>
      </c>
      <c r="I355" s="24">
        <v>18.5</v>
      </c>
      <c r="J355" s="79">
        <v>17</v>
      </c>
      <c r="K355" s="79">
        <v>16.5</v>
      </c>
      <c r="L355" s="79">
        <v>16</v>
      </c>
      <c r="M355" s="79"/>
      <c r="N355" s="79">
        <v>2</v>
      </c>
      <c r="O355" s="24">
        <v>5</v>
      </c>
      <c r="P355" s="79">
        <v>15</v>
      </c>
      <c r="Q355" s="79">
        <v>10</v>
      </c>
      <c r="R355" s="79">
        <v>40</v>
      </c>
      <c r="S355" s="24">
        <v>0</v>
      </c>
    </row>
    <row r="356" spans="1:19" hidden="1">
      <c r="A356" s="72">
        <v>5</v>
      </c>
      <c r="B356" s="49" t="s">
        <v>1</v>
      </c>
      <c r="C356" s="49">
        <v>38</v>
      </c>
      <c r="D356" s="25" t="s">
        <v>66</v>
      </c>
      <c r="E356" s="25">
        <v>3</v>
      </c>
      <c r="F356" s="25">
        <v>6</v>
      </c>
      <c r="G356" s="25">
        <v>8</v>
      </c>
      <c r="H356" s="24"/>
      <c r="I356" s="24"/>
      <c r="J356" s="79"/>
      <c r="K356" s="79"/>
      <c r="N356" s="79">
        <v>0</v>
      </c>
      <c r="O356" s="79">
        <v>0</v>
      </c>
      <c r="P356" s="24">
        <v>0</v>
      </c>
      <c r="Q356" s="24">
        <v>0</v>
      </c>
      <c r="R356" s="24">
        <v>0</v>
      </c>
      <c r="S356" s="24">
        <v>0</v>
      </c>
    </row>
    <row r="357" spans="1:19" hidden="1">
      <c r="A357" s="72">
        <v>5</v>
      </c>
      <c r="B357" s="49" t="s">
        <v>1</v>
      </c>
      <c r="C357" s="49">
        <v>39</v>
      </c>
      <c r="D357" s="25" t="s">
        <v>66</v>
      </c>
      <c r="E357" s="25">
        <v>4</v>
      </c>
      <c r="F357" s="25">
        <v>5.5</v>
      </c>
      <c r="G357" s="25">
        <v>9.5</v>
      </c>
      <c r="H357" s="24"/>
      <c r="I357" s="24"/>
      <c r="J357" s="79"/>
      <c r="K357" s="79"/>
      <c r="N357" s="79">
        <v>0</v>
      </c>
      <c r="O357" s="79">
        <v>0</v>
      </c>
      <c r="P357" s="24">
        <v>0</v>
      </c>
      <c r="Q357" s="24">
        <v>0</v>
      </c>
      <c r="R357" s="24">
        <v>0</v>
      </c>
      <c r="S357" s="24">
        <v>0</v>
      </c>
    </row>
    <row r="358" spans="1:19" hidden="1">
      <c r="A358" s="72">
        <v>5</v>
      </c>
      <c r="B358" s="49" t="s">
        <v>1</v>
      </c>
      <c r="C358" s="49">
        <v>40</v>
      </c>
      <c r="D358" s="25" t="s">
        <v>47</v>
      </c>
      <c r="E358" s="25">
        <v>4</v>
      </c>
      <c r="F358" s="25">
        <v>1</v>
      </c>
      <c r="G358" s="25">
        <v>0</v>
      </c>
      <c r="H358" s="24"/>
      <c r="I358" s="24"/>
      <c r="J358" s="79"/>
      <c r="K358" s="79"/>
      <c r="N358" s="79">
        <v>0</v>
      </c>
      <c r="O358" s="79">
        <v>0</v>
      </c>
      <c r="P358" s="24">
        <v>0</v>
      </c>
      <c r="Q358" s="24">
        <v>0</v>
      </c>
      <c r="R358" s="24">
        <v>0</v>
      </c>
      <c r="S358" s="24">
        <v>0</v>
      </c>
    </row>
    <row r="359" spans="1:19" hidden="1">
      <c r="A359" s="72">
        <v>5</v>
      </c>
      <c r="B359" s="49" t="s">
        <v>1</v>
      </c>
      <c r="C359" s="49">
        <v>41</v>
      </c>
      <c r="D359" s="25" t="s">
        <v>47</v>
      </c>
      <c r="E359" s="25">
        <v>4</v>
      </c>
      <c r="F359" s="25">
        <v>1.5</v>
      </c>
      <c r="G359" s="25">
        <v>0</v>
      </c>
      <c r="H359" s="24"/>
      <c r="I359" s="24"/>
      <c r="J359" s="79"/>
      <c r="K359" s="79"/>
      <c r="N359" s="79">
        <v>0</v>
      </c>
      <c r="O359" s="79">
        <v>0</v>
      </c>
      <c r="P359" s="24">
        <v>0</v>
      </c>
      <c r="Q359" s="24">
        <v>0</v>
      </c>
      <c r="R359" s="24">
        <v>0</v>
      </c>
      <c r="S359" s="24">
        <v>0</v>
      </c>
    </row>
    <row r="360" spans="1:19">
      <c r="A360" s="72">
        <v>5</v>
      </c>
      <c r="B360" s="49" t="s">
        <v>1</v>
      </c>
      <c r="C360" s="49">
        <v>42</v>
      </c>
      <c r="D360" s="25" t="s">
        <v>66</v>
      </c>
      <c r="E360" s="25">
        <v>3</v>
      </c>
      <c r="F360" s="25">
        <v>7</v>
      </c>
      <c r="G360" s="25">
        <v>11</v>
      </c>
      <c r="H360" s="24">
        <v>21.5</v>
      </c>
      <c r="I360" s="24">
        <v>7.5</v>
      </c>
      <c r="J360" s="79"/>
      <c r="K360" s="79"/>
      <c r="N360" s="79">
        <v>15</v>
      </c>
      <c r="O360" s="24">
        <v>5</v>
      </c>
      <c r="P360" s="24">
        <v>0</v>
      </c>
      <c r="Q360" s="24">
        <v>0</v>
      </c>
      <c r="R360" s="24">
        <v>0</v>
      </c>
      <c r="S360" s="24">
        <v>0</v>
      </c>
    </row>
    <row r="361" spans="1:19">
      <c r="A361" s="72">
        <v>5</v>
      </c>
      <c r="B361" s="49" t="s">
        <v>1</v>
      </c>
      <c r="C361" s="49">
        <v>43</v>
      </c>
      <c r="D361" s="25" t="s">
        <v>66</v>
      </c>
      <c r="E361" s="25">
        <v>2</v>
      </c>
      <c r="F361" s="25">
        <v>7</v>
      </c>
      <c r="G361" s="25">
        <v>9</v>
      </c>
      <c r="H361" s="24">
        <v>21</v>
      </c>
      <c r="I361" s="24"/>
      <c r="J361" s="79"/>
      <c r="K361" s="79"/>
      <c r="N361" s="79">
        <v>1</v>
      </c>
      <c r="O361" s="79">
        <v>0</v>
      </c>
      <c r="P361" s="24">
        <v>0</v>
      </c>
      <c r="Q361" s="24">
        <v>0</v>
      </c>
      <c r="R361" s="24">
        <v>0</v>
      </c>
      <c r="S361" s="24">
        <v>0</v>
      </c>
    </row>
    <row r="362" spans="1:19" hidden="1">
      <c r="A362" s="72">
        <v>5</v>
      </c>
      <c r="B362" s="49" t="s">
        <v>1</v>
      </c>
      <c r="C362" s="49">
        <v>44</v>
      </c>
      <c r="D362" s="25" t="s">
        <v>42</v>
      </c>
      <c r="E362" s="25">
        <v>2</v>
      </c>
      <c r="F362" s="25">
        <v>4</v>
      </c>
      <c r="G362" s="25">
        <v>5.5</v>
      </c>
      <c r="H362" s="24"/>
      <c r="I362" s="24"/>
      <c r="J362" s="79"/>
      <c r="K362" s="79"/>
      <c r="N362" s="79">
        <v>0</v>
      </c>
      <c r="O362" s="79">
        <v>0</v>
      </c>
      <c r="P362" s="24">
        <v>0</v>
      </c>
      <c r="Q362" s="24">
        <v>0</v>
      </c>
      <c r="R362" s="24">
        <v>0</v>
      </c>
      <c r="S362" s="24">
        <v>0</v>
      </c>
    </row>
    <row r="363" spans="1:19" hidden="1">
      <c r="A363" s="72">
        <v>5</v>
      </c>
      <c r="B363" s="49" t="s">
        <v>1</v>
      </c>
      <c r="C363" s="49">
        <v>45</v>
      </c>
      <c r="D363" s="25" t="s">
        <v>42</v>
      </c>
      <c r="E363" s="25">
        <v>1</v>
      </c>
      <c r="F363" s="25">
        <v>3</v>
      </c>
      <c r="G363" s="25">
        <v>0</v>
      </c>
      <c r="H363" s="24"/>
      <c r="I363" s="24"/>
      <c r="J363" s="79"/>
      <c r="K363" s="79"/>
      <c r="N363" s="79">
        <v>0</v>
      </c>
      <c r="O363" s="79">
        <v>0</v>
      </c>
      <c r="P363" s="24">
        <v>0</v>
      </c>
      <c r="Q363" s="24">
        <v>0</v>
      </c>
      <c r="R363" s="24">
        <v>0</v>
      </c>
      <c r="S363" s="24">
        <v>0</v>
      </c>
    </row>
    <row r="364" spans="1:19">
      <c r="A364" s="72">
        <v>5</v>
      </c>
      <c r="B364" s="49" t="s">
        <v>1</v>
      </c>
      <c r="C364" s="49">
        <v>46</v>
      </c>
      <c r="D364" s="25" t="s">
        <v>42</v>
      </c>
      <c r="E364" s="25">
        <v>3</v>
      </c>
      <c r="F364" s="25">
        <v>3</v>
      </c>
      <c r="G364" s="25">
        <v>14</v>
      </c>
      <c r="H364" s="24">
        <v>31</v>
      </c>
      <c r="I364" s="24">
        <v>28</v>
      </c>
      <c r="J364" s="79">
        <v>24</v>
      </c>
      <c r="K364" s="79">
        <v>39</v>
      </c>
      <c r="L364" s="79">
        <v>45</v>
      </c>
      <c r="M364" s="79">
        <v>60</v>
      </c>
      <c r="N364" s="79">
        <v>20</v>
      </c>
      <c r="O364" s="24">
        <v>10</v>
      </c>
      <c r="P364" s="79">
        <v>10</v>
      </c>
      <c r="Q364" s="79">
        <v>18</v>
      </c>
      <c r="R364" s="79">
        <v>15</v>
      </c>
      <c r="S364" s="79">
        <v>3</v>
      </c>
    </row>
    <row r="365" spans="1:19">
      <c r="A365" s="72">
        <v>5</v>
      </c>
      <c r="B365" s="49" t="s">
        <v>1</v>
      </c>
      <c r="C365" s="49">
        <v>47</v>
      </c>
      <c r="D365" s="25" t="s">
        <v>66</v>
      </c>
      <c r="E365" s="25">
        <v>2</v>
      </c>
      <c r="F365" s="25">
        <v>5.5</v>
      </c>
      <c r="G365" s="25">
        <v>15.5</v>
      </c>
      <c r="H365" s="24">
        <v>29.5</v>
      </c>
      <c r="I365" s="24">
        <v>35</v>
      </c>
      <c r="J365" s="79">
        <v>40</v>
      </c>
      <c r="K365" s="79">
        <v>59.5</v>
      </c>
      <c r="L365" s="79">
        <v>75</v>
      </c>
      <c r="M365" s="79">
        <v>96</v>
      </c>
      <c r="N365" s="79">
        <v>10</v>
      </c>
      <c r="O365" s="24">
        <v>15</v>
      </c>
      <c r="P365" s="79">
        <v>15</v>
      </c>
      <c r="Q365" s="79">
        <v>8</v>
      </c>
      <c r="R365" s="79">
        <v>20</v>
      </c>
      <c r="S365" s="79">
        <v>35</v>
      </c>
    </row>
    <row r="366" spans="1:19">
      <c r="A366" s="72">
        <v>5</v>
      </c>
      <c r="B366" s="49" t="s">
        <v>1</v>
      </c>
      <c r="C366" s="49">
        <v>48</v>
      </c>
      <c r="D366" s="25" t="s">
        <v>42</v>
      </c>
      <c r="E366" s="25">
        <v>3</v>
      </c>
      <c r="F366" s="25">
        <v>2</v>
      </c>
      <c r="G366" s="25">
        <v>8.5</v>
      </c>
      <c r="H366" s="24">
        <v>13</v>
      </c>
      <c r="I366" s="24">
        <v>7</v>
      </c>
      <c r="J366" s="79">
        <v>6</v>
      </c>
      <c r="K366" s="79">
        <v>15</v>
      </c>
      <c r="L366" s="79">
        <v>16</v>
      </c>
      <c r="M366" s="79">
        <v>15</v>
      </c>
      <c r="N366" s="79">
        <v>10</v>
      </c>
      <c r="O366" s="24">
        <v>15</v>
      </c>
      <c r="P366" s="79">
        <v>2</v>
      </c>
      <c r="Q366" s="79">
        <v>2</v>
      </c>
      <c r="R366" s="79">
        <v>5</v>
      </c>
      <c r="S366" s="79">
        <v>40</v>
      </c>
    </row>
    <row r="367" spans="1:19">
      <c r="A367" s="72">
        <v>5</v>
      </c>
      <c r="B367" s="49" t="s">
        <v>1</v>
      </c>
      <c r="C367" s="49">
        <v>49</v>
      </c>
      <c r="D367" s="25" t="s">
        <v>42</v>
      </c>
      <c r="E367" s="25">
        <v>3</v>
      </c>
      <c r="F367" s="25">
        <v>3.5</v>
      </c>
      <c r="G367" s="25">
        <v>13.5</v>
      </c>
      <c r="H367" s="24">
        <v>59</v>
      </c>
      <c r="I367" s="24">
        <v>37.5</v>
      </c>
      <c r="J367" s="79">
        <v>40</v>
      </c>
      <c r="K367" s="79">
        <v>60</v>
      </c>
      <c r="L367" s="79">
        <v>70</v>
      </c>
      <c r="M367" s="79">
        <v>103</v>
      </c>
      <c r="N367" s="79">
        <v>0</v>
      </c>
      <c r="O367" s="24">
        <v>0</v>
      </c>
      <c r="P367" s="79">
        <v>0</v>
      </c>
      <c r="Q367" s="79">
        <v>0</v>
      </c>
      <c r="R367" s="79">
        <v>2</v>
      </c>
      <c r="S367" s="79">
        <v>1</v>
      </c>
    </row>
    <row r="368" spans="1:19">
      <c r="A368" s="72">
        <v>5</v>
      </c>
      <c r="B368" s="49" t="s">
        <v>1</v>
      </c>
      <c r="C368" s="49">
        <v>50</v>
      </c>
      <c r="D368" s="25" t="s">
        <v>66</v>
      </c>
      <c r="E368" s="25">
        <v>4</v>
      </c>
      <c r="F368" s="25">
        <v>6.5</v>
      </c>
      <c r="G368" s="25">
        <v>23</v>
      </c>
      <c r="H368" s="24">
        <v>41</v>
      </c>
      <c r="I368" s="24">
        <v>52</v>
      </c>
      <c r="J368" s="79">
        <v>56</v>
      </c>
      <c r="K368" s="79">
        <v>70</v>
      </c>
      <c r="L368" s="79">
        <v>80</v>
      </c>
      <c r="M368" s="79">
        <v>107</v>
      </c>
      <c r="N368" s="79">
        <v>20</v>
      </c>
      <c r="O368" s="24">
        <v>25</v>
      </c>
      <c r="P368" s="79">
        <v>15</v>
      </c>
      <c r="Q368" s="79">
        <v>15</v>
      </c>
      <c r="R368" s="79">
        <v>30</v>
      </c>
      <c r="S368" s="79">
        <v>8</v>
      </c>
    </row>
    <row r="369" spans="1:19" hidden="1">
      <c r="A369" s="72">
        <v>5</v>
      </c>
      <c r="B369" s="49" t="s">
        <v>1</v>
      </c>
      <c r="C369" s="49">
        <v>51</v>
      </c>
      <c r="D369" s="25" t="s">
        <v>42</v>
      </c>
      <c r="E369" s="25">
        <v>2</v>
      </c>
      <c r="F369" s="49">
        <v>3</v>
      </c>
      <c r="G369" s="25">
        <v>0</v>
      </c>
      <c r="H369" s="50"/>
      <c r="I369" s="24"/>
      <c r="J369" s="78"/>
      <c r="K369" s="78"/>
      <c r="M369" s="79"/>
      <c r="N369" s="79">
        <v>0</v>
      </c>
      <c r="O369" s="79">
        <v>0</v>
      </c>
      <c r="P369" s="24">
        <v>0</v>
      </c>
      <c r="Q369" s="24">
        <v>0</v>
      </c>
      <c r="R369" s="24">
        <v>0</v>
      </c>
      <c r="S369" s="24">
        <v>0</v>
      </c>
    </row>
    <row r="370" spans="1:19">
      <c r="A370" s="72">
        <v>5</v>
      </c>
      <c r="B370" s="49" t="s">
        <v>1</v>
      </c>
      <c r="C370" s="49">
        <v>52</v>
      </c>
      <c r="D370" s="49" t="s">
        <v>66</v>
      </c>
      <c r="E370" s="49">
        <v>2</v>
      </c>
      <c r="F370" s="25">
        <v>2.5</v>
      </c>
      <c r="G370" s="25">
        <v>10.5</v>
      </c>
      <c r="H370" s="57">
        <v>32</v>
      </c>
      <c r="I370" s="24">
        <v>36</v>
      </c>
      <c r="J370" s="79">
        <v>39</v>
      </c>
      <c r="K370" s="79">
        <v>49</v>
      </c>
      <c r="L370" s="79">
        <v>64</v>
      </c>
      <c r="M370" s="79">
        <v>90</v>
      </c>
      <c r="N370" s="79">
        <v>5</v>
      </c>
      <c r="O370" s="24">
        <v>0</v>
      </c>
      <c r="P370" s="79">
        <v>0</v>
      </c>
      <c r="Q370" s="79">
        <v>0</v>
      </c>
      <c r="R370" s="79">
        <v>0</v>
      </c>
      <c r="S370" s="79">
        <v>2</v>
      </c>
    </row>
    <row r="371" spans="1:19">
      <c r="A371" s="72">
        <v>5</v>
      </c>
      <c r="B371" s="49" t="s">
        <v>1</v>
      </c>
      <c r="C371" s="49">
        <v>53</v>
      </c>
      <c r="D371" s="25" t="s">
        <v>66</v>
      </c>
      <c r="E371" s="25">
        <v>2</v>
      </c>
      <c r="F371" s="25">
        <v>6.5</v>
      </c>
      <c r="G371" s="49">
        <v>22</v>
      </c>
      <c r="H371" s="24">
        <v>50.5</v>
      </c>
      <c r="I371" s="24">
        <v>51</v>
      </c>
      <c r="J371" s="79">
        <v>51</v>
      </c>
      <c r="K371" s="79">
        <v>71</v>
      </c>
      <c r="L371" s="79">
        <v>90</v>
      </c>
      <c r="M371" s="79">
        <v>113</v>
      </c>
      <c r="N371" s="79">
        <v>5</v>
      </c>
      <c r="O371" s="24">
        <v>5</v>
      </c>
      <c r="P371" s="79">
        <v>15</v>
      </c>
      <c r="Q371" s="79">
        <v>0</v>
      </c>
      <c r="R371" s="79">
        <v>0</v>
      </c>
      <c r="S371" s="79">
        <v>1</v>
      </c>
    </row>
    <row r="372" spans="1:19">
      <c r="A372" s="72">
        <v>5</v>
      </c>
      <c r="B372" s="49" t="s">
        <v>1</v>
      </c>
      <c r="C372" s="49">
        <v>54</v>
      </c>
      <c r="D372" s="25" t="s">
        <v>66</v>
      </c>
      <c r="E372" s="25">
        <v>2</v>
      </c>
      <c r="F372" s="25">
        <v>6</v>
      </c>
      <c r="G372" s="25">
        <v>15</v>
      </c>
      <c r="H372" s="24">
        <v>41</v>
      </c>
      <c r="I372" s="24">
        <v>31</v>
      </c>
      <c r="J372" s="79">
        <v>32</v>
      </c>
      <c r="K372" s="79">
        <v>31</v>
      </c>
      <c r="L372" s="79">
        <v>48</v>
      </c>
      <c r="M372" s="79">
        <v>76</v>
      </c>
      <c r="N372" s="79">
        <v>0</v>
      </c>
      <c r="O372" s="24">
        <v>10</v>
      </c>
      <c r="P372" s="79">
        <v>10</v>
      </c>
      <c r="Q372" s="79">
        <v>5</v>
      </c>
      <c r="R372" s="79">
        <v>10</v>
      </c>
      <c r="S372" s="79">
        <v>1</v>
      </c>
    </row>
    <row r="373" spans="1:19" hidden="1">
      <c r="A373" s="72">
        <v>5</v>
      </c>
      <c r="B373" s="49" t="s">
        <v>1</v>
      </c>
      <c r="C373" s="49">
        <v>55</v>
      </c>
      <c r="D373" s="25" t="s">
        <v>64</v>
      </c>
      <c r="E373" s="25">
        <v>4</v>
      </c>
      <c r="F373" s="25">
        <v>6.5</v>
      </c>
      <c r="G373" s="25">
        <v>9</v>
      </c>
      <c r="H373" s="24"/>
      <c r="I373" s="24"/>
      <c r="J373" s="79"/>
      <c r="K373" s="79"/>
      <c r="M373" s="79"/>
      <c r="N373" s="79">
        <v>0</v>
      </c>
      <c r="O373" s="79">
        <v>0</v>
      </c>
      <c r="P373" s="24">
        <v>0</v>
      </c>
      <c r="Q373" s="24">
        <v>0</v>
      </c>
      <c r="R373" s="24">
        <v>0</v>
      </c>
      <c r="S373" s="24">
        <v>0</v>
      </c>
    </row>
    <row r="374" spans="1:19">
      <c r="A374" s="72">
        <v>5</v>
      </c>
      <c r="B374" s="49" t="s">
        <v>1</v>
      </c>
      <c r="C374" s="49">
        <v>56</v>
      </c>
      <c r="D374" s="25" t="s">
        <v>81</v>
      </c>
      <c r="E374" s="25">
        <v>4</v>
      </c>
      <c r="F374" s="25">
        <v>8.5</v>
      </c>
      <c r="G374" s="25">
        <v>27</v>
      </c>
      <c r="H374" s="24">
        <v>30.5</v>
      </c>
      <c r="I374" s="24">
        <v>28</v>
      </c>
      <c r="J374" s="79"/>
      <c r="K374" s="79"/>
      <c r="M374" s="79"/>
      <c r="N374" s="79">
        <v>10</v>
      </c>
      <c r="O374" s="24">
        <v>10</v>
      </c>
      <c r="P374" s="24">
        <v>0</v>
      </c>
      <c r="Q374" s="24">
        <v>0</v>
      </c>
      <c r="R374" s="24">
        <v>0</v>
      </c>
      <c r="S374" s="24">
        <v>0</v>
      </c>
    </row>
    <row r="375" spans="1:19">
      <c r="A375" s="72">
        <v>5</v>
      </c>
      <c r="B375" s="49" t="s">
        <v>1</v>
      </c>
      <c r="C375" s="49">
        <v>57</v>
      </c>
      <c r="D375" s="25" t="s">
        <v>66</v>
      </c>
      <c r="E375" s="25">
        <v>4</v>
      </c>
      <c r="F375" s="25">
        <v>6</v>
      </c>
      <c r="G375" s="25">
        <v>13</v>
      </c>
      <c r="H375" s="24">
        <v>15.5</v>
      </c>
      <c r="I375" s="24">
        <v>15</v>
      </c>
      <c r="J375" s="79">
        <v>16</v>
      </c>
      <c r="K375" s="79">
        <v>15</v>
      </c>
      <c r="L375" s="79">
        <v>15</v>
      </c>
      <c r="M375" s="79"/>
      <c r="N375" s="79">
        <v>2</v>
      </c>
      <c r="O375" s="24">
        <v>2</v>
      </c>
      <c r="P375" s="79">
        <v>1</v>
      </c>
      <c r="Q375" s="79">
        <v>0</v>
      </c>
      <c r="R375" s="79">
        <v>10</v>
      </c>
      <c r="S375" s="24">
        <v>0</v>
      </c>
    </row>
    <row r="376" spans="1:19" hidden="1">
      <c r="A376" s="72">
        <v>5</v>
      </c>
      <c r="B376" s="49" t="s">
        <v>1</v>
      </c>
      <c r="C376" s="49">
        <v>58</v>
      </c>
      <c r="D376" s="25" t="s">
        <v>66</v>
      </c>
      <c r="E376" s="25">
        <v>4</v>
      </c>
      <c r="F376" s="25">
        <v>6</v>
      </c>
      <c r="G376" s="25">
        <v>0</v>
      </c>
      <c r="H376" s="24"/>
      <c r="I376" s="24"/>
      <c r="J376" s="79"/>
      <c r="K376" s="79"/>
      <c r="L376" s="79"/>
      <c r="N376" s="79">
        <v>0</v>
      </c>
      <c r="O376" s="79">
        <v>0</v>
      </c>
      <c r="P376" s="24">
        <v>0</v>
      </c>
      <c r="Q376" s="24">
        <v>0</v>
      </c>
      <c r="R376" s="24">
        <v>0</v>
      </c>
      <c r="S376" s="24">
        <v>0</v>
      </c>
    </row>
    <row r="377" spans="1:19">
      <c r="A377" s="72">
        <v>5</v>
      </c>
      <c r="B377" s="49" t="s">
        <v>1</v>
      </c>
      <c r="C377" s="49">
        <v>59</v>
      </c>
      <c r="D377" s="25" t="s">
        <v>66</v>
      </c>
      <c r="E377" s="25">
        <v>4</v>
      </c>
      <c r="F377" s="25">
        <v>7</v>
      </c>
      <c r="G377" s="25">
        <v>9.5</v>
      </c>
      <c r="H377" s="24">
        <v>10.5</v>
      </c>
      <c r="I377" s="24">
        <v>10</v>
      </c>
      <c r="J377" s="79"/>
      <c r="K377" s="79"/>
      <c r="L377" s="79"/>
      <c r="N377" s="79">
        <v>0</v>
      </c>
      <c r="O377" s="24">
        <v>0</v>
      </c>
      <c r="P377" s="24">
        <v>0</v>
      </c>
      <c r="Q377" s="24">
        <v>0</v>
      </c>
      <c r="R377" s="24">
        <v>0</v>
      </c>
      <c r="S377" s="24">
        <v>0</v>
      </c>
    </row>
    <row r="378" spans="1:19">
      <c r="A378" s="72">
        <v>5</v>
      </c>
      <c r="B378" s="49" t="s">
        <v>1</v>
      </c>
      <c r="C378" s="49">
        <v>60</v>
      </c>
      <c r="D378" s="25" t="s">
        <v>66</v>
      </c>
      <c r="E378" s="25">
        <v>2</v>
      </c>
      <c r="F378" s="25">
        <v>5.5</v>
      </c>
      <c r="G378" s="25">
        <v>9</v>
      </c>
      <c r="H378" s="24">
        <v>19.5</v>
      </c>
      <c r="I378" s="24">
        <v>20</v>
      </c>
      <c r="J378" s="79">
        <v>20</v>
      </c>
      <c r="K378" s="79"/>
      <c r="L378" s="79"/>
      <c r="N378" s="79">
        <v>0</v>
      </c>
      <c r="O378" s="24">
        <v>0</v>
      </c>
      <c r="P378" s="79">
        <v>0</v>
      </c>
      <c r="Q378" s="24">
        <v>0</v>
      </c>
      <c r="R378" s="24">
        <v>0</v>
      </c>
      <c r="S378" s="24">
        <v>0</v>
      </c>
    </row>
    <row r="379" spans="1:19">
      <c r="A379" s="72">
        <v>5</v>
      </c>
      <c r="B379" s="49" t="s">
        <v>1</v>
      </c>
      <c r="C379" s="49">
        <v>61</v>
      </c>
      <c r="D379" s="25" t="s">
        <v>81</v>
      </c>
      <c r="E379" s="25">
        <v>2</v>
      </c>
      <c r="F379" s="25">
        <v>7.5</v>
      </c>
      <c r="G379" s="25">
        <v>18</v>
      </c>
      <c r="H379" s="24">
        <v>27</v>
      </c>
      <c r="I379" s="24">
        <v>27</v>
      </c>
      <c r="J379" s="79">
        <v>15</v>
      </c>
      <c r="K379" s="79">
        <v>23</v>
      </c>
      <c r="L379" s="79">
        <v>16</v>
      </c>
      <c r="M379" s="79">
        <v>17</v>
      </c>
      <c r="N379" s="79">
        <v>5</v>
      </c>
      <c r="O379" s="24">
        <v>5</v>
      </c>
      <c r="P379" s="79">
        <v>2</v>
      </c>
      <c r="Q379" s="79">
        <v>15</v>
      </c>
      <c r="R379" s="79">
        <v>20</v>
      </c>
      <c r="S379" s="24">
        <v>0</v>
      </c>
    </row>
    <row r="380" spans="1:19">
      <c r="A380" s="72">
        <v>5</v>
      </c>
      <c r="B380" s="49" t="s">
        <v>1</v>
      </c>
      <c r="C380" s="49">
        <v>62</v>
      </c>
      <c r="D380" s="25" t="s">
        <v>81</v>
      </c>
      <c r="E380" s="25">
        <v>3</v>
      </c>
      <c r="F380" s="25">
        <v>7</v>
      </c>
      <c r="G380" s="25">
        <v>7</v>
      </c>
      <c r="H380" s="24">
        <v>12.5</v>
      </c>
      <c r="I380" s="24">
        <v>8</v>
      </c>
      <c r="J380" s="79"/>
      <c r="K380" s="79"/>
      <c r="N380" s="79">
        <v>1</v>
      </c>
      <c r="O380" s="24">
        <v>2</v>
      </c>
      <c r="P380" s="24">
        <v>0</v>
      </c>
      <c r="Q380" s="24">
        <v>0</v>
      </c>
      <c r="R380" s="24">
        <v>0</v>
      </c>
      <c r="S380" s="24">
        <v>0</v>
      </c>
    </row>
    <row r="381" spans="1:19">
      <c r="A381" s="72">
        <v>5</v>
      </c>
      <c r="B381" s="49" t="s">
        <v>1</v>
      </c>
      <c r="C381" s="49">
        <v>63</v>
      </c>
      <c r="D381" s="25" t="s">
        <v>47</v>
      </c>
      <c r="E381" s="25">
        <v>2</v>
      </c>
      <c r="F381" s="25">
        <v>7</v>
      </c>
      <c r="G381" s="25">
        <v>6.5</v>
      </c>
      <c r="H381" s="24">
        <v>11.5</v>
      </c>
      <c r="I381" s="24">
        <v>1</v>
      </c>
      <c r="J381" s="79"/>
      <c r="K381" s="79"/>
      <c r="N381" s="79">
        <v>10</v>
      </c>
      <c r="O381" s="24">
        <v>20</v>
      </c>
      <c r="P381" s="24">
        <v>0</v>
      </c>
      <c r="Q381" s="24">
        <v>0</v>
      </c>
      <c r="R381" s="24">
        <v>0</v>
      </c>
      <c r="S381" s="24">
        <v>0</v>
      </c>
    </row>
    <row r="382" spans="1:19" hidden="1">
      <c r="A382" s="72">
        <v>5</v>
      </c>
      <c r="B382" s="49" t="s">
        <v>1</v>
      </c>
      <c r="C382" s="49">
        <v>64</v>
      </c>
      <c r="D382" s="25" t="s">
        <v>47</v>
      </c>
      <c r="E382" s="25">
        <v>3</v>
      </c>
      <c r="F382" s="25">
        <v>6</v>
      </c>
      <c r="G382" s="25">
        <v>11</v>
      </c>
      <c r="H382" s="24"/>
      <c r="I382" s="24"/>
      <c r="J382" s="79"/>
      <c r="K382" s="79"/>
      <c r="N382" s="79">
        <v>0</v>
      </c>
      <c r="O382" s="79">
        <v>0</v>
      </c>
      <c r="P382" s="24">
        <v>0</v>
      </c>
      <c r="Q382" s="24">
        <v>0</v>
      </c>
      <c r="R382" s="24">
        <v>0</v>
      </c>
      <c r="S382" s="24">
        <v>0</v>
      </c>
    </row>
    <row r="383" spans="1:19" hidden="1">
      <c r="A383" s="72">
        <v>5</v>
      </c>
      <c r="B383" s="49" t="s">
        <v>1</v>
      </c>
      <c r="C383" s="49">
        <v>65</v>
      </c>
      <c r="D383" s="25" t="s">
        <v>81</v>
      </c>
      <c r="E383" s="25">
        <v>3</v>
      </c>
      <c r="F383" s="25">
        <v>8</v>
      </c>
      <c r="G383" s="25">
        <v>17</v>
      </c>
      <c r="H383" s="24"/>
      <c r="I383" s="24"/>
      <c r="J383" s="79"/>
      <c r="K383" s="79"/>
      <c r="N383" s="79">
        <v>0</v>
      </c>
      <c r="O383" s="79">
        <v>0</v>
      </c>
      <c r="P383" s="24">
        <v>0</v>
      </c>
      <c r="Q383" s="24">
        <v>0</v>
      </c>
      <c r="R383" s="24">
        <v>0</v>
      </c>
      <c r="S383" s="24">
        <v>0</v>
      </c>
    </row>
    <row r="384" spans="1:19">
      <c r="A384" s="72">
        <v>5</v>
      </c>
      <c r="B384" s="49" t="s">
        <v>1</v>
      </c>
      <c r="C384" s="49">
        <v>66</v>
      </c>
      <c r="D384" s="25" t="s">
        <v>47</v>
      </c>
      <c r="E384" s="25">
        <v>2</v>
      </c>
      <c r="F384" s="25">
        <v>6</v>
      </c>
      <c r="G384" s="25">
        <v>10</v>
      </c>
      <c r="H384" s="24">
        <v>22</v>
      </c>
      <c r="I384" s="24">
        <v>2</v>
      </c>
      <c r="J384" s="79"/>
      <c r="K384" s="79"/>
      <c r="N384" s="79">
        <v>5</v>
      </c>
      <c r="O384" s="24">
        <v>2</v>
      </c>
      <c r="P384" s="24">
        <v>0</v>
      </c>
      <c r="Q384" s="24">
        <v>0</v>
      </c>
      <c r="R384" s="24">
        <v>0</v>
      </c>
      <c r="S384" s="24">
        <v>0</v>
      </c>
    </row>
    <row r="385" spans="1:19" hidden="1">
      <c r="A385" s="72">
        <v>5</v>
      </c>
      <c r="B385" s="49" t="s">
        <v>1</v>
      </c>
      <c r="C385" s="49">
        <v>67</v>
      </c>
      <c r="D385" s="25" t="s">
        <v>42</v>
      </c>
      <c r="E385" s="25">
        <v>4</v>
      </c>
      <c r="F385" s="25">
        <v>3.5</v>
      </c>
      <c r="G385" s="25">
        <v>7</v>
      </c>
      <c r="H385" s="24"/>
      <c r="I385" s="24"/>
      <c r="J385" s="79"/>
      <c r="K385" s="79"/>
      <c r="N385" s="79">
        <v>0</v>
      </c>
      <c r="O385" s="79">
        <v>0</v>
      </c>
      <c r="P385" s="24">
        <v>0</v>
      </c>
      <c r="Q385" s="24">
        <v>0</v>
      </c>
      <c r="R385" s="24">
        <v>0</v>
      </c>
      <c r="S385" s="24">
        <v>0</v>
      </c>
    </row>
    <row r="386" spans="1:19">
      <c r="A386" s="72">
        <v>5</v>
      </c>
      <c r="B386" s="49" t="s">
        <v>1</v>
      </c>
      <c r="C386" s="49">
        <v>68</v>
      </c>
      <c r="D386" s="25" t="s">
        <v>47</v>
      </c>
      <c r="E386" s="25">
        <v>3</v>
      </c>
      <c r="F386" s="25">
        <v>6</v>
      </c>
      <c r="G386" s="25">
        <v>22.5</v>
      </c>
      <c r="H386" s="24">
        <v>29</v>
      </c>
      <c r="I386" s="24">
        <v>26</v>
      </c>
      <c r="J386" s="79">
        <v>26</v>
      </c>
      <c r="K386" s="79"/>
      <c r="N386" s="79">
        <v>0</v>
      </c>
      <c r="O386" s="24">
        <v>0</v>
      </c>
      <c r="P386" s="79">
        <v>0</v>
      </c>
      <c r="Q386" s="24">
        <v>0</v>
      </c>
      <c r="R386" s="24">
        <v>0</v>
      </c>
      <c r="S386" s="24">
        <v>0</v>
      </c>
    </row>
    <row r="387" spans="1:19">
      <c r="A387" s="72">
        <v>5</v>
      </c>
      <c r="B387" s="49" t="s">
        <v>1</v>
      </c>
      <c r="C387" s="49">
        <v>69</v>
      </c>
      <c r="D387" s="25" t="s">
        <v>64</v>
      </c>
      <c r="E387" s="25">
        <v>4</v>
      </c>
      <c r="F387" s="25">
        <v>3.5</v>
      </c>
      <c r="G387" s="25">
        <v>12</v>
      </c>
      <c r="H387" s="24">
        <v>25</v>
      </c>
      <c r="I387" s="24">
        <v>4.5</v>
      </c>
      <c r="J387" s="79">
        <v>4</v>
      </c>
      <c r="K387" s="79"/>
      <c r="N387" s="79">
        <v>0</v>
      </c>
      <c r="O387" s="24">
        <v>0</v>
      </c>
      <c r="P387" s="79">
        <v>0</v>
      </c>
      <c r="Q387" s="24">
        <v>0</v>
      </c>
      <c r="R387" s="24">
        <v>0</v>
      </c>
      <c r="S387" s="24">
        <v>0</v>
      </c>
    </row>
    <row r="388" spans="1:19">
      <c r="A388" s="72">
        <v>5</v>
      </c>
      <c r="B388" s="49" t="s">
        <v>1</v>
      </c>
      <c r="C388" s="49">
        <v>70</v>
      </c>
      <c r="D388" s="25" t="s">
        <v>64</v>
      </c>
      <c r="E388" s="25">
        <v>4</v>
      </c>
      <c r="F388" s="25">
        <v>5</v>
      </c>
      <c r="G388" s="25">
        <v>10</v>
      </c>
      <c r="H388" s="24">
        <v>17</v>
      </c>
      <c r="I388" s="24">
        <v>7.5</v>
      </c>
      <c r="J388" s="79"/>
      <c r="K388" s="79"/>
      <c r="N388" s="79">
        <v>0</v>
      </c>
      <c r="O388" s="24">
        <v>0</v>
      </c>
      <c r="P388" s="24">
        <v>0</v>
      </c>
      <c r="Q388" s="24">
        <v>0</v>
      </c>
      <c r="R388" s="24">
        <v>0</v>
      </c>
      <c r="S388" s="24">
        <v>0</v>
      </c>
    </row>
    <row r="389" spans="1:19">
      <c r="A389" s="72">
        <v>5</v>
      </c>
      <c r="B389" s="49" t="s">
        <v>1</v>
      </c>
      <c r="C389" s="49">
        <v>71</v>
      </c>
      <c r="D389" s="25" t="s">
        <v>42</v>
      </c>
      <c r="E389" s="25">
        <v>3</v>
      </c>
      <c r="F389" s="26">
        <v>3.5</v>
      </c>
      <c r="G389" s="25">
        <v>7</v>
      </c>
      <c r="H389" s="24">
        <v>9</v>
      </c>
      <c r="I389" s="24">
        <v>0.5</v>
      </c>
      <c r="J389" s="79"/>
      <c r="K389" s="79"/>
      <c r="N389" s="79">
        <v>0</v>
      </c>
      <c r="O389" s="24">
        <v>0</v>
      </c>
      <c r="P389" s="24">
        <v>0</v>
      </c>
      <c r="Q389" s="24">
        <v>0</v>
      </c>
      <c r="R389" s="24">
        <v>0</v>
      </c>
      <c r="S389" s="24">
        <v>0</v>
      </c>
    </row>
    <row r="390" spans="1:19">
      <c r="A390" s="72">
        <v>5</v>
      </c>
      <c r="B390" s="49" t="s">
        <v>1</v>
      </c>
      <c r="C390" s="49">
        <v>72</v>
      </c>
      <c r="D390" s="25" t="s">
        <v>42</v>
      </c>
      <c r="E390" s="26">
        <v>2</v>
      </c>
      <c r="F390" s="25">
        <v>5</v>
      </c>
      <c r="G390" s="25">
        <v>14.5</v>
      </c>
      <c r="H390" s="24">
        <v>26</v>
      </c>
      <c r="I390" s="24"/>
      <c r="J390" s="79"/>
      <c r="K390" s="79"/>
      <c r="N390" s="79">
        <v>20</v>
      </c>
      <c r="O390" s="24">
        <v>10</v>
      </c>
      <c r="P390" s="24">
        <v>0</v>
      </c>
      <c r="Q390" s="24">
        <v>0</v>
      </c>
      <c r="R390" s="24">
        <v>0</v>
      </c>
      <c r="S390" s="24">
        <v>0</v>
      </c>
    </row>
    <row r="391" spans="1:19">
      <c r="A391" s="72">
        <v>5</v>
      </c>
      <c r="B391" s="49" t="s">
        <v>1</v>
      </c>
      <c r="C391" s="49">
        <v>73</v>
      </c>
      <c r="D391" s="25" t="s">
        <v>42</v>
      </c>
      <c r="E391" s="25">
        <v>2</v>
      </c>
      <c r="F391" s="25">
        <v>4</v>
      </c>
      <c r="G391" s="26">
        <v>8.5</v>
      </c>
      <c r="H391" s="24">
        <v>14.5</v>
      </c>
      <c r="I391" s="24">
        <v>2</v>
      </c>
      <c r="J391" s="79"/>
      <c r="K391" s="79"/>
      <c r="N391" s="79">
        <v>20</v>
      </c>
      <c r="O391" s="24">
        <v>10</v>
      </c>
      <c r="P391" s="24">
        <v>0</v>
      </c>
      <c r="Q391" s="24">
        <v>0</v>
      </c>
      <c r="R391" s="24">
        <v>0</v>
      </c>
      <c r="S391" s="24">
        <v>0</v>
      </c>
    </row>
    <row r="392" spans="1:19">
      <c r="A392" s="72">
        <v>5</v>
      </c>
      <c r="B392" s="49" t="s">
        <v>1</v>
      </c>
      <c r="C392" s="49">
        <v>74</v>
      </c>
      <c r="D392" s="25" t="s">
        <v>42</v>
      </c>
      <c r="E392" s="25">
        <v>2</v>
      </c>
      <c r="F392" s="25">
        <v>6</v>
      </c>
      <c r="G392" s="25">
        <v>31.5</v>
      </c>
      <c r="H392" s="24">
        <v>38</v>
      </c>
      <c r="I392" s="24">
        <v>48</v>
      </c>
      <c r="J392" s="79">
        <v>22</v>
      </c>
      <c r="K392" s="79">
        <v>32</v>
      </c>
      <c r="L392" s="79">
        <v>44</v>
      </c>
      <c r="M392" s="79">
        <v>72</v>
      </c>
      <c r="N392" s="79">
        <v>20</v>
      </c>
      <c r="O392" s="24">
        <v>5</v>
      </c>
      <c r="P392" s="79">
        <v>25</v>
      </c>
      <c r="Q392" s="79">
        <v>40</v>
      </c>
      <c r="R392" s="79">
        <v>25</v>
      </c>
      <c r="S392" s="79">
        <v>25</v>
      </c>
    </row>
    <row r="393" spans="1:19">
      <c r="A393" s="72">
        <v>5</v>
      </c>
      <c r="B393" s="49" t="s">
        <v>1</v>
      </c>
      <c r="C393" s="49">
        <v>75</v>
      </c>
      <c r="D393" s="25" t="s">
        <v>66</v>
      </c>
      <c r="E393" s="25">
        <v>3</v>
      </c>
      <c r="F393" s="25">
        <v>7</v>
      </c>
      <c r="G393" s="25">
        <v>27</v>
      </c>
      <c r="H393" s="24">
        <v>35.5</v>
      </c>
      <c r="I393" s="24">
        <v>5</v>
      </c>
      <c r="J393" s="79"/>
      <c r="K393" s="79"/>
      <c r="M393" s="78"/>
      <c r="N393" s="79">
        <v>60</v>
      </c>
      <c r="O393" s="24">
        <v>55</v>
      </c>
      <c r="P393" s="24">
        <v>0</v>
      </c>
      <c r="Q393" s="24">
        <v>0</v>
      </c>
      <c r="R393" s="24">
        <v>0</v>
      </c>
      <c r="S393" s="24">
        <v>0</v>
      </c>
    </row>
    <row r="394" spans="1:19">
      <c r="A394" s="72">
        <v>5</v>
      </c>
      <c r="B394" s="49" t="s">
        <v>1</v>
      </c>
      <c r="C394" s="49">
        <v>76</v>
      </c>
      <c r="D394" s="25" t="s">
        <v>64</v>
      </c>
      <c r="E394" s="25">
        <v>3</v>
      </c>
      <c r="F394" s="25">
        <v>4.5</v>
      </c>
      <c r="G394" s="25">
        <v>6</v>
      </c>
      <c r="H394" s="24">
        <v>16</v>
      </c>
      <c r="I394" s="24">
        <v>1.5</v>
      </c>
      <c r="J394" s="79"/>
      <c r="K394" s="79"/>
      <c r="M394" s="78"/>
      <c r="N394" s="79">
        <v>5</v>
      </c>
      <c r="O394" s="24">
        <v>1</v>
      </c>
      <c r="P394" s="24">
        <v>0</v>
      </c>
      <c r="Q394" s="24">
        <v>0</v>
      </c>
      <c r="R394" s="24">
        <v>0</v>
      </c>
      <c r="S394" s="24">
        <v>0</v>
      </c>
    </row>
    <row r="395" spans="1:19">
      <c r="A395" s="72">
        <v>5</v>
      </c>
      <c r="B395" s="49" t="s">
        <v>1</v>
      </c>
      <c r="C395" s="49">
        <v>77</v>
      </c>
      <c r="D395" s="25" t="s">
        <v>64</v>
      </c>
      <c r="E395" s="25">
        <v>3</v>
      </c>
      <c r="F395" s="25">
        <v>5.5</v>
      </c>
      <c r="G395" s="25">
        <v>15</v>
      </c>
      <c r="H395" s="24">
        <v>18.5</v>
      </c>
      <c r="I395" s="24">
        <v>4</v>
      </c>
      <c r="J395" s="79">
        <v>4</v>
      </c>
      <c r="K395" s="79"/>
      <c r="M395" s="78"/>
      <c r="N395" s="79">
        <v>25</v>
      </c>
      <c r="O395" s="24">
        <v>1</v>
      </c>
      <c r="P395" s="79">
        <v>20</v>
      </c>
      <c r="Q395" s="24">
        <v>0</v>
      </c>
      <c r="R395" s="24">
        <v>0</v>
      </c>
      <c r="S395" s="24">
        <v>0</v>
      </c>
    </row>
    <row r="396" spans="1:19">
      <c r="A396" s="72">
        <v>5</v>
      </c>
      <c r="B396" s="49" t="s">
        <v>1</v>
      </c>
      <c r="C396" s="49">
        <v>78</v>
      </c>
      <c r="D396" s="25" t="s">
        <v>64</v>
      </c>
      <c r="E396" s="25">
        <v>2</v>
      </c>
      <c r="F396" s="25">
        <v>6</v>
      </c>
      <c r="G396" s="25">
        <v>12</v>
      </c>
      <c r="H396" s="24">
        <v>20</v>
      </c>
      <c r="I396" s="24">
        <v>12.5</v>
      </c>
      <c r="J396" s="79">
        <v>14</v>
      </c>
      <c r="K396" s="79">
        <v>15</v>
      </c>
      <c r="L396" s="78">
        <v>22</v>
      </c>
      <c r="M396" s="78">
        <v>48</v>
      </c>
      <c r="N396" s="79">
        <v>0</v>
      </c>
      <c r="O396" s="24">
        <v>5</v>
      </c>
      <c r="P396" s="79">
        <v>5</v>
      </c>
      <c r="Q396" s="79">
        <v>5</v>
      </c>
      <c r="R396" s="78">
        <v>20</v>
      </c>
      <c r="S396" s="78">
        <v>8</v>
      </c>
    </row>
    <row r="397" spans="1:19">
      <c r="A397" s="72">
        <v>5</v>
      </c>
      <c r="B397" s="49" t="s">
        <v>1</v>
      </c>
      <c r="C397" s="49">
        <v>79</v>
      </c>
      <c r="D397" s="25" t="s">
        <v>66</v>
      </c>
      <c r="E397" s="25">
        <v>2</v>
      </c>
      <c r="F397" s="25">
        <v>4</v>
      </c>
      <c r="G397" s="25">
        <v>20</v>
      </c>
      <c r="H397" s="24">
        <v>46</v>
      </c>
      <c r="I397" s="24"/>
      <c r="J397" s="79"/>
      <c r="K397" s="79"/>
      <c r="L397" s="78"/>
      <c r="M397" s="78"/>
      <c r="N397" s="79">
        <v>0</v>
      </c>
      <c r="O397" s="24">
        <v>0</v>
      </c>
      <c r="P397" s="24">
        <v>0</v>
      </c>
      <c r="Q397" s="24">
        <v>0</v>
      </c>
      <c r="R397" s="24">
        <v>0</v>
      </c>
      <c r="S397" s="24">
        <v>0</v>
      </c>
    </row>
    <row r="398" spans="1:19">
      <c r="A398" s="72">
        <v>5</v>
      </c>
      <c r="B398" s="49" t="s">
        <v>1</v>
      </c>
      <c r="C398" s="49">
        <v>80</v>
      </c>
      <c r="D398" s="25" t="s">
        <v>64</v>
      </c>
      <c r="E398" s="25">
        <v>2</v>
      </c>
      <c r="F398" s="25">
        <v>7</v>
      </c>
      <c r="G398" s="25">
        <v>20.5</v>
      </c>
      <c r="H398" s="24">
        <v>50</v>
      </c>
      <c r="I398" s="24">
        <v>29.5</v>
      </c>
      <c r="J398" s="79">
        <v>34</v>
      </c>
      <c r="K398" s="79">
        <v>45</v>
      </c>
      <c r="L398" s="79">
        <v>55</v>
      </c>
      <c r="M398" s="79">
        <v>75</v>
      </c>
      <c r="N398" s="79">
        <v>2</v>
      </c>
      <c r="O398" s="24">
        <v>0</v>
      </c>
      <c r="P398" s="79">
        <v>0</v>
      </c>
      <c r="Q398" s="79">
        <v>0</v>
      </c>
      <c r="R398" s="79">
        <v>0</v>
      </c>
      <c r="S398" s="79">
        <v>0</v>
      </c>
    </row>
    <row r="399" spans="1:19" hidden="1">
      <c r="A399" s="72">
        <v>5</v>
      </c>
      <c r="B399" s="49" t="s">
        <v>1</v>
      </c>
      <c r="C399" s="49">
        <v>81</v>
      </c>
      <c r="D399" s="25" t="s">
        <v>42</v>
      </c>
      <c r="E399" s="25">
        <v>3</v>
      </c>
      <c r="F399" s="25">
        <v>2.5</v>
      </c>
      <c r="G399" s="25">
        <v>4.5</v>
      </c>
      <c r="H399" s="24"/>
      <c r="I399" s="57"/>
      <c r="J399" s="79"/>
      <c r="K399" s="79"/>
      <c r="N399" s="79">
        <v>0</v>
      </c>
      <c r="O399" s="79">
        <v>0</v>
      </c>
      <c r="P399" s="24">
        <v>0</v>
      </c>
      <c r="Q399" s="24">
        <v>0</v>
      </c>
      <c r="R399" s="24">
        <v>0</v>
      </c>
      <c r="S399" s="24">
        <v>0</v>
      </c>
    </row>
    <row r="400" spans="1:19">
      <c r="A400" s="72">
        <v>5</v>
      </c>
      <c r="B400" s="49" t="s">
        <v>1</v>
      </c>
      <c r="C400" s="49">
        <v>82</v>
      </c>
      <c r="D400" s="25" t="s">
        <v>42</v>
      </c>
      <c r="E400" s="25">
        <v>2</v>
      </c>
      <c r="F400" s="25">
        <v>2.5</v>
      </c>
      <c r="G400" s="25">
        <v>5</v>
      </c>
      <c r="H400" s="24">
        <v>9</v>
      </c>
      <c r="I400" s="24">
        <v>0.5</v>
      </c>
      <c r="J400" s="79"/>
      <c r="K400" s="79"/>
      <c r="N400" s="79">
        <v>0</v>
      </c>
      <c r="O400" s="24">
        <v>0</v>
      </c>
      <c r="P400" s="24">
        <v>0</v>
      </c>
      <c r="Q400" s="24">
        <v>0</v>
      </c>
      <c r="R400" s="24">
        <v>0</v>
      </c>
      <c r="S400" s="24">
        <v>0</v>
      </c>
    </row>
    <row r="401" spans="1:19">
      <c r="A401" s="72">
        <v>5</v>
      </c>
      <c r="B401" s="49" t="s">
        <v>1</v>
      </c>
      <c r="C401" s="49">
        <v>83</v>
      </c>
      <c r="D401" s="25" t="s">
        <v>42</v>
      </c>
      <c r="E401" s="25">
        <v>2</v>
      </c>
      <c r="F401" s="25">
        <v>1.5</v>
      </c>
      <c r="G401" s="25">
        <v>3</v>
      </c>
      <c r="H401" s="24">
        <v>13</v>
      </c>
      <c r="I401" s="24">
        <v>3</v>
      </c>
      <c r="J401" s="79">
        <v>1</v>
      </c>
      <c r="K401" s="79">
        <v>0</v>
      </c>
      <c r="N401" s="79">
        <v>15</v>
      </c>
      <c r="O401" s="24">
        <v>15</v>
      </c>
      <c r="P401" s="79">
        <v>40</v>
      </c>
      <c r="Q401" s="79">
        <v>5</v>
      </c>
      <c r="R401" s="24">
        <v>0</v>
      </c>
      <c r="S401" s="24">
        <v>0</v>
      </c>
    </row>
    <row r="402" spans="1:19">
      <c r="A402" s="72">
        <v>5</v>
      </c>
      <c r="B402" s="49" t="s">
        <v>1</v>
      </c>
      <c r="C402" s="49">
        <v>84</v>
      </c>
      <c r="D402" s="25" t="s">
        <v>42</v>
      </c>
      <c r="E402" s="25">
        <v>2</v>
      </c>
      <c r="F402" s="25">
        <v>4</v>
      </c>
      <c r="G402" s="25">
        <v>12</v>
      </c>
      <c r="H402" s="24">
        <v>24</v>
      </c>
      <c r="I402" s="57"/>
      <c r="J402" s="79"/>
      <c r="K402" s="79"/>
      <c r="N402" s="79">
        <v>2</v>
      </c>
      <c r="O402" s="24">
        <v>5</v>
      </c>
      <c r="P402" s="24">
        <v>0</v>
      </c>
      <c r="Q402" s="24">
        <v>0</v>
      </c>
      <c r="R402" s="24">
        <v>0</v>
      </c>
      <c r="S402" s="24">
        <v>0</v>
      </c>
    </row>
    <row r="403" spans="1:19">
      <c r="A403" s="72">
        <v>5</v>
      </c>
      <c r="B403" s="49" t="s">
        <v>1</v>
      </c>
      <c r="C403" s="49">
        <v>85</v>
      </c>
      <c r="D403" s="25" t="s">
        <v>42</v>
      </c>
      <c r="E403" s="25">
        <v>3</v>
      </c>
      <c r="F403" s="25">
        <v>4</v>
      </c>
      <c r="G403" s="25">
        <v>7.5</v>
      </c>
      <c r="H403" s="24">
        <v>11.5</v>
      </c>
      <c r="I403" s="24">
        <v>11</v>
      </c>
      <c r="J403" s="79">
        <v>10</v>
      </c>
      <c r="K403" s="79"/>
      <c r="N403" s="79">
        <v>2</v>
      </c>
      <c r="O403" s="24">
        <v>0</v>
      </c>
      <c r="P403" s="79">
        <v>5</v>
      </c>
      <c r="Q403" s="24">
        <v>0</v>
      </c>
      <c r="R403" s="24">
        <v>0</v>
      </c>
      <c r="S403" s="24">
        <v>0</v>
      </c>
    </row>
    <row r="404" spans="1:19">
      <c r="A404" s="72">
        <v>5</v>
      </c>
      <c r="B404" s="49" t="s">
        <v>1</v>
      </c>
      <c r="C404" s="49">
        <v>86</v>
      </c>
      <c r="D404" s="25" t="s">
        <v>42</v>
      </c>
      <c r="E404" s="25">
        <v>2</v>
      </c>
      <c r="F404" s="25">
        <v>3.5</v>
      </c>
      <c r="G404" s="25">
        <v>6.5</v>
      </c>
      <c r="H404" s="24">
        <v>9</v>
      </c>
      <c r="I404" s="24">
        <v>3.5</v>
      </c>
      <c r="J404" s="79"/>
      <c r="K404" s="79"/>
      <c r="N404" s="79">
        <v>5</v>
      </c>
      <c r="O404" s="24">
        <v>5</v>
      </c>
      <c r="P404" s="24">
        <v>0</v>
      </c>
      <c r="Q404" s="24">
        <v>0</v>
      </c>
      <c r="R404" s="24">
        <v>0</v>
      </c>
      <c r="S404" s="24">
        <v>0</v>
      </c>
    </row>
    <row r="405" spans="1:19">
      <c r="A405" s="72">
        <v>5</v>
      </c>
      <c r="B405" s="49" t="s">
        <v>1</v>
      </c>
      <c r="C405" s="49">
        <v>87</v>
      </c>
      <c r="D405" s="25" t="s">
        <v>42</v>
      </c>
      <c r="E405" s="25">
        <v>3</v>
      </c>
      <c r="F405" s="25">
        <v>5</v>
      </c>
      <c r="G405" s="25">
        <v>12</v>
      </c>
      <c r="H405" s="24">
        <v>10.5</v>
      </c>
      <c r="I405" s="24">
        <v>4</v>
      </c>
      <c r="J405" s="79"/>
      <c r="K405" s="79"/>
      <c r="N405" s="79">
        <v>20</v>
      </c>
      <c r="O405" s="24">
        <v>25</v>
      </c>
      <c r="P405" s="24">
        <v>0</v>
      </c>
      <c r="Q405" s="24">
        <v>0</v>
      </c>
      <c r="R405" s="24">
        <v>0</v>
      </c>
      <c r="S405" s="24">
        <v>0</v>
      </c>
    </row>
    <row r="406" spans="1:19">
      <c r="A406" s="72">
        <v>5</v>
      </c>
      <c r="B406" s="49" t="s">
        <v>1</v>
      </c>
      <c r="C406" s="49">
        <v>88</v>
      </c>
      <c r="D406" s="25" t="s">
        <v>42</v>
      </c>
      <c r="E406" s="25">
        <v>3</v>
      </c>
      <c r="F406" s="25">
        <v>6</v>
      </c>
      <c r="G406" s="25">
        <v>14.5</v>
      </c>
      <c r="H406" s="24">
        <v>20</v>
      </c>
      <c r="I406" s="24">
        <v>2</v>
      </c>
      <c r="J406" s="79">
        <v>1</v>
      </c>
      <c r="K406" s="79"/>
      <c r="N406" s="79">
        <v>5</v>
      </c>
      <c r="O406" s="24">
        <v>1</v>
      </c>
      <c r="P406" s="79">
        <v>2</v>
      </c>
      <c r="Q406" s="24">
        <v>0</v>
      </c>
      <c r="R406" s="24">
        <v>0</v>
      </c>
      <c r="S406" s="24">
        <v>0</v>
      </c>
    </row>
    <row r="407" spans="1:19">
      <c r="A407" s="72">
        <v>5</v>
      </c>
      <c r="B407" s="49" t="s">
        <v>1</v>
      </c>
      <c r="C407" s="49">
        <v>89</v>
      </c>
      <c r="D407" s="25" t="s">
        <v>42</v>
      </c>
      <c r="E407" s="25">
        <v>2</v>
      </c>
      <c r="F407" s="25">
        <v>7</v>
      </c>
      <c r="G407" s="25">
        <v>19</v>
      </c>
      <c r="H407" s="24">
        <v>30.5</v>
      </c>
      <c r="I407" s="24">
        <v>2.5</v>
      </c>
      <c r="J407" s="79"/>
      <c r="K407" s="79"/>
      <c r="N407" s="79">
        <v>0</v>
      </c>
      <c r="O407" s="24">
        <v>1</v>
      </c>
      <c r="P407" s="24">
        <v>0</v>
      </c>
      <c r="Q407" s="24">
        <v>0</v>
      </c>
      <c r="R407" s="24">
        <v>0</v>
      </c>
      <c r="S407" s="24">
        <v>0</v>
      </c>
    </row>
    <row r="408" spans="1:19">
      <c r="A408" s="72">
        <v>5</v>
      </c>
      <c r="B408" s="49" t="s">
        <v>1</v>
      </c>
      <c r="C408" s="49">
        <v>90</v>
      </c>
      <c r="D408" s="25" t="s">
        <v>42</v>
      </c>
      <c r="E408" s="25">
        <v>2</v>
      </c>
      <c r="F408" s="25">
        <v>5</v>
      </c>
      <c r="G408" s="25">
        <v>14</v>
      </c>
      <c r="H408" s="24">
        <v>26</v>
      </c>
      <c r="I408" s="24">
        <v>11</v>
      </c>
      <c r="J408" s="79">
        <v>12</v>
      </c>
      <c r="K408" s="79">
        <v>11</v>
      </c>
      <c r="L408" s="79">
        <v>8</v>
      </c>
      <c r="M408" s="79">
        <v>11</v>
      </c>
      <c r="N408" s="79">
        <v>10</v>
      </c>
      <c r="O408" s="24">
        <v>1</v>
      </c>
      <c r="P408" s="79">
        <v>30</v>
      </c>
      <c r="Q408" s="79">
        <v>10</v>
      </c>
      <c r="R408" s="79">
        <v>20</v>
      </c>
      <c r="S408" s="79">
        <v>15</v>
      </c>
    </row>
    <row r="409" spans="1:19">
      <c r="A409" s="72">
        <v>5</v>
      </c>
      <c r="B409" s="49" t="s">
        <v>1</v>
      </c>
      <c r="C409" s="49">
        <v>91</v>
      </c>
      <c r="D409" s="25" t="s">
        <v>42</v>
      </c>
      <c r="E409" s="25">
        <v>4</v>
      </c>
      <c r="F409" s="25">
        <v>3.5</v>
      </c>
      <c r="G409" s="25">
        <v>7</v>
      </c>
      <c r="H409" s="24">
        <v>40</v>
      </c>
      <c r="I409" s="24">
        <v>57</v>
      </c>
      <c r="J409" s="79">
        <v>50</v>
      </c>
      <c r="K409" s="79">
        <v>89</v>
      </c>
      <c r="L409" s="79">
        <v>105</v>
      </c>
      <c r="M409" s="79">
        <v>124</v>
      </c>
      <c r="N409" s="79">
        <v>30</v>
      </c>
      <c r="O409" s="24">
        <v>40</v>
      </c>
      <c r="P409" s="79">
        <v>60</v>
      </c>
      <c r="Q409" s="79">
        <v>60</v>
      </c>
      <c r="R409" s="79">
        <v>90</v>
      </c>
      <c r="S409" s="79">
        <v>25</v>
      </c>
    </row>
    <row r="410" spans="1:19">
      <c r="A410" s="72">
        <v>5</v>
      </c>
      <c r="B410" s="49" t="s">
        <v>1</v>
      </c>
      <c r="C410" s="49">
        <v>92</v>
      </c>
      <c r="D410" s="25" t="s">
        <v>42</v>
      </c>
      <c r="E410" s="25">
        <v>2</v>
      </c>
      <c r="F410" s="25">
        <v>4</v>
      </c>
      <c r="G410" s="25">
        <v>8</v>
      </c>
      <c r="H410" s="24">
        <v>19</v>
      </c>
      <c r="I410" s="24">
        <v>15</v>
      </c>
      <c r="J410" s="79">
        <v>10</v>
      </c>
      <c r="K410" s="79"/>
      <c r="N410" s="79">
        <v>25</v>
      </c>
      <c r="O410" s="24">
        <v>25</v>
      </c>
      <c r="P410" s="24">
        <v>0</v>
      </c>
      <c r="Q410" s="24">
        <v>0</v>
      </c>
      <c r="R410" s="24">
        <v>0</v>
      </c>
      <c r="S410" s="24">
        <v>0</v>
      </c>
    </row>
    <row r="411" spans="1:19">
      <c r="A411" s="72">
        <v>5</v>
      </c>
      <c r="B411" s="49" t="s">
        <v>1</v>
      </c>
      <c r="C411" s="49">
        <v>93</v>
      </c>
      <c r="D411" s="25" t="s">
        <v>42</v>
      </c>
      <c r="E411" s="25">
        <v>2</v>
      </c>
      <c r="F411" s="25">
        <v>3.5</v>
      </c>
      <c r="G411" s="25">
        <v>6</v>
      </c>
      <c r="H411" s="24">
        <v>7</v>
      </c>
      <c r="I411" s="24">
        <v>5.5</v>
      </c>
      <c r="J411" s="79"/>
      <c r="K411" s="79"/>
      <c r="N411" s="79">
        <v>2</v>
      </c>
      <c r="O411" s="24">
        <v>0</v>
      </c>
      <c r="P411" s="24">
        <v>0</v>
      </c>
      <c r="Q411" s="24">
        <v>0</v>
      </c>
      <c r="R411" s="24">
        <v>0</v>
      </c>
      <c r="S411" s="24">
        <v>0</v>
      </c>
    </row>
    <row r="412" spans="1:19">
      <c r="A412" s="72">
        <v>5</v>
      </c>
      <c r="B412" s="49" t="s">
        <v>1</v>
      </c>
      <c r="C412" s="49">
        <v>94</v>
      </c>
      <c r="D412" s="25" t="s">
        <v>42</v>
      </c>
      <c r="E412" s="25">
        <v>3</v>
      </c>
      <c r="F412" s="25">
        <v>3</v>
      </c>
      <c r="G412" s="25">
        <v>7</v>
      </c>
      <c r="H412" s="24">
        <v>9</v>
      </c>
      <c r="I412" s="24">
        <v>1.5</v>
      </c>
      <c r="J412" s="79"/>
      <c r="K412" s="79"/>
      <c r="N412" s="79">
        <v>5</v>
      </c>
      <c r="O412" s="24">
        <v>1</v>
      </c>
      <c r="P412" s="24">
        <v>0</v>
      </c>
      <c r="Q412" s="24">
        <v>0</v>
      </c>
      <c r="R412" s="24">
        <v>0</v>
      </c>
      <c r="S412" s="24">
        <v>0</v>
      </c>
    </row>
    <row r="413" spans="1:19">
      <c r="A413" s="72">
        <v>5</v>
      </c>
      <c r="B413" s="49" t="s">
        <v>1</v>
      </c>
      <c r="C413" s="49">
        <v>95</v>
      </c>
      <c r="D413" s="25" t="s">
        <v>42</v>
      </c>
      <c r="E413" s="25">
        <v>3</v>
      </c>
      <c r="F413" s="25">
        <v>3</v>
      </c>
      <c r="G413" s="25">
        <v>6</v>
      </c>
      <c r="H413" s="24">
        <v>7.5</v>
      </c>
      <c r="I413" s="24">
        <v>3</v>
      </c>
      <c r="J413" s="79"/>
      <c r="K413" s="79"/>
      <c r="N413" s="79">
        <v>10</v>
      </c>
      <c r="O413" s="24">
        <v>5</v>
      </c>
      <c r="P413" s="24">
        <v>0</v>
      </c>
      <c r="Q413" s="24">
        <v>0</v>
      </c>
      <c r="R413" s="24">
        <v>0</v>
      </c>
      <c r="S413" s="24">
        <v>0</v>
      </c>
    </row>
    <row r="414" spans="1:19">
      <c r="A414" s="72">
        <v>5</v>
      </c>
      <c r="B414" s="49" t="s">
        <v>1</v>
      </c>
      <c r="C414" s="49">
        <v>96</v>
      </c>
      <c r="D414" s="25" t="s">
        <v>47</v>
      </c>
      <c r="E414" s="25">
        <v>2</v>
      </c>
      <c r="F414" s="25">
        <v>4</v>
      </c>
      <c r="G414" s="25">
        <v>6</v>
      </c>
      <c r="H414" s="24">
        <v>8.5</v>
      </c>
      <c r="I414" s="24">
        <v>5.5</v>
      </c>
      <c r="J414" s="79"/>
      <c r="K414" s="79"/>
      <c r="N414" s="79">
        <v>3</v>
      </c>
      <c r="O414" s="57">
        <v>1</v>
      </c>
      <c r="P414" s="24">
        <v>0</v>
      </c>
      <c r="Q414" s="24">
        <v>0</v>
      </c>
      <c r="R414" s="24">
        <v>0</v>
      </c>
      <c r="S414" s="24">
        <v>0</v>
      </c>
    </row>
    <row r="415" spans="1:19">
      <c r="A415" s="72">
        <v>5</v>
      </c>
      <c r="B415" s="49" t="s">
        <v>1</v>
      </c>
      <c r="C415" s="49">
        <v>97</v>
      </c>
      <c r="D415" s="25" t="s">
        <v>42</v>
      </c>
      <c r="E415" s="25">
        <v>2</v>
      </c>
      <c r="F415" s="25">
        <v>6</v>
      </c>
      <c r="G415" s="25">
        <v>7</v>
      </c>
      <c r="H415" s="24">
        <v>9</v>
      </c>
      <c r="I415" s="24">
        <v>3.5</v>
      </c>
      <c r="J415" s="79">
        <v>2</v>
      </c>
      <c r="K415" s="79"/>
      <c r="N415" s="79">
        <v>10</v>
      </c>
      <c r="O415" s="57">
        <v>15</v>
      </c>
      <c r="P415" s="79">
        <v>15</v>
      </c>
      <c r="Q415" s="24">
        <v>0</v>
      </c>
      <c r="R415" s="24">
        <v>0</v>
      </c>
      <c r="S415" s="24">
        <v>0</v>
      </c>
    </row>
    <row r="416" spans="1:19">
      <c r="A416" s="72">
        <v>5</v>
      </c>
      <c r="B416" s="49" t="s">
        <v>1</v>
      </c>
      <c r="C416" s="49">
        <v>98</v>
      </c>
      <c r="D416" s="25" t="s">
        <v>42</v>
      </c>
      <c r="E416" s="25">
        <v>2</v>
      </c>
      <c r="F416" s="25">
        <v>3.5</v>
      </c>
      <c r="G416" s="25">
        <v>4</v>
      </c>
      <c r="H416" s="24">
        <v>5</v>
      </c>
      <c r="I416" s="24">
        <v>1.5</v>
      </c>
      <c r="J416" s="79">
        <v>1</v>
      </c>
      <c r="K416" s="79">
        <v>4</v>
      </c>
      <c r="L416" s="79">
        <v>3</v>
      </c>
      <c r="M416" s="79">
        <v>3</v>
      </c>
      <c r="N416" s="79">
        <v>5</v>
      </c>
      <c r="O416" s="57">
        <v>30</v>
      </c>
      <c r="P416" s="79">
        <v>10</v>
      </c>
      <c r="Q416" s="79">
        <v>30</v>
      </c>
      <c r="R416" s="79">
        <v>5</v>
      </c>
      <c r="S416" s="24">
        <v>0</v>
      </c>
    </row>
    <row r="417" spans="1:19">
      <c r="A417" s="72">
        <v>5</v>
      </c>
      <c r="B417" s="49" t="s">
        <v>1</v>
      </c>
      <c r="C417" s="49">
        <v>99</v>
      </c>
      <c r="D417" s="25" t="s">
        <v>42</v>
      </c>
      <c r="E417" s="25">
        <v>2</v>
      </c>
      <c r="F417" s="25">
        <v>4</v>
      </c>
      <c r="G417" s="25">
        <v>5</v>
      </c>
      <c r="H417" s="24">
        <v>6</v>
      </c>
      <c r="I417" s="24">
        <v>3</v>
      </c>
      <c r="J417" s="79"/>
      <c r="K417" s="79"/>
      <c r="L417" s="79"/>
      <c r="N417" s="79">
        <v>2</v>
      </c>
      <c r="O417" s="57">
        <v>15</v>
      </c>
      <c r="P417" s="24">
        <v>0</v>
      </c>
      <c r="Q417" s="24">
        <v>0</v>
      </c>
      <c r="R417" s="24">
        <v>0</v>
      </c>
      <c r="S417" s="24">
        <v>0</v>
      </c>
    </row>
    <row r="418" spans="1:19">
      <c r="A418" s="72">
        <v>5</v>
      </c>
      <c r="B418" s="49" t="s">
        <v>1</v>
      </c>
      <c r="C418" s="49">
        <v>100</v>
      </c>
      <c r="D418" s="25" t="s">
        <v>42</v>
      </c>
      <c r="E418" s="25">
        <v>2</v>
      </c>
      <c r="F418" s="25">
        <v>3.5</v>
      </c>
      <c r="G418" s="25">
        <v>5</v>
      </c>
      <c r="H418" s="24">
        <v>7</v>
      </c>
      <c r="I418" s="24">
        <v>5</v>
      </c>
      <c r="J418" s="79">
        <v>4</v>
      </c>
      <c r="K418" s="79">
        <v>4</v>
      </c>
      <c r="L418" s="79">
        <v>3</v>
      </c>
      <c r="M418" s="79">
        <v>3.5</v>
      </c>
      <c r="N418" s="79">
        <v>10</v>
      </c>
      <c r="O418" s="57">
        <v>20</v>
      </c>
      <c r="P418" s="79">
        <v>25</v>
      </c>
      <c r="Q418" s="79">
        <v>5</v>
      </c>
      <c r="R418" s="79">
        <v>15</v>
      </c>
      <c r="S418" s="24">
        <v>0</v>
      </c>
    </row>
  </sheetData>
  <autoFilter ref="A1:S418">
    <filterColumn colId="7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for JMP</vt:lpstr>
      <vt:lpstr>Survival by health</vt:lpstr>
      <vt:lpstr>Height and Branches</vt:lpstr>
      <vt:lpstr>Clipped data</vt:lpstr>
      <vt:lpstr>2011-2017</vt:lpstr>
      <vt:lpstr>Summary2011-2017</vt:lpstr>
      <vt:lpstr>Height</vt:lpstr>
      <vt:lpstr>Height vs % shrub Cover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qsorenson</dc:creator>
  <cp:lastModifiedBy>yfang</cp:lastModifiedBy>
  <dcterms:created xsi:type="dcterms:W3CDTF">2012-12-18T18:44:28Z</dcterms:created>
  <dcterms:modified xsi:type="dcterms:W3CDTF">2018-05-17T22:21:33Z</dcterms:modified>
</cp:coreProperties>
</file>