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jpeg" Extension="jpeg"/>
  <Default ContentType="image/png" Extension="png"/>
  <Default ContentType="application/vnd.openxmlformats-package.relationships+xml" Extension="rels"/>
  <Default ContentType="application/vnd.openxmlformats-officedocument.vmlDrawing" Extension="vml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ml.chart+xml" PartName="/xl/charts/chart18.xml"/>
  <Override ContentType="application/vnd.openxmlformats-officedocument.drawingml.chart+xml" PartName="/xl/charts/chart19.xml"/>
  <Override ContentType="application/vnd.openxmlformats-officedocument.drawingml.chart+xml" PartName="/xl/charts/chart20.xml"/>
  <Override ContentType="application/vnd.openxmlformats-officedocument.drawingml.chart+xml" PartName="/xl/charts/chart21.xml"/>
  <Override ContentType="application/vnd.openxmlformats-officedocument.drawingml.chart+xml" PartName="/xl/charts/chart22.xml"/>
  <Override ContentType="application/vnd.openxmlformats-officedocument.drawingml.chart+xml" PartName="/xl/charts/chart23.xml"/>
  <Override ContentType="application/vnd.openxmlformats-officedocument.drawingml.chart+xml" PartName="/xl/charts/chart24.xml"/>
  <Override ContentType="application/vnd.openxmlformats-officedocument.drawingml.chart+xml" PartName="/xl/charts/chart25.xml"/>
  <Override ContentType="application/vnd.openxmlformats-officedocument.drawingml.chart+xml" PartName="/xl/charts/chart26.xml"/>
  <Override ContentType="application/vnd.openxmlformats-officedocument.drawingml.chart+xml" PartName="/xl/charts/chart27.xml"/>
  <Override ContentType="application/vnd.openxmlformats-officedocument.drawingml.chart+xml" PartName="/xl/charts/chart28.xml"/>
  <Override ContentType="application/vnd.openxmlformats-officedocument.drawingml.chart+xml" PartName="/xl/charts/chart29.xml"/>
  <Override ContentType="application/vnd.openxmlformats-officedocument.drawingml.chart+xml" PartName="/xl/charts/chart30.xml"/>
  <Override ContentType="application/vnd.openxmlformats-officedocument.drawingml.chart+xml" PartName="/xl/charts/chart31.xml"/>
  <Override ContentType="application/vnd.openxmlformats-officedocument.drawingml.chart+xml" PartName="/xl/charts/chart32.xml"/>
  <Override ContentType="application/vnd.openxmlformats-officedocument.drawingml.chart+xml" PartName="/xl/charts/chart33.xml"/>
  <Override ContentType="application/vnd.openxmlformats-officedocument.drawingml.chart+xml" PartName="/xl/charts/chart34.xml"/>
  <Override ContentType="application/vnd.openxmlformats-officedocument.drawingml.chart+xml" PartName="/xl/charts/chart35.xml"/>
  <Override ContentType="application/vnd.openxmlformats-officedocument.drawingml.chart+xml" PartName="/xl/charts/chart36.xml"/>
  <Override ContentType="application/vnd.openxmlformats-officedocument.drawingml.chart+xml" PartName="/xl/charts/chart37.xml"/>
  <Override ContentType="application/vnd.openxmlformats-officedocument.drawingml.chart+xml" PartName="/xl/charts/chart38.xml"/>
  <Override ContentType="application/vnd.openxmlformats-officedocument.drawingml.chart+xml" PartName="/xl/charts/chart39.xml"/>
  <Override ContentType="application/vnd.ms-office.chartcolorstyle+xml" PartName="/xl/charts/colors1.xml"/>
  <Override ContentType="application/vnd.ms-office.chartcolorstyle+xml" PartName="/xl/charts/colors2.xml"/>
  <Override ContentType="application/vnd.ms-office.chartcolorstyle+xml" PartName="/xl/charts/colors3.xml"/>
  <Override ContentType="application/vnd.ms-office.chartcolorstyle+xml" PartName="/xl/charts/colors4.xml"/>
  <Override ContentType="application/vnd.ms-office.chartcolorstyle+xml" PartName="/xl/charts/colors5.xml"/>
  <Override ContentType="application/vnd.ms-office.chartcolorstyle+xml" PartName="/xl/charts/colors6.xml"/>
  <Override ContentType="application/vnd.ms-office.chartcolorstyle+xml" PartName="/xl/charts/colors7.xml"/>
  <Override ContentType="application/vnd.ms-office.chartcolorstyle+xml" PartName="/xl/charts/colors8.xml"/>
  <Override ContentType="application/vnd.ms-office.chartcolorstyle+xml" PartName="/xl/charts/colors9.xml"/>
  <Override ContentType="application/vnd.ms-office.chartcolorstyle+xml" PartName="/xl/charts/colors10.xml"/>
  <Override ContentType="application/vnd.ms-office.chartcolorstyle+xml" PartName="/xl/charts/colors11.xml"/>
  <Override ContentType="application/vnd.ms-office.chartcolorstyle+xml" PartName="/xl/charts/colors12.xml"/>
  <Override ContentType="application/vnd.ms-office.chartcolorstyle+xml" PartName="/xl/charts/colors13.xml"/>
  <Override ContentType="application/vnd.ms-office.chartcolorstyle+xml" PartName="/xl/charts/colors14.xml"/>
  <Override ContentType="application/vnd.ms-office.chartcolorstyle+xml" PartName="/xl/charts/colors15.xml"/>
  <Override ContentType="application/vnd.ms-office.chartcolorstyle+xml" PartName="/xl/charts/colors16.xml"/>
  <Override ContentType="application/vnd.ms-office.chartcolorstyle+xml" PartName="/xl/charts/colors17.xml"/>
  <Override ContentType="application/vnd.ms-office.chartcolorstyle+xml" PartName="/xl/charts/colors18.xml"/>
  <Override ContentType="application/vnd.ms-office.chartcolorstyle+xml" PartName="/xl/charts/colors19.xml"/>
  <Override ContentType="application/vnd.ms-office.chartcolorstyle+xml" PartName="/xl/charts/colors20.xml"/>
  <Override ContentType="application/vnd.ms-office.chartcolorstyle+xml" PartName="/xl/charts/colors21.xml"/>
  <Override ContentType="application/vnd.ms-office.chartcolorstyle+xml" PartName="/xl/charts/colors22.xml"/>
  <Override ContentType="application/vnd.ms-office.chartcolorstyle+xml" PartName="/xl/charts/colors23.xml"/>
  <Override ContentType="application/vnd.ms-office.chartcolorstyle+xml" PartName="/xl/charts/colors24.xml"/>
  <Override ContentType="application/vnd.ms-office.chartcolorstyle+xml" PartName="/xl/charts/colors25.xml"/>
  <Override ContentType="application/vnd.ms-office.chartcolorstyle+xml" PartName="/xl/charts/colors26.xml"/>
  <Override ContentType="application/vnd.ms-office.chartcolorstyle+xml" PartName="/xl/charts/colors27.xml"/>
  <Override ContentType="application/vnd.ms-office.chartcolorstyle+xml" PartName="/xl/charts/colors28.xml"/>
  <Override ContentType="application/vnd.ms-office.chartcolorstyle+xml" PartName="/xl/charts/colors29.xml"/>
  <Override ContentType="application/vnd.ms-office.chartcolorstyle+xml" PartName="/xl/charts/colors30.xml"/>
  <Override ContentType="application/vnd.ms-office.chartcolorstyle+xml" PartName="/xl/charts/colors31.xml"/>
  <Override ContentType="application/vnd.ms-office.chartcolorstyle+xml" PartName="/xl/charts/colors32.xml"/>
  <Override ContentType="application/vnd.ms-office.chartcolorstyle+xml" PartName="/xl/charts/colors33.xml"/>
  <Override ContentType="application/vnd.ms-office.chartcolorstyle+xml" PartName="/xl/charts/colors34.xml"/>
  <Override ContentType="application/vnd.ms-office.chartcolorstyle+xml" PartName="/xl/charts/colors35.xml"/>
  <Override ContentType="application/vnd.ms-office.chartcolorstyle+xml" PartName="/xl/charts/colors36.xml"/>
  <Override ContentType="application/vnd.ms-office.chartcolorstyle+xml" PartName="/xl/charts/colors37.xml"/>
  <Override ContentType="application/vnd.ms-office.chartcolorstyle+xml" PartName="/xl/charts/colors38.xml"/>
  <Override ContentType="application/vnd.ms-office.chartstyle+xml" PartName="/xl/charts/style1.xml"/>
  <Override ContentType="application/vnd.ms-office.chartstyle+xml" PartName="/xl/charts/style2.xml"/>
  <Override ContentType="application/vnd.ms-office.chartstyle+xml" PartName="/xl/charts/style3.xml"/>
  <Override ContentType="application/vnd.ms-office.chartstyle+xml" PartName="/xl/charts/style4.xml"/>
  <Override ContentType="application/vnd.ms-office.chartstyle+xml" PartName="/xl/charts/style5.xml"/>
  <Override ContentType="application/vnd.ms-office.chartstyle+xml" PartName="/xl/charts/style6.xml"/>
  <Override ContentType="application/vnd.ms-office.chartstyle+xml" PartName="/xl/charts/style7.xml"/>
  <Override ContentType="application/vnd.ms-office.chartstyle+xml" PartName="/xl/charts/style8.xml"/>
  <Override ContentType="application/vnd.ms-office.chartstyle+xml" PartName="/xl/charts/style9.xml"/>
  <Override ContentType="application/vnd.ms-office.chartstyle+xml" PartName="/xl/charts/style10.xml"/>
  <Override ContentType="application/vnd.ms-office.chartstyle+xml" PartName="/xl/charts/style11.xml"/>
  <Override ContentType="application/vnd.ms-office.chartstyle+xml" PartName="/xl/charts/style12.xml"/>
  <Override ContentType="application/vnd.ms-office.chartstyle+xml" PartName="/xl/charts/style13.xml"/>
  <Override ContentType="application/vnd.ms-office.chartstyle+xml" PartName="/xl/charts/style14.xml"/>
  <Override ContentType="application/vnd.ms-office.chartstyle+xml" PartName="/xl/charts/style15.xml"/>
  <Override ContentType="application/vnd.ms-office.chartstyle+xml" PartName="/xl/charts/style16.xml"/>
  <Override ContentType="application/vnd.ms-office.chartstyle+xml" PartName="/xl/charts/style17.xml"/>
  <Override ContentType="application/vnd.ms-office.chartstyle+xml" PartName="/xl/charts/style18.xml"/>
  <Override ContentType="application/vnd.ms-office.chartstyle+xml" PartName="/xl/charts/style19.xml"/>
  <Override ContentType="application/vnd.ms-office.chartstyle+xml" PartName="/xl/charts/style20.xml"/>
  <Override ContentType="application/vnd.ms-office.chartstyle+xml" PartName="/xl/charts/style21.xml"/>
  <Override ContentType="application/vnd.ms-office.chartstyle+xml" PartName="/xl/charts/style22.xml"/>
  <Override ContentType="application/vnd.ms-office.chartstyle+xml" PartName="/xl/charts/style23.xml"/>
  <Override ContentType="application/vnd.ms-office.chartstyle+xml" PartName="/xl/charts/style24.xml"/>
  <Override ContentType="application/vnd.ms-office.chartstyle+xml" PartName="/xl/charts/style25.xml"/>
  <Override ContentType="application/vnd.ms-office.chartstyle+xml" PartName="/xl/charts/style26.xml"/>
  <Override ContentType="application/vnd.ms-office.chartstyle+xml" PartName="/xl/charts/style27.xml"/>
  <Override ContentType="application/vnd.ms-office.chartstyle+xml" PartName="/xl/charts/style28.xml"/>
  <Override ContentType="application/vnd.ms-office.chartstyle+xml" PartName="/xl/charts/style29.xml"/>
  <Override ContentType="application/vnd.ms-office.chartstyle+xml" PartName="/xl/charts/style30.xml"/>
  <Override ContentType="application/vnd.ms-office.chartstyle+xml" PartName="/xl/charts/style31.xml"/>
  <Override ContentType="application/vnd.ms-office.chartstyle+xml" PartName="/xl/charts/style32.xml"/>
  <Override ContentType="application/vnd.ms-office.chartstyle+xml" PartName="/xl/charts/style33.xml"/>
  <Override ContentType="application/vnd.ms-office.chartstyle+xml" PartName="/xl/charts/style34.xml"/>
  <Override ContentType="application/vnd.ms-office.chartstyle+xml" PartName="/xl/charts/style35.xml"/>
  <Override ContentType="application/vnd.ms-office.chartstyle+xml" PartName="/xl/charts/style36.xml"/>
  <Override ContentType="application/vnd.ms-office.chartstyle+xml" PartName="/xl/charts/style37.xml"/>
  <Override ContentType="application/vnd.ms-office.chartstyle+xml" PartName="/xl/charts/style38.xml"/>
  <Override ContentType="application/vnd.openxmlformats-officedocument.spreadsheetml.comments+xml" PartName="/xl/comments1.xml"/>
  <Override ContentType="application/vnd.ms-excel.controlproperties+xml" PartName="/xl/ctrlProps/ctrlProp1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3.xml"/>
  <Override ContentType="application/vnd.openxmlformats-officedocument.drawing+xml" PartName="/xl/drawings/drawing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openxmlformats-officedocument.themeOverride+xml" PartName="/xl/theme/themeOverride1.xml"/>
  <Override ContentType="application/vnd.openxmlformats-officedocument.themeOverride+xml" PartName="/xl/theme/themeOverride2.xml"/>
  <Override ContentType="application/vnd.openxmlformats-officedocument.themeOverride+xml" PartName="/xl/theme/themeOverride3.xml"/>
  <Override ContentType="application/vnd.openxmlformats-officedocument.themeOverride+xml" PartName="/xl/theme/themeOverride4.xml"/>
  <Override ContentType="application/vnd.openxmlformats-officedocument.themeOverride+xml" PartName="/xl/theme/themeOverride5.xml"/>
  <Override ContentType="application/vnd.openxmlformats-officedocument.themeOverride+xml" PartName="/xl/theme/themeOverride6.xml"/>
  <Override ContentType="application/vnd.openxmlformats-officedocument.themeOverride+xml" PartName="/xl/theme/themeOverride7.xml"/>
  <Override ContentType="application/vnd.openxmlformats-officedocument.themeOverride+xml" PartName="/xl/theme/themeOverride8.xml"/>
  <Override ContentType="application/vnd.openxmlformats-officedocument.themeOverride+xml" PartName="/xl/theme/themeOverride9.xml"/>
  <Override ContentType="application/vnd.openxmlformats-officedocument.themeOverride+xml" PartName="/xl/theme/themeOverride10.xml"/>
  <Override ContentType="application/vnd.openxmlformats-officedocument.themeOverride+xml" PartName="/xl/theme/themeOverride11.xml"/>
  <Override ContentType="application/vnd.openxmlformats-officedocument.themeOverride+xml" PartName="/xl/theme/themeOverride12.xml"/>
  <Override ContentType="application/vnd.openxmlformats-officedocument.themeOverride+xml" PartName="/xl/theme/themeOverride13.xml"/>
  <Override ContentType="application/vnd.openxmlformats-officedocument.themeOverride+xml" PartName="/xl/theme/themeOverride14.xml"/>
  <Override ContentType="application/vnd.openxmlformats-officedocument.themeOverride+xml" PartName="/xl/theme/themeOverride15.xml"/>
  <Override ContentType="application/vnd.openxmlformats-officedocument.themeOverride+xml" PartName="/xl/theme/themeOverride16.xml"/>
  <Override ContentType="application/vnd.openxmlformats-officedocument.themeOverride+xml" PartName="/xl/theme/themeOverride17.xml"/>
  <Override ContentType="application/vnd.openxmlformats-officedocument.themeOverride+xml" PartName="/xl/theme/themeOverride18.xml"/>
  <Override ContentType="application/vnd.openxmlformats-officedocument.themeOverride+xml" PartName="/xl/theme/themeOverride19.xml"/>
  <Override ContentType="application/vnd.openxmlformats-officedocument.themeOverride+xml" PartName="/xl/theme/themeOverride20.xml"/>
  <Override ContentType="application/vnd.openxmlformats-officedocument.themeOverride+xml" PartName="/xl/theme/themeOverride21.xml"/>
  <Override ContentType="application/vnd.openxmlformats-officedocument.themeOverride+xml" PartName="/xl/theme/themeOverride22.xml"/>
  <Override ContentType="application/vnd.openxmlformats-officedocument.themeOverride+xml" PartName="/xl/theme/themeOverride23.xml"/>
  <Override ContentType="application/vnd.openxmlformats-officedocument.themeOverride+xml" PartName="/xl/theme/themeOverride24.xml"/>
  <Override ContentType="application/vnd.openxmlformats-officedocument.themeOverride+xml" PartName="/xl/theme/themeOverride25.xml"/>
  <Override ContentType="application/vnd.openxmlformats-officedocument.themeOverride+xml" PartName="/xl/theme/themeOverride26.xml"/>
  <Override ContentType="application/vnd.openxmlformats-officedocument.themeOverride+xml" PartName="/xl/theme/themeOverride27.xml"/>
  <Override ContentType="application/vnd.openxmlformats-officedocument.themeOverride+xml" PartName="/xl/theme/themeOverride28.xml"/>
  <Override ContentType="application/vnd.openxmlformats-officedocument.themeOverride+xml" PartName="/xl/theme/themeOverride29.xml"/>
  <Override ContentType="application/vnd.openxmlformats-officedocument.themeOverride+xml" PartName="/xl/theme/themeOverride30.xml"/>
  <Override ContentType="application/vnd.openxmlformats-officedocument.themeOverride+xml" PartName="/xl/theme/themeOverride31.xml"/>
  <Override ContentType="application/vnd.openxmlformats-officedocument.themeOverride+xml" PartName="/xl/theme/themeOverride32.xml"/>
  <Override ContentType="application/vnd.openxmlformats-officedocument.themeOverride+xml" PartName="/xl/theme/themeOverride33.xml"/>
  <Override ContentType="application/vnd.openxmlformats-officedocument.themeOverride+xml" PartName="/xl/theme/themeOverride34.xml"/>
  <Override ContentType="application/vnd.openxmlformats-officedocument.themeOverride+xml" PartName="/xl/theme/themeOverride35.xml"/>
  <Override ContentType="application/vnd.openxmlformats-officedocument.themeOverride+xml" PartName="/xl/theme/themeOverride36.xml"/>
  <Override ContentType="application/vnd.openxmlformats-officedocument.themeOverride+xml" PartName="/xl/theme/themeOverride37.xml"/>
  <Override ContentType="application/vnd.openxmlformats-officedocument.themeOverride+xml" PartName="/xl/theme/themeOverride38.xml"/>
  <Override ContentType="application/vnd.openxmlformats-officedocument.themeOverride+xml" PartName="/xl/theme/themeOverride39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</Types>
</file>

<file path=_rels/.rels><?xml version="1.0" encoding="UTF-8" standalone="no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mc="http://schemas.openxmlformats.org/markup-compatibility/2006" xmlns:r="http://schemas.openxmlformats.org/officeDocument/2006/relationships" xmlns:x15="http://schemas.microsoft.com/office/spreadsheetml/2010/11/main" xmlns:xr="http://schemas.microsoft.com/office/spreadsheetml/2014/revision" xmlns:xr10="http://schemas.microsoft.com/office/spreadsheetml/2016/revision10" xmlns:xr2="http://schemas.microsoft.com/office/spreadsheetml/2015/revision2" xmlns:xr6="http://schemas.microsoft.com/office/spreadsheetml/2016/revision6" mc:Ignorable="x15 xr xr6 xr10 xr2">
  <fileVersion appName="xl" codeName="{4D1C537B-E38A-612A-F078-A93A15B4B7F4}" lastEdited="7" lowestEdited="6" rupBuild="24332"/>
  <workbookPr codeName="ThisWorkbook"/>
  <mc:AlternateContent>
    <mc:Choice Requires="x15">
      <x15ac:absPath xmlns:x15ac="http://schemas.microsoft.com/office/spreadsheetml/2010/11/ac" url="C:\Models\emklpk2\"/>
    </mc:Choice>
  </mc:AlternateContent>
  <xr:revisionPtr documentId="13_ncr:1_{5B277218-25ED-4A29-91FA-CACC362CA715}" revIDLastSave="0" xr10:uidLastSave="{00000000-0000-0000-0000-000000000000}" xr6:coauthVersionLast="47" xr6:coauthVersionMax="47"/>
  <bookViews>
    <workbookView activeTab="2" tabRatio="597" windowHeight="15720" windowWidth="29040" xWindow="-120" xr2:uid="{00000000-000D-0000-FFFF-FFFF00000000}" yWindow="-120"/>
  </bookViews>
  <sheets>
    <sheet name="Control" r:id="rId1" sheetId="6"/>
    <sheet name="Вводные данные" r:id="rId2" sheetId="2"/>
    <sheet name="Data" r:id="rId3" sheetId="7"/>
    <sheet name="Отчет" r:id="rId4" sheetId="1"/>
    <sheet name="Вспомогательный" r:id="rId5" sheetId="3"/>
    <sheet name="Ввод" r:id="rId6" sheetId="4"/>
    <sheet name="Результат" r:id="rId7" sheetId="5"/>
  </sheets>
  <definedNames>
    <definedName hidden="1" localSheetId="5" name="_xlnm._FilterDatabase">Ввод!$B$1:$D$1</definedName>
    <definedName hidden="1" localSheetId="6" name="_xlnm._FilterDatabase">Результат!$B$1:$D$1</definedName>
    <definedName localSheetId="1" name="_xlnm.Print_Area">'Вводные данные'!$B$2:$H$135</definedName>
    <definedName localSheetId="3" name="_xlnm.Print_Area">Отчет!$B$2:$M$290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i="3" l="1" r="K28"/>
  <c i="3" r="K27"/>
  <c i="3" r="G28"/>
  <c i="3" r="G27"/>
  <c i="3" l="1" r="K26"/>
  <c i="3" r="G26"/>
  <c i="3" l="1" r="J68"/>
  <c i="3" r="J67"/>
  <c i="3" r="J66"/>
  <c i="3" r="J65"/>
  <c i="3" r="H68"/>
  <c i="3" r="H67"/>
  <c i="3" r="H66"/>
  <c i="3" r="H65"/>
  <c i="3" l="1" r="R61"/>
  <c i="3" r="R60"/>
  <c i="3" r="R59"/>
  <c i="3" r="U61"/>
  <c i="3" r="U68" s="1"/>
  <c i="3" r="U60"/>
  <c i="3" r="U67" s="1"/>
  <c i="3" r="U59"/>
  <c i="3" r="U66" s="1"/>
  <c i="3" r="U58"/>
  <c i="3" r="U65" s="1"/>
  <c i="3" r="P61"/>
  <c i="3" r="P60"/>
  <c i="3" r="P59"/>
  <c i="3" r="P58"/>
  <c i="3" r="M61"/>
  <c i="3" r="M60"/>
  <c i="3" r="M59"/>
  <c i="3" r="M58"/>
  <c i="3" r="J61"/>
  <c i="3" r="R68" s="1"/>
  <c i="3" r="J60"/>
  <c i="3" r="R67" s="1"/>
  <c i="3" r="J59"/>
  <c i="3" r="J58"/>
  <c i="3" r="R65" s="1"/>
  <c i="3" r="U314"/>
  <c i="3" r="V314" s="1"/>
  <c i="3" r="U313"/>
  <c i="3" r="V313" s="1"/>
  <c i="3" r="U312"/>
  <c i="3" r="V312" s="1"/>
  <c i="3" r="U311"/>
  <c i="3" r="V311" s="1"/>
  <c i="3" r="L68"/>
  <c i="3" r="L67"/>
  <c i="3" r="S22"/>
  <c i="3" r="S21"/>
  <c i="3" r="S20"/>
  <c i="3" r="S19"/>
  <c i="3" r="O22"/>
  <c i="3" r="O21"/>
  <c i="3" r="O20"/>
  <c i="3" r="O19"/>
  <c i="3" r="R23"/>
  <c i="3" r="N23"/>
  <c i="2" r="G32"/>
  <c i="2" r="G33"/>
  <c i="2" r="G22"/>
  <c i="2" r="G23"/>
  <c i="2" r="G18"/>
  <c i="2" r="G19"/>
  <c i="2" r="G13"/>
  <c i="2" r="G14"/>
  <c i="3" l="1" r="L65"/>
  <c i="3" r="L66"/>
  <c i="3" r="L58"/>
  <c i="3" r="L59"/>
  <c i="3" r="S66" s="1"/>
  <c i="3" r="L60"/>
  <c i="3" r="S67" s="1"/>
  <c i="3" r="L61"/>
  <c i="3" r="S68" s="1"/>
  <c i="3" r="U62"/>
  <c i="3" r="G61"/>
  <c i="3" r="J62"/>
  <c i="3" r="G60"/>
  <c i="3" r="R58"/>
  <c i="3" r="R62" s="1"/>
  <c i="3" r="G58"/>
  <c i="3" r="R66"/>
  <c i="3" r="G59"/>
  <c i="3" r="S23"/>
  <c i="3" r="O23"/>
  <c i="3" l="1" r="L62"/>
  <c i="3" r="S65"/>
  <c i="3" r="Q68"/>
  <c i="3" r="Q67"/>
  <c i="3" r="G62"/>
  <c i="3" r="Q65"/>
  <c i="3" r="Q66"/>
  <c i="2" l="1" r="G16"/>
  <c i="2" r="G17"/>
  <c i="2" l="1" r="G12"/>
  <c i="2" r="G15"/>
  <c i="3" l="1" r="U306"/>
  <c i="3" r="H3"/>
  <c i="3" r="L4" s="1"/>
  <c i="3" r="L6"/>
  <c i="3" l="1" r="L5"/>
  <c i="3" r="L3"/>
  <c i="2" l="1" r="E4"/>
  <c i="3" l="1" r="H5"/>
  <c i="2" l="1" r="G132"/>
  <c i="2" r="G131"/>
  <c i="2" l="1" r="G134"/>
  <c i="2" r="G133"/>
  <c i="2" l="1" r="G104"/>
  <c i="2" r="G103"/>
  <c i="2" r="G93"/>
  <c i="2" r="G92"/>
  <c i="2" r="G82"/>
  <c i="2" r="G47"/>
  <c i="2" r="G48"/>
  <c i="2" r="G25"/>
  <c i="3" l="1" r="K264"/>
  <c i="3" r="J264"/>
  <c i="3" r="I264"/>
  <c i="3" r="H264"/>
  <c i="3" r="K263"/>
  <c i="3" r="J263"/>
  <c i="3" r="I263"/>
  <c i="3" r="H263"/>
  <c i="3" r="K262"/>
  <c i="3" r="J262"/>
  <c i="3" r="I262"/>
  <c i="3" r="H262"/>
  <c i="3" r="K261"/>
  <c i="3" r="J261"/>
  <c i="3" r="I261"/>
  <c i="3" r="H261"/>
  <c i="3" r="K260"/>
  <c i="3" r="J260"/>
  <c i="3" r="I260"/>
  <c i="3" r="H260"/>
  <c i="3" r="L240"/>
  <c i="3" r="K240"/>
  <c i="3" r="J240"/>
  <c i="3" r="I240"/>
  <c i="3" r="H240"/>
  <c i="3" r="L239"/>
  <c i="3" r="K239"/>
  <c i="3" r="J239"/>
  <c i="3" r="I239"/>
  <c i="3" r="H239"/>
  <c i="3" r="L237"/>
  <c i="3" r="K237"/>
  <c i="3" r="J237"/>
  <c i="3" r="I237"/>
  <c i="3" r="H237"/>
  <c i="3" r="L236"/>
  <c i="3" r="K236"/>
  <c i="3" r="J236"/>
  <c i="3" r="I236"/>
  <c i="3" r="H236"/>
  <c i="3" r="L228"/>
  <c i="3" r="K228"/>
  <c i="3" r="J228"/>
  <c i="3" r="I228"/>
  <c i="3" r="H228"/>
  <c i="3" r="L227"/>
  <c i="3" r="K227"/>
  <c i="3" r="J227"/>
  <c i="3" r="I227"/>
  <c i="3" r="H227"/>
  <c i="3" r="K226"/>
  <c i="3" r="J223"/>
  <c i="3" r="L220"/>
  <c i="3" r="K220"/>
  <c i="3" r="J220"/>
  <c i="3" r="I220"/>
  <c i="3" r="H220"/>
  <c i="3" r="G191"/>
  <c i="3" r="G190"/>
  <c i="3" r="L170"/>
  <c i="3" r="K170"/>
  <c i="3" r="J170"/>
  <c i="3" r="I170"/>
  <c i="3" r="H170"/>
  <c i="3" r="L169"/>
  <c i="3" r="K169"/>
  <c i="3" r="J169"/>
  <c i="3" r="I169"/>
  <c i="3" r="H169"/>
  <c i="3" r="L167"/>
  <c i="3" r="K167"/>
  <c i="3" r="J167"/>
  <c i="3" r="I167"/>
  <c i="3" r="H167"/>
  <c i="3" r="L166"/>
  <c i="3" r="K166"/>
  <c i="3" r="J166"/>
  <c i="3" r="I166"/>
  <c i="3" r="H166"/>
  <c i="3" r="J165"/>
  <c i="3" r="G115"/>
  <c i="3" r="G114"/>
  <c i="3" r="G110"/>
  <c i="3" r="W36"/>
  <c i="3" r="K19"/>
  <c i="3" r="G13"/>
  <c i="2" r="G118"/>
  <c i="2" r="G117"/>
  <c i="2" r="G113"/>
  <c i="2" r="G112"/>
  <c i="2" r="G111"/>
  <c i="2" r="G110"/>
  <c i="2" r="G109"/>
  <c i="2" r="G100"/>
  <c i="2" r="G99"/>
  <c i="2" r="G98"/>
  <c i="2" r="G97"/>
  <c i="2" r="G72"/>
  <c i="2" r="G71"/>
  <c i="2" r="G70"/>
  <c i="2" r="G69"/>
  <c i="2" r="G67"/>
  <c i="2" r="G66"/>
  <c i="2" r="G65"/>
  <c i="2" r="G64"/>
  <c i="2" r="G27"/>
  <c i="3" r="G204"/>
  <c i="3" r="K13"/>
  <c i="3" r="K131"/>
  <c i="3" r="G131"/>
  <c i="3" r="G196"/>
  <c i="3" r="K132"/>
  <c i="3" r="G132"/>
  <c i="3" r="G197"/>
  <c i="3" r="K133"/>
  <c i="3" r="G133"/>
  <c i="3" r="G198"/>
  <c i="3" r="K11"/>
  <c i="3" r="G112"/>
  <c i="3" r="G113"/>
  <c i="3" r="G111"/>
  <c i="3" r="G11"/>
  <c i="3" r="G363"/>
  <c i="3" r="G364"/>
  <c i="3" r="G360"/>
  <c i="3" r="G365"/>
  <c i="3" r="G362"/>
  <c i="3" r="G358"/>
  <c i="3" r="G361"/>
  <c i="3" r="G359"/>
  <c i="3" r="K91"/>
  <c i="3" r="H162"/>
  <c i="3" r="H164"/>
  <c i="3" r="H171"/>
  <c i="3" r="H156"/>
  <c i="3" r="H168"/>
  <c i="3" r="H154"/>
  <c i="3" r="H153"/>
  <c i="3" r="H157"/>
  <c i="3" r="H165"/>
  <c i="3" r="H163"/>
  <c i="3" r="G91"/>
  <c i="3" r="H160"/>
  <c i="3" r="H158"/>
  <c i="3" r="H161"/>
  <c i="3" r="H159"/>
  <c i="3" r="H151"/>
  <c i="3" r="H152"/>
  <c i="3" r="H155"/>
  <c i="3" r="K92"/>
  <c i="3" r="I162"/>
  <c i="3" r="I164"/>
  <c i="3" r="I171"/>
  <c i="3" r="I156"/>
  <c i="3" r="I168"/>
  <c i="3" r="I154"/>
  <c i="3" r="I153"/>
  <c i="3" r="I157"/>
  <c i="3" r="I165"/>
  <c i="3" r="I163"/>
  <c i="3" r="G92"/>
  <c i="3" r="I160"/>
  <c i="3" r="I158"/>
  <c i="3" r="I161"/>
  <c i="3" r="I159"/>
  <c i="3" r="I151"/>
  <c i="3" r="I152"/>
  <c i="3" r="I155"/>
  <c i="3" r="K93"/>
  <c i="3" r="J162"/>
  <c i="3" r="J164"/>
  <c i="3" r="J171"/>
  <c i="3" r="J156"/>
  <c i="3" r="J168"/>
  <c i="3" r="J154"/>
  <c i="3" r="J153"/>
  <c i="3" r="J157"/>
  <c i="3" r="J163"/>
  <c i="3" r="G93"/>
  <c i="3" r="J160"/>
  <c i="3" r="J158"/>
  <c i="3" r="J161"/>
  <c i="3" r="J159"/>
  <c i="3" r="J151"/>
  <c i="3" r="J152"/>
  <c i="3" r="J155"/>
  <c i="3" r="K94"/>
  <c i="3" r="K162"/>
  <c i="3" r="K164"/>
  <c i="3" r="K171"/>
  <c i="3" r="K156"/>
  <c i="3" r="K168"/>
  <c i="3" r="K154"/>
  <c i="3" r="K153"/>
  <c i="3" r="K157"/>
  <c i="3" r="K165"/>
  <c i="3" r="K163"/>
  <c i="3" r="G94"/>
  <c i="3" r="K160"/>
  <c i="3" r="K158"/>
  <c i="3" r="K161"/>
  <c i="3" r="K159"/>
  <c i="3" r="K151"/>
  <c i="3" r="K152"/>
  <c i="3" r="K155"/>
  <c i="3" r="K95"/>
  <c i="3" r="L162"/>
  <c i="3" r="L164"/>
  <c i="3" r="L171"/>
  <c i="3" r="L156"/>
  <c i="3" r="L168"/>
  <c i="3" r="L154"/>
  <c i="3" r="L153"/>
  <c i="3" r="L157"/>
  <c i="3" r="L165"/>
  <c i="3" r="L163"/>
  <c i="3" r="G95"/>
  <c i="3" r="L160"/>
  <c i="3" r="L158"/>
  <c i="3" r="L161"/>
  <c i="3" r="L159"/>
  <c i="3" r="L151"/>
  <c i="3" r="L152"/>
  <c i="3" r="L155"/>
  <c i="3" r="G12"/>
  <c i="3" r="K10"/>
  <c i="3" r="K121"/>
  <c i="3" r="H234"/>
  <c i="3" r="H229"/>
  <c i="3" r="H226"/>
  <c i="3" r="H221"/>
  <c i="3" r="H241"/>
  <c i="3" r="H235"/>
  <c i="3" r="H222"/>
  <c i="3" r="H225"/>
  <c i="3" r="H232"/>
  <c i="3" r="H231"/>
  <c i="3" r="H230"/>
  <c i="3" r="H233"/>
  <c i="3" r="H224"/>
  <c i="3" r="H223"/>
  <c i="3" r="H238"/>
  <c i="3" r="G121"/>
  <c i="3" r="K122"/>
  <c i="3" r="I234"/>
  <c i="3" r="I229"/>
  <c i="3" r="I226"/>
  <c i="3" r="I221"/>
  <c i="3" r="I241"/>
  <c i="3" r="I235"/>
  <c i="3" r="I222"/>
  <c i="3" r="I225"/>
  <c i="3" r="I232"/>
  <c i="3" r="I231"/>
  <c i="3" r="I230"/>
  <c i="3" r="I233"/>
  <c i="3" r="I224"/>
  <c i="3" r="I223"/>
  <c i="3" r="I238"/>
  <c i="3" r="G122"/>
  <c i="3" r="K123"/>
  <c i="3" r="J234"/>
  <c i="3" r="J229"/>
  <c i="3" r="J226"/>
  <c i="3" r="J221"/>
  <c i="3" r="J241"/>
  <c i="3" r="J235"/>
  <c i="3" r="J222"/>
  <c i="3" r="J225"/>
  <c i="3" r="J232"/>
  <c i="3" r="J231"/>
  <c i="3" r="J230"/>
  <c i="3" r="J233"/>
  <c i="3" r="J224"/>
  <c i="3" r="J238"/>
  <c i="3" r="G123"/>
  <c i="3" r="K124"/>
  <c i="3" r="K234"/>
  <c i="3" r="K229"/>
  <c i="3" r="K221"/>
  <c i="3" r="K241"/>
  <c i="3" r="K235"/>
  <c i="3" r="K222"/>
  <c i="3" r="K225"/>
  <c i="3" r="K232"/>
  <c i="3" r="K231"/>
  <c i="3" r="K230"/>
  <c i="3" r="K233"/>
  <c i="3" r="K224"/>
  <c i="3" r="K223"/>
  <c i="3" r="K238"/>
  <c i="3" r="G124"/>
  <c i="3" r="K125"/>
  <c i="3" r="L234"/>
  <c i="3" r="L229"/>
  <c i="3" r="L226"/>
  <c i="3" r="L221"/>
  <c i="3" r="L241"/>
  <c i="3" r="L235"/>
  <c i="3" r="L222"/>
  <c i="3" r="L225"/>
  <c i="3" r="L232"/>
  <c i="3" r="L231"/>
  <c i="3" r="L230"/>
  <c i="3" r="L233"/>
  <c i="3" r="L224"/>
  <c i="3" r="L223"/>
  <c i="3" r="L238"/>
  <c i="3" r="G125"/>
  <c i="3" r="K361"/>
  <c i="3" r="K360"/>
  <c i="3" r="K362"/>
  <c i="3" r="K363"/>
  <c i="3" r="K359"/>
  <c i="3" r="K358"/>
  <c i="3" r="G351"/>
  <c i="3" r="G353"/>
  <c i="3" r="G352"/>
  <c i="3" r="F49"/>
  <c i="3" r="K74"/>
  <c i="3" r="G74"/>
  <c i="3" r="L49"/>
  <c i="3" r="K49"/>
  <c i="3" r="G19"/>
  <c i="3" r="I49"/>
  <c i="3" r="N49"/>
  <c i="3" r="W41"/>
  <c i="3" r="S41"/>
  <c i="3" r="O41"/>
  <c i="3" r="O58" s="1"/>
  <c i="3" r="V41"/>
  <c i="3" r="R41"/>
  <c i="3" r="K41"/>
  <c i="3" r="V33"/>
  <c i="3" r="R33"/>
  <c i="3" r="O33"/>
  <c i="3" r="W33"/>
  <c i="3" r="S33"/>
  <c i="3" r="G33"/>
  <c i="3" r="K33"/>
  <c i="3" r="G49"/>
  <c i="3" r="H49"/>
  <c i="3" r="M49"/>
  <c i="3" r="J49"/>
  <c i="3" r="F50"/>
  <c i="3" r="K75"/>
  <c i="3" r="G75"/>
  <c i="3" r="L50"/>
  <c i="3" r="K50"/>
  <c i="3" r="G20"/>
  <c i="3" r="K20"/>
  <c i="3" r="I50"/>
  <c i="3" r="N50"/>
  <c i="3" r="W42"/>
  <c i="3" r="S42"/>
  <c i="3" r="O42"/>
  <c i="3" r="O59" s="1"/>
  <c i="3" r="T66" s="1"/>
  <c i="3" r="V42"/>
  <c i="3" r="R42"/>
  <c i="3" r="K42"/>
  <c i="3" r="V34"/>
  <c i="3" r="R34"/>
  <c i="3" r="O34"/>
  <c i="3" r="W34"/>
  <c i="3" r="S34"/>
  <c i="3" r="G34"/>
  <c i="3" r="K34"/>
  <c i="3" r="G50"/>
  <c i="3" r="H50"/>
  <c i="3" r="M50"/>
  <c i="3" r="J50"/>
  <c i="3" r="F51"/>
  <c i="3" r="K76"/>
  <c i="3" r="G76"/>
  <c i="3" r="L51"/>
  <c i="3" r="K51"/>
  <c i="3" r="G21"/>
  <c i="3" r="K21"/>
  <c i="3" r="I51"/>
  <c i="3" r="N51"/>
  <c i="3" r="W43"/>
  <c i="3" r="S43"/>
  <c i="3" r="O43"/>
  <c i="3" r="O60" s="1"/>
  <c i="3" r="T67" s="1"/>
  <c i="3" r="V43"/>
  <c i="3" r="R43"/>
  <c i="3" r="K43"/>
  <c i="3" r="V35"/>
  <c i="3" r="R35"/>
  <c i="3" r="O35"/>
  <c i="3" r="W35"/>
  <c i="3" r="S35"/>
  <c i="3" r="G35"/>
  <c i="3" r="K35"/>
  <c i="3" r="G51"/>
  <c i="3" r="H51"/>
  <c i="3" r="M51"/>
  <c i="3" r="J51"/>
  <c i="3" r="F52"/>
  <c i="3" r="K77"/>
  <c i="3" r="G332" s="1"/>
  <c i="3" r="G77"/>
  <c i="3" r="G331" s="1"/>
  <c i="3" r="L52"/>
  <c i="3" r="K52"/>
  <c i="3" r="G22"/>
  <c i="3" r="K22"/>
  <c i="3" r="I52"/>
  <c i="3" r="N52"/>
  <c i="3" r="W44"/>
  <c i="3" r="S44"/>
  <c i="3" r="O44"/>
  <c i="3" r="V44"/>
  <c i="3" r="R44"/>
  <c i="3" r="K44"/>
  <c i="3" r="V36"/>
  <c i="3" r="R36"/>
  <c i="3" r="O36"/>
  <c i="3" r="S36"/>
  <c i="3" r="G36"/>
  <c i="3" r="K36"/>
  <c i="3" r="G52"/>
  <c i="3" r="H52"/>
  <c i="3" r="M52"/>
  <c i="3" r="J52"/>
  <c i="3" r="G10"/>
  <c i="3" r="F351"/>
  <c i="3" r="F353"/>
  <c i="3" r="F352"/>
  <c i="3" r="K101"/>
  <c i="3" r="G101"/>
  <c i="3" r="K102"/>
  <c i="3" r="G102"/>
  <c i="3" r="K103"/>
  <c i="3" r="G103"/>
  <c i="3" r="K104"/>
  <c i="3" r="G104"/>
  <c i="3" r="G370"/>
  <c i="3" r="K370"/>
  <c i="3" r="G371"/>
  <c i="3" r="G139"/>
  <c i="3" r="G209"/>
  <c i="3" r="K12"/>
  <c i="3" r="G145"/>
  <c i="3" r="G214"/>
  <c i="3" r="G146"/>
  <c i="3" r="G215"/>
  <c i="3" r="K14"/>
  <c i="3" r="G203"/>
  <c i="2" r="G58"/>
  <c i="2" r="G10"/>
  <c i="2" r="G51"/>
  <c i="2" r="G44"/>
  <c i="2" r="G40"/>
  <c i="2" r="G39"/>
  <c i="2" r="G45"/>
  <c i="2" r="G41"/>
  <c i="2" r="G37"/>
  <c i="2" r="G88"/>
  <c i="2" r="G86"/>
  <c i="2" r="G87"/>
  <c i="2" r="G60"/>
  <c i="2" r="G63"/>
  <c i="2" r="G94"/>
  <c i="2" r="G95"/>
  <c i="2" r="G96"/>
  <c i="2" r="G91"/>
  <c i="2" r="G83"/>
  <c i="2" r="G80"/>
  <c i="2" r="G84"/>
  <c i="2" r="G116"/>
  <c i="2" r="G123"/>
  <c i="2" r="G125"/>
  <c i="2" r="G50"/>
  <c i="2" r="G49"/>
  <c i="2" r="G55"/>
  <c i="3" l="1" r="L21"/>
  <c i="3" r="G334"/>
  <c i="3" r="O61"/>
  <c i="3" r="T68" s="1"/>
  <c i="3" r="T65"/>
  <c i="3" r="O62"/>
  <c i="3" r="H307"/>
  <c i="3" r="I334"/>
  <c i="3" r="F332"/>
  <c i="3" r="F334"/>
  <c i="3" r="F331"/>
  <c i="2" r="G75"/>
  <c i="2" r="G90"/>
  <c i="2" r="G61"/>
  <c i="2" r="G107"/>
  <c i="2" r="G28"/>
  <c i="2" r="G11"/>
  <c i="2" r="G34"/>
  <c i="2" r="G43"/>
  <c i="2" r="G20"/>
  <c i="2" r="G56"/>
  <c i="2" r="G62"/>
  <c i="2" r="G126"/>
  <c i="2" r="G35"/>
  <c i="2" r="G38"/>
  <c i="2" r="G52"/>
  <c i="2" r="G21"/>
  <c i="2" r="G57"/>
  <c i="2" r="G24"/>
  <c i="2" r="G42"/>
  <c i="2" r="G130"/>
  <c i="2" r="G129"/>
  <c i="2" r="G102"/>
  <c i="2" r="G108"/>
  <c i="2" r="G105"/>
  <c i="2" r="G115"/>
  <c i="2" r="G79"/>
  <c i="2" r="G31"/>
  <c i="2" r="G53"/>
  <c i="2" r="G120"/>
  <c i="2" r="G74"/>
  <c i="2" r="G76"/>
  <c i="2" r="G121"/>
  <c i="2" r="G29"/>
  <c i="2" r="G127"/>
  <c i="2" r="G119"/>
  <c i="2" r="G77"/>
  <c i="2" r="G30"/>
  <c i="2" r="G54"/>
  <c i="2" r="G124"/>
  <c i="2" r="G78"/>
  <c i="2" r="G26"/>
  <c i="2" r="G81"/>
  <c i="3" r="P42"/>
  <c i="3" r="P41"/>
  <c i="2" l="1" r="E6"/>
  <c i="3" r="H4" s="1"/>
  <c i="2" r="E5"/>
  <c i="3" l="1" r="R296"/>
  <c i="3" r="R282"/>
  <c i="3" r="J296"/>
  <c i="3" r="J282"/>
  <c i="3" r="R295"/>
  <c i="3" r="R281"/>
  <c i="3" r="J295"/>
  <c i="3" r="J281"/>
  <c i="3" r="R294"/>
  <c i="3" r="R280"/>
  <c i="3" r="J294"/>
  <c i="3" r="R293"/>
  <c i="3" r="R279"/>
  <c i="3" r="R308" s="1"/>
  <c i="3" r="J293"/>
  <c i="3" r="J320" s="1"/>
  <c i="3" r="J279"/>
  <c i="3" r="J280"/>
  <c i="3" r="N53"/>
  <c i="3" r="M53"/>
  <c i="3" r="L53"/>
  <c i="3" r="K53"/>
  <c i="3" l="1" r="R320"/>
  <c i="3" r="J308"/>
  <c i="3" r="H6"/>
  <c i="3" l="1" r="W313"/>
  <c i="3" r="X313" s="1"/>
  <c i="3" r="W311"/>
  <c i="3" r="X311" s="1"/>
  <c i="3" r="W314"/>
  <c i="3" r="X314" s="1"/>
  <c i="3" r="W312"/>
  <c i="3" r="X312" s="1"/>
  <c i="3" r="U307"/>
  <c i="3" r="H308"/>
  <c i="3" l="1" r="O3"/>
  <c i="3" l="1" r="H328"/>
  <c i="3" l="1" r="H278"/>
  <c i="3" l="1" r="G41"/>
  <c i="3" r="M170"/>
  <c i="3" r="M169"/>
  <c i="3" r="M240"/>
  <c i="3" r="M239"/>
  <c i="3" l="1" r="J305"/>
  <c i="3" r="W52"/>
  <c i="3" r="V52"/>
  <c i="3" r="W51"/>
  <c i="3" r="V51"/>
  <c i="3" r="W50"/>
  <c i="3" r="V50"/>
  <c i="3" r="W49"/>
  <c i="3" r="V49"/>
  <c i="3" r="S52"/>
  <c i="3" r="S51"/>
  <c i="3" r="S50"/>
  <c i="3" r="S49"/>
  <c i="3" r="R52"/>
  <c i="3" r="R51"/>
  <c i="3" r="R50"/>
  <c i="3" r="R49"/>
  <c i="1" l="1" r="E6"/>
  <c i="1" r="E203" s="1"/>
  <c i="1" l="1" r="E114"/>
  <c i="3" r="L22"/>
  <c i="3" r="L20"/>
  <c i="3" r="L19"/>
  <c i="1" r="E5"/>
  <c i="1" r="E202" s="1"/>
  <c i="3" r="L33"/>
  <c i="1" l="1" r="E113"/>
  <c i="3" r="G372"/>
  <c i="3" r="K364"/>
  <c i="3" r="J364"/>
  <c i="3" r="G366"/>
  <c i="3" r="F366"/>
  <c i="3" r="F354"/>
  <c i="3" r="G354"/>
  <c i="3" r="G216"/>
  <c i="3" r="O334" s="1"/>
  <c i="3" r="G210"/>
  <c i="3" r="N334" s="1"/>
  <c i="3" r="G205"/>
  <c i="3" r="L334" s="1"/>
  <c i="3" r="G147"/>
  <c i="3" r="O331" s="1"/>
  <c i="3" r="F147"/>
  <c i="3" l="1" r="G140"/>
  <c i="3" r="N331" s="1"/>
  <c i="3" r="F140"/>
  <c i="3" l="1" r="G199"/>
  <c i="3" r="M334" s="1"/>
  <c i="3" r="G192"/>
  <c i="3" r="K134"/>
  <c i="3" r="M332" s="1"/>
  <c i="3" r="J134"/>
  <c i="3" r="G134"/>
  <c i="3" r="M331" s="1"/>
  <c i="3" r="F134"/>
  <c i="3" r="X44"/>
  <c i="3" r="X43"/>
  <c i="3" r="X42"/>
  <c i="3" r="X41"/>
  <c i="3" r="X36"/>
  <c i="3" r="X35"/>
  <c i="3" r="X34"/>
  <c i="3" r="X33"/>
  <c i="3" r="O328"/>
  <c i="3" r="N328"/>
  <c i="3" r="M328"/>
  <c i="3" r="L328"/>
  <c i="3" r="K328"/>
  <c i="3" r="J328"/>
  <c i="3" r="I328"/>
  <c i="3" r="N347"/>
  <c i="3" r="M347"/>
  <c i="3" r="L347"/>
  <c i="3" r="K347"/>
  <c i="3" r="J347"/>
  <c i="3" r="I347"/>
  <c i="3" r="H347"/>
  <c i="3" r="G347"/>
  <c i="3" r="F347"/>
  <c i="3" r="N346"/>
  <c i="3" r="M346"/>
  <c i="3" r="L346"/>
  <c i="3" r="K346"/>
  <c i="3" r="J346"/>
  <c i="3" r="I346"/>
  <c i="3" r="H346"/>
  <c i="3" r="G346"/>
  <c i="3" r="F346"/>
  <c i="3" r="L264"/>
  <c i="3" r="J334" s="1"/>
  <c i="3" r="L263"/>
  <c i="3" r="J333" s="1"/>
  <c i="3" r="L262"/>
  <c i="3" r="L261"/>
  <c i="3" r="L260"/>
  <c i="3" r="J330" s="1"/>
  <c i="3" r="L248"/>
  <c i="3" r="K248"/>
  <c i="3" r="J248"/>
  <c i="3" r="I248"/>
  <c i="3" r="H248"/>
  <c i="3" r="L247"/>
  <c i="3" r="K247"/>
  <c i="3" r="J247"/>
  <c i="3" r="I247"/>
  <c i="3" r="H247"/>
  <c i="3" r="L246"/>
  <c i="3" r="K246"/>
  <c i="3" r="J246"/>
  <c i="3" r="I246"/>
  <c i="3" r="H246"/>
  <c i="3" r="L245"/>
  <c i="3" r="K245"/>
  <c i="3" r="J245"/>
  <c i="3" r="I245"/>
  <c i="3" r="H245"/>
  <c i="3" r="M221"/>
  <c i="3" r="M222"/>
  <c i="3" r="M223"/>
  <c i="3" r="M224"/>
  <c i="3" r="M225"/>
  <c i="3" r="M226"/>
  <c i="3" r="M227"/>
  <c i="3" r="M228"/>
  <c i="3" r="M229"/>
  <c i="3" r="M230"/>
  <c i="3" r="M231"/>
  <c i="3" r="M232"/>
  <c i="3" r="M233"/>
  <c i="3" r="M234"/>
  <c i="3" r="M235"/>
  <c i="3" r="M236"/>
  <c i="3" r="M237"/>
  <c i="3" r="M238"/>
  <c i="3" r="M220"/>
  <c i="3" r="L178"/>
  <c i="3" r="K178"/>
  <c i="3" r="J178"/>
  <c i="3" r="I178"/>
  <c i="3" r="H178"/>
  <c i="3" r="L177"/>
  <c i="3" r="K177"/>
  <c i="3" r="J177"/>
  <c i="3" r="I177"/>
  <c i="3" r="H177"/>
  <c i="3" r="L176"/>
  <c i="3" r="K176"/>
  <c i="3" r="J176"/>
  <c i="3" r="I176"/>
  <c i="3" r="H176"/>
  <c i="3" r="L175"/>
  <c i="3" r="K175"/>
  <c i="3" r="J175"/>
  <c i="3" r="I175"/>
  <c i="3" r="H175"/>
  <c i="3" r="W45"/>
  <c i="3" r="V45"/>
  <c i="3" r="W37"/>
  <c i="3" r="V37"/>
  <c i="3" r="M168"/>
  <c i="3" r="M167"/>
  <c i="3" r="M166"/>
  <c i="3" r="M165"/>
  <c i="3" r="M164"/>
  <c i="3" r="M163"/>
  <c i="3" r="M162"/>
  <c i="3" r="M161"/>
  <c i="3" r="M160"/>
  <c i="3" r="M159"/>
  <c i="3" r="M158"/>
  <c i="3" r="M157"/>
  <c i="3" r="M156"/>
  <c i="3" r="M155"/>
  <c i="3" r="M154"/>
  <c i="3" r="M153"/>
  <c i="3" r="M152"/>
  <c i="3" r="M151"/>
  <c i="3" r="K126"/>
  <c i="3" r="J126"/>
  <c i="3" r="G126"/>
  <c i="3" r="F126"/>
  <c i="3" r="G116"/>
  <c i="3" r="I331" s="1"/>
  <c i="3" r="F116"/>
  <c i="3" r="K105"/>
  <c i="3" r="J332" s="1"/>
  <c i="3" r="J105"/>
  <c i="3" r="G105"/>
  <c i="3" r="J331" s="1"/>
  <c i="3" r="F105"/>
  <c i="3" r="K96"/>
  <c i="3" r="J96"/>
  <c i="3" r="G96"/>
  <c i="3" r="F96"/>
  <c i="3" r="G85"/>
  <c i="3" r="O85" s="1"/>
  <c i="3" r="G84"/>
  <c i="3" r="O84" s="1"/>
  <c i="3" r="G83"/>
  <c i="3" r="O83" s="1"/>
  <c i="3" r="G82"/>
  <c i="3" r="O82" s="1"/>
  <c i="3" r="F85"/>
  <c i="3" r="N85" s="1"/>
  <c i="3" r="F84"/>
  <c i="3" r="N84" s="1"/>
  <c i="3" r="F83"/>
  <c i="3" r="F82"/>
  <c i="3" r="N82" s="1"/>
  <c i="3" r="K78"/>
  <c i="3" r="J78"/>
  <c i="3" r="G78"/>
  <c i="3" r="F78"/>
  <c i="3" r="G44"/>
  <c i="3" r="G43"/>
  <c i="3" r="G42"/>
  <c i="3" r="J53"/>
  <c i="3" r="I53"/>
  <c i="3" r="H53"/>
  <c i="3" r="G53"/>
  <c i="3" r="F53"/>
  <c i="3" r="T44"/>
  <c i="3" r="T43"/>
  <c i="3" r="T42"/>
  <c i="3" r="T41"/>
  <c i="3" r="P44"/>
  <c i="3" r="P43"/>
  <c i="3" r="L44"/>
  <c i="3" r="L43"/>
  <c i="3" r="L42"/>
  <c i="3" r="L41"/>
  <c i="3" r="T36"/>
  <c i="3" r="T35"/>
  <c i="3" r="T34"/>
  <c i="3" r="T33"/>
  <c i="3" r="P36"/>
  <c i="3" r="P35"/>
  <c i="3" r="P34"/>
  <c i="3" r="P33"/>
  <c i="3" r="L36"/>
  <c i="3" r="L35"/>
  <c i="3" r="L34"/>
  <c i="3" r="S45"/>
  <c i="3" r="R45"/>
  <c i="3" r="O45"/>
  <c i="3" r="N45"/>
  <c i="3" r="K45"/>
  <c i="3" r="J45"/>
  <c i="3" r="F45"/>
  <c i="3" r="S37"/>
  <c i="3" r="R37"/>
  <c i="3" r="O37"/>
  <c i="3" r="I333" s="1"/>
  <c i="3" r="N37"/>
  <c i="3" l="1" r="J317"/>
  <c i="3" r="R317"/>
  <c i="3" r="R277"/>
  <c i="3" r="R305"/>
  <c i="3" r="X37"/>
  <c i="3" r="J291"/>
  <c i="3" r="R291"/>
  <c i="3" r="J277"/>
  <c i="3" r="H83"/>
  <c i="3" r="X45"/>
  <c i="3" r="I343"/>
  <c i="3" r="I344" s="1"/>
  <c i="3" r="I345" s="1"/>
  <c i="3" r="M246"/>
  <c i="3" r="K331" s="1"/>
  <c i="3" r="M247"/>
  <c i="3" r="K332" s="1"/>
  <c i="3" r="M248"/>
  <c i="3" r="K333" s="1"/>
  <c i="3" r="M245"/>
  <c i="3" r="K330" s="1"/>
  <c i="3" r="M175"/>
  <c i="3" r="H330" s="1"/>
  <c i="3" r="M176"/>
  <c i="3" r="H331" s="1"/>
  <c i="3" r="M177"/>
  <c i="3" r="H332" s="1"/>
  <c i="3" r="M178"/>
  <c i="3" r="H333" s="1"/>
  <c i="3" r="N83"/>
  <c i="3" r="P83" s="1"/>
  <c i="3" r="H84"/>
  <c i="3" r="H85"/>
  <c i="3" r="H82"/>
  <c i="3" r="P85"/>
  <c i="3" r="O86"/>
  <c i="3" r="P82"/>
  <c i="3" r="P84"/>
  <c i="3" r="G86"/>
  <c i="3" r="F86"/>
  <c i="3" r="P45"/>
  <c i="3" r="T45"/>
  <c i="3" r="G45"/>
  <c i="3" l="1" r="S59"/>
  <c i="3" r="F66"/>
  <c i="3" r="S61"/>
  <c i="3" r="F68"/>
  <c i="3" r="S58"/>
  <c i="3" r="F65"/>
  <c i="3" r="S60"/>
  <c i="3" r="F67"/>
  <c i="3" r="U305"/>
  <c i="3" r="R290"/>
  <c i="3" r="N289" s="1"/>
  <c i="3" r="R316"/>
  <c i="3" r="N315" s="1"/>
  <c i="3" r="H22" s="1"/>
  <c i="3" r="J290"/>
  <c i="3" r="F289" s="1"/>
  <c i="3" r="J316"/>
  <c i="3" r="F315" s="1"/>
  <c i="3" r="H20" s="1"/>
  <c i="3" r="J276"/>
  <c i="3" r="F275" s="1"/>
  <c i="3" r="J304"/>
  <c i="3" r="R276"/>
  <c i="3" r="N275" s="1"/>
  <c i="3" r="R304"/>
  <c i="3" r="N303" s="1"/>
  <c i="3" r="H21" s="1"/>
  <c i="3" r="O247"/>
  <c i="3" r="O246"/>
  <c i="3" r="J343"/>
  <c i="3" r="J344" s="1"/>
  <c i="3" r="J345" s="1"/>
  <c i="3" r="H86"/>
  <c i="3" r="N86"/>
  <c i="3" r="P86" s="1"/>
  <c i="3" l="1" r="K66"/>
  <c i="3" r="I66"/>
  <c i="3" r="G66"/>
  <c i="3" r="F59" s="1"/>
  <c i="3" r="I67"/>
  <c i="3" r="G67"/>
  <c i="3" r="F60" s="1"/>
  <c i="3" r="K67"/>
  <c i="3" r="I65"/>
  <c i="3" r="G65"/>
  <c i="3" r="K65"/>
  <c i="3" r="I68"/>
  <c i="3" r="K68"/>
  <c i="3" r="G68"/>
  <c i="3" r="G283"/>
  <c i="3" r="H276"/>
  <c i="3" r="H277" s="1"/>
  <c i="3" r="H279" s="1"/>
  <c i="3" r="H280" s="1"/>
  <c i="3" r="H281" s="1"/>
  <c i="3" r="H282" s="1"/>
  <c i="3" r="U304"/>
  <c i="3" r="P276"/>
  <c i="3" r="P277" s="1"/>
  <c i="3" r="P278" s="1"/>
  <c i="3" r="P279" s="1"/>
  <c i="3" r="P280" s="1"/>
  <c i="3" r="P281" s="1"/>
  <c i="3" r="P282" s="1"/>
  <c i="3" r="O283"/>
  <c i="3" r="H316"/>
  <c i="3" r="H317" s="1"/>
  <c i="3" r="G321"/>
  <c i="3" r="P290"/>
  <c i="3" r="P291" s="1"/>
  <c i="3" r="P292" s="1"/>
  <c i="3" r="P293" s="1"/>
  <c i="3" r="P294" s="1"/>
  <c i="3" r="P295" s="1"/>
  <c i="3" r="P296" s="1"/>
  <c i="3" r="O297"/>
  <c i="3" r="O321"/>
  <c i="3" r="P316"/>
  <c i="3" r="P317" s="1"/>
  <c i="3" r="P304"/>
  <c i="3" r="P305" s="1"/>
  <c i="3" r="O309"/>
  <c i="3" r="H290"/>
  <c i="3" r="H291" s="1"/>
  <c i="3" r="H292" s="1"/>
  <c i="3" r="H293" s="1"/>
  <c i="3" r="H294" s="1"/>
  <c i="3" r="H295" s="1"/>
  <c i="3" r="H296" s="1"/>
  <c i="3" r="G297"/>
  <c i="3" r="G343"/>
  <c i="3" r="G344" s="1"/>
  <c i="3" r="G345" s="1"/>
  <c i="3" l="1" r="F61"/>
  <c i="3" r="P68" s="1"/>
  <c i="3" r="F58"/>
  <c i="3" r="P65" s="1"/>
  <c i="3" r="P67"/>
  <c i="3" r="H60"/>
  <c i="3" r="P66"/>
  <c i="3" r="H59"/>
  <c i="3" r="H319"/>
  <c i="3" r="H320" s="1"/>
  <c i="3" r="H318"/>
  <c i="3" r="P319"/>
  <c i="3" r="P320" s="1"/>
  <c i="3" r="P318"/>
  <c i="3" r="P307"/>
  <c i="3" r="P308" s="1"/>
  <c i="3" r="P306"/>
  <c i="3" r="K37"/>
  <c i="3" r="J37"/>
  <c i="3" l="1" r="H61"/>
  <c i="3" r="F62"/>
  <c i="3" r="H58"/>
  <c i="3" r="P37"/>
  <c i="3" r="T37"/>
  <c i="3" r="G37"/>
  <c i="3" r="F37"/>
  <c i="3" r="K23"/>
  <c i="3" r="L45" s="1"/>
  <c i="3" r="J23"/>
  <c i="3" r="G23"/>
  <c i="3" r="F23"/>
  <c i="3" l="1" r="G38"/>
  <c i="3" r="H37"/>
  <c i="3" r="H45"/>
  <c i="3" r="L37"/>
  <c i="1" r="K3"/>
  <c i="1" r="K200" s="1"/>
  <c i="3" l="1" r="F303"/>
  <c i="3" r="J172"/>
  <c i="3" r="N239"/>
  <c i="3" r="N240"/>
  <c i="3" r="N169"/>
  <c i="3" r="N170"/>
  <c i="1" r="K111"/>
  <c i="3" r="S146"/>
  <c i="3" r="S145"/>
  <c i="3" r="S147"/>
  <c i="3" r="N146"/>
  <c i="3" r="N145"/>
  <c i="3" r="N147"/>
  <c i="3" r="S140"/>
  <c i="3" r="S139"/>
  <c i="3" r="N139"/>
  <c i="3" r="N140"/>
  <c i="3" r="S134"/>
  <c i="3" r="N133"/>
  <c i="3" r="O132"/>
  <c i="3" r="O131"/>
  <c i="3" r="T133"/>
  <c i="3" r="T132"/>
  <c i="3" r="N132"/>
  <c i="3" r="N131"/>
  <c i="3" r="S133"/>
  <c i="3" r="S132"/>
  <c i="3" r="T131"/>
  <c i="3" r="O133"/>
  <c i="3" r="S131"/>
  <c i="3" r="O134"/>
  <c i="3" r="N134"/>
  <c i="3" r="F327"/>
  <c i="3" r="H271"/>
  <c i="3" r="H270"/>
  <c i="3" r="H269"/>
  <c i="3" r="H268"/>
  <c i="3" r="H267"/>
  <c i="3" r="I255"/>
  <c i="3" r="K252"/>
  <c i="3" r="L254"/>
  <c i="3" r="L252"/>
  <c i="3" r="K271"/>
  <c i="3" r="K270"/>
  <c i="3" r="K269"/>
  <c i="3" r="K268"/>
  <c i="3" r="K267"/>
  <c i="3" r="H255"/>
  <c i="3" r="I254"/>
  <c i="3" r="J271"/>
  <c i="3" r="J270"/>
  <c i="3" r="J269"/>
  <c i="3" r="J268"/>
  <c i="3" r="J267"/>
  <c i="3" r="J254"/>
  <c i="3" r="K253"/>
  <c i="3" r="L268"/>
  <c i="3" r="I271"/>
  <c i="3" r="I270"/>
  <c i="3" r="I269"/>
  <c i="3" r="I268"/>
  <c i="3" r="I267"/>
  <c i="3" r="N222"/>
  <c i="3" r="N226"/>
  <c i="3" r="N230"/>
  <c i="3" r="N234"/>
  <c i="3" r="N238"/>
  <c i="3" r="L255"/>
  <c i="3" r="I253"/>
  <c i="3" r="K255"/>
  <c i="3" r="J253"/>
  <c i="3" r="M261"/>
  <c i="3" r="N225"/>
  <c i="3" r="N236"/>
  <c i="3" r="L270"/>
  <c i="3" r="N227"/>
  <c i="3" r="L267"/>
  <c i="3" r="J255"/>
  <c i="3" r="M262"/>
  <c i="3" r="H253"/>
  <c i="3" r="H252"/>
  <c i="3" r="N229"/>
  <c i="3" r="N220"/>
  <c i="3" r="N231"/>
  <c i="3" r="M254"/>
  <c i="3" r="J252"/>
  <c i="3" r="N237"/>
  <c i="3" r="N221"/>
  <c i="3" r="N232"/>
  <c i="3" r="N223"/>
  <c i="3" r="L271"/>
  <c i="3" r="M260"/>
  <c i="3" r="K254"/>
  <c i="3" r="H254"/>
  <c i="3" r="N233"/>
  <c i="3" r="L269"/>
  <c i="3" r="N228"/>
  <c i="3" r="N235"/>
  <c i="3" r="M253"/>
  <c i="3" r="I252"/>
  <c i="3" r="M263"/>
  <c i="3" r="M264"/>
  <c i="3" r="N224"/>
  <c i="3" r="L253"/>
  <c i="3" r="M255"/>
  <c i="3" r="M252"/>
  <c i="3" r="I172"/>
  <c i="3" r="L172"/>
  <c i="3" r="H172"/>
  <c i="3" r="K172"/>
  <c i="3" r="I182"/>
  <c i="3" r="J185"/>
  <c i="3" r="H184"/>
  <c i="3" r="K182"/>
  <c i="3" r="L185"/>
  <c i="3" r="K183"/>
  <c i="3" r="K184"/>
  <c i="3" r="I183"/>
  <c i="3" r="L182"/>
  <c i="3" r="H183"/>
  <c i="3" r="L184"/>
  <c i="3" r="J183"/>
  <c i="3" r="J184"/>
  <c i="3" r="H185"/>
  <c i="3" r="L183"/>
  <c i="3" r="J182"/>
  <c i="3" r="K185"/>
  <c i="3" r="I184"/>
  <c i="3" r="M182"/>
  <c i="3" r="I185"/>
  <c i="3" r="H182"/>
  <c i="3" r="M185"/>
  <c i="3" r="M183"/>
  <c i="3" r="M184"/>
  <c i="3" r="N164"/>
  <c i="3" r="N152"/>
  <c i="3" r="N160"/>
  <c i="3" r="N168"/>
  <c i="3" r="N156"/>
  <c i="3" r="N165"/>
  <c i="3" r="N166"/>
  <c i="3" r="N163"/>
  <c i="3" r="N153"/>
  <c i="3" r="N167"/>
  <c i="3" r="N162"/>
  <c i="3" r="N161"/>
  <c i="3" r="N159"/>
  <c i="3" r="N154"/>
  <c i="3" r="N151"/>
  <c i="3" r="N158"/>
  <c i="3" r="N157"/>
  <c i="3" r="N155"/>
  <c i="3" r="S126"/>
  <c i="3" r="N125"/>
  <c i="3" r="O124"/>
  <c i="3" r="O123"/>
  <c i="3" r="S121"/>
  <c i="3" r="T125"/>
  <c i="3" r="T124"/>
  <c i="3" r="N124"/>
  <c i="3" r="N123"/>
  <c i="3" r="O122"/>
  <c i="3" r="O121"/>
  <c i="3" r="O125"/>
  <c i="3" r="S123"/>
  <c i="3" r="T121"/>
  <c i="3" r="S125"/>
  <c i="3" r="S124"/>
  <c i="3" r="T123"/>
  <c i="3" r="T122"/>
  <c i="3" r="N122"/>
  <c i="3" r="N121"/>
  <c i="3" r="S122"/>
  <c i="3" r="O126"/>
  <c i="3" r="N126"/>
  <c i="3" r="S105"/>
  <c i="3" r="O104"/>
  <c i="3" r="O103"/>
  <c i="3" r="S101"/>
  <c i="3" r="S95"/>
  <c i="3" r="O94"/>
  <c i="3" r="O92"/>
  <c i="3" r="O77"/>
  <c i="3" r="O75"/>
  <c i="3" r="S94"/>
  <c i="3" r="T92"/>
  <c i="3" r="S91"/>
  <c i="3" r="S93"/>
  <c i="3" r="T104"/>
  <c i="3" r="N104"/>
  <c i="3" r="N103"/>
  <c i="3" r="O102"/>
  <c i="3" r="O101"/>
  <c i="3" r="N94"/>
  <c i="3" r="N92"/>
  <c i="3" r="N77"/>
  <c i="3" r="N75"/>
  <c i="3" r="S92"/>
  <c i="3" r="T91"/>
  <c i="3" r="S104"/>
  <c i="3" r="T103"/>
  <c i="3" r="T102"/>
  <c i="3" r="N102"/>
  <c i="3" r="N101"/>
  <c i="3" r="O95"/>
  <c i="3" r="O93"/>
  <c i="3" r="O91"/>
  <c i="3" r="O76"/>
  <c i="3" r="O74"/>
  <c i="3" r="S96"/>
  <c i="3" r="T93"/>
  <c i="3" r="T94"/>
  <c i="3" r="S103"/>
  <c i="3" r="S102"/>
  <c i="3" r="T101"/>
  <c i="3" r="T95"/>
  <c i="3" r="N95"/>
  <c i="3" r="N93"/>
  <c i="3" r="N91"/>
  <c i="3" r="N76"/>
  <c i="3" r="N74"/>
  <c i="3" r="N78"/>
  <c i="3" r="T78"/>
  <c i="3" r="O105"/>
  <c i="3" r="O96"/>
  <c i="3" r="S78"/>
  <c i="3" r="N96"/>
  <c i="3" r="O78"/>
  <c i="3" r="N105"/>
  <c i="3" r="T76"/>
  <c i="3" r="T74"/>
  <c i="3" r="S76"/>
  <c i="3" r="S74"/>
  <c i="3" r="T77"/>
  <c i="3" r="T75"/>
  <c i="3" r="S77"/>
  <c i="3" r="S75"/>
  <c i="3" l="1" r="P95"/>
  <c i="3" r="P131"/>
  <c i="3" r="H19"/>
  <c i="3" r="H23" s="1"/>
  <c i="3" r="K303"/>
  <c i="3" r="G309"/>
  <c i="3" r="H304"/>
  <c i="3" r="H305" s="1"/>
  <c i="3" r="H306" s="1"/>
  <c i="3" r="G330"/>
  <c i="3" r="G336" s="1"/>
  <c i="3" r="F330"/>
  <c i="3" r="I330"/>
  <c i="3" r="M330"/>
  <c i="3" r="M336" s="1"/>
  <c i="3" r="O330"/>
  <c i="3" r="O326" s="1"/>
  <c i="3" r="L330"/>
  <c i="3" r="K343" s="1"/>
  <c i="3" r="K344" s="1"/>
  <c i="3" r="K345" s="1"/>
  <c i="3" r="N330"/>
  <c i="3" r="N326" s="1"/>
  <c i="3" r="U102"/>
  <c i="3" r="P93"/>
  <c i="3" r="P74"/>
  <c i="3" r="P76"/>
  <c i="3" r="P91"/>
  <c i="3" r="U92"/>
  <c i="3" r="Q242"/>
  <c i="3" r="Q241" s="1"/>
  <c i="3" r="H249"/>
  <c i="3" r="M241"/>
  <c i="3" r="N241" s="1"/>
  <c i="3" r="S172"/>
  <c i="3" r="J179"/>
  <c i="3" r="J186" s="1"/>
  <c i="3" r="U242"/>
  <c i="3" r="L249"/>
  <c i="3" r="L256" s="1"/>
  <c i="3" r="T172"/>
  <c i="3" r="K179"/>
  <c i="3" r="K186" s="1"/>
  <c i="3" r="S242"/>
  <c i="3" r="J249"/>
  <c i="3" r="J256" s="1"/>
  <c i="3" r="R242"/>
  <c i="3" r="I249"/>
  <c i="3" r="I256" s="1"/>
  <c i="3" r="Q172"/>
  <c i="3" r="Q171" s="1"/>
  <c i="3" r="H179"/>
  <c i="3" r="M171"/>
  <c i="3" r="N171" s="1"/>
  <c i="3" r="F339"/>
  <c i="3" r="G339"/>
  <c i="3" r="G338"/>
  <c i="3" r="F338"/>
  <c i="3" r="F337"/>
  <c i="3" r="F340"/>
  <c i="3" r="G340"/>
  <c i="3" r="G337"/>
  <c i="3" r="O340"/>
  <c i="3" r="L338"/>
  <c i="3" r="N338"/>
  <c i="3" r="M340"/>
  <c i="3" r="J337"/>
  <c i="3" r="I340"/>
  <c i="3" r="O337"/>
  <c i="3" r="L339"/>
  <c i="3" r="N337"/>
  <c i="3" r="M338"/>
  <c i="3" r="J339"/>
  <c i="3" r="I338"/>
  <c i="3" r="O339"/>
  <c i="3" r="L337"/>
  <c i="3" r="N340"/>
  <c i="3" r="M339"/>
  <c i="3" r="J340"/>
  <c i="3" r="J338"/>
  <c i="3" r="I337"/>
  <c i="3" r="O338"/>
  <c i="3" r="L340"/>
  <c i="3" r="N339"/>
  <c i="3" r="M337"/>
  <c i="3" r="J336"/>
  <c i="3" r="I339"/>
  <c i="3" r="K339"/>
  <c i="3" r="H338"/>
  <c i="3" r="H337"/>
  <c i="3" r="H339"/>
  <c i="3" r="K336"/>
  <c i="3" r="H336"/>
  <c i="3" r="K337"/>
  <c i="3" r="K338"/>
  <c i="3" r="T242"/>
  <c i="3" r="T241" s="1"/>
  <c i="3" r="K249"/>
  <c i="3" r="K256" s="1"/>
  <c i="3" r="R172"/>
  <c i="3" r="R171" s="1"/>
  <c i="3" r="I179"/>
  <c i="3" r="I186" s="1"/>
  <c i="3" r="U172"/>
  <c i="3" r="L179"/>
  <c i="3" r="L186" s="1"/>
  <c i="3" r="U132"/>
  <c i="3" r="P134"/>
  <c i="3" r="T134" s="1"/>
  <c i="3" r="U134" s="1"/>
  <c i="3" r="U145"/>
  <c i="3" r="P145"/>
  <c i="3" r="P147"/>
  <c i="3" r="U147" s="1"/>
  <c i="3" r="U146"/>
  <c i="3" r="P146"/>
  <c i="3" r="P140"/>
  <c i="3" r="U140" s="1"/>
  <c i="3" r="P139"/>
  <c i="3" r="U139"/>
  <c i="3" r="U124"/>
  <c i="3" r="J326"/>
  <c i="3" r="P132"/>
  <c i="3" r="U131"/>
  <c i="3" r="P133"/>
  <c i="3" r="U133"/>
  <c i="3" r="U103"/>
  <c i="3" r="P94"/>
  <c i="3" r="P104"/>
  <c i="3" r="U78"/>
  <c i="3" r="U74"/>
  <c i="3" r="P105"/>
  <c i="3" r="T105" s="1"/>
  <c i="3" r="U105" s="1"/>
  <c i="3" r="P75"/>
  <c i="3" r="U77"/>
  <c i="3" r="P123"/>
  <c i="3" r="U75"/>
  <c i="3" r="P102"/>
  <c i="3" r="U94"/>
  <c i="3" r="U76"/>
  <c i="3" r="U104"/>
  <c i="3" r="U93"/>
  <c i="3" r="U95"/>
  <c i="3" r="U122"/>
  <c i="3" r="U123"/>
  <c i="3" r="U121"/>
  <c i="3" r="P96"/>
  <c i="3" r="T96" s="1"/>
  <c i="3" r="U96" s="1"/>
  <c i="3" r="P92"/>
  <c i="3" r="P103"/>
  <c i="3" r="U91"/>
  <c i="3" r="P77"/>
  <c i="3" r="U101"/>
  <c i="3" r="P126"/>
  <c i="3" r="T126" s="1"/>
  <c i="3" r="U126" s="1"/>
  <c i="3" r="P122"/>
  <c i="3" r="U125"/>
  <c i="3" r="P125"/>
  <c i="3" r="P101"/>
  <c i="3" r="P121"/>
  <c i="3" r="P124"/>
  <c i="3" r="P78"/>
  <c i="3" l="1" r="L326"/>
  <c i="3" r="G326"/>
  <c i="3" r="T237"/>
  <c i="3" r="T233"/>
  <c i="3" r="T229"/>
  <c i="3" r="T225"/>
  <c i="3" r="T221"/>
  <c i="3" r="T238"/>
  <c i="3" r="T234"/>
  <c i="3" r="T230"/>
  <c i="3" r="T226"/>
  <c i="3" r="T222"/>
  <c i="3" r="T239"/>
  <c i="3" r="T235"/>
  <c i="3" r="T231"/>
  <c i="3" r="T227"/>
  <c i="3" r="T223"/>
  <c i="3" r="T240"/>
  <c i="3" r="T236"/>
  <c i="3" r="T232"/>
  <c i="3" r="T228"/>
  <c i="3" r="T224"/>
  <c i="3" r="T220"/>
  <c i="3" r="O336"/>
  <c i="3" r="N343"/>
  <c i="3" r="N344" s="1"/>
  <c i="3" r="N345" s="1"/>
  <c i="3" r="L336"/>
  <c i="3" r="Q155"/>
  <c i="3" r="Q166"/>
  <c i="3" r="Q169"/>
  <c i="3" r="Q153"/>
  <c i="3" r="Q152"/>
  <c i="3" r="Q167"/>
  <c i="3" r="Q151"/>
  <c i="3" r="Q162"/>
  <c i="3" r="Q165"/>
  <c i="3" r="Q168"/>
  <c i="3" r="Q163"/>
  <c i="3" r="Q156"/>
  <c i="3" r="Q158"/>
  <c i="3" r="Q161"/>
  <c i="3" r="Q164"/>
  <c i="3" r="Q159"/>
  <c i="3" r="Q170"/>
  <c i="3" r="Q154"/>
  <c i="3" r="Q157"/>
  <c i="3" r="Q160"/>
  <c i="3" r="S240"/>
  <c i="3" r="S236"/>
  <c i="3" r="S232"/>
  <c i="3" r="S228"/>
  <c i="3" r="S224"/>
  <c i="3" r="S220"/>
  <c i="3" r="S237"/>
  <c i="3" r="S233"/>
  <c i="3" r="S229"/>
  <c i="3" r="S225"/>
  <c i="3" r="S221"/>
  <c i="3" r="S238"/>
  <c i="3" r="S234"/>
  <c i="3" r="S230"/>
  <c i="3" r="S226"/>
  <c i="3" r="S222"/>
  <c i="3" r="S239"/>
  <c i="3" r="S235"/>
  <c i="3" r="S231"/>
  <c i="3" r="S227"/>
  <c i="3" r="S223"/>
  <c i="3" r="S241"/>
  <c i="3" r="U241"/>
  <c i="3" r="U237"/>
  <c i="3" r="U233"/>
  <c i="3" r="U229"/>
  <c i="3" r="U225"/>
  <c i="3" r="U221"/>
  <c i="3" r="U240"/>
  <c i="3" r="U236"/>
  <c i="3" r="U232"/>
  <c i="3" r="U228"/>
  <c i="3" r="U224"/>
  <c i="3" r="U220"/>
  <c i="3" r="U239"/>
  <c i="3" r="U235"/>
  <c i="3" r="U231"/>
  <c i="3" r="U227"/>
  <c i="3" r="U223"/>
  <c i="3" r="U238"/>
  <c i="3" r="U234"/>
  <c i="3" r="U230"/>
  <c i="3" r="U226"/>
  <c i="3" r="U222"/>
  <c i="3" r="M249"/>
  <c i="3" r="K334" s="1"/>
  <c i="3" r="H256"/>
  <c i="3" r="R170"/>
  <c i="3" r="R161"/>
  <c i="3" r="R169"/>
  <c i="3" r="R167"/>
  <c i="3" r="R156"/>
  <c i="3" r="R164"/>
  <c i="3" r="R165"/>
  <c i="3" r="R158"/>
  <c i="3" r="R155"/>
  <c i="3" r="R159"/>
  <c i="3" r="R151"/>
  <c i="3" r="R168"/>
  <c i="3" r="R153"/>
  <c i="3" r="R166"/>
  <c i="3" r="R163"/>
  <c i="3" r="R160"/>
  <c i="3" r="R157"/>
  <c i="3" r="R162"/>
  <c i="3" r="R154"/>
  <c i="3" r="R152"/>
  <c i="3" r="N336"/>
  <c i="3" r="M343"/>
  <c i="3" r="M344" s="1"/>
  <c i="3" r="M345" s="1"/>
  <c i="3" r="M179"/>
  <c i="3" r="H334" s="1"/>
  <c i="3" r="H186"/>
  <c i="3" r="R241"/>
  <c i="3" r="R239"/>
  <c i="3" r="R226"/>
  <c i="3" r="R228"/>
  <c i="3" r="R235"/>
  <c i="3" r="R238"/>
  <c i="3" r="R222"/>
  <c i="3" r="R240"/>
  <c i="3" r="R224"/>
  <c i="3" r="R231"/>
  <c i="3" r="R234"/>
  <c i="3" r="R237"/>
  <c i="3" r="R221"/>
  <c i="3" r="R236"/>
  <c i="3" r="R220"/>
  <c i="3" r="R227"/>
  <c i="3" r="R230"/>
  <c i="3" r="R233"/>
  <c i="3" r="R232"/>
  <c i="3" r="R223"/>
  <c i="3" r="R229"/>
  <c i="3" r="R225"/>
  <c i="3" r="U171"/>
  <c i="3" r="U162"/>
  <c i="3" r="U165"/>
  <c i="3" r="U168"/>
  <c i="3" r="U152"/>
  <c i="3" r="U155"/>
  <c i="3" r="U158"/>
  <c i="3" r="U161"/>
  <c i="3" r="U164"/>
  <c i="3" r="U167"/>
  <c i="3" r="U151"/>
  <c i="3" r="U170"/>
  <c i="3" r="U154"/>
  <c i="3" r="U157"/>
  <c i="3" r="U160"/>
  <c i="3" r="U163"/>
  <c i="3" r="U166"/>
  <c i="3" r="U169"/>
  <c i="3" r="U153"/>
  <c i="3" r="U156"/>
  <c i="3" r="U159"/>
  <c i="3" r="T171"/>
  <c i="3" r="T151"/>
  <c i="3" r="T155"/>
  <c i="3" r="T159"/>
  <c i="3" r="T163"/>
  <c i="3" r="T167"/>
  <c i="3" r="T158"/>
  <c i="3" r="T170"/>
  <c i="3" r="T152"/>
  <c i="3" r="T156"/>
  <c i="3" r="T160"/>
  <c i="3" r="T164"/>
  <c i="3" r="T168"/>
  <c i="3" r="T166"/>
  <c i="3" r="T153"/>
  <c i="3" r="T157"/>
  <c i="3" r="T161"/>
  <c i="3" r="T165"/>
  <c i="3" r="T169"/>
  <c i="3" r="T154"/>
  <c i="3" r="T162"/>
  <c i="3" r="S171"/>
  <c i="3" r="S151"/>
  <c i="3" r="S155"/>
  <c i="3" r="S159"/>
  <c i="3" r="S163"/>
  <c i="3" r="S167"/>
  <c i="3" r="S158"/>
  <c i="3" r="S166"/>
  <c i="3" r="S152"/>
  <c i="3" r="S156"/>
  <c i="3" r="S160"/>
  <c i="3" r="S164"/>
  <c i="3" r="S168"/>
  <c i="3" r="S170"/>
  <c i="3" r="S153"/>
  <c i="3" r="S157"/>
  <c i="3" r="S161"/>
  <c i="3" r="S165"/>
  <c i="3" r="S169"/>
  <c i="3" r="S154"/>
  <c i="3" r="S162"/>
  <c i="3" r="Q220"/>
  <c i="3" r="Q239"/>
  <c i="3" r="Q235"/>
  <c i="3" r="Q231"/>
  <c i="3" r="Q227"/>
  <c i="3" r="Q223"/>
  <c i="3" r="Q240"/>
  <c i="3" r="Q236"/>
  <c i="3" r="Q232"/>
  <c i="3" r="Q228"/>
  <c i="3" r="Q224"/>
  <c i="3" r="Q237"/>
  <c i="3" r="Q233"/>
  <c i="3" r="Q229"/>
  <c i="3" r="Q225"/>
  <c i="3" r="Q221"/>
  <c i="3" r="Q238"/>
  <c i="3" r="Q234"/>
  <c i="3" r="Q230"/>
  <c i="3" r="Q226"/>
  <c i="3" r="Q222"/>
  <c i="3" r="H343"/>
  <c i="3" r="H344" s="1"/>
  <c i="3" r="H345" s="1"/>
  <c i="3" r="I336"/>
  <c i="3" r="F343"/>
  <c i="3" r="F344" s="1"/>
  <c i="3" r="F345" s="1"/>
  <c i="3" r="F336"/>
  <c i="3" r="L343"/>
  <c i="3" r="L344" s="1"/>
  <c i="3" r="L345" s="1"/>
  <c i="3" r="M326"/>
  <c i="3" r="I326"/>
  <c i="3" r="F326"/>
  <c i="3" l="1" r="M186"/>
  <c i="3" r="M256"/>
  <c i="3" l="1" r="H340"/>
  <c i="3" r="H326"/>
  <c i="3" r="K340"/>
  <c i="3" r="K32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authorId="0" ref="F65" shapeId="0" xr:uid="{00000000-0006-0000-0300-000001000000}">
      <text>
        <r>
          <rPr>
            <b/>
            <sz val="9"/>
            <color indexed="81"/>
            <rFont val="Tahoma"/>
            <family val="2"/>
            <charset val="204"/>
          </rPr>
          <t>Author:</t>
        </r>
        <r>
          <rPr>
            <sz val="9"/>
            <color indexed="81"/>
            <rFont val="Tahoma"/>
            <family val="2"/>
            <charset val="204"/>
          </rPr>
          <t xml:space="preserve">
От общего фонда времени вычитаем простои КТГ, потому что хотим получить максимальный КИМ</t>
        </r>
      </text>
    </comment>
  </commentList>
</comments>
</file>

<file path=xl/sharedStrings.xml><?xml version="1.0" encoding="utf-8"?>
<sst xmlns="http://schemas.openxmlformats.org/spreadsheetml/2006/main" count="1787" uniqueCount="977">
  <si>
    <t>шт.</t>
  </si>
  <si>
    <t>%</t>
  </si>
  <si>
    <t>Доля составов, прибывающих на направление "юг"</t>
  </si>
  <si>
    <t>Доля составов, прибывающих на направление "север"</t>
  </si>
  <si>
    <t>да\нет</t>
  </si>
  <si>
    <t>2 УУ ББ: "север" + "юг"</t>
  </si>
  <si>
    <t>1 УУ ББ: "юг"</t>
  </si>
  <si>
    <t>1 УУ ББ: "север"</t>
  </si>
  <si>
    <t>тонн</t>
  </si>
  <si>
    <t>Объем приемного бункера УУ ББ:</t>
  </si>
  <si>
    <t>мин./ББ</t>
  </si>
  <si>
    <t>Производительность УУ ББ:</t>
  </si>
  <si>
    <t>Технология - доля фракции "15+":</t>
  </si>
  <si>
    <t>Технология - доля мелочи фракции "5-15":</t>
  </si>
  <si>
    <t>Технология - доля мелочи фракции "0-5":</t>
  </si>
  <si>
    <t>мин.</t>
  </si>
  <si>
    <t>Аварийная поломка, длительность:</t>
  </si>
  <si>
    <t>Объем приемного бункера ДУ:</t>
  </si>
  <si>
    <t>тонн/мин.</t>
  </si>
  <si>
    <t>Производительность УР:</t>
  </si>
  <si>
    <t>Технология - доля подрешеточной фракции:</t>
  </si>
  <si>
    <t>Технология - доля целевой фракции:</t>
  </si>
  <si>
    <t>Технология - доля надрешеточной фракции:</t>
  </si>
  <si>
    <t>Производительность ДУ:</t>
  </si>
  <si>
    <t>"Мгновенное взвешивание" (платформенные весы)</t>
  </si>
  <si>
    <t>2 весовых: "север" + "юг"</t>
  </si>
  <si>
    <t>1 весовая: "юг"</t>
  </si>
  <si>
    <t>1 весовая: "север"</t>
  </si>
  <si>
    <t>ВЕСОВЫЕ</t>
  </si>
  <si>
    <t>указать N</t>
  </si>
  <si>
    <t>Длительность засыпания короба с чушками в бункер ДУ</t>
  </si>
  <si>
    <t>сек.</t>
  </si>
  <si>
    <t>Длительность опускания груза:</t>
  </si>
  <si>
    <t>Длительность подъема груза:</t>
  </si>
  <si>
    <t>м/с</t>
  </si>
  <si>
    <t>Скорость передвижения крана:</t>
  </si>
  <si>
    <t>КРАНЫ СГП</t>
  </si>
  <si>
    <t>Максимальное кол-во коробов (неизменяемый параметр):</t>
  </si>
  <si>
    <t>час</t>
  </si>
  <si>
    <t>Время остывания короба с чушками:</t>
  </si>
  <si>
    <t>м3</t>
  </si>
  <si>
    <t>Объем короба:</t>
  </si>
  <si>
    <t>Слив в чашу (от массы металла в ковше)</t>
  </si>
  <si>
    <t>кг. / мин.</t>
  </si>
  <si>
    <t>Скорость "намерзания" металла:</t>
  </si>
  <si>
    <t>"Намерзания" начинаются через … после выкатки в пролет:</t>
  </si>
  <si>
    <t>Потери с брызгами (от метлалла за выпуск)</t>
  </si>
  <si>
    <t>Длительность слива шлака:</t>
  </si>
  <si>
    <t>КРАНЫ ПЦ</t>
  </si>
  <si>
    <t>км/час</t>
  </si>
  <si>
    <t>Скорость автошлаковоза</t>
  </si>
  <si>
    <t>Каждый [N] автошлаковоз приходит с опозданием:</t>
  </si>
  <si>
    <t>Скорость шлаковоза</t>
  </si>
  <si>
    <t>Максимально допустимое число шлаковозов в составе (max)</t>
  </si>
  <si>
    <t>Минимально допустимое число шлаковозов в составе (min)</t>
  </si>
  <si>
    <t>Объем ковша под печь 64:</t>
  </si>
  <si>
    <t>Объем ковша под печи 61-63:</t>
  </si>
  <si>
    <t>час.</t>
  </si>
  <si>
    <t>Продолжительность чистки ковша (для печей 61-63):</t>
  </si>
  <si>
    <t>КОВШИ</t>
  </si>
  <si>
    <t>коэф-т</t>
  </si>
  <si>
    <t>Кратность шлака:</t>
  </si>
  <si>
    <t>тонны</t>
  </si>
  <si>
    <t>Отклонение от средней массы металла за 1 выпуск (печи: 64):</t>
  </si>
  <si>
    <t>Средняя масса металла за 1 выпуск (печи: 64):</t>
  </si>
  <si>
    <t>Отклонение от средней массы металла за 1 выпуск (печи: 61 - 63):</t>
  </si>
  <si>
    <t>Средняя масса металла за 1 выпуск (печи: 61 - 63):</t>
  </si>
  <si>
    <t>да/нет</t>
  </si>
  <si>
    <t>Учет ввода печи 64 в эксплуатацию:</t>
  </si>
  <si>
    <t>раз/смена</t>
  </si>
  <si>
    <t>Отклонение от среднего времени:</t>
  </si>
  <si>
    <t>Средняя продолжительность выпуска:</t>
  </si>
  <si>
    <t>Дата и время формирования отчета:</t>
  </si>
  <si>
    <t>Результаты эксперимента имитационной модели ПЦ6 АксЗФ</t>
  </si>
  <si>
    <t>Общие вводные в модели:</t>
  </si>
  <si>
    <t>Фонд времени (час):</t>
  </si>
  <si>
    <t>Дата начала:</t>
  </si>
  <si>
    <t>Период прогнозирования (мес):</t>
  </si>
  <si>
    <t>День</t>
  </si>
  <si>
    <t>Месяц</t>
  </si>
  <si>
    <t>Год</t>
  </si>
  <si>
    <t>Дней прогноза:</t>
  </si>
  <si>
    <t>Окончание</t>
  </si>
  <si>
    <t>Агенты \ Ресурсы ПЦ:</t>
  </si>
  <si>
    <t>Печи, шт.:</t>
  </si>
  <si>
    <t>Ковши, шт.:</t>
  </si>
  <si>
    <t>Краны, шт.:</t>
  </si>
  <si>
    <t>РМ, шт.:</t>
  </si>
  <si>
    <t>Печной цех:</t>
  </si>
  <si>
    <t>Склад готовой продукции:</t>
  </si>
  <si>
    <t>ДУ, шт.:</t>
  </si>
  <si>
    <t>УР, шт.:</t>
  </si>
  <si>
    <t>Весовые, шт.:</t>
  </si>
  <si>
    <t>УУ ББ, шт.:</t>
  </si>
  <si>
    <t>Выпуск печей:</t>
  </si>
  <si>
    <t>Выпуск, тыс тонн:</t>
  </si>
  <si>
    <t>Количество выпусков, шт.:</t>
  </si>
  <si>
    <t>П61</t>
  </si>
  <si>
    <t>П62</t>
  </si>
  <si>
    <t>П63</t>
  </si>
  <si>
    <t>П64</t>
  </si>
  <si>
    <t>Итого:</t>
  </si>
  <si>
    <t>Идеал</t>
  </si>
  <si>
    <t>Экспер</t>
  </si>
  <si>
    <t>Потери по печам:</t>
  </si>
  <si>
    <t>Намерзания, тыс тонн:</t>
  </si>
  <si>
    <t>Число намерзаний, шт.:</t>
  </si>
  <si>
    <t>Время намерзаний, мин.:</t>
  </si>
  <si>
    <t>По причинам простоя, шт.:</t>
  </si>
  <si>
    <t>Нет крана</t>
  </si>
  <si>
    <t>Не готова РМ</t>
  </si>
  <si>
    <t>Снижение мощности, тыс тонн:</t>
  </si>
  <si>
    <t>Число случаев, шт.:</t>
  </si>
  <si>
    <t>Время на сниженной мощн, мин.:</t>
  </si>
  <si>
    <t>Нет чаш</t>
  </si>
  <si>
    <t>Нет ковшей</t>
  </si>
  <si>
    <t>Брызги</t>
  </si>
  <si>
    <t>Start</t>
  </si>
  <si>
    <t xml:space="preserve">End </t>
  </si>
  <si>
    <t>Base</t>
  </si>
  <si>
    <t>Positive</t>
  </si>
  <si>
    <t>Negative</t>
  </si>
  <si>
    <t>Выпуск</t>
  </si>
  <si>
    <t>В чушки</t>
  </si>
  <si>
    <t>КТГ Печи:</t>
  </si>
  <si>
    <t>Плановый ТР, час:</t>
  </si>
  <si>
    <t>Аварийный ремонт, час:</t>
  </si>
  <si>
    <t>ТР</t>
  </si>
  <si>
    <t>АР</t>
  </si>
  <si>
    <t>КТГ</t>
  </si>
  <si>
    <t>Случай "идеал":</t>
  </si>
  <si>
    <t>Случай "'эксперимент":</t>
  </si>
  <si>
    <t>Потери времени (КТГ), мин.:</t>
  </si>
  <si>
    <t>Потери в объеме (КТГ), тыс тонн:</t>
  </si>
  <si>
    <t>КТГ Краны ПЦ:</t>
  </si>
  <si>
    <t>К1</t>
  </si>
  <si>
    <t>К2</t>
  </si>
  <si>
    <t>К3</t>
  </si>
  <si>
    <t>К4</t>
  </si>
  <si>
    <t>К5</t>
  </si>
  <si>
    <t>КТГ РМ:</t>
  </si>
  <si>
    <t>РМ1</t>
  </si>
  <si>
    <t>РМ2</t>
  </si>
  <si>
    <t>РМ3</t>
  </si>
  <si>
    <t>РМ4</t>
  </si>
  <si>
    <t>КТГ ковши:</t>
  </si>
  <si>
    <t>Плановое обслуживание, час:</t>
  </si>
  <si>
    <t>П61 - 63: чистка</t>
  </si>
  <si>
    <t>П64: чистка</t>
  </si>
  <si>
    <t>П61 - 63: футеровка</t>
  </si>
  <si>
    <t>П64: футеровка</t>
  </si>
  <si>
    <t>КТГ Краны СГП:</t>
  </si>
  <si>
    <t>Выпуски</t>
  </si>
  <si>
    <t>Потери (намерзания + технологические)</t>
  </si>
  <si>
    <t>Операции кранов ПЦ, часы:</t>
  </si>
  <si>
    <t>Установка ковша на тележку</t>
  </si>
  <si>
    <t>Установка чаши на тележку</t>
  </si>
  <si>
    <t>Слив шлака в чашу (литейный пролет)</t>
  </si>
  <si>
    <t>Слив горячей оборотки</t>
  </si>
  <si>
    <t>Чистка носика ковша на пике</t>
  </si>
  <si>
    <t>Постановка ковша на РМ</t>
  </si>
  <si>
    <t>Снятие ковша с РМ \ на остывание</t>
  </si>
  <si>
    <t>Транспортировка ковша на чистку</t>
  </si>
  <si>
    <t>Транспортировка ковша с чистки</t>
  </si>
  <si>
    <t>Транспортировка ковша на футеровку</t>
  </si>
  <si>
    <t>Транспортировка ковша с футеровки</t>
  </si>
  <si>
    <t>Возврат чаши в шлаковоз</t>
  </si>
  <si>
    <t>Снятие чаши под ГО с шлаковоза</t>
  </si>
  <si>
    <t>Возврат чаши под ГО в шлаковоз</t>
  </si>
  <si>
    <t>Снятие козлового металла с РМ</t>
  </si>
  <si>
    <t>Прохождение планового ТР</t>
  </si>
  <si>
    <t>Аварийный простой</t>
  </si>
  <si>
    <t>Пропуск другого крана</t>
  </si>
  <si>
    <t>Готов к работе, но не работаю</t>
  </si>
  <si>
    <t>ИТОГО:</t>
  </si>
  <si>
    <t>% От общего фонда времени</t>
  </si>
  <si>
    <t>Mapping</t>
  </si>
  <si>
    <t>зеленая</t>
  </si>
  <si>
    <t>серая</t>
  </si>
  <si>
    <t>малиновая</t>
  </si>
  <si>
    <t>синяя</t>
  </si>
  <si>
    <t>желтая</t>
  </si>
  <si>
    <t>старт_прогнозирования</t>
  </si>
  <si>
    <t>период_прогнозирования</t>
  </si>
  <si>
    <t>печи_шт</t>
  </si>
  <si>
    <t>ковши_шт</t>
  </si>
  <si>
    <t>рм_шт</t>
  </si>
  <si>
    <t>краны_пц_шт</t>
  </si>
  <si>
    <t>краны_сгп_шт</t>
  </si>
  <si>
    <t>ду_шт</t>
  </si>
  <si>
    <t>ур_шт</t>
  </si>
  <si>
    <t>весовые_шт</t>
  </si>
  <si>
    <t>уубб_шт</t>
  </si>
  <si>
    <t>п61_выпуск_шт</t>
  </si>
  <si>
    <t>п62_выпуск_шт</t>
  </si>
  <si>
    <t>п63_выпуск_шт</t>
  </si>
  <si>
    <t>п64_выпуск_шт</t>
  </si>
  <si>
    <t>п61_намерзания_ттн</t>
  </si>
  <si>
    <t>п61_выпуск_ттн</t>
  </si>
  <si>
    <t>п62_выпуск_ттн</t>
  </si>
  <si>
    <t>п63_выпуск_ттн</t>
  </si>
  <si>
    <t>п64_выпуск_ттн</t>
  </si>
  <si>
    <t>п62_намерзания_ттн</t>
  </si>
  <si>
    <t>п63_намерзания_ттн</t>
  </si>
  <si>
    <t>п64_намерзания_ттн</t>
  </si>
  <si>
    <t>п61_намерзания_шт</t>
  </si>
  <si>
    <t>п62_намерзания_шт</t>
  </si>
  <si>
    <t>п63_намерзания_шт</t>
  </si>
  <si>
    <t>п64_намерзания_шт</t>
  </si>
  <si>
    <t>п61_намерзания_мин</t>
  </si>
  <si>
    <t>п62_намерзания_мин</t>
  </si>
  <si>
    <t>п63_намерзания_мин</t>
  </si>
  <si>
    <t>п64_намерзания_мин</t>
  </si>
  <si>
    <t>По причинам простоя, мин.:</t>
  </si>
  <si>
    <t>п61_намерзания_кран_шт</t>
  </si>
  <si>
    <t>п62_намерзания_кран_шт</t>
  </si>
  <si>
    <t>п63_намерзания_кран_шт</t>
  </si>
  <si>
    <t>п64_намерзания_кран_шт</t>
  </si>
  <si>
    <t>п61_намерзания_рм_шт</t>
  </si>
  <si>
    <t>п62_намерзания_рм_шт</t>
  </si>
  <si>
    <t>п63_намерзания_рм_шт</t>
  </si>
  <si>
    <t>п64_намерзания_рм_шт</t>
  </si>
  <si>
    <t>п61_намерзания_кран_мин</t>
  </si>
  <si>
    <t>п61_намерзания_рм_мин</t>
  </si>
  <si>
    <t>п62_намерзания_кран_мин</t>
  </si>
  <si>
    <t>п62_намерзания_рм_мин</t>
  </si>
  <si>
    <t>п63_намерзания_кран_мин</t>
  </si>
  <si>
    <t>п63_намерзания_рм_мин</t>
  </si>
  <si>
    <t>п64_намерзания_кран_мин</t>
  </si>
  <si>
    <t>п64_намерзания_рм_мин</t>
  </si>
  <si>
    <t>п61_мощность_шт</t>
  </si>
  <si>
    <t>п61_мощность_мин</t>
  </si>
  <si>
    <t>п62_мощность_шт</t>
  </si>
  <si>
    <t>п62_мощность_мин</t>
  </si>
  <si>
    <t>п63_мощность_шт</t>
  </si>
  <si>
    <t>п63_мощность_мин</t>
  </si>
  <si>
    <t>п64_мощность_шт</t>
  </si>
  <si>
    <t>п64_мощность_мин</t>
  </si>
  <si>
    <t>п61_мощность_чаша_шт</t>
  </si>
  <si>
    <t>п61_мощность_чаша_мин</t>
  </si>
  <si>
    <t>п62_мощность_чаша_шт</t>
  </si>
  <si>
    <t>п62_мощность_чаша_мин</t>
  </si>
  <si>
    <t>п63_мощность_чаша_шт</t>
  </si>
  <si>
    <t>п63_мощность_чаша_мин</t>
  </si>
  <si>
    <t>п64_мощность_чаша_шт</t>
  </si>
  <si>
    <t>п64_мощность_чаша_мин</t>
  </si>
  <si>
    <t>п61_мощность_ковш_шт</t>
  </si>
  <si>
    <t>п61_мощность_ковш_мин</t>
  </si>
  <si>
    <t>п62_мощность_ковш_шт</t>
  </si>
  <si>
    <t>п62_мощность_ковш_мин</t>
  </si>
  <si>
    <t>п63_мощность_ковш_шт</t>
  </si>
  <si>
    <t>п63_мощность_ковш_мин</t>
  </si>
  <si>
    <t>п64_мощность_ковш_шт</t>
  </si>
  <si>
    <t>п64_мощность_ковш_мин</t>
  </si>
  <si>
    <t>п61_ТР_час</t>
  </si>
  <si>
    <t>п62_ТР_час</t>
  </si>
  <si>
    <t>п63_ТР_час</t>
  </si>
  <si>
    <t>п64_ТР_час</t>
  </si>
  <si>
    <t>п61_АР_час</t>
  </si>
  <si>
    <t>п62_АР_час</t>
  </si>
  <si>
    <t>п63_АР_час</t>
  </si>
  <si>
    <t>п64_АР_час</t>
  </si>
  <si>
    <t>кпц1_ТР_час</t>
  </si>
  <si>
    <t>кпц2_ТР_час</t>
  </si>
  <si>
    <t>кпц3_ТР_час</t>
  </si>
  <si>
    <t>кпц4_ТР_час</t>
  </si>
  <si>
    <t>кпц5_ТР_час</t>
  </si>
  <si>
    <t>кпц1_АР_час</t>
  </si>
  <si>
    <t>кпц2_АР_час</t>
  </si>
  <si>
    <t>кпц3_АР_час</t>
  </si>
  <si>
    <t>кпц4_АР_час</t>
  </si>
  <si>
    <t>кпц5_АР_час</t>
  </si>
  <si>
    <t>рм1_ТР_час</t>
  </si>
  <si>
    <t>рм2_ТР_час</t>
  </si>
  <si>
    <t>рм3_ТР_час</t>
  </si>
  <si>
    <t>рм4_ТР_час</t>
  </si>
  <si>
    <t>рм1_АР_час</t>
  </si>
  <si>
    <t>рм2_АР_час</t>
  </si>
  <si>
    <t>рм3_АР_час</t>
  </si>
  <si>
    <t>рм4_АР_час</t>
  </si>
  <si>
    <t>ксгп1_ТР_час</t>
  </si>
  <si>
    <t>ксгп1_АР_час</t>
  </si>
  <si>
    <t>ксгп2_ТР_час</t>
  </si>
  <si>
    <t>ксгп2_АР_час</t>
  </si>
  <si>
    <t>ксгп3_ТР_час</t>
  </si>
  <si>
    <t>ксгп3_АР_час</t>
  </si>
  <si>
    <t>ксгп4_ТР_час</t>
  </si>
  <si>
    <t>ксгп4_АР_час</t>
  </si>
  <si>
    <t>ксгп5_ТР_час</t>
  </si>
  <si>
    <t>ксгп5_АР_час</t>
  </si>
  <si>
    <t>кпц1_Установка ковша на тележку_час</t>
  </si>
  <si>
    <t>кпц1_Установка чаши на тележку_час</t>
  </si>
  <si>
    <t>кпц1_Слив шлака в чашу (литейный пролет)_час</t>
  </si>
  <si>
    <t>кпц1_Слив горячей оборотки_час</t>
  </si>
  <si>
    <t>кпц1_Чистка носика ковша на пике_час</t>
  </si>
  <si>
    <t>кпц1_Постановка ковша на РМ_час</t>
  </si>
  <si>
    <t>кпц1_Снятие ковша с РМ \ на остывание_час</t>
  </si>
  <si>
    <t>кпц1_Транспортировка ковша на чистку_час</t>
  </si>
  <si>
    <t>кпц1_Транспортировка ковша с чистки_час</t>
  </si>
  <si>
    <t>кпц1_Транспортировка ковша на футеровку_час</t>
  </si>
  <si>
    <t>кпц1_Транспортировка ковша с футеровки_час</t>
  </si>
  <si>
    <t>кпц1_Возврат чаши в шлаковоз_час</t>
  </si>
  <si>
    <t>кпц1_Снятие чаши под ГО с шлаковоза_час</t>
  </si>
  <si>
    <t>кпц1_Возврат чаши под ГО в шлаковоз_час</t>
  </si>
  <si>
    <t>кпц1_Снятие козлового металла с РМ_час</t>
  </si>
  <si>
    <t>кпц1_Пропуск другого крана_час</t>
  </si>
  <si>
    <t>кпц1_Готов к работе, но не работаю_час</t>
  </si>
  <si>
    <t>кпц2_Установка ковша на тележку_час</t>
  </si>
  <si>
    <t>кпц2_Установка чаши на тележку_час</t>
  </si>
  <si>
    <t>кпц2_Слив шлака в чашу (литейный пролет)_час</t>
  </si>
  <si>
    <t>кпц2_Слив горячей оборотки_час</t>
  </si>
  <si>
    <t>кпц2_Чистка носика ковша на пике_час</t>
  </si>
  <si>
    <t>кпц2_Постановка ковша на РМ_час</t>
  </si>
  <si>
    <t>кпц2_Снятие ковша с РМ \ на остывание_час</t>
  </si>
  <si>
    <t>кпц2_Транспортировка ковша на чистку_час</t>
  </si>
  <si>
    <t>кпц2_Транспортировка ковша с чистки_час</t>
  </si>
  <si>
    <t>кпц2_Транспортировка ковша на футеровку_час</t>
  </si>
  <si>
    <t>кпц2_Транспортировка ковша с футеровки_час</t>
  </si>
  <si>
    <t>кпц2_Возврат чаши в шлаковоз_час</t>
  </si>
  <si>
    <t>кпц2_Снятие чаши под ГО с шлаковоза_час</t>
  </si>
  <si>
    <t>кпц2_Возврат чаши под ГО в шлаковоз_час</t>
  </si>
  <si>
    <t>кпц2_Снятие козлового металла с РМ_час</t>
  </si>
  <si>
    <t>кпц2_Пропуск другого крана_час</t>
  </si>
  <si>
    <t>кпц2_Готов к работе, но не работаю_час</t>
  </si>
  <si>
    <t>кпц3_Установка ковша на тележку_час</t>
  </si>
  <si>
    <t>кпц3_Установка чаши на тележку_час</t>
  </si>
  <si>
    <t>кпц3_Слив шлака в чашу (литейный пролет)_час</t>
  </si>
  <si>
    <t>кпц3_Слив горячей оборотки_час</t>
  </si>
  <si>
    <t>кпц3_Чистка носика ковша на пике_час</t>
  </si>
  <si>
    <t>кпц3_Постановка ковша на РМ_час</t>
  </si>
  <si>
    <t>кпц3_Снятие ковша с РМ \ на остывание_час</t>
  </si>
  <si>
    <t>кпц3_Транспортировка ковша на чистку_час</t>
  </si>
  <si>
    <t>кпц3_Транспортировка ковша с чистки_час</t>
  </si>
  <si>
    <t>кпц3_Транспортировка ковша на футеровку_час</t>
  </si>
  <si>
    <t>кпц3_Транспортировка ковша с футеровки_час</t>
  </si>
  <si>
    <t>кпц3_Возврат чаши в шлаковоз_час</t>
  </si>
  <si>
    <t>кпц3_Снятие чаши под ГО с шлаковоза_час</t>
  </si>
  <si>
    <t>кпц3_Возврат чаши под ГО в шлаковоз_час</t>
  </si>
  <si>
    <t>кпц3_Снятие козлового металла с РМ_час</t>
  </si>
  <si>
    <t>кпц3_Пропуск другого крана_час</t>
  </si>
  <si>
    <t>кпц3_Готов к работе, но не работаю_час</t>
  </si>
  <si>
    <t>кпц4_Установка ковша на тележку_час</t>
  </si>
  <si>
    <t>кпц4_Установка чаши на тележку_час</t>
  </si>
  <si>
    <t>кпц4_Слив шлака в чашу (литейный пролет)_час</t>
  </si>
  <si>
    <t>кпц4_Слив горячей оборотки_час</t>
  </si>
  <si>
    <t>кпц4_Чистка носика ковша на пике_час</t>
  </si>
  <si>
    <t>кпц4_Постановка ковша на РМ_час</t>
  </si>
  <si>
    <t>кпц4_Снятие ковша с РМ \ на остывание_час</t>
  </si>
  <si>
    <t>кпц4_Транспортировка ковша на чистку_час</t>
  </si>
  <si>
    <t>кпц4_Транспортировка ковша с чистки_час</t>
  </si>
  <si>
    <t>кпц4_Транспортировка ковша на футеровку_час</t>
  </si>
  <si>
    <t>кпц4_Транспортировка ковша с футеровки_час</t>
  </si>
  <si>
    <t>кпц4_Возврат чаши в шлаковоз_час</t>
  </si>
  <si>
    <t>кпц4_Снятие чаши под ГО с шлаковоза_час</t>
  </si>
  <si>
    <t>кпц4_Возврат чаши под ГО в шлаковоз_час</t>
  </si>
  <si>
    <t>кпц4_Снятие козлового металла с РМ_час</t>
  </si>
  <si>
    <t>кпц4_Пропуск другого крана_час</t>
  </si>
  <si>
    <t>кпц4_Готов к работе, но не работаю_час</t>
  </si>
  <si>
    <t>кпц5_Установка ковша на тележку_час</t>
  </si>
  <si>
    <t>кпц5_Установка чаши на тележку_час</t>
  </si>
  <si>
    <t>кпц5_Слив шлака в чашу (литейный пролет)_час</t>
  </si>
  <si>
    <t>кпц5_Слив горячей оборотки_час</t>
  </si>
  <si>
    <t>кпц5_Чистка носика ковша на пике_час</t>
  </si>
  <si>
    <t>кпц5_Постановка ковша на РМ_час</t>
  </si>
  <si>
    <t>кпц5_Снятие ковша с РМ \ на остывание_час</t>
  </si>
  <si>
    <t>кпц5_Транспортировка ковша на чистку_час</t>
  </si>
  <si>
    <t>кпц5_Транспортировка ковша с чистки_час</t>
  </si>
  <si>
    <t>кпц5_Транспортировка ковша на футеровку_час</t>
  </si>
  <si>
    <t>кпц5_Транспортировка ковша с футеровки_час</t>
  </si>
  <si>
    <t>кпц5_Возврат чаши в шлаковоз_час</t>
  </si>
  <si>
    <t>кпц5_Снятие чаши под ГО с шлаковоза_час</t>
  </si>
  <si>
    <t>кпц5_Возврат чаши под ГО в шлаковоз_час</t>
  </si>
  <si>
    <t>кпц5_Снятие козлового металла с РМ_час</t>
  </si>
  <si>
    <t>кпц5_Пропуск другого крана_час</t>
  </si>
  <si>
    <t>кпц5_Готов к работе, но не работаю_час</t>
  </si>
  <si>
    <t>Агенты</t>
  </si>
  <si>
    <t>Операции кранов ПЦ</t>
  </si>
  <si>
    <t>Операции кранов СГП, часы:</t>
  </si>
  <si>
    <t>Постановка короба под РМ</t>
  </si>
  <si>
    <t>Взвешивание чушек</t>
  </si>
  <si>
    <t>Оставление короба для остывания</t>
  </si>
  <si>
    <t>Постановка коробов по ДУ</t>
  </si>
  <si>
    <t>Подача навески на дробление</t>
  </si>
  <si>
    <t>Отставление пустого короба</t>
  </si>
  <si>
    <t>Подача мелочи в бункер РМ</t>
  </si>
  <si>
    <t>Коллапс: опрокидываение короба</t>
  </si>
  <si>
    <t>Взвешивание после дробления</t>
  </si>
  <si>
    <t>Постановка пустого короба под рассев</t>
  </si>
  <si>
    <t>Взвешивание короба после рассева</t>
  </si>
  <si>
    <t>Погрузка в самосвал</t>
  </si>
  <si>
    <t>Погрузка в вагон-вкладыш</t>
  </si>
  <si>
    <t>Погрузка биг-бегов</t>
  </si>
  <si>
    <t>Подача в бункер УУ ББ</t>
  </si>
  <si>
    <t>Взвешивание биг-бегов</t>
  </si>
  <si>
    <t>ксгп1_Постановка короба под РМ_час</t>
  </si>
  <si>
    <t>ксгп1_Взвешивание чушек_час</t>
  </si>
  <si>
    <t>ксгп1_Оставление короба для остывания_час</t>
  </si>
  <si>
    <t>ксгп1_Постановка коробов по ДУ_час</t>
  </si>
  <si>
    <t>ксгп1_Подача навески на дробление_час</t>
  </si>
  <si>
    <t>ксгп1_Отставление пустого короба_час</t>
  </si>
  <si>
    <t>ксгп1_Взвешивание после дробления_час</t>
  </si>
  <si>
    <t>ксгп1_Взвешивание короба после рассева_час</t>
  </si>
  <si>
    <t>ксгп1_Погрузка в самосвал_час</t>
  </si>
  <si>
    <t>ксгп1_Погрузка в вагон-вкладыш_час</t>
  </si>
  <si>
    <t>ксгп1_Погрузка биг-бегов_час</t>
  </si>
  <si>
    <t>ксгп1_Подача в бункер УУ ББ_час</t>
  </si>
  <si>
    <t>ксгп1_Взвешивание биг-бегов_час</t>
  </si>
  <si>
    <t>ксгп1_Коллапс: опрокидываение короба_час</t>
  </si>
  <si>
    <t>ксгп1_Пропуск другого крана_час</t>
  </si>
  <si>
    <t>ксгп1_Готов к работе, но не работаю_час</t>
  </si>
  <si>
    <t>ксгп2_Постановка короба под РМ_час</t>
  </si>
  <si>
    <t>ксгп2_Взвешивание чушек_час</t>
  </si>
  <si>
    <t>ксгп2_Оставление короба для остывания_час</t>
  </si>
  <si>
    <t>ксгп2_Постановка коробов по ДУ_час</t>
  </si>
  <si>
    <t>ксгп2_Подача навески на дробление_час</t>
  </si>
  <si>
    <t>ксгп2_Отставление пустого короба_час</t>
  </si>
  <si>
    <t>ксгп2_Взвешивание после дробления_час</t>
  </si>
  <si>
    <t>ксгп2_Взвешивание короба после рассева_час</t>
  </si>
  <si>
    <t>ксгп2_Погрузка в самосвал_час</t>
  </si>
  <si>
    <t>ксгп2_Погрузка в вагон-вкладыш_час</t>
  </si>
  <si>
    <t>ксгп2_Погрузка биг-бегов_час</t>
  </si>
  <si>
    <t>ксгп2_Подача в бункер УУ ББ_час</t>
  </si>
  <si>
    <t>ксгп2_Взвешивание биг-бегов_час</t>
  </si>
  <si>
    <t>ксгп2_Коллапс: опрокидываение короба_час</t>
  </si>
  <si>
    <t>ксгп2_Пропуск другого крана_час</t>
  </si>
  <si>
    <t>ксгп2_Готов к работе, но не работаю_час</t>
  </si>
  <si>
    <t>ксгп3_Постановка короба под РМ_час</t>
  </si>
  <si>
    <t>ксгп3_Взвешивание чушек_час</t>
  </si>
  <si>
    <t>ксгп3_Оставление короба для остывания_час</t>
  </si>
  <si>
    <t>ксгп3_Постановка коробов по ДУ_час</t>
  </si>
  <si>
    <t>ксгп3_Подача навески на дробление_час</t>
  </si>
  <si>
    <t>ксгп3_Отставление пустого короба_час</t>
  </si>
  <si>
    <t>ксгп3_Взвешивание после дробления_час</t>
  </si>
  <si>
    <t>ксгп3_Взвешивание короба после рассева_час</t>
  </si>
  <si>
    <t>ксгп3_Погрузка в самосвал_час</t>
  </si>
  <si>
    <t>ксгп3_Погрузка в вагон-вкладыш_час</t>
  </si>
  <si>
    <t>ксгп3_Погрузка биг-бегов_час</t>
  </si>
  <si>
    <t>ксгп3_Подача в бункер УУ ББ_час</t>
  </si>
  <si>
    <t>ксгп3_Взвешивание биг-бегов_час</t>
  </si>
  <si>
    <t>ксгп3_Коллапс: опрокидываение короба_час</t>
  </si>
  <si>
    <t>ксгп3_Пропуск другого крана_час</t>
  </si>
  <si>
    <t>ксгп3_Готов к работе, но не работаю_час</t>
  </si>
  <si>
    <t>ксгп4_Постановка короба под РМ_час</t>
  </si>
  <si>
    <t>ксгп4_Взвешивание чушек_час</t>
  </si>
  <si>
    <t>ксгп4_Оставление короба для остывания_час</t>
  </si>
  <si>
    <t>ксгп4_Постановка коробов по ДУ_час</t>
  </si>
  <si>
    <t>ксгп4_Подача навески на дробление_час</t>
  </si>
  <si>
    <t>ксгп4_Отставление пустого короба_час</t>
  </si>
  <si>
    <t>ксгп4_Взвешивание после дробления_час</t>
  </si>
  <si>
    <t>ксгп4_Взвешивание короба после рассева_час</t>
  </si>
  <si>
    <t>ксгп4_Погрузка в самосвал_час</t>
  </si>
  <si>
    <t>ксгп4_Погрузка в вагон-вкладыш_час</t>
  </si>
  <si>
    <t>ксгп4_Погрузка биг-бегов_час</t>
  </si>
  <si>
    <t>ксгп4_Подача в бункер УУ ББ_час</t>
  </si>
  <si>
    <t>ксгп4_Взвешивание биг-бегов_час</t>
  </si>
  <si>
    <t>ксгп4_Коллапс: опрокидываение короба_час</t>
  </si>
  <si>
    <t>ксгп4_Пропуск другого крана_час</t>
  </si>
  <si>
    <t>ксгп4_Готов к работе, но не работаю_час</t>
  </si>
  <si>
    <t>ксгп5_Постановка короба под РМ_час</t>
  </si>
  <si>
    <t>ксгп5_Взвешивание чушек_час</t>
  </si>
  <si>
    <t>ксгп5_Оставление короба для остывания_час</t>
  </si>
  <si>
    <t>ксгп5_Постановка коробов по ДУ_час</t>
  </si>
  <si>
    <t>ксгп5_Подача навески на дробление_час</t>
  </si>
  <si>
    <t>ксгп5_Отставление пустого короба_час</t>
  </si>
  <si>
    <t>ксгп5_Взвешивание после дробления_час</t>
  </si>
  <si>
    <t>ксгп5_Взвешивание короба после рассева_час</t>
  </si>
  <si>
    <t>ксгп5_Погрузка в самосвал_час</t>
  </si>
  <si>
    <t>ксгп5_Погрузка в вагон-вкладыш_час</t>
  </si>
  <si>
    <t>ксгп5_Погрузка биг-бегов_час</t>
  </si>
  <si>
    <t>ксгп5_Подача в бункер УУ ББ_час</t>
  </si>
  <si>
    <t>ксгп5_Взвешивание биг-бегов_час</t>
  </si>
  <si>
    <t>ксгп5_Коллапс: опрокидываение короба_час</t>
  </si>
  <si>
    <t>ксгп5_Пропуск другого крана_час</t>
  </si>
  <si>
    <t>ксгп5_Готов к работе, но не работаю_час</t>
  </si>
  <si>
    <t>Операции кранов СГП</t>
  </si>
  <si>
    <t>Операции РМ, часы:</t>
  </si>
  <si>
    <t>Идет разливка</t>
  </si>
  <si>
    <t>Ковш поставлен, но нет разлива</t>
  </si>
  <si>
    <t>рм1_Идет разливка_час</t>
  </si>
  <si>
    <t>рм1_Ковш поставлен, но нет разлива_час</t>
  </si>
  <si>
    <t>рм1_Готов к работе, но не работаю_час</t>
  </si>
  <si>
    <t>Операции РМ</t>
  </si>
  <si>
    <t>рм2_Идет разливка_час</t>
  </si>
  <si>
    <t>рм2_Ковш поставлен, но нет разлива_час</t>
  </si>
  <si>
    <t>рм2_Готов к работе, но не работаю_час</t>
  </si>
  <si>
    <t>рм3_Идет разливка_час</t>
  </si>
  <si>
    <t>рм3_Ковш поставлен, но нет разлива_час</t>
  </si>
  <si>
    <t>рм3_Готов к работе, но не работаю_час</t>
  </si>
  <si>
    <t>рм4_Идет разливка_час</t>
  </si>
  <si>
    <t>рм4_Ковш поставлен, но нет разлива_час</t>
  </si>
  <si>
    <t>рм4_Готов к работе, но не работаю_час</t>
  </si>
  <si>
    <t>ТЛ</t>
  </si>
  <si>
    <t>Тех лимит (64), тыс.тонн:</t>
  </si>
  <si>
    <t>Тех лимит (61), тыс.тонн:</t>
  </si>
  <si>
    <t>Тех лимит (62), тыс.тонн:</t>
  </si>
  <si>
    <t>Тех лимит (63), тыс.тонн:</t>
  </si>
  <si>
    <t>Технологические простои, тыс тонн:</t>
  </si>
  <si>
    <t>Козлы</t>
  </si>
  <si>
    <t>Технический лимит: 61,62, 63, 64</t>
  </si>
  <si>
    <t>п61_брызги_ттн</t>
  </si>
  <si>
    <t>п62_брызги_ттн</t>
  </si>
  <si>
    <t>п63_брызги_ттн</t>
  </si>
  <si>
    <t>п64_брызги_ттн</t>
  </si>
  <si>
    <t>п61_улет_ттн</t>
  </si>
  <si>
    <t>п62_улет_ттн</t>
  </si>
  <si>
    <t>п63_улет_ттн</t>
  </si>
  <si>
    <t>п64_улет_ттн</t>
  </si>
  <si>
    <t>п61_козлы_ттн</t>
  </si>
  <si>
    <t>п62_козлы_ттн</t>
  </si>
  <si>
    <t>п63_козлы_ттн</t>
  </si>
  <si>
    <t>п64_козлы_ттн</t>
  </si>
  <si>
    <t>п61_го_ттн</t>
  </si>
  <si>
    <t>п62_го_ттн</t>
  </si>
  <si>
    <t>п63_го_ттн</t>
  </si>
  <si>
    <t>п64_го_ттн</t>
  </si>
  <si>
    <t>п61_хо_ттн</t>
  </si>
  <si>
    <t>п62_хо_ттн</t>
  </si>
  <si>
    <t>п63_хо_ттн</t>
  </si>
  <si>
    <t>п64_хо_ттн</t>
  </si>
  <si>
    <t>Check:</t>
  </si>
  <si>
    <t>Фонд времени:</t>
  </si>
  <si>
    <t>Число агентов:</t>
  </si>
  <si>
    <t>Время, часов:</t>
  </si>
  <si>
    <t>РМ</t>
  </si>
  <si>
    <t>ДУ</t>
  </si>
  <si>
    <t>УР</t>
  </si>
  <si>
    <t>УУ ББ</t>
  </si>
  <si>
    <t>В работе</t>
  </si>
  <si>
    <t>Плановое ТО (КТГ)</t>
  </si>
  <si>
    <t>Авариный простои (КТГ)</t>
  </si>
  <si>
    <t>Организац. Простои (КИВ)</t>
  </si>
  <si>
    <t>Data</t>
  </si>
  <si>
    <t>Remaining</t>
  </si>
  <si>
    <t>Blank</t>
  </si>
  <si>
    <t>Max</t>
  </si>
  <si>
    <t>Анализ узкого места:</t>
  </si>
  <si>
    <t>КИМ</t>
  </si>
  <si>
    <t>П61 - 63: готов, но не работаю</t>
  </si>
  <si>
    <t>П64: готов, но не работаю</t>
  </si>
  <si>
    <t>ковш_п61-63_готов, но не работаю_час</t>
  </si>
  <si>
    <t>ковш_п64_готов, но не работаю_час</t>
  </si>
  <si>
    <t>ковш_п64_чистка_час</t>
  </si>
  <si>
    <t>ковш_п61-63_футеровка_час</t>
  </si>
  <si>
    <t>ковш_п64_футеровка_час</t>
  </si>
  <si>
    <t>КТГ ДУ:</t>
  </si>
  <si>
    <t>ДУ1</t>
  </si>
  <si>
    <t>ДУ2</t>
  </si>
  <si>
    <t>ДУ3</t>
  </si>
  <si>
    <t>ду1_ТР_час</t>
  </si>
  <si>
    <t>ду1_АР_час</t>
  </si>
  <si>
    <t>ду2_ТР_час</t>
  </si>
  <si>
    <t>ду2_АР_час</t>
  </si>
  <si>
    <t>ду3_ТР_час</t>
  </si>
  <si>
    <t>ду3_АР_час</t>
  </si>
  <si>
    <t>Ковши</t>
  </si>
  <si>
    <t>Готов, но не работаю, час:</t>
  </si>
  <si>
    <t>ду1_готов, но не работаю_час</t>
  </si>
  <si>
    <t>ду2_готов, но не работаю_час</t>
  </si>
  <si>
    <t>ду3_готов, но не работаю_час</t>
  </si>
  <si>
    <t>Готов, но не работаю (КИВ)</t>
  </si>
  <si>
    <t>КТГ УР:</t>
  </si>
  <si>
    <t>УР1</t>
  </si>
  <si>
    <t>ур1_ТР_час</t>
  </si>
  <si>
    <t>УУ ББ1</t>
  </si>
  <si>
    <t>УУ ББ2</t>
  </si>
  <si>
    <t>уубб1_ТР_час</t>
  </si>
  <si>
    <t>уубб2_ТР_час</t>
  </si>
  <si>
    <t>Весовая 1</t>
  </si>
  <si>
    <t>Весовая 2</t>
  </si>
  <si>
    <t>Весовые</t>
  </si>
  <si>
    <t>вес1_готов, но не работаю_час</t>
  </si>
  <si>
    <t>вес2_готов, но не работаю_час</t>
  </si>
  <si>
    <t>КТГ УУ ББ:</t>
  </si>
  <si>
    <t>ур1_готов, но не работаю_час</t>
  </si>
  <si>
    <t>уубб1_готов, но не работаю_час</t>
  </si>
  <si>
    <t>уубб2_готов, но не работаю_час</t>
  </si>
  <si>
    <t>Плановое обслуживание и аварийный простои (КТГ)</t>
  </si>
  <si>
    <t>Узкое место (декомпозиция потерь)</t>
  </si>
  <si>
    <t>АС</t>
  </si>
  <si>
    <t>ВВ</t>
  </si>
  <si>
    <t>ББ</t>
  </si>
  <si>
    <t>&lt;--- автосамосвалы</t>
  </si>
  <si>
    <t>&lt;--- вагоны-вкладыши</t>
  </si>
  <si>
    <t>&lt;--- биг-беги</t>
  </si>
  <si>
    <t>пустые</t>
  </si>
  <si>
    <t>с чушками</t>
  </si>
  <si>
    <t>с мелочью</t>
  </si>
  <si>
    <t>целевая фракция</t>
  </si>
  <si>
    <t>надрешеточная</t>
  </si>
  <si>
    <t>с мусором</t>
  </si>
  <si>
    <t>рассев 0-5</t>
  </si>
  <si>
    <t>рассев 5-15</t>
  </si>
  <si>
    <t>отгрузка_АС_ттн</t>
  </si>
  <si>
    <t>отгрузка_ВВ_ттн</t>
  </si>
  <si>
    <t>отгрузка_ББ_ттн</t>
  </si>
  <si>
    <t>Отгрузка СГП, тыс. тонн:</t>
  </si>
  <si>
    <t>короба_пустые_шт</t>
  </si>
  <si>
    <t>Среднее число коробов, шт.:</t>
  </si>
  <si>
    <t>короба_чушки_шт</t>
  </si>
  <si>
    <t>короба_мелочь_шт</t>
  </si>
  <si>
    <t>короба_цф_шт</t>
  </si>
  <si>
    <t>короба_надрешет_шт</t>
  </si>
  <si>
    <t>короба_0-5_шт</t>
  </si>
  <si>
    <t>короба_5-15_шт</t>
  </si>
  <si>
    <t>короба_мусор_шт</t>
  </si>
  <si>
    <t>Объемы попередельно, тыс тонн:</t>
  </si>
  <si>
    <t>Передроблено</t>
  </si>
  <si>
    <t>Просеяно</t>
  </si>
  <si>
    <t>Мелочь</t>
  </si>
  <si>
    <t>Чушки</t>
  </si>
  <si>
    <t>Целевая</t>
  </si>
  <si>
    <t>Надрешеточная</t>
  </si>
  <si>
    <t>объемы_чушки_ттн</t>
  </si>
  <si>
    <t>объемы_целевая_ттн</t>
  </si>
  <si>
    <t>объемы_надрешеточная_ттн</t>
  </si>
  <si>
    <t>объемы_мелочь_ттн</t>
  </si>
  <si>
    <t>объемы_передроблено_ттн</t>
  </si>
  <si>
    <t>объемы_просеяно_ттн</t>
  </si>
  <si>
    <t>Коллапс СГП, опрокид \ шт..:</t>
  </si>
  <si>
    <t>Опрокинуто коробов всего:</t>
  </si>
  <si>
    <t>случаев опрокид всего:</t>
  </si>
  <si>
    <t>счетчик_опрокид_короба_шт</t>
  </si>
  <si>
    <t>счетчик_случаи_опрокид_шт</t>
  </si>
  <si>
    <t>Опрокидывается в ср за раз:</t>
  </si>
  <si>
    <t>план_отгрузка_АС_ттн</t>
  </si>
  <si>
    <t>план_отгрузка_ВВ_ттн</t>
  </si>
  <si>
    <t>план_отгрузка_ББ_ттн</t>
  </si>
  <si>
    <t>Коллапс СГП, опрокид \ тыс. тонн.:</t>
  </si>
  <si>
    <t>Опрокинуто:</t>
  </si>
  <si>
    <t>счетчик_опрокид_ттн</t>
  </si>
  <si>
    <t>Аналитика СГП</t>
  </si>
  <si>
    <t>Каждый [N] состав шлаковозов приходит с опозданием</t>
  </si>
  <si>
    <t>Ключи для использования в формулах:</t>
  </si>
  <si>
    <t>Авто</t>
  </si>
  <si>
    <t>Вагон</t>
  </si>
  <si>
    <t>Биг-Бег</t>
  </si>
  <si>
    <t>П61-63</t>
  </si>
  <si>
    <t>Чаши</t>
  </si>
  <si>
    <t>Печной цех ОЭО</t>
  </si>
  <si>
    <t>Период прогноза</t>
  </si>
  <si>
    <t>Начало прогноза</t>
  </si>
  <si>
    <t>Ср. время на сниженной мощн, мин.:</t>
  </si>
  <si>
    <t>Орг простой</t>
  </si>
  <si>
    <t>Готов, но не работаю</t>
  </si>
  <si>
    <t>Текущий ремонт</t>
  </si>
  <si>
    <t>Аварийный ремонт</t>
  </si>
  <si>
    <t>Ср. время на намерзание, мин.:</t>
  </si>
  <si>
    <t>Намерзания ковшей</t>
  </si>
  <si>
    <t>Технический лимит печей</t>
  </si>
  <si>
    <t>Блокировка: ТР</t>
  </si>
  <si>
    <t>Блокировка: АР</t>
  </si>
  <si>
    <t>дата:</t>
  </si>
  <si>
    <t>1 из 3</t>
  </si>
  <si>
    <t>2 из 3</t>
  </si>
  <si>
    <t>3 из 3</t>
  </si>
  <si>
    <t>СГП ОЭО</t>
  </si>
  <si>
    <t>Общая информация и период моделирования</t>
  </si>
  <si>
    <t>Выбранный на старте эксперимента период моделирования, мес.:</t>
  </si>
  <si>
    <t>Передел</t>
  </si>
  <si>
    <t>Параметр</t>
  </si>
  <si>
    <t>Ед изм.</t>
  </si>
  <si>
    <t>"Эксперимент"</t>
  </si>
  <si>
    <t>"Идеал"</t>
  </si>
  <si>
    <t>Печи</t>
  </si>
  <si>
    <t>Шлаковозы</t>
  </si>
  <si>
    <t>Краны ПЦ</t>
  </si>
  <si>
    <t>Разливочные</t>
  </si>
  <si>
    <t>машины</t>
  </si>
  <si>
    <t>Потери</t>
  </si>
  <si>
    <t>Короба СГП</t>
  </si>
  <si>
    <t>Краны СГП</t>
  </si>
  <si>
    <t>Дробильные</t>
  </si>
  <si>
    <t>установки</t>
  </si>
  <si>
    <t>Узел</t>
  </si>
  <si>
    <t>рассева</t>
  </si>
  <si>
    <t>упаковки ББ</t>
  </si>
  <si>
    <t>Прибытие вагонов</t>
  </si>
  <si>
    <t>Top-…</t>
  </si>
  <si>
    <t>&lt;---Нужно ввести число (топ сколько анализируем)</t>
  </si>
  <si>
    <t>"Малая" аварийная поломка, длительность:</t>
  </si>
  <si>
    <t>"Крупная" аварийная поломка, длительность:</t>
  </si>
  <si>
    <t>Простои до 5 минут, продолжительность:</t>
  </si>
  <si>
    <t>Простои до 5 минут, регулярность:</t>
  </si>
  <si>
    <t>Простои более 5 минут, продолжительность:</t>
  </si>
  <si>
    <t>Простои более 5 минут, регулярность:</t>
  </si>
  <si>
    <t>Норматив количества ковшей под одну печь:</t>
  </si>
  <si>
    <t>Футеровка делается через каждые [N] выпусков:</t>
  </si>
  <si>
    <t>Продолжительность футеровки (для печей 61-63):</t>
  </si>
  <si>
    <t>Продолжительность чистки (для печи 64):</t>
  </si>
  <si>
    <t>Продолжительность футеровки (для печи 64):</t>
  </si>
  <si>
    <t>Длительность остывания:</t>
  </si>
  <si>
    <t>При этом опоздание составляет [N] минут:</t>
  </si>
  <si>
    <t>"Малая" аварийная поломка, раз в [N] дней:</t>
  </si>
  <si>
    <t>"Крупная" аварийная поломка, раз в [N] дней:</t>
  </si>
  <si>
    <t>Аварийная поломка, раз в [N] дней:</t>
  </si>
  <si>
    <t>Улет и угар (от металла за выпуск)</t>
  </si>
  <si>
    <t>начало намерзаний_мин</t>
  </si>
  <si>
    <t>доля составов с ГП_север_%</t>
  </si>
  <si>
    <t>доля составов с ГП_юг_%</t>
  </si>
  <si>
    <t>доля шлаковозов_север_%</t>
  </si>
  <si>
    <t>доля шлаковозов_юг_%</t>
  </si>
  <si>
    <t>кратность шлака_к-т</t>
  </si>
  <si>
    <t>кол-во_коробов_шт</t>
  </si>
  <si>
    <t>короб_объем_м3</t>
  </si>
  <si>
    <t>п61-63_отклонение по массе_от среднего_за плавку_тн</t>
  </si>
  <si>
    <t>п64_отклонение по массе_от среднего_за плавку_тн</t>
  </si>
  <si>
    <t>время выпуска_отклонение от среднего_мин</t>
  </si>
  <si>
    <t>потери_Cr2O3_%</t>
  </si>
  <si>
    <t>потери_брызги_%</t>
  </si>
  <si>
    <t>автошлаковоз_скорость_м в сек</t>
  </si>
  <si>
    <t>шлаковоз_скорость_м в сек</t>
  </si>
  <si>
    <t>п61-63_средний объем за 1 выпуск_тн</t>
  </si>
  <si>
    <t>п64_средний объем за 1 выпуск_тн</t>
  </si>
  <si>
    <t>ввод печи 64_да нет</t>
  </si>
  <si>
    <t>ур_мелочь_0-5_%</t>
  </si>
  <si>
    <t>ур_мелочь_5-15_%</t>
  </si>
  <si>
    <t>потери_улет_угар_%</t>
  </si>
  <si>
    <t>ковши_на 1 печь_шт</t>
  </si>
  <si>
    <t>ур_мелочь_15+_%</t>
  </si>
  <si>
    <t>весовые_север</t>
  </si>
  <si>
    <t>весовые_юг</t>
  </si>
  <si>
    <t>весовые_север + юг</t>
  </si>
  <si>
    <t>весовые_платформенные весы</t>
  </si>
  <si>
    <t>короба_чушки_остывание_час</t>
  </si>
  <si>
    <t>&lt;--- заносится из модели в момент заполнения отчета</t>
  </si>
  <si>
    <t>Дата начала моделирования, дата:</t>
  </si>
  <si>
    <t>ксгп_короб_в ду_сек</t>
  </si>
  <si>
    <t>Длительность взвешивания:</t>
  </si>
  <si>
    <t>кпц_опускание груза_сек</t>
  </si>
  <si>
    <t>ковш_остывание_час</t>
  </si>
  <si>
    <t>кпц_поднятие груза_сек</t>
  </si>
  <si>
    <t>ксгп_поднятие груза_сек</t>
  </si>
  <si>
    <t>кпц_слив шлака_сек</t>
  </si>
  <si>
    <t>автошлаковоз_опоздание_состав</t>
  </si>
  <si>
    <t>шлаковоз_опоздание_состав</t>
  </si>
  <si>
    <t>шлаковоз_макс число в составе_шт</t>
  </si>
  <si>
    <t>шлаковоз_мин число в составе_шт</t>
  </si>
  <si>
    <t>ду_надрешеточная ф_%</t>
  </si>
  <si>
    <t>ду_бункер объем_тн</t>
  </si>
  <si>
    <t>уу бб_бункер объем_тн</t>
  </si>
  <si>
    <t>ду_подрешеточная ф_%</t>
  </si>
  <si>
    <t>Потери Cr2O3 в шлаке (от металла за выпуск)</t>
  </si>
  <si>
    <t>шлаковоз_опоздание_мин</t>
  </si>
  <si>
    <t>автошлаковоз_опоздание_мин</t>
  </si>
  <si>
    <t>ковш_п61-63_объем_тн</t>
  </si>
  <si>
    <t>ковш_п64_объем_тн</t>
  </si>
  <si>
    <t>ковш_п61-63_футеровка_мин</t>
  </si>
  <si>
    <t>ковш_п64_футеровка_мин</t>
  </si>
  <si>
    <t>ковш_п61-63_чистка_мин</t>
  </si>
  <si>
    <t>ковш_п64_чистка_мин</t>
  </si>
  <si>
    <t>ду_производительность_тн в мин</t>
  </si>
  <si>
    <t>ур_производительность_тн в мин</t>
  </si>
  <si>
    <t>уу бб_производительность_тн в мин</t>
  </si>
  <si>
    <t>скорость намерзания_кг в мин</t>
  </si>
  <si>
    <t>кпц_скорость_м в сек</t>
  </si>
  <si>
    <t>ксгп_скорость_м в сек</t>
  </si>
  <si>
    <t>время выпуска_продолжительность_мин</t>
  </si>
  <si>
    <t>ковш_футеровка_раз в N выпусков_шт</t>
  </si>
  <si>
    <t>печь_АР до 5 минут_продолжительность_мин</t>
  </si>
  <si>
    <t>печь_АР до 5 минут_регулярность_мин</t>
  </si>
  <si>
    <t>печь_АР более 5 минут_продолжительность_мин</t>
  </si>
  <si>
    <t>печь_АР более 5 минут_регулярность_мин</t>
  </si>
  <si>
    <t>кпц_малая АР_продолжительность_мин</t>
  </si>
  <si>
    <t>кпц_малая АР_регулярность_раз в N дней</t>
  </si>
  <si>
    <t>кпц_крупная АР_продолжительность_мин</t>
  </si>
  <si>
    <t>кпц_крупная АР_регулярность_раз в N дней</t>
  </si>
  <si>
    <t>рм_малая АР_продолжительность_мин</t>
  </si>
  <si>
    <t>рм_малая АР_регулярность_раз в N дней</t>
  </si>
  <si>
    <t>рм_крупная АР_продолжительность_мин</t>
  </si>
  <si>
    <t>рм_крупная АР_регулярность_раз в N дней</t>
  </si>
  <si>
    <t>ксгп_малая АР_продолжительность_мин</t>
  </si>
  <si>
    <t>ксгп_малая АР_регулярность_раз в N дней</t>
  </si>
  <si>
    <t>ксгп_крупная АР_продолжительность_мин</t>
  </si>
  <si>
    <t>ксгп_крупная АР_регулярность_раз в N дней</t>
  </si>
  <si>
    <t>ду_целевая ф_%</t>
  </si>
  <si>
    <t>ду_АР_продолжительность_мин</t>
  </si>
  <si>
    <t>ду_АР_регулярность_раз в N дней</t>
  </si>
  <si>
    <t>ур_бункер объем_тн</t>
  </si>
  <si>
    <t>ур_АР_продолжительность_мин</t>
  </si>
  <si>
    <t>ур_АР_регулярность_раз в N дней</t>
  </si>
  <si>
    <t>уу бб_север</t>
  </si>
  <si>
    <t>уу бб_юг</t>
  </si>
  <si>
    <t>уу бб_север + юг</t>
  </si>
  <si>
    <t>Длительность засыпания короба с чушками в бункер УР</t>
  </si>
  <si>
    <t>Длительность засыпания короба с чушками в бункер УУ ББ</t>
  </si>
  <si>
    <t>ксгп_короб_в ур_сек</t>
  </si>
  <si>
    <t>ксгп_короб_в уубб_сек</t>
  </si>
  <si>
    <t>Значение</t>
  </si>
  <si>
    <t>Результат</t>
  </si>
  <si>
    <t>Сегодня:</t>
  </si>
  <si>
    <t>Потери металла в составе металлических настылей</t>
  </si>
  <si>
    <t>Потери металла в составе горячих оборотных</t>
  </si>
  <si>
    <t>Потери металла в составе холодных оборотных</t>
  </si>
  <si>
    <t>Потери металла в составе металлических настылей с лотка РМ</t>
  </si>
  <si>
    <t>Потери металла с брызгами с РМ</t>
  </si>
  <si>
    <t>потери_металлические настыли_%</t>
  </si>
  <si>
    <t>потери_го(2)_%</t>
  </si>
  <si>
    <t>потери_хо_%</t>
  </si>
  <si>
    <t>потери_козлы_%</t>
  </si>
  <si>
    <t>потери_го_%</t>
  </si>
  <si>
    <t>П61 - 63: нет гидромолота</t>
  </si>
  <si>
    <t>П64: нет гидромолота</t>
  </si>
  <si>
    <t>ковш_п61-63_задержка чистки_час</t>
  </si>
  <si>
    <t>ковш_п64_задержка чистки_час</t>
  </si>
  <si>
    <t>Cr2O3 шлак</t>
  </si>
  <si>
    <t>Настыли</t>
  </si>
  <si>
    <t>Проч ГО</t>
  </si>
  <si>
    <t>ГО</t>
  </si>
  <si>
    <t>ХО</t>
  </si>
  <si>
    <t>Улет, угар</t>
  </si>
  <si>
    <t>Брызги РМ</t>
  </si>
  <si>
    <t>п61_Cr2O3_ттн</t>
  </si>
  <si>
    <t>п62_Cr2O3_ттн</t>
  </si>
  <si>
    <t>п63_Cr2O3_ттн</t>
  </si>
  <si>
    <t>п64_Cr2O3_ттн</t>
  </si>
  <si>
    <t>п61_настыли_ттн</t>
  </si>
  <si>
    <t>п62_настыли_ттн</t>
  </si>
  <si>
    <t>п63_настыли_ттн</t>
  </si>
  <si>
    <t>п64_настыли_ттн</t>
  </si>
  <si>
    <t>п61_проч го_ттн</t>
  </si>
  <si>
    <t>п62_проч го_ттн</t>
  </si>
  <si>
    <t>п63_проч го_ттн</t>
  </si>
  <si>
    <t>п64_проч го_ттн</t>
  </si>
  <si>
    <t>п61_брызги рм_ттн</t>
  </si>
  <si>
    <t>п62_брызги рм_ттн</t>
  </si>
  <si>
    <t>п63_брызги рм_ттн</t>
  </si>
  <si>
    <t>п64_брызги рм_ттн</t>
  </si>
  <si>
    <t>Т1</t>
  </si>
  <si>
    <t>Т2</t>
  </si>
  <si>
    <t>Т3</t>
  </si>
  <si>
    <t>Н</t>
  </si>
  <si>
    <t>состав ГП_север_макс число в составе_шт</t>
  </si>
  <si>
    <t>состав ГП_север_мин число в составе_шт</t>
  </si>
  <si>
    <t>состав ГП_юг_макс число в составе_шт</t>
  </si>
  <si>
    <t>состав ГП_юг_мин число в составе_шт</t>
  </si>
  <si>
    <t>Вспомогательный</t>
  </si>
  <si>
    <t>чаша_объем_64_м3</t>
  </si>
  <si>
    <t>ксгп_взвешивание груза_сек</t>
  </si>
  <si>
    <t>чаша_объем_61_63_м3</t>
  </si>
  <si>
    <t>ксгп_опускание груза_сек</t>
  </si>
  <si>
    <t>Объем чаши под печи 61-63:</t>
  </si>
  <si>
    <t>Объем чаши под печи 64:</t>
  </si>
  <si>
    <t>Минимально допустимое число вагонов в составе (min) "север"</t>
  </si>
  <si>
    <t>Максимально допустимое число вагонов в составе (max) "север"</t>
  </si>
  <si>
    <t>Максимально допустимое число вагонов в составе (max) "юг"</t>
  </si>
  <si>
    <t>Минимально допустимое число вагонов в составе (min) "юг"</t>
  </si>
  <si>
    <t>финиш_прогнозирования</t>
  </si>
  <si>
    <t>дней_прогнозирования</t>
  </si>
  <si>
    <t>кпц1_Ожидание_ТР_другой_кран_час</t>
  </si>
  <si>
    <t>кпц2_Ожидание_ТР_другой_кран_час</t>
  </si>
  <si>
    <t>кпц3_Ожидание_ТР_другой_кран_час</t>
  </si>
  <si>
    <t>кпц4_Ожидание_ТР_другой_кран_час</t>
  </si>
  <si>
    <t>кпц5_Ожидание_ТР_другой_кран_час</t>
  </si>
  <si>
    <t>кпц1_Ожидание_АР_другой_кран_час</t>
  </si>
  <si>
    <t>кпц2_Ожидание_АР_другой_кран_час</t>
  </si>
  <si>
    <t>кпц3_Ожидание_АР_другой_кран_час</t>
  </si>
  <si>
    <t>кпц4_Ожидание_АР_другой_кран_час</t>
  </si>
  <si>
    <t>кпц5_Ожидание_АР_другой_кран_час</t>
  </si>
  <si>
    <t>ксгп1_Постановка короба под УР_час</t>
  </si>
  <si>
    <t>ксгп2_Постановка короба под УР_час</t>
  </si>
  <si>
    <t>ксгп4_Постановка короба под УР_час</t>
  </si>
  <si>
    <t>ксгп5_Постановка короба под УР_час</t>
  </si>
  <si>
    <t>ксгп1_Подача мелочи в бункер УР_час</t>
  </si>
  <si>
    <t>ксгп2_Подача мелочи в бункер УР_час</t>
  </si>
  <si>
    <t>ксгп3_Подача мелочи в бункер УР_час</t>
  </si>
  <si>
    <t>ксгп4_Подача мелочи в бункер УР_час</t>
  </si>
  <si>
    <t>ксгп5_Подача мелочи в бункер УР_час</t>
  </si>
  <si>
    <t>ксгп1_Ожидание_АР_другой_кран_час</t>
  </si>
  <si>
    <t>ксгп2_Ожидание_АР_другой_кран_час</t>
  </si>
  <si>
    <t>ксгп3_Ожидание_АР_другой_кран_час</t>
  </si>
  <si>
    <t>ксгп4_Ожидание_АР_другой_кран_час</t>
  </si>
  <si>
    <t>ксгп5_Ожидание_АР_другой_кран_час</t>
  </si>
  <si>
    <t>ксгп1_Ожидание_ТР_другой_кран_час</t>
  </si>
  <si>
    <t>ксгп2_Ожидание_ТР_другой_кран_час</t>
  </si>
  <si>
    <t>ксгп3_Ожидание_ТР_другой_кран_час</t>
  </si>
  <si>
    <t>ксгп4_Ожидание_ТР_другой_кран_час</t>
  </si>
  <si>
    <t>ксгп5_Ожидание_ТР_другой_кран_час</t>
  </si>
  <si>
    <t>дата_запуска</t>
  </si>
  <si>
    <t>ксгп3_Постановка короба под УР_час</t>
  </si>
  <si>
    <t>ковш_п61 - 63_чистка_час</t>
  </si>
  <si>
    <t>Потери: орг простои</t>
  </si>
  <si>
    <t>КИВ</t>
  </si>
  <si>
    <t>Орг потери</t>
  </si>
  <si>
    <t>Выпуск ПЦ</t>
  </si>
  <si>
    <t>Мощность на съем (печи: 61, 62, 63):</t>
  </si>
  <si>
    <t>МВт*ч</t>
  </si>
  <si>
    <t>МВт</t>
  </si>
  <si>
    <t>Отклонение средней мощности (печи: 61, 62, 63):</t>
  </si>
  <si>
    <t>Средняя мощность (печи: 61, 62, 63):</t>
  </si>
  <si>
    <t>Мощность на съем (печь: 64):</t>
  </si>
  <si>
    <t>Средняя мощность (печь: 64):</t>
  </si>
  <si>
    <t>Отклонение средней мощности (печь: 64):</t>
  </si>
  <si>
    <t>п61-63_мощность_съем_МВт*ч</t>
  </si>
  <si>
    <t>п61-63_мощность_среднее_МВт</t>
  </si>
  <si>
    <t>п61-63_мощность_отклонение_МВт</t>
  </si>
  <si>
    <t>п61-63_мощность_во время выпуска_МВт</t>
  </si>
  <si>
    <t>п61-63_мощность_во время орг простоя_МВт</t>
  </si>
  <si>
    <t>Мощность во время выпуска (печи 61 - 63):</t>
  </si>
  <si>
    <t>Мощность во время орг простоя (печи 61 - 63):</t>
  </si>
  <si>
    <t>п64_мощность_съем_МВт*ч</t>
  </si>
  <si>
    <t>п64_мощность_среднее_МВт</t>
  </si>
  <si>
    <t>п64_мощность_отклонение_МВт</t>
  </si>
  <si>
    <t>Мощность во время выпуска (печь 64):</t>
  </si>
  <si>
    <t>Мощность во время орг простоя (печь 64):</t>
  </si>
  <si>
    <t>п64_мощность_во время выпуска_МВт</t>
  </si>
  <si>
    <t>п64_мощность_во время орг простоя_МВт</t>
  </si>
  <si>
    <t>Время на разогрев после ППР (печи 61 - 63):</t>
  </si>
  <si>
    <t>Время на разогрев после ППР (печь 64):</t>
  </si>
  <si>
    <t>п61-63_время разогрева после ППР_час</t>
  </si>
  <si>
    <t>п64_время разогрева после ППР_час</t>
  </si>
  <si>
    <t>Коэффициент использования времени (печи 61 - 63):</t>
  </si>
  <si>
    <t>п61-63_КИВ_%</t>
  </si>
  <si>
    <t>п64_КИВ_%</t>
  </si>
  <si>
    <t>Время плавок (восстановление):</t>
  </si>
  <si>
    <t>Время выпусков, час:</t>
  </si>
  <si>
    <t>п61_время восстановления_час</t>
  </si>
  <si>
    <t>п61_время выпуска_час</t>
  </si>
  <si>
    <t>п62_время восстановления_час</t>
  </si>
  <si>
    <t>п62_время выпуска_час</t>
  </si>
  <si>
    <t>п63_время восстановления_час</t>
  </si>
  <si>
    <t>п63_время выпуска_час</t>
  </si>
  <si>
    <t>п64_время восстановления_час</t>
  </si>
  <si>
    <t>п64_время выпуска_час</t>
  </si>
  <si>
    <t>"Идеальный цикл": П61-63</t>
  </si>
  <si>
    <t>"Идеальный цикл": П64</t>
  </si>
  <si>
    <t>Время плавки</t>
  </si>
  <si>
    <t>Время выпуска</t>
  </si>
  <si>
    <t>Объем за 1 выпуск</t>
  </si>
  <si>
    <t>п61-63_ээ_идеал_мвт*ч</t>
  </si>
  <si>
    <t>п64_ээ_идеал_мвт*ч</t>
  </si>
  <si>
    <t>п61-63_мощность_идеал_мвт</t>
  </si>
  <si>
    <t>п64_мощность_идеал_мвт</t>
  </si>
  <si>
    <t>п61-63_время выпуска_идеал_мин</t>
  </si>
  <si>
    <t>п64_время выпуска_идеал_мин</t>
  </si>
  <si>
    <t>п61-63_идеал_тн</t>
  </si>
  <si>
    <t>п64_идеал_тн</t>
  </si>
  <si>
    <t>Потребление ЭЭ печами</t>
  </si>
  <si>
    <t>Итого потребление:</t>
  </si>
  <si>
    <t>Потребление на восстановление</t>
  </si>
  <si>
    <t>Потребление ЭЭ на выпуск</t>
  </si>
  <si>
    <t>Потребление ЭЭ при орг простоях</t>
  </si>
  <si>
    <t>Потери АР и ППР</t>
  </si>
  <si>
    <t>ЭЭ на разогрев</t>
  </si>
  <si>
    <t>Потребление ЭЭ, МВт*ч</t>
  </si>
  <si>
    <t>ЭЭ при орг простоях, МВт*ч</t>
  </si>
  <si>
    <t>ЭЭ при ППР и АР, МВт*ч</t>
  </si>
  <si>
    <t>Потери АР и ППР не входят в КИМ</t>
  </si>
  <si>
    <t>Кол-во циклов в идеале</t>
  </si>
  <si>
    <t>ЭЭ на съем, МВт*ч</t>
  </si>
  <si>
    <t>ЭЭ при выпусках, МВт*ч</t>
  </si>
  <si>
    <t>Итого времени в выпусках, час</t>
  </si>
  <si>
    <t>Время 1 выпуска, час</t>
  </si>
  <si>
    <t>СВОД</t>
  </si>
  <si>
    <t>ЭЭ итого</t>
  </si>
  <si>
    <t>Плавка</t>
  </si>
  <si>
    <t>Орг прост</t>
  </si>
  <si>
    <t>Разогревы</t>
  </si>
  <si>
    <t>п61_потребление ЭЭ на плавку_МВт*ч</t>
  </si>
  <si>
    <t>п61_потребление ЭЭ на разогрев_МВт*ч</t>
  </si>
  <si>
    <t>п62_потребление ЭЭ на плавку_МВт*ч</t>
  </si>
  <si>
    <t>п62_потребление ЭЭ на разогрев_МВт*ч</t>
  </si>
  <si>
    <t>п63_потребление ЭЭ на плавку_МВт*ч</t>
  </si>
  <si>
    <t>п63_потребление ЭЭ на разогрев_МВт*ч</t>
  </si>
  <si>
    <t>п64_потребление ЭЭ на плавку_МВт*ч</t>
  </si>
  <si>
    <t>п64_потребление ЭЭ на разогрев_МВт*ч</t>
  </si>
  <si>
    <t>КИВ:</t>
  </si>
  <si>
    <t>КИВ (потеря)</t>
  </si>
  <si>
    <t>Время, час:</t>
  </si>
  <si>
    <t>Объемы, тыс. тонн</t>
  </si>
  <si>
    <t>п61</t>
  </si>
  <si>
    <t>п62</t>
  </si>
  <si>
    <t>п63</t>
  </si>
  <si>
    <t>п64</t>
  </si>
  <si>
    <t>366</t>
  </si>
  <si>
    <t>18.01.2024 23:13:03</t>
  </si>
  <si>
    <t>18.01.2025</t>
  </si>
  <si>
    <t>18.01.2024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</si>
</sst>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-* #,##0.00\ _₽_-;\-* #,##0.00\ _₽_-;_-* &quot;-&quot;??\ _₽_-;_-@_-"/>
    <numFmt numFmtId="165" formatCode="_(* #,##0.00_);_(* \(#,##0.00\);_(* &quot;-&quot;??_);_(@_)"/>
    <numFmt numFmtId="166" formatCode="_-* #,##0\ _₽_-;\-* #,##0\ _₽_-;_-* &quot;-&quot;??\ _₽_-;_-@_-"/>
    <numFmt numFmtId="167" formatCode="0.0%"/>
    <numFmt numFmtId="168" formatCode="_(* #,##0.0_);_(* \(#,##0.0\);_(* &quot;-&quot;??_);_(@_)"/>
    <numFmt numFmtId="169" formatCode="0.0"/>
    <numFmt numFmtId="170" formatCode="_(* #,##0_);_(* \(#,##0\);_(* &quot;-&quot;??_);_(@_)"/>
    <numFmt numFmtId="171" formatCode="_-* #,##0.0\ _₽_-;\-* #,##0.0\ _₽_-;_-* &quot;-&quot;??\ _₽_-;_-@_-"/>
    <numFmt numFmtId="172" formatCode="#,##0_ ;\-#,##0\ "/>
    <numFmt numFmtId="173" formatCode="#,##0.0_ ;\-#,##0.0\ "/>
    <numFmt numFmtId="174" formatCode="_-* #,##0.0\ _₽_-;\-* #,##0.0\ _₽_-;_-* &quot;-&quot;?\ _₽_-;_-@_-"/>
  </numFmts>
  <fonts count="21" x14ac:knownFonts="1">
    <font>
      <sz val="11"/>
      <color theme="1"/>
      <name val="Arial"/>
      <family val="2"/>
      <charset val="204"/>
    </font>
    <font>
      <sz val="11"/>
      <color theme="1"/>
      <name val="Arial"/>
      <family val="2"/>
      <charset val="204"/>
    </font>
    <font>
      <sz val="11"/>
      <color rgb="FF3F3F76"/>
      <name val="Arial"/>
      <family val="2"/>
      <charset val="204"/>
    </font>
    <font>
      <b/>
      <sz val="11"/>
      <color theme="0"/>
      <name val="Arial"/>
      <family val="2"/>
      <charset val="204"/>
    </font>
    <font>
      <i/>
      <sz val="11"/>
      <color rgb="FF7F7F7F"/>
      <name val="Arial"/>
      <family val="2"/>
      <charset val="204"/>
    </font>
    <font>
      <b/>
      <sz val="11"/>
      <color theme="1"/>
      <name val="Arial"/>
      <family val="2"/>
      <charset val="204"/>
    </font>
    <font>
      <sz val="11"/>
      <color theme="0"/>
      <name val="Arial"/>
      <family val="2"/>
      <charset val="204"/>
    </font>
    <font>
      <b/>
      <sz val="11"/>
      <color rgb="FF3F3F76"/>
      <name val="Arial"/>
      <family val="2"/>
      <charset val="204"/>
    </font>
    <font>
      <b/>
      <sz val="12"/>
      <color theme="0"/>
      <name val="Arial"/>
      <family val="2"/>
      <charset val="204"/>
    </font>
    <font>
      <sz val="12"/>
      <color theme="1"/>
      <name val="Arial"/>
      <family val="2"/>
      <charset val="204"/>
    </font>
    <font>
      <sz val="11"/>
      <color theme="1" tint="0.499984740745262"/>
      <name val="Arial"/>
      <family val="2"/>
      <charset val="204"/>
    </font>
    <font>
      <b/>
      <sz val="12"/>
      <color theme="0" tint="-0.14999847407452621"/>
      <name val="Arial"/>
      <family val="2"/>
      <charset val="204"/>
    </font>
    <font>
      <b/>
      <sz val="11"/>
      <color theme="0" tint="-0.499984740745262"/>
      <name val="Arial"/>
      <family val="2"/>
      <charset val="204"/>
    </font>
    <font>
      <sz val="12"/>
      <color theme="0"/>
      <name val="Arial"/>
      <family val="2"/>
      <charset val="204"/>
    </font>
    <font>
      <sz val="11"/>
      <color rgb="FF7F7F7F"/>
      <name val="Arial"/>
      <family val="2"/>
      <charset val="204"/>
    </font>
    <font>
      <i/>
      <sz val="11"/>
      <color theme="0" tint="-0.499984740745262"/>
      <name val="Arial"/>
      <family val="2"/>
      <charset val="204"/>
    </font>
    <font>
      <sz val="11"/>
      <color theme="1"/>
      <name val="Calibri"/>
      <family val="2"/>
      <scheme val="minor"/>
    </font>
    <font>
      <sz val="11"/>
      <color rgb="FF000000"/>
      <name val="Arial"/>
      <family val="2"/>
      <charset val="204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i/>
      <sz val="11"/>
      <color rgb="FFFF0000"/>
      <name val="Arial"/>
      <family val="2"/>
      <charset val="204"/>
    </font>
  </fonts>
  <fills count="26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FFFCC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0FAFE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E8F7FE"/>
        <bgColor indexed="64"/>
      </patternFill>
    </fill>
    <fill>
      <patternFill patternType="solid">
        <fgColor theme="1" tint="0.499984740745262"/>
        <bgColor indexed="64"/>
      </patternFill>
    </fill>
  </fills>
  <borders count="28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rgb="FF7F7F7F"/>
      </left>
      <right style="hair">
        <color rgb="FF7F7F7F"/>
      </right>
      <top style="hair">
        <color rgb="FF7F7F7F"/>
      </top>
      <bottom style="hair">
        <color rgb="FF7F7F7F"/>
      </bottom>
      <diagonal/>
    </border>
    <border>
      <left style="hair">
        <color rgb="FF7F7F7F"/>
      </left>
      <right style="hair">
        <color rgb="FF7F7F7F"/>
      </right>
      <top/>
      <bottom style="hair">
        <color rgb="FF7F7F7F"/>
      </bottom>
      <diagonal/>
    </border>
    <border>
      <left style="hair">
        <color rgb="FF7F7F7F"/>
      </left>
      <right style="hair">
        <color rgb="FF7F7F7F"/>
      </right>
      <top/>
      <bottom/>
      <diagonal/>
    </border>
    <border>
      <left style="hair">
        <color rgb="FF7F7F7F"/>
      </left>
      <right style="hair">
        <color rgb="FF7F7F7F"/>
      </right>
      <top style="hair">
        <color rgb="FF7F7F7F"/>
      </top>
      <bottom/>
      <diagonal/>
    </border>
    <border>
      <left style="hair">
        <color theme="0" tint="-0.499984740745262"/>
      </left>
      <right style="hair">
        <color theme="0" tint="-0.499984740745262"/>
      </right>
      <top/>
      <bottom/>
      <diagonal/>
    </border>
    <border>
      <left/>
      <right style="hair">
        <color rgb="FF7F7F7F"/>
      </right>
      <top style="hair">
        <color rgb="FF7F7F7F"/>
      </top>
      <bottom style="hair">
        <color rgb="FF7F7F7F"/>
      </bottom>
      <diagonal/>
    </border>
    <border>
      <left style="hair">
        <color theme="0" tint="-0.499984740745262"/>
      </left>
      <right style="hair">
        <color theme="0" tint="-0.499984740745262"/>
      </right>
      <top style="hair">
        <color theme="0" tint="-0.499984740745262"/>
      </top>
      <bottom/>
      <diagonal/>
    </border>
    <border>
      <left style="hair">
        <color theme="0" tint="-0.499984740745262"/>
      </left>
      <right style="hair">
        <color theme="0" tint="-0.499984740745262"/>
      </right>
      <top/>
      <bottom style="hair">
        <color theme="0" tint="-0.499984740745262"/>
      </bottom>
      <diagonal/>
    </border>
    <border>
      <left style="hair">
        <color auto="1"/>
      </left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 style="thin">
        <color rgb="FFB2B2B2"/>
      </top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 style="hair">
        <color theme="0" tint="-0.499984740745262"/>
      </left>
      <right style="hair">
        <color rgb="FF7F7F7F"/>
      </right>
      <top/>
      <bottom/>
      <diagonal/>
    </border>
    <border>
      <left style="hair">
        <color rgb="FF7F7F7F"/>
      </left>
      <right/>
      <top style="hair">
        <color rgb="FF7F7F7F"/>
      </top>
      <bottom style="hair">
        <color rgb="FF7F7F7F"/>
      </bottom>
      <diagonal/>
    </border>
    <border>
      <left style="hair">
        <color theme="0" tint="-0.499984740745262"/>
      </left>
      <right style="hair">
        <color rgb="FF7F7F7F"/>
      </right>
      <top/>
      <bottom style="hair">
        <color theme="0" tint="-0.499984740745262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indexed="64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/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</borders>
  <cellStyleXfs count="13">
    <xf borderId="0" fillId="0" fontId="0" numFmtId="0"/>
    <xf applyAlignment="0" applyBorder="0" applyFill="0" applyFont="0" applyProtection="0" borderId="0" fillId="0" fontId="1" numFmtId="165"/>
    <xf applyAlignment="0" applyNumberFormat="0" applyProtection="0" borderId="1" fillId="2" fontId="2" numFmtId="0"/>
    <xf applyAlignment="0" applyFont="0" applyNumberFormat="0" applyProtection="0" borderId="2" fillId="3" fontId="1" numFmtId="0"/>
    <xf applyAlignment="0" applyBorder="0" applyFill="0" applyNumberFormat="0" applyProtection="0" borderId="0" fillId="0" fontId="4" numFmtId="0"/>
    <xf applyAlignment="0" applyBorder="0" applyNumberFormat="0" applyProtection="0" borderId="0" fillId="4" fontId="1" numFmtId="0"/>
    <xf applyAlignment="0" applyBorder="0" applyNumberFormat="0" applyProtection="0" borderId="0" fillId="5" fontId="6" numFmtId="0"/>
    <xf applyAlignment="0" applyBorder="0" applyNumberFormat="0" applyProtection="0" borderId="0" fillId="6" fontId="6" numFmtId="0"/>
    <xf applyAlignment="0" applyBorder="0" applyNumberFormat="0" applyProtection="0" borderId="0" fillId="7" fontId="1" numFmtId="0"/>
    <xf applyAlignment="0" applyBorder="0" applyFill="0" applyFont="0" applyProtection="0" borderId="0" fillId="0" fontId="1" numFmtId="165"/>
    <xf applyAlignment="0" applyBorder="0" applyFill="0" applyFont="0" applyProtection="0" borderId="0" fillId="0" fontId="1" numFmtId="9"/>
    <xf borderId="0" fillId="0" fontId="16" numFmtId="0"/>
    <xf applyAlignment="0" applyBorder="0" applyFill="0" applyFont="0" applyProtection="0" borderId="0" fillId="0" fontId="16" numFmtId="164"/>
  </cellStyleXfs>
  <cellXfs count="177">
    <xf borderId="0" fillId="0" fontId="0" numFmtId="0" xfId="0"/>
    <xf applyFont="1" borderId="0" fillId="0" fontId="0" numFmtId="0" xfId="0"/>
    <xf applyBorder="1" applyFont="1" borderId="4" fillId="0" fontId="0" numFmtId="0" xfId="0"/>
    <xf applyBorder="1" applyFont="1" borderId="5" fillId="0" fontId="0" numFmtId="0" xfId="0"/>
    <xf applyAlignment="1" applyBorder="1" applyFont="1" borderId="6" fillId="0" fontId="5" numFmtId="0" xfId="0">
      <alignment horizontal="center"/>
    </xf>
    <xf applyAlignment="1" applyBorder="1" applyFont="1" borderId="5" fillId="0" fontId="5" numFmtId="0" xfId="0">
      <alignment horizontal="center"/>
    </xf>
    <xf applyAlignment="1" applyBorder="1" applyFont="1" borderId="4" fillId="0" fontId="5" numFmtId="0" xfId="0"/>
    <xf applyAlignment="1" applyBorder="1" applyFont="1" borderId="5" fillId="0" fontId="5" numFmtId="0" xfId="0"/>
    <xf applyAlignment="1" applyBorder="1" applyFont="1" borderId="6" fillId="0" fontId="5" numFmtId="0" xfId="0"/>
    <xf applyAlignment="1" applyBorder="1" applyFont="1" borderId="10" fillId="0" fontId="5" numFmtId="0" xfId="0">
      <alignment vertical="center"/>
    </xf>
    <xf applyAlignment="1" applyBorder="1" applyFont="1" borderId="7" fillId="0" fontId="5" numFmtId="0" xfId="0">
      <alignment vertical="center"/>
    </xf>
    <xf applyAlignment="1" applyBorder="1" applyFont="1" borderId="9" fillId="0" fontId="5" numFmtId="0" xfId="0">
      <alignment vertical="center"/>
    </xf>
    <xf applyFill="1" applyFont="1" borderId="0" fillId="8" fontId="8" numFmtId="0" xfId="6"/>
    <xf applyAlignment="1" applyBorder="1" applyFill="1" applyFont="1" applyNumberFormat="1" borderId="0" fillId="8" fontId="8" numFmtId="22" xfId="2">
      <alignment horizontal="center" vertical="center"/>
    </xf>
    <xf applyAlignment="1" applyBorder="1" applyFill="1" applyFont="1" applyNumberFormat="1" borderId="0" fillId="8" fontId="8" numFmtId="22" xfId="2">
      <alignment horizontal="left" vertical="center"/>
    </xf>
    <xf applyAlignment="1" applyFill="1" applyFont="1" borderId="0" fillId="8" fontId="8" numFmtId="0" xfId="6">
      <alignment horizontal="right"/>
    </xf>
    <xf applyAlignment="1" applyFill="1" applyFont="1" borderId="0" fillId="9" fontId="8" numFmtId="0" xfId="6"/>
    <xf applyFont="1" borderId="0" fillId="0" fontId="9" numFmtId="0" xfId="0"/>
    <xf borderId="0" fillId="6" fontId="6" numFmtId="0" xfId="7"/>
    <xf applyBorder="1" applyFill="1" borderId="0" fillId="0" fontId="4" numFmtId="0" xfId="4"/>
    <xf applyBorder="1" applyFill="1" borderId="0" fillId="0" fontId="0" numFmtId="0" xfId="0"/>
    <xf borderId="0" fillId="7" fontId="1" numFmtId="0" xfId="8"/>
    <xf applyFont="1" borderId="0" fillId="7" fontId="0" numFmtId="0" xfId="8"/>
    <xf borderId="0" fillId="4" fontId="1" numFmtId="0" xfId="5"/>
    <xf applyFont="1" applyNumberFormat="1" borderId="0" fillId="0" fontId="0" numFmtId="166" xfId="1"/>
    <xf applyFont="1" borderId="0" fillId="4" fontId="0" numFmtId="0" xfId="5"/>
    <xf borderId="0" fillId="0" fontId="4" numFmtId="0" xfId="4"/>
    <xf applyFill="1" borderId="0" fillId="0" fontId="1" numFmtId="0" xfId="8"/>
    <xf applyFill="1" borderId="0" fillId="0" fontId="0" numFmtId="0" xfId="0"/>
    <xf applyBorder="1" applyNumberFormat="1" borderId="12" fillId="0" fontId="4" numFmtId="166" xfId="4"/>
    <xf applyBorder="1" applyNumberFormat="1" borderId="12" fillId="0" fontId="4" numFmtId="14" xfId="4"/>
    <xf applyBorder="1" applyNumberFormat="1" borderId="12" fillId="0" fontId="4" numFmtId="166" quotePrefix="1" xfId="4"/>
    <xf applyBorder="1" applyFont="1" borderId="12" fillId="0" fontId="4" numFmtId="9" xfId="10"/>
    <xf applyBorder="1" applyNumberFormat="1" borderId="0" fillId="0" fontId="4" numFmtId="166" xfId="4"/>
    <xf applyBorder="1" applyFont="1" borderId="12" fillId="0" fontId="4" numFmtId="9" quotePrefix="1" xfId="10"/>
    <xf applyFill="1" borderId="0" fillId="15" fontId="0" numFmtId="0" xfId="0"/>
    <xf applyBorder="1" applyFont="1" applyNumberFormat="1" borderId="12" fillId="0" fontId="4" numFmtId="166" quotePrefix="1" xfId="1"/>
    <xf applyBorder="1" applyFill="1" applyFont="1" borderId="0" fillId="0" fontId="0" numFmtId="0" xfId="8"/>
    <xf applyBorder="1" applyFill="1" applyFont="1" borderId="0" fillId="0" fontId="0" numFmtId="0" xfId="5"/>
    <xf applyBorder="1" applyFill="1" applyFont="1" borderId="11" fillId="0" fontId="4" numFmtId="9" xfId="10"/>
    <xf applyBorder="1" applyFill="1" applyFont="1" borderId="0" fillId="0" fontId="4" numFmtId="9" xfId="10"/>
    <xf applyBorder="1" applyFont="1" borderId="0" fillId="0" fontId="4" numFmtId="9" xfId="10"/>
    <xf applyAlignment="1" applyFill="1" applyFont="1" borderId="0" fillId="0" fontId="3" numFmtId="0" xfId="0">
      <alignment horizontal="center" textRotation="90" vertical="center"/>
    </xf>
    <xf applyFill="1" applyFont="1" applyNumberFormat="1" borderId="0" fillId="0" fontId="0" numFmtId="166" xfId="1"/>
    <xf applyBorder="1" applyFill="1" applyFont="1" borderId="13" fillId="0" fontId="0" numFmtId="0" xfId="3"/>
    <xf applyBorder="1" applyFill="1" applyFont="1" borderId="0" fillId="0" fontId="0" numFmtId="0" xfId="3"/>
    <xf applyBorder="1" applyFill="1" borderId="0" fillId="0" fontId="1" numFmtId="0" xfId="5"/>
    <xf applyBorder="1" applyFill="1" applyFont="1" applyNumberFormat="1" borderId="0" fillId="0" fontId="0" numFmtId="166" xfId="1"/>
    <xf applyBorder="1" applyFill="1" applyNumberFormat="1" borderId="0" fillId="0" fontId="4" numFmtId="166" xfId="4"/>
    <xf applyBorder="1" applyFill="1" applyFont="1" borderId="14" fillId="0" fontId="4" numFmtId="9" xfId="10"/>
    <xf applyBorder="1" applyFont="1" borderId="14" fillId="0" fontId="4" numFmtId="9" xfId="10"/>
    <xf applyBorder="1" applyFont="1" applyNumberFormat="1" borderId="0" fillId="0" fontId="4" numFmtId="166" quotePrefix="1" xfId="1"/>
    <xf applyFill="1" applyFont="1" borderId="0" fillId="14" fontId="6" numFmtId="0" xfId="0"/>
    <xf applyAlignment="1" applyBorder="1" applyFont="1" borderId="0" fillId="0" fontId="10" numFmtId="0" xfId="0">
      <alignment horizontal="center"/>
    </xf>
    <xf applyAlignment="1" applyFill="1" applyFont="1" borderId="0" fillId="19" fontId="11" numFmtId="0" xfId="6"/>
    <xf applyAlignment="1" applyFill="1" applyFont="1" borderId="0" fillId="19" fontId="8" numFmtId="0" xfId="6"/>
    <xf applyFill="1" applyFont="1" borderId="0" fillId="19" fontId="8" numFmtId="0" xfId="6"/>
    <xf applyFill="1" applyFont="1" borderId="0" fillId="19" fontId="9" numFmtId="0" xfId="0"/>
    <xf applyBorder="1" applyFill="1" borderId="0" fillId="19" fontId="0" numFmtId="0" xfId="0"/>
    <xf applyFill="1" borderId="0" fillId="19" fontId="0" numFmtId="0" xfId="0"/>
    <xf applyAlignment="1" applyBorder="1" applyFill="1" applyFont="1" borderId="0" fillId="19" fontId="10" numFmtId="0" xfId="0">
      <alignment horizontal="center"/>
    </xf>
    <xf applyAlignment="1" applyBorder="1" applyFill="1" applyFont="1" borderId="0" fillId="19" fontId="10" numFmtId="0" xfId="0">
      <alignment horizontal="left" indent="1" vertical="center" wrapText="1"/>
    </xf>
    <xf applyAlignment="1" applyFill="1" applyFont="1" borderId="0" fillId="19" fontId="12" numFmtId="0" xfId="0"/>
    <xf applyBorder="1" applyFont="1" applyNumberFormat="1" borderId="12" fillId="0" fontId="4" numFmtId="167" quotePrefix="1" xfId="10"/>
    <xf applyBorder="1" applyFont="1" applyNumberFormat="1" borderId="12" fillId="0" fontId="4" numFmtId="168" quotePrefix="1" xfId="1"/>
    <xf applyBorder="1" applyFont="1" applyNumberFormat="1" borderId="12" fillId="0" fontId="4" numFmtId="168" xfId="1"/>
    <xf applyFill="1" borderId="0" fillId="20" fontId="0" numFmtId="0" xfId="0"/>
    <xf applyAlignment="1" applyBorder="1" applyFont="1" borderId="0" fillId="0" fontId="10" numFmtId="0" xfId="0">
      <alignment vertical="center" wrapText="1"/>
    </xf>
    <xf applyAlignment="1" applyFill="1" applyFont="1" borderId="0" fillId="0" fontId="11" numFmtId="0" xfId="6"/>
    <xf applyAlignment="1" applyBorder="1" applyFill="1" applyFont="1" borderId="0" fillId="0" fontId="10" numFmtId="0" xfId="0">
      <alignment vertical="center" wrapText="1"/>
    </xf>
    <xf applyAlignment="1" applyBorder="1" applyFill="1" applyFont="1" borderId="0" fillId="0" fontId="10" numFmtId="0" xfId="0">
      <alignment horizontal="left" indent="1" vertical="center" wrapText="1"/>
    </xf>
    <xf applyAlignment="1" applyBorder="1" applyFont="1" borderId="0" fillId="0" fontId="10" numFmtId="0" xfId="0">
      <alignment horizontal="left"/>
    </xf>
    <xf applyAlignment="1" applyBorder="1" applyFont="1" borderId="5" fillId="0" fontId="12" numFmtId="0" xfId="0">
      <alignment horizontal="center" vertical="center"/>
    </xf>
    <xf applyAlignment="1" applyBorder="1" applyFont="1" borderId="3" fillId="0" fontId="10" numFmtId="0" xfId="0">
      <alignment horizontal="left"/>
    </xf>
    <xf applyAlignment="1" applyBorder="1" applyFont="1" borderId="7" fillId="0" fontId="12" numFmtId="0" xfId="0">
      <alignment horizontal="center"/>
    </xf>
    <xf applyAlignment="1" applyBorder="1" applyFont="1" borderId="6" fillId="0" fontId="12" numFmtId="0" xfId="0">
      <alignment horizontal="center"/>
    </xf>
    <xf applyAlignment="1" applyBorder="1" applyFont="1" borderId="5" fillId="0" fontId="12" numFmtId="0" xfId="0">
      <alignment horizontal="center"/>
    </xf>
    <xf applyFill="1" applyFont="1" borderId="0" fillId="8" fontId="13" numFmtId="0" xfId="6"/>
    <xf applyAlignment="1" applyBorder="1" applyFont="1" borderId="15" fillId="0" fontId="12" numFmtId="0" xfId="0">
      <alignment horizontal="center"/>
    </xf>
    <xf applyAlignment="1" applyBorder="1" applyFill="1" applyFont="1" applyNumberFormat="1" borderId="3" fillId="21" fontId="2" numFmtId="166" xfId="9">
      <alignment horizontal="center" vertical="center"/>
    </xf>
    <xf applyAlignment="1" applyBorder="1" applyFill="1" applyFont="1" applyNumberFormat="1" borderId="3" fillId="21" fontId="2" numFmtId="165" xfId="9">
      <alignment horizontal="center" vertical="center"/>
    </xf>
    <xf applyFont="1" borderId="0" fillId="0" fontId="0" numFmtId="0" quotePrefix="1" xfId="0"/>
    <xf applyAlignment="1" applyBorder="1" applyFill="1" applyFont="1" applyNumberFormat="1" borderId="8" fillId="21" fontId="2" numFmtId="166" xfId="9">
      <alignment horizontal="center" vertical="center"/>
    </xf>
    <xf applyAlignment="1" applyBorder="1" applyFont="1" borderId="15" fillId="0" fontId="5" numFmtId="0" xfId="0">
      <alignment horizontal="center"/>
    </xf>
    <xf applyAlignment="1" applyBorder="1" applyFont="1" borderId="15" fillId="0" fontId="0" numFmtId="0" xfId="0"/>
    <xf applyAlignment="1" applyBorder="1" applyFont="1" borderId="17" fillId="0" fontId="0" numFmtId="0" xfId="0"/>
    <xf applyFill="1" applyFont="1" borderId="0" fillId="19" fontId="0" numFmtId="0" xfId="0"/>
    <xf applyAlignment="1" applyBorder="1" applyFill="1" applyFont="1" borderId="0" fillId="19" fontId="0" numFmtId="0" xfId="0">
      <alignment horizontal="left"/>
    </xf>
    <xf applyAlignment="1" applyBorder="1" applyFill="1" applyFont="1" borderId="0" fillId="19" fontId="7" numFmtId="0" xfId="2">
      <alignment horizontal="center" vertical="center"/>
    </xf>
    <xf applyAlignment="1" applyBorder="1" applyFill="1" applyFont="1" borderId="16" fillId="0" fontId="14" numFmtId="0" xfId="3">
      <alignment horizontal="center"/>
    </xf>
    <xf applyAlignment="1" applyBorder="1" applyFill="1" applyFont="1" borderId="3" fillId="0" fontId="14" numFmtId="0" xfId="3">
      <alignment horizontal="center"/>
    </xf>
    <xf applyBorder="1" applyNumberFormat="1" borderId="19" fillId="0" fontId="4" numFmtId="166" xfId="4"/>
    <xf applyBorder="1" applyNumberFormat="1" borderId="18" fillId="0" fontId="4" numFmtId="166" xfId="4"/>
    <xf applyFont="1" borderId="0" fillId="0" fontId="15" numFmtId="0" xfId="0"/>
    <xf applyAlignment="1" applyBorder="1" applyFont="1" borderId="6" fillId="0" fontId="12" numFmtId="0" xfId="0">
      <alignment vertical="center"/>
    </xf>
    <xf applyAlignment="1" applyBorder="1" applyFont="1" borderId="5" fillId="0" fontId="12" numFmtId="0" xfId="0">
      <alignment vertical="center"/>
    </xf>
    <xf applyAlignment="1" applyBorder="1" applyFont="1" borderId="4" fillId="0" fontId="12" numFmtId="0" xfId="0">
      <alignment vertical="center"/>
    </xf>
    <xf applyFill="1" applyFont="1" borderId="0" fillId="0" fontId="0" numFmtId="0" xfId="0"/>
    <xf applyBorder="1" applyFill="1" applyFont="1" borderId="0" fillId="0" fontId="0" numFmtId="0" xfId="0"/>
    <xf applyAlignment="1" applyBorder="1" applyFill="1" applyFont="1" applyNumberFormat="1" borderId="3" fillId="21" fontId="2" numFmtId="164" xfId="9">
      <alignment horizontal="center" vertical="center"/>
    </xf>
    <xf applyBorder="1" applyFill="1" applyFont="1" applyNumberFormat="1" borderId="0" fillId="0" fontId="0" numFmtId="14" xfId="3"/>
    <xf applyFont="1" applyNumberFormat="1" borderId="2" fillId="3" fontId="0" numFmtId="2" xfId="3"/>
    <xf applyFont="1" applyNumberFormat="1" borderId="2" fillId="3" fontId="0" numFmtId="169" xfId="3"/>
    <xf applyFont="1" applyNumberFormat="1" borderId="2" fillId="3" fontId="0" numFmtId="1" xfId="3"/>
    <xf applyBorder="1" applyNumberFormat="1" borderId="12" fillId="0" fontId="4" numFmtId="164" xfId="4"/>
    <xf applyBorder="1" applyFont="1" applyNumberFormat="1" borderId="12" fillId="0" fontId="4" numFmtId="165" xfId="1"/>
    <xf applyNumberFormat="1" borderId="0" fillId="0" fontId="0" numFmtId="165" xfId="0"/>
    <xf applyBorder="1" applyFill="1" applyFont="1" applyNumberFormat="1" borderId="2" fillId="3" fontId="0" numFmtId="170" xfId="1"/>
    <xf applyBorder="1" applyNumberFormat="1" borderId="12" fillId="0" fontId="4" numFmtId="169" xfId="4"/>
    <xf applyBorder="1" applyNumberFormat="1" borderId="12" fillId="0" fontId="4" numFmtId="1" xfId="4"/>
    <xf applyBorder="1" applyNumberFormat="1" borderId="12" fillId="0" fontId="4" numFmtId="164" quotePrefix="1" xfId="4"/>
    <xf applyBorder="1" applyFont="1" applyNumberFormat="1" borderId="12" fillId="0" fontId="4" numFmtId="164" quotePrefix="1" xfId="1"/>
    <xf applyAlignment="1" applyBorder="1" applyFill="1" applyFont="1" applyNumberFormat="1" borderId="3" fillId="21" fontId="2" numFmtId="171" xfId="9">
      <alignment horizontal="center" vertical="center"/>
    </xf>
    <xf applyAlignment="1" applyBorder="1" applyFill="1" applyFont="1" applyNumberFormat="1" borderId="3" fillId="21" fontId="2" numFmtId="172" xfId="9">
      <alignment horizontal="center" vertical="center"/>
    </xf>
    <xf applyAlignment="1" applyBorder="1" applyFill="1" applyFont="1" applyNumberFormat="1" borderId="3" fillId="21" fontId="2" numFmtId="173" xfId="9">
      <alignment horizontal="center" vertical="center"/>
    </xf>
    <xf applyAlignment="1" applyBorder="1" applyFill="1" applyFont="1" applyNumberFormat="1" borderId="3" fillId="21" fontId="2" numFmtId="169" xfId="9">
      <alignment horizontal="center" vertical="center"/>
    </xf>
    <xf applyAlignment="1" applyBorder="1" applyFill="1" applyFont="1" applyNumberFormat="1" borderId="0" fillId="19" fontId="7" numFmtId="169" xfId="2">
      <alignment horizontal="center" vertical="center"/>
    </xf>
    <xf applyFill="1" borderId="0" fillId="12" fontId="0" numFmtId="0" xfId="0"/>
    <xf applyBorder="1" applyFill="1" borderId="0" fillId="12" fontId="0" numFmtId="0" xfId="0"/>
    <xf applyFont="1" borderId="0" fillId="0" fontId="17" numFmtId="0" xfId="0"/>
    <xf applyFill="1" applyNumberFormat="1" borderId="0" fillId="0" fontId="0" numFmtId="166" xfId="0"/>
    <xf applyBorder="1" applyFill="1" applyFont="1" applyNumberFormat="1" borderId="12" fillId="20" fontId="4" numFmtId="168" xfId="1"/>
    <xf applyNumberFormat="1" borderId="0" fillId="0" fontId="0" numFmtId="174" xfId="0"/>
    <xf applyAlignment="1" applyNumberFormat="1" borderId="0" fillId="0" fontId="0" numFmtId="2" xfId="0">
      <alignment horizontal="center" vertical="center"/>
    </xf>
    <xf applyAlignment="1" applyNumberFormat="1" borderId="0" fillId="0" fontId="0" numFmtId="1" xfId="0">
      <alignment horizontal="center" vertical="center"/>
    </xf>
    <xf applyAlignment="1" borderId="0" fillId="0" fontId="0" numFmtId="0" xfId="0">
      <alignment horizontal="center" vertical="center"/>
    </xf>
    <xf applyFill="1" borderId="0" fillId="22" fontId="0" numFmtId="0" xfId="0"/>
    <xf applyFill="1" borderId="0" fillId="0" fontId="6" numFmtId="0" xfId="7"/>
    <xf applyBorder="1" applyFill="1" borderId="0" fillId="0" fontId="1" numFmtId="0" xfId="8"/>
    <xf applyFill="1" borderId="0" fillId="12" fontId="1" numFmtId="0" xfId="5"/>
    <xf applyFill="1" applyFont="1" borderId="0" fillId="12" fontId="0" numFmtId="0" xfId="5"/>
    <xf applyBorder="1" applyFill="1" applyFont="1" applyNumberFormat="1" borderId="12" fillId="24" fontId="4" numFmtId="165" xfId="1"/>
    <xf applyBorder="1" applyFont="1" applyNumberFormat="1" borderId="11" fillId="0" fontId="4" numFmtId="165" xfId="1"/>
    <xf applyBorder="1" applyFill="1" applyFont="1" borderId="0" fillId="0" fontId="20" numFmtId="0" xfId="4"/>
    <xf applyFill="1" applyFont="1" borderId="0" fillId="0" fontId="0" numFmtId="0" xfId="8"/>
    <xf applyBorder="1" borderId="21" fillId="0" fontId="0" numFmtId="0" xfId="0"/>
    <xf applyBorder="1" applyFill="1" borderId="21" fillId="12" fontId="1" numFmtId="0" xfId="5"/>
    <xf applyBorder="1" applyFont="1" borderId="21" fillId="4" fontId="0" numFmtId="0" xfId="5"/>
    <xf applyBorder="1" borderId="22" fillId="0" fontId="0" numFmtId="0" xfId="0"/>
    <xf applyBorder="1" applyFill="1" applyFont="1" applyNumberFormat="1" borderId="12" fillId="0" fontId="4" numFmtId="165" xfId="1"/>
    <xf applyBorder="1" applyFill="1" applyFont="1" applyNumberFormat="1" borderId="12" fillId="24" fontId="4" numFmtId="0" xfId="1"/>
    <xf applyBorder="1" applyFill="1" applyFont="1" applyNumberFormat="1" borderId="23" fillId="0" fontId="4" numFmtId="0" xfId="1"/>
    <xf applyBorder="1" applyFill="1" applyFont="1" applyNumberFormat="1" borderId="12" fillId="0" fontId="4" numFmtId="0" xfId="1"/>
    <xf applyBorder="1" borderId="0" fillId="0" fontId="0" numFmtId="0" xfId="0"/>
    <xf applyBorder="1" applyNumberFormat="1" borderId="0" fillId="0" fontId="0" numFmtId="165" xfId="0"/>
    <xf applyBorder="1" applyFill="1" applyFont="1" applyNumberFormat="1" borderId="0" fillId="0" fontId="0" numFmtId="2" xfId="3"/>
    <xf applyBorder="1" applyNumberFormat="1" borderId="0" fillId="0" fontId="0" numFmtId="2" xfId="0"/>
    <xf applyBorder="1" applyNumberFormat="1" borderId="24" fillId="0" fontId="0" numFmtId="2" xfId="0"/>
    <xf applyBorder="1" borderId="26" fillId="0" fontId="0" numFmtId="0" xfId="0"/>
    <xf applyBorder="1" applyNumberFormat="1" borderId="26" fillId="0" fontId="0" numFmtId="165" xfId="0"/>
    <xf applyBorder="1" applyFill="1" applyFont="1" applyNumberFormat="1" borderId="26" fillId="0" fontId="0" numFmtId="2" xfId="3"/>
    <xf applyBorder="1" applyNumberFormat="1" borderId="26" fillId="0" fontId="0" numFmtId="2" xfId="0"/>
    <xf applyBorder="1" applyNumberFormat="1" borderId="27" fillId="0" fontId="0" numFmtId="2" xfId="0"/>
    <xf applyAlignment="1" applyFont="1" applyNumberFormat="1" borderId="2" fillId="3" fontId="0" numFmtId="2" xfId="3">
      <alignment horizontal="left" vertical="center"/>
    </xf>
    <xf applyBorder="1" applyFont="1" applyNumberFormat="1" borderId="12" fillId="0" fontId="4" numFmtId="4" xfId="1"/>
    <xf applyAlignment="1" applyBorder="1" applyFill="1" applyFont="1" applyNumberFormat="1" borderId="0" fillId="0" fontId="12" numFmtId="22" xfId="2">
      <alignment horizontal="center" vertical="center"/>
    </xf>
    <xf applyAlignment="1" applyBorder="1" applyFill="1" applyFont="1" applyNumberFormat="1" borderId="0" fillId="0" fontId="12" numFmtId="1" xfId="2">
      <alignment horizontal="center" vertical="center"/>
    </xf>
    <xf applyAlignment="1" applyBorder="1" applyFont="1" borderId="6" fillId="0" fontId="12" numFmtId="0" xfId="0">
      <alignment horizontal="center" vertical="center"/>
    </xf>
    <xf applyAlignment="1" applyBorder="1" applyFont="1" borderId="5" fillId="0" fontId="12" numFmtId="0" xfId="0">
      <alignment horizontal="center" vertical="center"/>
    </xf>
    <xf applyAlignment="1" applyBorder="1" applyFont="1" borderId="4" fillId="0" fontId="12" numFmtId="0" xfId="0">
      <alignment horizontal="center" vertical="center"/>
    </xf>
    <xf applyAlignment="1" applyBorder="1" applyFont="1" borderId="3" fillId="0" fontId="12" numFmtId="0" xfId="0">
      <alignment horizontal="center" vertical="top"/>
    </xf>
    <xf applyAlignment="1" applyFont="1" borderId="0" fillId="0" fontId="12" numFmtId="0" xfId="0">
      <alignment horizontal="center"/>
    </xf>
    <xf applyAlignment="1" applyBorder="1" applyFont="1" borderId="0" fillId="0" fontId="10" numFmtId="0" xfId="0">
      <alignment horizontal="center" vertical="center" wrapText="1"/>
    </xf>
    <xf applyAlignment="1" applyBorder="1" applyFont="1" borderId="0" fillId="0" fontId="10" numFmtId="0" xfId="0">
      <alignment horizontal="left" indent="1" vertical="center" wrapText="1"/>
    </xf>
    <xf applyAlignment="1" applyFont="1" applyNumberFormat="1" borderId="0" fillId="0" fontId="12" numFmtId="14" xfId="0">
      <alignment horizontal="center"/>
    </xf>
    <xf applyAlignment="1" applyFill="1" applyFont="1" borderId="0" fillId="8" fontId="3" numFmtId="0" xfId="0">
      <alignment horizontal="center" textRotation="90" vertical="center"/>
    </xf>
    <xf applyAlignment="1" applyFill="1" applyFont="1" borderId="0" fillId="10" fontId="3" numFmtId="0" xfId="0">
      <alignment horizontal="center" textRotation="90" vertical="center"/>
    </xf>
    <xf applyAlignment="1" applyFill="1" applyFont="1" borderId="0" fillId="16" fontId="3" numFmtId="0" xfId="0">
      <alignment horizontal="center" textRotation="90" vertical="center"/>
    </xf>
    <xf applyAlignment="1" applyFill="1" applyFont="1" borderId="0" fillId="12" fontId="3" numFmtId="0" xfId="0">
      <alignment horizontal="center" textRotation="90" vertical="center"/>
    </xf>
    <xf applyAlignment="1" applyFill="1" applyFont="1" borderId="0" fillId="11" fontId="3" numFmtId="0" xfId="0">
      <alignment horizontal="center" textRotation="90" vertical="center"/>
    </xf>
    <xf applyAlignment="1" applyFill="1" applyFont="1" borderId="0" fillId="17" fontId="3" numFmtId="0" xfId="0">
      <alignment horizontal="center" textRotation="90" vertical="center"/>
    </xf>
    <xf applyAlignment="1" applyFill="1" applyFont="1" borderId="0" fillId="13" fontId="5" numFmtId="0" xfId="0">
      <alignment horizontal="center" textRotation="90" vertical="center"/>
    </xf>
    <xf applyAlignment="1" applyFill="1" applyFont="1" borderId="0" fillId="23" fontId="5" numFmtId="0" xfId="0">
      <alignment horizontal="center" textRotation="90" vertical="center"/>
    </xf>
    <xf applyAlignment="1" applyBorder="1" applyFill="1" applyFont="1" borderId="20" fillId="25" fontId="3" numFmtId="0" xfId="0">
      <alignment horizontal="center" textRotation="90" vertical="center"/>
    </xf>
    <xf applyAlignment="1" applyBorder="1" applyFill="1" applyFont="1" borderId="11" fillId="25" fontId="3" numFmtId="0" xfId="0">
      <alignment horizontal="center" textRotation="90" vertical="center"/>
    </xf>
    <xf applyAlignment="1" applyBorder="1" applyFill="1" applyFont="1" borderId="25" fillId="25" fontId="3" numFmtId="0" xfId="0">
      <alignment horizontal="center" textRotation="90" vertical="center"/>
    </xf>
    <xf applyAlignment="1" applyFill="1" applyFont="1" borderId="0" fillId="18" fontId="5" numFmtId="0" xfId="0">
      <alignment horizontal="center" textRotation="90" vertical="center"/>
    </xf>
  </cellXfs>
  <cellStyles count="13">
    <cellStyle builtinId="43" name="40% — акцент4" xfId="5"/>
    <cellStyle builtinId="47" name="40% — акцент5" xfId="8"/>
    <cellStyle builtinId="44" name="60% — акцент4" xfId="6"/>
    <cellStyle name="Comma 2" xfId="9" xr:uid="{00000000-0005-0000-0000-000003000000}"/>
    <cellStyle name="Comma 3" xfId="12" xr:uid="{00000000-0005-0000-0000-000004000000}"/>
    <cellStyle name="Normal 2" xfId="11" xr:uid="{00000000-0005-0000-0000-000005000000}"/>
    <cellStyle builtinId="45" name="Акцент5" xfId="7"/>
    <cellStyle builtinId="20" name="Ввод " xfId="2"/>
    <cellStyle builtinId="0" name="Обычный" xfId="0"/>
    <cellStyle builtinId="53" name="Пояснение" xfId="4"/>
    <cellStyle builtinId="10" name="Примечание" xfId="3"/>
    <cellStyle builtinId="5" name="Процентный" xfId="10"/>
    <cellStyle builtinId="3" name="Финансовый" xfId="1"/>
  </cellStyles>
  <dxfs count="1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</dxfs>
  <tableStyles count="0" defaultPivotStyle="PivotStyleLight16" defaultTableStyle="TableStyleMedium2"/>
  <colors>
    <mruColors>
      <color rgb="FFFFFFCC"/>
      <color rgb="FFF0FAFE"/>
      <color rgb="FFE8F7FE"/>
      <color rgb="FFCDEDF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<Relationships xmlns="http://schemas.openxmlformats.org/package/2006/relationships"><Relationship Id="rId1" Target="worksheets/sheet1.xml" Type="http://schemas.openxmlformats.org/officeDocument/2006/relationships/worksheet"/><Relationship Id="rId10" Target="sharedStrings.xml" Type="http://schemas.openxmlformats.org/officeDocument/2006/relationships/sharedStrings"/><Relationship Id="rId11" Target="calcChain.xml" Type="http://schemas.openxmlformats.org/officeDocument/2006/relationships/calcChain"/><Relationship Id="rId12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5" Target="worksheets/sheet5.xml" Type="http://schemas.openxmlformats.org/officeDocument/2006/relationships/worksheet"/><Relationship Id="rId6" Target="worksheets/sheet6.xml" Type="http://schemas.openxmlformats.org/officeDocument/2006/relationships/worksheet"/><Relationship Id="rId7" Target="worksheets/sheet7.xml" Type="http://schemas.openxmlformats.org/officeDocument/2006/relationships/worksheet"/><Relationship Id="rId8" Target="theme/theme1.xml" Type="http://schemas.openxmlformats.org/officeDocument/2006/relationships/theme"/><Relationship Id="rId9" Target="styles.xml" Type="http://schemas.openxmlformats.org/officeDocument/2006/relationships/styles"/></Relationships>
</file>

<file path=xl/charts/_rels/chart1.xml.rels><?xml version="1.0" encoding="UTF-8" standalone="no"?><Relationships xmlns="http://schemas.openxmlformats.org/package/2006/relationships"><Relationship Id="rId1" Target="style1.xml" Type="http://schemas.microsoft.com/office/2011/relationships/chartStyle"/><Relationship Id="rId2" Target="colors1.xml" Type="http://schemas.microsoft.com/office/2011/relationships/chartColorStyle"/><Relationship Id="rId3" Target="../theme/themeOverride1.xml" Type="http://schemas.openxmlformats.org/officeDocument/2006/relationships/themeOverride"/></Relationships>
</file>

<file path=xl/charts/_rels/chart2.xml.rels><?xml version="1.0" encoding="UTF-8" standalone="no"?><Relationships xmlns="http://schemas.openxmlformats.org/package/2006/relationships"><Relationship Id="rId1" Target="style2.xml" Type="http://schemas.microsoft.com/office/2011/relationships/chartStyle"/><Relationship Id="rId2" Target="colors2.xml" Type="http://schemas.microsoft.com/office/2011/relationships/chartColorStyle"/><Relationship Id="rId3" Target="../theme/themeOverride2.xml" Type="http://schemas.openxmlformats.org/officeDocument/2006/relationships/themeOverride"/></Relationships>
</file>

<file path=xl/charts/_rels/chart3.xml.rels><?xml version="1.0" encoding="UTF-8" standalone="no"?><Relationships xmlns="http://schemas.openxmlformats.org/package/2006/relationships"><Relationship Id="rId1" Target="style3.xml" Type="http://schemas.microsoft.com/office/2011/relationships/chartStyle"/><Relationship Id="rId2" Target="colors3.xml" Type="http://schemas.microsoft.com/office/2011/relationships/chartColorStyle"/><Relationship Id="rId3" Target="../theme/themeOverride3.xml" Type="http://schemas.openxmlformats.org/officeDocument/2006/relationships/themeOverride"/></Relationships>
</file>

<file path=xl/charts/_rels/chart4.xml.rels><?xml version="1.0" encoding="UTF-8" standalone="no"?><Relationships xmlns="http://schemas.openxmlformats.org/package/2006/relationships"><Relationship Id="rId1" Target="style4.xml" Type="http://schemas.microsoft.com/office/2011/relationships/chartStyle"/><Relationship Id="rId2" Target="colors4.xml" Type="http://schemas.microsoft.com/office/2011/relationships/chartColorStyle"/><Relationship Id="rId3" Target="../theme/themeOverride4.xml" Type="http://schemas.openxmlformats.org/officeDocument/2006/relationships/themeOverride"/></Relationships>
</file>

<file path=xl/charts/_rels/chart5.xml.rels><?xml version="1.0" encoding="UTF-8" standalone="no"?><Relationships xmlns="http://schemas.openxmlformats.org/package/2006/relationships"><Relationship Id="rId1" Target="style5.xml" Type="http://schemas.microsoft.com/office/2011/relationships/chartStyle"/><Relationship Id="rId2" Target="colors5.xml" Type="http://schemas.microsoft.com/office/2011/relationships/chartColorStyle"/><Relationship Id="rId3" Target="../theme/themeOverride5.xml" Type="http://schemas.openxmlformats.org/officeDocument/2006/relationships/themeOverride"/></Relationships>
</file>

<file path=xl/charts/_rels/chart6.xml.rels><?xml version="1.0" encoding="UTF-8" standalone="no"?><Relationships xmlns="http://schemas.openxmlformats.org/package/2006/relationships"><Relationship Id="rId1" Target="style6.xml" Type="http://schemas.microsoft.com/office/2011/relationships/chartStyle"/><Relationship Id="rId2" Target="colors6.xml" Type="http://schemas.microsoft.com/office/2011/relationships/chartColorStyle"/><Relationship Id="rId3" Target="../theme/themeOverride6.xml" Type="http://schemas.openxmlformats.org/officeDocument/2006/relationships/themeOverride"/></Relationships>
</file>

<file path=xl/charts/_rels/chart7.xml.rels><?xml version="1.0" encoding="UTF-8" standalone="no"?><Relationships xmlns="http://schemas.openxmlformats.org/package/2006/relationships"><Relationship Id="rId1" Target="style7.xml" Type="http://schemas.microsoft.com/office/2011/relationships/chartStyle"/><Relationship Id="rId2" Target="colors7.xml" Type="http://schemas.microsoft.com/office/2011/relationships/chartColorStyle"/><Relationship Id="rId3" Target="../theme/themeOverride7.xml" Type="http://schemas.openxmlformats.org/officeDocument/2006/relationships/themeOverride"/></Relationships>
</file>

<file path=xl/charts/_rels/chart8.xml.rels><?xml version="1.0" encoding="UTF-8" standalone="no"?><Relationships xmlns="http://schemas.openxmlformats.org/package/2006/relationships"><Relationship Id="rId1" Target="style8.xml" Type="http://schemas.microsoft.com/office/2011/relationships/chartStyle"/><Relationship Id="rId2" Target="colors8.xml" Type="http://schemas.microsoft.com/office/2011/relationships/chartColorStyle"/><Relationship Id="rId3" Target="../theme/themeOverride8.xml" Type="http://schemas.openxmlformats.org/officeDocument/2006/relationships/themeOverride"/></Relationships>
</file>

<file path=xl/charts/_rels/chart9.xml.rels><?xml version="1.0" encoding="UTF-8" standalone="no"?><Relationships xmlns="http://schemas.openxmlformats.org/package/2006/relationships"><Relationship Id="rId1" Target="style9.xml" Type="http://schemas.microsoft.com/office/2011/relationships/chartStyle"/><Relationship Id="rId2" Target="colors9.xml" Type="http://schemas.microsoft.com/office/2011/relationships/chartColorStyle"/><Relationship Id="rId3" Target="../theme/themeOverride9.xml" Type="http://schemas.openxmlformats.org/officeDocument/2006/relationships/themeOverride"/></Relationships>
</file>

<file path=xl/charts/_rels/chart10.xml.rels><?xml version="1.0" encoding="UTF-8" standalone="no"?><Relationships xmlns="http://schemas.openxmlformats.org/package/2006/relationships"><Relationship Id="rId1" Target="style10.xml" Type="http://schemas.microsoft.com/office/2011/relationships/chartStyle"/><Relationship Id="rId2" Target="colors10.xml" Type="http://schemas.microsoft.com/office/2011/relationships/chartColorStyle"/><Relationship Id="rId3" Target="../theme/themeOverride10.xml" Type="http://schemas.openxmlformats.org/officeDocument/2006/relationships/themeOverride"/></Relationships>
</file>

<file path=xl/charts/_rels/chart11.xml.rels><?xml version="1.0" encoding="UTF-8" standalone="no"?><Relationships xmlns="http://schemas.openxmlformats.org/package/2006/relationships"><Relationship Id="rId1" Target="style11.xml" Type="http://schemas.microsoft.com/office/2011/relationships/chartStyle"/><Relationship Id="rId2" Target="colors11.xml" Type="http://schemas.microsoft.com/office/2011/relationships/chartColorStyle"/><Relationship Id="rId3" Target="../theme/themeOverride11.xml" Type="http://schemas.openxmlformats.org/officeDocument/2006/relationships/themeOverride"/></Relationships>
</file>

<file path=xl/charts/_rels/chart12.xml.rels><?xml version="1.0" encoding="UTF-8" standalone="no"?><Relationships xmlns="http://schemas.openxmlformats.org/package/2006/relationships"><Relationship Id="rId1" Target="style12.xml" Type="http://schemas.microsoft.com/office/2011/relationships/chartStyle"/><Relationship Id="rId2" Target="colors12.xml" Type="http://schemas.microsoft.com/office/2011/relationships/chartColorStyle"/><Relationship Id="rId3" Target="../theme/themeOverride12.xml" Type="http://schemas.openxmlformats.org/officeDocument/2006/relationships/themeOverride"/></Relationships>
</file>

<file path=xl/charts/_rels/chart13.xml.rels><?xml version="1.0" encoding="UTF-8" standalone="no"?><Relationships xmlns="http://schemas.openxmlformats.org/package/2006/relationships"><Relationship Id="rId1" Target="style13.xml" Type="http://schemas.microsoft.com/office/2011/relationships/chartStyle"/><Relationship Id="rId2" Target="colors13.xml" Type="http://schemas.microsoft.com/office/2011/relationships/chartColorStyle"/><Relationship Id="rId3" Target="../theme/themeOverride13.xml" Type="http://schemas.openxmlformats.org/officeDocument/2006/relationships/themeOverride"/></Relationships>
</file>

<file path=xl/charts/_rels/chart14.xml.rels><?xml version="1.0" encoding="UTF-8" standalone="no"?><Relationships xmlns="http://schemas.openxmlformats.org/package/2006/relationships"><Relationship Id="rId1" Target="style14.xml" Type="http://schemas.microsoft.com/office/2011/relationships/chartStyle"/><Relationship Id="rId2" Target="colors14.xml" Type="http://schemas.microsoft.com/office/2011/relationships/chartColorStyle"/><Relationship Id="rId3" Target="../theme/themeOverride14.xml" Type="http://schemas.openxmlformats.org/officeDocument/2006/relationships/themeOverride"/></Relationships>
</file>

<file path=xl/charts/_rels/chart15.xml.rels><?xml version="1.0" encoding="UTF-8" standalone="no"?><Relationships xmlns="http://schemas.openxmlformats.org/package/2006/relationships"><Relationship Id="rId1" Target="style15.xml" Type="http://schemas.microsoft.com/office/2011/relationships/chartStyle"/><Relationship Id="rId2" Target="colors15.xml" Type="http://schemas.microsoft.com/office/2011/relationships/chartColorStyle"/><Relationship Id="rId3" Target="../theme/themeOverride15.xml" Type="http://schemas.openxmlformats.org/officeDocument/2006/relationships/themeOverride"/></Relationships>
</file>

<file path=xl/charts/_rels/chart16.xml.rels><?xml version="1.0" encoding="UTF-8" standalone="no"?><Relationships xmlns="http://schemas.openxmlformats.org/package/2006/relationships"><Relationship Id="rId1" Target="style16.xml" Type="http://schemas.microsoft.com/office/2011/relationships/chartStyle"/><Relationship Id="rId2" Target="colors16.xml" Type="http://schemas.microsoft.com/office/2011/relationships/chartColorStyle"/><Relationship Id="rId3" Target="../theme/themeOverride16.xml" Type="http://schemas.openxmlformats.org/officeDocument/2006/relationships/themeOverride"/></Relationships>
</file>

<file path=xl/charts/_rels/chart17.xml.rels><?xml version="1.0" encoding="UTF-8" standalone="no"?><Relationships xmlns="http://schemas.openxmlformats.org/package/2006/relationships"><Relationship Id="rId1" Target="style17.xml" Type="http://schemas.microsoft.com/office/2011/relationships/chartStyle"/><Relationship Id="rId2" Target="colors17.xml" Type="http://schemas.microsoft.com/office/2011/relationships/chartColorStyle"/><Relationship Id="rId3" Target="../theme/themeOverride17.xml" Type="http://schemas.openxmlformats.org/officeDocument/2006/relationships/themeOverride"/></Relationships>
</file>

<file path=xl/charts/_rels/chart18.xml.rels><?xml version="1.0" encoding="UTF-8" standalone="no"?><Relationships xmlns="http://schemas.openxmlformats.org/package/2006/relationships"><Relationship Id="rId1" Target="style18.xml" Type="http://schemas.microsoft.com/office/2011/relationships/chartStyle"/><Relationship Id="rId2" Target="colors18.xml" Type="http://schemas.microsoft.com/office/2011/relationships/chartColorStyle"/><Relationship Id="rId3" Target="../theme/themeOverride18.xml" Type="http://schemas.openxmlformats.org/officeDocument/2006/relationships/themeOverride"/></Relationships>
</file>

<file path=xl/charts/_rels/chart19.xml.rels><?xml version="1.0" encoding="UTF-8" standalone="no"?><Relationships xmlns="http://schemas.openxmlformats.org/package/2006/relationships"><Relationship Id="rId1" Target="style19.xml" Type="http://schemas.microsoft.com/office/2011/relationships/chartStyle"/><Relationship Id="rId2" Target="colors19.xml" Type="http://schemas.microsoft.com/office/2011/relationships/chartColorStyle"/><Relationship Id="rId3" Target="../theme/themeOverride19.xml" Type="http://schemas.openxmlformats.org/officeDocument/2006/relationships/themeOverride"/></Relationships>
</file>

<file path=xl/charts/_rels/chart20.xml.rels><?xml version="1.0" encoding="UTF-8" standalone="no"?><Relationships xmlns="http://schemas.openxmlformats.org/package/2006/relationships"><Relationship Id="rId1" Target="style20.xml" Type="http://schemas.microsoft.com/office/2011/relationships/chartStyle"/><Relationship Id="rId2" Target="colors20.xml" Type="http://schemas.microsoft.com/office/2011/relationships/chartColorStyle"/><Relationship Id="rId3" Target="../theme/themeOverride20.xml" Type="http://schemas.openxmlformats.org/officeDocument/2006/relationships/themeOverride"/></Relationships>
</file>

<file path=xl/charts/_rels/chart21.xml.rels><?xml version="1.0" encoding="UTF-8" standalone="no"?><Relationships xmlns="http://schemas.openxmlformats.org/package/2006/relationships"><Relationship Id="rId1" Target="style21.xml" Type="http://schemas.microsoft.com/office/2011/relationships/chartStyle"/><Relationship Id="rId2" Target="colors21.xml" Type="http://schemas.microsoft.com/office/2011/relationships/chartColorStyle"/><Relationship Id="rId3" Target="../theme/themeOverride21.xml" Type="http://schemas.openxmlformats.org/officeDocument/2006/relationships/themeOverride"/></Relationships>
</file>

<file path=xl/charts/_rels/chart22.xml.rels><?xml version="1.0" encoding="UTF-8" standalone="no"?><Relationships xmlns="http://schemas.openxmlformats.org/package/2006/relationships"><Relationship Id="rId1" Target="style22.xml" Type="http://schemas.microsoft.com/office/2011/relationships/chartStyle"/><Relationship Id="rId2" Target="colors22.xml" Type="http://schemas.microsoft.com/office/2011/relationships/chartColorStyle"/><Relationship Id="rId3" Target="../theme/themeOverride22.xml" Type="http://schemas.openxmlformats.org/officeDocument/2006/relationships/themeOverride"/></Relationships>
</file>

<file path=xl/charts/_rels/chart23.xml.rels><?xml version="1.0" encoding="UTF-8" standalone="no"?><Relationships xmlns="http://schemas.openxmlformats.org/package/2006/relationships"><Relationship Id="rId1" Target="style23.xml" Type="http://schemas.microsoft.com/office/2011/relationships/chartStyle"/><Relationship Id="rId2" Target="colors23.xml" Type="http://schemas.microsoft.com/office/2011/relationships/chartColorStyle"/><Relationship Id="rId3" Target="../theme/themeOverride23.xml" Type="http://schemas.openxmlformats.org/officeDocument/2006/relationships/themeOverride"/></Relationships>
</file>

<file path=xl/charts/_rels/chart24.xml.rels><?xml version="1.0" encoding="UTF-8" standalone="no"?><Relationships xmlns="http://schemas.openxmlformats.org/package/2006/relationships"><Relationship Id="rId1" Target="../theme/themeOverride24.xml" Type="http://schemas.openxmlformats.org/officeDocument/2006/relationships/themeOverride"/></Relationships>
</file>

<file path=xl/charts/_rels/chart25.xml.rels><?xml version="1.0" encoding="UTF-8" standalone="no"?><Relationships xmlns="http://schemas.openxmlformats.org/package/2006/relationships"><Relationship Id="rId1" Target="style24.xml" Type="http://schemas.microsoft.com/office/2011/relationships/chartStyle"/><Relationship Id="rId2" Target="colors24.xml" Type="http://schemas.microsoft.com/office/2011/relationships/chartColorStyle"/><Relationship Id="rId3" Target="../theme/themeOverride25.xml" Type="http://schemas.openxmlformats.org/officeDocument/2006/relationships/themeOverride"/></Relationships>
</file>

<file path=xl/charts/_rels/chart26.xml.rels><?xml version="1.0" encoding="UTF-8" standalone="no"?><Relationships xmlns="http://schemas.openxmlformats.org/package/2006/relationships"><Relationship Id="rId1" Target="style25.xml" Type="http://schemas.microsoft.com/office/2011/relationships/chartStyle"/><Relationship Id="rId2" Target="colors25.xml" Type="http://schemas.microsoft.com/office/2011/relationships/chartColorStyle"/><Relationship Id="rId3" Target="../theme/themeOverride26.xml" Type="http://schemas.openxmlformats.org/officeDocument/2006/relationships/themeOverride"/></Relationships>
</file>

<file path=xl/charts/_rels/chart27.xml.rels><?xml version="1.0" encoding="UTF-8" standalone="no"?><Relationships xmlns="http://schemas.openxmlformats.org/package/2006/relationships"><Relationship Id="rId1" Target="style26.xml" Type="http://schemas.microsoft.com/office/2011/relationships/chartStyle"/><Relationship Id="rId2" Target="colors26.xml" Type="http://schemas.microsoft.com/office/2011/relationships/chartColorStyle"/><Relationship Id="rId3" Target="../theme/themeOverride27.xml" Type="http://schemas.openxmlformats.org/officeDocument/2006/relationships/themeOverride"/></Relationships>
</file>

<file path=xl/charts/_rels/chart28.xml.rels><?xml version="1.0" encoding="UTF-8" standalone="no"?><Relationships xmlns="http://schemas.openxmlformats.org/package/2006/relationships"><Relationship Id="rId1" Target="style27.xml" Type="http://schemas.microsoft.com/office/2011/relationships/chartStyle"/><Relationship Id="rId2" Target="colors27.xml" Type="http://schemas.microsoft.com/office/2011/relationships/chartColorStyle"/><Relationship Id="rId3" Target="../theme/themeOverride28.xml" Type="http://schemas.openxmlformats.org/officeDocument/2006/relationships/themeOverride"/></Relationships>
</file>

<file path=xl/charts/_rels/chart29.xml.rels><?xml version="1.0" encoding="UTF-8" standalone="no"?><Relationships xmlns="http://schemas.openxmlformats.org/package/2006/relationships"><Relationship Id="rId1" Target="style28.xml" Type="http://schemas.microsoft.com/office/2011/relationships/chartStyle"/><Relationship Id="rId2" Target="colors28.xml" Type="http://schemas.microsoft.com/office/2011/relationships/chartColorStyle"/><Relationship Id="rId3" Target="../theme/themeOverride29.xml" Type="http://schemas.openxmlformats.org/officeDocument/2006/relationships/themeOverride"/></Relationships>
</file>

<file path=xl/charts/_rels/chart30.xml.rels><?xml version="1.0" encoding="UTF-8" standalone="no"?><Relationships xmlns="http://schemas.openxmlformats.org/package/2006/relationships"><Relationship Id="rId1" Target="style29.xml" Type="http://schemas.microsoft.com/office/2011/relationships/chartStyle"/><Relationship Id="rId2" Target="colors29.xml" Type="http://schemas.microsoft.com/office/2011/relationships/chartColorStyle"/><Relationship Id="rId3" Target="../theme/themeOverride30.xml" Type="http://schemas.openxmlformats.org/officeDocument/2006/relationships/themeOverride"/></Relationships>
</file>

<file path=xl/charts/_rels/chart31.xml.rels><?xml version="1.0" encoding="UTF-8" standalone="no"?><Relationships xmlns="http://schemas.openxmlformats.org/package/2006/relationships"><Relationship Id="rId1" Target="style30.xml" Type="http://schemas.microsoft.com/office/2011/relationships/chartStyle"/><Relationship Id="rId2" Target="colors30.xml" Type="http://schemas.microsoft.com/office/2011/relationships/chartColorStyle"/><Relationship Id="rId3" Target="../theme/themeOverride31.xml" Type="http://schemas.openxmlformats.org/officeDocument/2006/relationships/themeOverride"/></Relationships>
</file>

<file path=xl/charts/_rels/chart32.xml.rels><?xml version="1.0" encoding="UTF-8" standalone="no"?><Relationships xmlns="http://schemas.openxmlformats.org/package/2006/relationships"><Relationship Id="rId1" Target="style31.xml" Type="http://schemas.microsoft.com/office/2011/relationships/chartStyle"/><Relationship Id="rId2" Target="colors31.xml" Type="http://schemas.microsoft.com/office/2011/relationships/chartColorStyle"/><Relationship Id="rId3" Target="../theme/themeOverride32.xml" Type="http://schemas.openxmlformats.org/officeDocument/2006/relationships/themeOverride"/></Relationships>
</file>

<file path=xl/charts/_rels/chart33.xml.rels><?xml version="1.0" encoding="UTF-8" standalone="no"?><Relationships xmlns="http://schemas.openxmlformats.org/package/2006/relationships"><Relationship Id="rId1" Target="style32.xml" Type="http://schemas.microsoft.com/office/2011/relationships/chartStyle"/><Relationship Id="rId2" Target="colors32.xml" Type="http://schemas.microsoft.com/office/2011/relationships/chartColorStyle"/><Relationship Id="rId3" Target="../theme/themeOverride33.xml" Type="http://schemas.openxmlformats.org/officeDocument/2006/relationships/themeOverride"/></Relationships>
</file>

<file path=xl/charts/_rels/chart34.xml.rels><?xml version="1.0" encoding="UTF-8" standalone="no"?><Relationships xmlns="http://schemas.openxmlformats.org/package/2006/relationships"><Relationship Id="rId1" Target="style33.xml" Type="http://schemas.microsoft.com/office/2011/relationships/chartStyle"/><Relationship Id="rId2" Target="colors33.xml" Type="http://schemas.microsoft.com/office/2011/relationships/chartColorStyle"/><Relationship Id="rId3" Target="../theme/themeOverride34.xml" Type="http://schemas.openxmlformats.org/officeDocument/2006/relationships/themeOverride"/></Relationships>
</file>

<file path=xl/charts/_rels/chart35.xml.rels><?xml version="1.0" encoding="UTF-8" standalone="no"?><Relationships xmlns="http://schemas.openxmlformats.org/package/2006/relationships"><Relationship Id="rId1" Target="style34.xml" Type="http://schemas.microsoft.com/office/2011/relationships/chartStyle"/><Relationship Id="rId2" Target="colors34.xml" Type="http://schemas.microsoft.com/office/2011/relationships/chartColorStyle"/><Relationship Id="rId3" Target="../theme/themeOverride35.xml" Type="http://schemas.openxmlformats.org/officeDocument/2006/relationships/themeOverride"/></Relationships>
</file>

<file path=xl/charts/_rels/chart36.xml.rels><?xml version="1.0" encoding="UTF-8" standalone="no"?><Relationships xmlns="http://schemas.openxmlformats.org/package/2006/relationships"><Relationship Id="rId1" Target="style35.xml" Type="http://schemas.microsoft.com/office/2011/relationships/chartStyle"/><Relationship Id="rId2" Target="colors35.xml" Type="http://schemas.microsoft.com/office/2011/relationships/chartColorStyle"/><Relationship Id="rId3" Target="../theme/themeOverride36.xml" Type="http://schemas.openxmlformats.org/officeDocument/2006/relationships/themeOverride"/></Relationships>
</file>

<file path=xl/charts/_rels/chart37.xml.rels><?xml version="1.0" encoding="UTF-8" standalone="no"?><Relationships xmlns="http://schemas.openxmlformats.org/package/2006/relationships"><Relationship Id="rId1" Target="style36.xml" Type="http://schemas.microsoft.com/office/2011/relationships/chartStyle"/><Relationship Id="rId2" Target="colors36.xml" Type="http://schemas.microsoft.com/office/2011/relationships/chartColorStyle"/><Relationship Id="rId3" Target="../theme/themeOverride37.xml" Type="http://schemas.openxmlformats.org/officeDocument/2006/relationships/themeOverride"/></Relationships>
</file>

<file path=xl/charts/_rels/chart38.xml.rels><?xml version="1.0" encoding="UTF-8" standalone="no"?><Relationships xmlns="http://schemas.openxmlformats.org/package/2006/relationships"><Relationship Id="rId1" Target="style37.xml" Type="http://schemas.microsoft.com/office/2011/relationships/chartStyle"/><Relationship Id="rId2" Target="colors37.xml" Type="http://schemas.microsoft.com/office/2011/relationships/chartColorStyle"/><Relationship Id="rId3" Target="../theme/themeOverride38.xml" Type="http://schemas.openxmlformats.org/officeDocument/2006/relationships/themeOverride"/></Relationships>
</file>

<file path=xl/charts/_rels/chart39.xml.rels><?xml version="1.0" encoding="UTF-8" standalone="no"?><Relationships xmlns="http://schemas.openxmlformats.org/package/2006/relationships"><Relationship Id="rId1" Target="style38.xml" Type="http://schemas.microsoft.com/office/2011/relationships/chartStyle"/><Relationship Id="rId2" Target="colors38.xml" Type="http://schemas.microsoft.com/office/2011/relationships/chartColorStyle"/><Relationship Id="rId3" Target="../theme/themeOverride39.xml" Type="http://schemas.openxmlformats.org/officeDocument/2006/relationships/themeOverride"/></Relationships>
</file>

<file path=xl/charts/chart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96418359753805538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>
                <a:alpha val="50000"/>
              </a:srgb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5E4-4F17-8BFD-704753299FEC}"/>
              </c:ext>
            </c:extLst>
          </c:dPt>
          <c:dPt>
            <c:idx val="16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5E4-4F17-8BFD-704753299FEC}"/>
              </c:ext>
            </c:extLst>
          </c:dPt>
          <c:dPt>
            <c:idx val="17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5E4-4F17-8BFD-704753299FEC}"/>
              </c:ext>
            </c:extLst>
          </c:dPt>
          <c:dPt>
            <c:idx val="18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35E4-4F17-8BFD-704753299FEC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Вспомогательный!$G$19:$G$22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5E4-4F17-8BFD-704753299F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3519728"/>
        <c:axId val="223520512"/>
      </c:barChart>
      <c:catAx>
        <c:axId val="223519728"/>
        <c:scaling>
          <c:orientation val="maxMin"/>
        </c:scaling>
        <c:delete val="1"/>
        <c:axPos val="l"/>
        <c:majorTickMark val="none"/>
        <c:minorTickMark val="none"/>
        <c:tickLblPos val="nextTo"/>
        <c:crossAx val="223520512"/>
        <c:crosses val="autoZero"/>
        <c:auto val="1"/>
        <c:lblAlgn val="ctr"/>
        <c:lblOffset val="100"/>
        <c:noMultiLvlLbl val="0"/>
      </c:catAx>
      <c:valAx>
        <c:axId val="223520512"/>
        <c:scaling>
          <c:orientation val="minMax"/>
        </c:scaling>
        <c:delete val="1"/>
        <c:axPos val="t"/>
        <c:numFmt formatCode="0.00" sourceLinked="1"/>
        <c:majorTickMark val="none"/>
        <c:minorTickMark val="none"/>
        <c:tickLblPos val="nextTo"/>
        <c:crossAx val="223519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96418359753805538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ED7D31">
                <a:lumMod val="40000"/>
                <a:lumOff val="60000"/>
              </a:srgbClr>
            </a:solidFill>
            <a:ln>
              <a:noFill/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70A-49BA-AC17-D62499257D1B}"/>
              </c:ext>
            </c:extLst>
          </c:dPt>
          <c:dPt>
            <c:idx val="16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70A-49BA-AC17-D62499257D1B}"/>
              </c:ext>
            </c:extLst>
          </c:dPt>
          <c:dPt>
            <c:idx val="17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70A-49BA-AC17-D62499257D1B}"/>
              </c:ext>
            </c:extLst>
          </c:dPt>
          <c:dPt>
            <c:idx val="18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70A-49BA-AC17-D62499257D1B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Вспомогательный!$G$41:$G$44</c:f>
              <c:numCache>
                <c:formatCode>_(* #\ ##0.0_);_(* \(#\ ##0.0\);_(* "-"??_);_(@_)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70A-49BA-AC17-D62499257D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3516984"/>
        <c:axId val="223516592"/>
      </c:barChart>
      <c:catAx>
        <c:axId val="223516984"/>
        <c:scaling>
          <c:orientation val="maxMin"/>
        </c:scaling>
        <c:delete val="1"/>
        <c:axPos val="l"/>
        <c:majorTickMark val="none"/>
        <c:minorTickMark val="none"/>
        <c:tickLblPos val="nextTo"/>
        <c:crossAx val="223516592"/>
        <c:crosses val="autoZero"/>
        <c:auto val="1"/>
        <c:lblAlgn val="ctr"/>
        <c:lblOffset val="100"/>
        <c:noMultiLvlLbl val="0"/>
      </c:catAx>
      <c:valAx>
        <c:axId val="223516592"/>
        <c:scaling>
          <c:orientation val="minMax"/>
        </c:scaling>
        <c:delete val="1"/>
        <c:axPos val="t"/>
        <c:numFmt formatCode="_(* #\ ##0.0_);_(* \(#\ ##0.0\);_(* &quot;-&quot;??_);_(@_)" sourceLinked="1"/>
        <c:majorTickMark val="none"/>
        <c:minorTickMark val="none"/>
        <c:tickLblPos val="nextTo"/>
        <c:crossAx val="223516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0786096436946E-2"/>
          <c:y val="2.0825622574271039E-2"/>
          <c:w val="0.94512337534130475"/>
          <c:h val="0.97917370326100217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ED7D31">
                <a:lumMod val="40000"/>
                <a:lumOff val="60000"/>
              </a:srgbClr>
            </a:solidFill>
            <a:ln w="9525">
              <a:noFill/>
            </a:ln>
            <a:effectLst/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Вспомогательный!$G$33:$G$36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08-4DE3-9A76-D0711EC9A3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4"/>
        <c:axId val="227353592"/>
        <c:axId val="227355944"/>
      </c:barChart>
      <c:catAx>
        <c:axId val="22735359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7355944"/>
        <c:crosses val="autoZero"/>
        <c:auto val="1"/>
        <c:lblAlgn val="ctr"/>
        <c:lblOffset val="100"/>
        <c:noMultiLvlLbl val="0"/>
      </c:catAx>
      <c:valAx>
        <c:axId val="227355944"/>
        <c:scaling>
          <c:orientation val="minMax"/>
        </c:scaling>
        <c:delete val="1"/>
        <c:axPos val="t"/>
        <c:numFmt formatCode="0.00" sourceLinked="1"/>
        <c:majorTickMark val="none"/>
        <c:minorTickMark val="none"/>
        <c:tickLblPos val="nextTo"/>
        <c:crossAx val="22735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Вспомогательный!$F$302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Вспомогательный!$F$303:$F$309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Вспомогательный!$G$302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Вспомогательный!$G$303:$G$309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Вспомогательный!$H$302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A843-4D6C-8F73-1AB0EABA2F52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A843-4D6C-8F73-1AB0EABA2F52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A843-4D6C-8F73-1AB0EABA2F52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A843-4D6C-8F73-1AB0EABA2F52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Вспомогательный!$H$303:$H$309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Вспомогательный!$I$302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Вспомогательный!$I$303:$I$309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Вспомогательный!$J$302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Вспомогательный!$J$303:$J$309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7120"/>
        <c:axId val="227356728"/>
      </c:barChart>
      <c:catAx>
        <c:axId val="227357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6728"/>
        <c:crosses val="autoZero"/>
        <c:auto val="1"/>
        <c:lblAlgn val="ctr"/>
        <c:lblOffset val="100"/>
        <c:noMultiLvlLbl val="0"/>
      </c:catAx>
      <c:valAx>
        <c:axId val="227356728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7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Вспомогательный!$N$302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Вспомогательный!$N$303:$N$309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Вспомогательный!$O$302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Вспомогательный!$O$303:$O$309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Вспомогательный!$P$302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F07-4D97-AA2A-66807009F6E9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8F07-4D97-AA2A-66807009F6E9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8F07-4D97-AA2A-66807009F6E9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8F07-4D97-AA2A-66807009F6E9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Вспомогательный!$P$303:$P$309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Вспомогательный!$Q$302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Вспомогательный!$Q$303:$Q$309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Вспомогательный!$R$302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Вспомогательный!$R$303:$R$309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8688"/>
        <c:axId val="227353200"/>
      </c:barChart>
      <c:catAx>
        <c:axId val="227358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3200"/>
        <c:crosses val="autoZero"/>
        <c:auto val="1"/>
        <c:lblAlgn val="ctr"/>
        <c:lblOffset val="100"/>
        <c:noMultiLvlLbl val="0"/>
      </c:catAx>
      <c:valAx>
        <c:axId val="227353200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8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Вспомогательный!$F$314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Вспомогательный!$F$315:$F$321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Вспомогательный!$G$314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Вспомогательный!$G$315:$G$321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Вспомогательный!$H$314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B1E4-44E4-9A57-817AB24775AF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B1E4-44E4-9A57-817AB24775AF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B1E4-44E4-9A57-817AB24775AF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B1E4-44E4-9A57-817AB24775AF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Вспомогательный!$H$315:$H$321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Вспомогательный!$I$314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Вспомогательный!$I$315:$I$321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Вспомогательный!$J$314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Вспомогательный!$J$315:$J$321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7904"/>
        <c:axId val="227352024"/>
      </c:barChart>
      <c:catAx>
        <c:axId val="227357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2024"/>
        <c:crosses val="autoZero"/>
        <c:auto val="1"/>
        <c:lblAlgn val="ctr"/>
        <c:lblOffset val="100"/>
        <c:noMultiLvlLbl val="0"/>
      </c:catAx>
      <c:valAx>
        <c:axId val="227352024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7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Вспомогательный!$N$314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Вспомогательный!$N$315:$N$321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Вспомогательный!$O$314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Вспомогательный!$O$315:$O$321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Вспомогательный!$P$314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3477-448C-87E9-9BC17FDFC3DB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477-448C-87E9-9BC17FDFC3DB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3477-448C-87E9-9BC17FDFC3DB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3477-448C-87E9-9BC17FDFC3DB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Вспомогательный!$P$315:$P$321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Вспомогательный!$Q$314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Вспомогательный!$Q$315:$Q$321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Вспомогательный!$R$314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Вспомогательный!$R$315:$R$321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4376"/>
        <c:axId val="227357512"/>
      </c:barChart>
      <c:catAx>
        <c:axId val="227354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7512"/>
        <c:crosses val="autoZero"/>
        <c:auto val="1"/>
        <c:lblAlgn val="ctr"/>
        <c:lblOffset val="100"/>
        <c:noMultiLvlLbl val="0"/>
      </c:catAx>
      <c:valAx>
        <c:axId val="227357512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4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DAC-4F71-8C1F-D144645552A5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DAC-4F71-8C1F-D144645552A5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DAC-4F71-8C1F-D144645552A5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DAC-4F71-8C1F-D144645552A5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DAC-4F71-8C1F-D144645552A5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DAC-4F71-8C1F-D144645552A5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DAC-4F71-8C1F-D144645552A5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DAC-4F71-8C1F-D144645552A5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4DAC-4F71-8C1F-D144645552A5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4DAC-4F71-8C1F-D144645552A5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4DAC-4F71-8C1F-D144645552A5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Вспомогательный!$K$336:$K$340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DAC-4F71-8C1F-D14464555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7355160"/>
        <c:axId val="227352416"/>
      </c:barChart>
      <c:catAx>
        <c:axId val="22735516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7352416"/>
        <c:crosses val="autoZero"/>
        <c:auto val="1"/>
        <c:lblAlgn val="ctr"/>
        <c:lblOffset val="100"/>
        <c:noMultiLvlLbl val="0"/>
      </c:catAx>
      <c:valAx>
        <c:axId val="22735241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2273551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3DBA-49BB-A719-FA04274FA810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3DBA-49BB-A719-FA04274FA810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DBA-49BB-A719-FA04274FA810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3DBA-49BB-A719-FA04274FA810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3DBA-49BB-A719-FA04274FA810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3DBA-49BB-A719-FA04274FA810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3DBA-49BB-A719-FA04274FA810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3DBA-49BB-A719-FA04274FA810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3DBA-49BB-A719-FA04274FA810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3DBA-49BB-A719-FA04274FA810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3DBA-49BB-A719-FA04274FA810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Вспомогательный!$L$336:$L$340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DBA-49BB-A719-FA04274FA8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7355552"/>
        <c:axId val="227356336"/>
      </c:barChart>
      <c:catAx>
        <c:axId val="22735555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7356336"/>
        <c:crosses val="autoZero"/>
        <c:auto val="1"/>
        <c:lblAlgn val="ctr"/>
        <c:lblOffset val="100"/>
        <c:noMultiLvlLbl val="0"/>
      </c:catAx>
      <c:valAx>
        <c:axId val="22735633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227355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238-4A2F-85B1-6AAC33C389F4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238-4A2F-85B1-6AAC33C389F4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238-4A2F-85B1-6AAC33C389F4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238-4A2F-85B1-6AAC33C389F4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C238-4A2F-85B1-6AAC33C389F4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C238-4A2F-85B1-6AAC33C389F4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C238-4A2F-85B1-6AAC33C389F4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C238-4A2F-85B1-6AAC33C389F4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C238-4A2F-85B1-6AAC33C389F4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C238-4A2F-85B1-6AAC33C389F4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C238-4A2F-85B1-6AAC33C389F4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Вспомогательный!$M$336:$M$340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238-4A2F-85B1-6AAC33C389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3521688"/>
        <c:axId val="223522080"/>
      </c:barChart>
      <c:catAx>
        <c:axId val="223521688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3522080"/>
        <c:crosses val="autoZero"/>
        <c:auto val="1"/>
        <c:lblAlgn val="ctr"/>
        <c:lblOffset val="100"/>
        <c:noMultiLvlLbl val="0"/>
      </c:catAx>
      <c:valAx>
        <c:axId val="22352208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223521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801-4DE3-83F2-EEE8540680E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801-4DE3-83F2-EEE8540680E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801-4DE3-83F2-EEE8540680E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801-4DE3-83F2-EEE8540680E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801-4DE3-83F2-EEE8540680E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801-4DE3-83F2-EEE8540680E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801-4DE3-83F2-EEE8540680E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801-4DE3-83F2-EEE8540680E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801-4DE3-83F2-EEE8540680E6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2801-4DE3-83F2-EEE8540680E6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2801-4DE3-83F2-EEE8540680E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Вспомогательный!$N$336:$N$340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801-4DE3-83F2-EEE8540680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103138272"/>
        <c:axId val="600184304"/>
      </c:barChart>
      <c:catAx>
        <c:axId val="10313827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0184304"/>
        <c:crosses val="autoZero"/>
        <c:auto val="1"/>
        <c:lblAlgn val="ctr"/>
        <c:lblOffset val="100"/>
        <c:noMultiLvlLbl val="0"/>
      </c:catAx>
      <c:valAx>
        <c:axId val="60018430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103138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91F6-4E7B-8E17-A7188A04DDDC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91F6-4E7B-8E17-A7188A04DDDC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91F6-4E7B-8E17-A7188A04DDDC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91F6-4E7B-8E17-A7188A04DDDC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91F6-4E7B-8E17-A7188A04DDDC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91F6-4E7B-8E17-A7188A04DDDC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91F6-4E7B-8E17-A7188A04DDDC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91F6-4E7B-8E17-A7188A04DDDC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91F6-4E7B-8E17-A7188A04DDDC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91F6-4E7B-8E17-A7188A04DDDC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91F6-4E7B-8E17-A7188A04DDDC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Вспомогательный!$O$336:$O$340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91F6-4E7B-8E17-A7188A04DD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0178424"/>
        <c:axId val="600181168"/>
      </c:barChart>
      <c:catAx>
        <c:axId val="600178424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0181168"/>
        <c:crosses val="autoZero"/>
        <c:auto val="1"/>
        <c:lblAlgn val="ctr"/>
        <c:lblOffset val="100"/>
        <c:noMultiLvlLbl val="0"/>
      </c:catAx>
      <c:valAx>
        <c:axId val="60018116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0178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8DB2-4FFA-A716-C5EDAA9DEF84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8DB2-4FFA-A716-C5EDAA9DEF84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8DB2-4FFA-A716-C5EDAA9DEF84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8DB2-4FFA-A716-C5EDAA9DEF84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Вспомогательный!$H$220:$H$241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DB2-4FFA-A716-C5EDAA9DEF84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Вспомогательный!$Q$220:$Q$241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DB2-4FFA-A716-C5EDAA9DEF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78816"/>
        <c:axId val="600182344"/>
      </c:barChart>
      <c:catAx>
        <c:axId val="600178816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2344"/>
        <c:crosses val="autoZero"/>
        <c:auto val="1"/>
        <c:lblAlgn val="ctr"/>
        <c:lblOffset val="100"/>
        <c:noMultiLvlLbl val="0"/>
      </c:catAx>
      <c:valAx>
        <c:axId val="600182344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78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32EA-40E6-8A67-B1851565E0BA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32EA-40E6-8A67-B1851565E0BA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32EA-40E6-8A67-B1851565E0BA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32EA-40E6-8A67-B1851565E0BA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Вспомогательный!$I$220:$I$241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2EA-40E6-8A67-B1851565E0BA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Вспомогательный!$R$220:$R$241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2EA-40E6-8A67-B1851565E0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79208"/>
        <c:axId val="600179600"/>
      </c:barChart>
      <c:catAx>
        <c:axId val="60017920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79600"/>
        <c:crosses val="autoZero"/>
        <c:auto val="1"/>
        <c:lblAlgn val="ctr"/>
        <c:lblOffset val="100"/>
        <c:noMultiLvlLbl val="0"/>
      </c:catAx>
      <c:valAx>
        <c:axId val="600179600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79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9E40-485C-A6A5-D72886D28886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9E40-485C-A6A5-D72886D28886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9E40-485C-A6A5-D72886D28886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9E40-485C-A6A5-D72886D28886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Вспомогательный!$J$220:$J$241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E40-485C-A6A5-D72886D28886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Вспомогательный!$S$220:$S$241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E40-485C-A6A5-D72886D288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80384"/>
        <c:axId val="600180776"/>
      </c:barChart>
      <c:catAx>
        <c:axId val="600180384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0776"/>
        <c:crosses val="autoZero"/>
        <c:auto val="1"/>
        <c:lblAlgn val="ctr"/>
        <c:lblOffset val="100"/>
        <c:noMultiLvlLbl val="0"/>
      </c:catAx>
      <c:valAx>
        <c:axId val="600180776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80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4CD9-46AD-8E65-B33A9909788F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4CD9-46AD-8E65-B33A9909788F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4CD9-46AD-8E65-B33A9909788F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4CD9-46AD-8E65-B33A9909788F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Вспомогательный!$K$220:$K$241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CD9-46AD-8E65-B33A9909788F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Вспомогательный!$T$220:$T$241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CD9-46AD-8E65-B33A990978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84696"/>
        <c:axId val="600181952"/>
      </c:barChart>
      <c:catAx>
        <c:axId val="600184696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1952"/>
        <c:crosses val="autoZero"/>
        <c:auto val="1"/>
        <c:lblAlgn val="ctr"/>
        <c:lblOffset val="100"/>
        <c:noMultiLvlLbl val="0"/>
      </c:catAx>
      <c:valAx>
        <c:axId val="60018195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84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4C83-4903-87DA-64F96C26422E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4C83-4903-87DA-64F96C26422E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4C83-4903-87DA-64F96C26422E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4C83-4903-87DA-64F96C26422E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Вспомогательный!$L$220:$L$241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C83-4903-87DA-64F96C26422E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Вспомогательный!$U$220:$U$241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C83-4903-87DA-64F96C2642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83128"/>
        <c:axId val="600183912"/>
      </c:barChart>
      <c:catAx>
        <c:axId val="60018312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3912"/>
        <c:crosses val="autoZero"/>
        <c:auto val="1"/>
        <c:lblAlgn val="ctr"/>
        <c:lblOffset val="100"/>
        <c:noMultiLvlLbl val="0"/>
      </c:catAx>
      <c:valAx>
        <c:axId val="60018391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83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EC7-4D6A-8B48-ED1CB767B952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EC7-4D6A-8B48-ED1CB767B952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EC7-4D6A-8B48-ED1CB767B952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3EC7-4D6A-8B48-ED1CB767B952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Вспомогательный!$H$151:$H$171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EC7-4D6A-8B48-ED1CB767B952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Вспомогательный!$Q$151:$Q$171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EC7-4D6A-8B48-ED1CB767B9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7088"/>
        <c:axId val="601140224"/>
      </c:barChart>
      <c:catAx>
        <c:axId val="60113708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40224"/>
        <c:crosses val="autoZero"/>
        <c:auto val="1"/>
        <c:lblAlgn val="ctr"/>
        <c:lblOffset val="100"/>
        <c:noMultiLvlLbl val="0"/>
      </c:catAx>
      <c:valAx>
        <c:axId val="601140224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7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8162-4866-8FA6-AC2F509367A1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8162-4866-8FA6-AC2F509367A1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8162-4866-8FA6-AC2F509367A1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8162-4866-8FA6-AC2F509367A1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Вспомогательный!$I$151:$I$171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2-4866-8FA6-AC2F509367A1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Вспомогательный!$R$151:$R$171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162-4866-8FA6-AC2F509367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8264"/>
        <c:axId val="601137872"/>
      </c:barChart>
      <c:catAx>
        <c:axId val="601138264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7872"/>
        <c:crosses val="autoZero"/>
        <c:auto val="1"/>
        <c:lblAlgn val="ctr"/>
        <c:lblOffset val="100"/>
        <c:noMultiLvlLbl val="0"/>
      </c:catAx>
      <c:valAx>
        <c:axId val="60113787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8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85A-45B3-98A4-E8D3DA82F85D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85A-45B3-98A4-E8D3DA82F85D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A85A-45B3-98A4-E8D3DA82F85D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A85A-45B3-98A4-E8D3DA82F85D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Вспомогательный!$J$151:$J$171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85A-45B3-98A4-E8D3DA82F85D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Вспомогательный!$S$151:$S$171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85A-45B3-98A4-E8D3DA82F8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9440"/>
        <c:axId val="601135912"/>
      </c:barChart>
      <c:catAx>
        <c:axId val="601139440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5912"/>
        <c:crosses val="autoZero"/>
        <c:auto val="1"/>
        <c:lblAlgn val="ctr"/>
        <c:lblOffset val="100"/>
        <c:noMultiLvlLbl val="0"/>
      </c:catAx>
      <c:valAx>
        <c:axId val="60113591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9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E28B-4683-8ED5-1255577E5D22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28B-4683-8ED5-1255577E5D22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E28B-4683-8ED5-1255577E5D22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E28B-4683-8ED5-1255577E5D22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Вспомогательный!$K$151:$K$171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28B-4683-8ED5-1255577E5D22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Вспомогательный!$T$151:$T$171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E28B-4683-8ED5-1255577E5D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3168"/>
        <c:axId val="601139048"/>
      </c:barChart>
      <c:catAx>
        <c:axId val="60113316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9048"/>
        <c:crosses val="autoZero"/>
        <c:auto val="1"/>
        <c:lblAlgn val="ctr"/>
        <c:lblOffset val="100"/>
        <c:noMultiLvlLbl val="0"/>
      </c:catAx>
      <c:valAx>
        <c:axId val="601139048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31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DFB6-4914-AD21-12E55F1B2587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DFB6-4914-AD21-12E55F1B2587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DFB6-4914-AD21-12E55F1B2587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DFB6-4914-AD21-12E55F1B2587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Вспомогательный!$L$151:$L$171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FB6-4914-AD21-12E55F1B2587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Вспомогательный!$U$151:$U$171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DFB6-4914-AD21-12E55F1B25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6304"/>
        <c:axId val="601133952"/>
      </c:barChart>
      <c:catAx>
        <c:axId val="601136304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3952"/>
        <c:crosses val="autoZero"/>
        <c:auto val="1"/>
        <c:lblAlgn val="ctr"/>
        <c:lblOffset val="100"/>
        <c:noMultiLvlLbl val="0"/>
      </c:catAx>
      <c:valAx>
        <c:axId val="60113395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6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570-4A82-A861-04D285B0FE83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570-4A82-A861-04D285B0FE83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570-4A82-A861-04D285B0FE83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570-4A82-A861-04D285B0FE83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570-4A82-A861-04D285B0FE83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570-4A82-A861-04D285B0FE83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570-4A82-A861-04D285B0FE83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570-4A82-A861-04D285B0FE83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570-4A82-A861-04D285B0FE83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Вспомогательный!$H$182:$H$186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570-4A82-A861-04D285B0FE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136696"/>
        <c:axId val="601134344"/>
      </c:barChart>
      <c:catAx>
        <c:axId val="60113669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134344"/>
        <c:crosses val="autoZero"/>
        <c:auto val="1"/>
        <c:lblAlgn val="ctr"/>
        <c:lblOffset val="100"/>
        <c:noMultiLvlLbl val="0"/>
      </c:catAx>
      <c:valAx>
        <c:axId val="60113434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136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F385-4EF7-A0CC-AAAC6EFD2B27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F385-4EF7-A0CC-AAAC6EFD2B27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F385-4EF7-A0CC-AAAC6EFD2B27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F385-4EF7-A0CC-AAAC6EFD2B27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F385-4EF7-A0CC-AAAC6EFD2B27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F385-4EF7-A0CC-AAAC6EFD2B27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F385-4EF7-A0CC-AAAC6EFD2B27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F385-4EF7-A0CC-AAAC6EFD2B27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F385-4EF7-A0CC-AAAC6EFD2B27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Вспомогательный!$I$182:$I$186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385-4EF7-A0CC-AAAC6EFD2B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137480"/>
        <c:axId val="601135520"/>
      </c:barChart>
      <c:catAx>
        <c:axId val="60113748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135520"/>
        <c:crosses val="autoZero"/>
        <c:auto val="1"/>
        <c:lblAlgn val="ctr"/>
        <c:lblOffset val="100"/>
        <c:noMultiLvlLbl val="0"/>
      </c:catAx>
      <c:valAx>
        <c:axId val="60113552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1374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D615-4F3D-A7CD-2FC7F8C0CF08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D615-4F3D-A7CD-2FC7F8C0CF08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D615-4F3D-A7CD-2FC7F8C0CF08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D615-4F3D-A7CD-2FC7F8C0CF08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D615-4F3D-A7CD-2FC7F8C0CF08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D615-4F3D-A7CD-2FC7F8C0CF08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D615-4F3D-A7CD-2FC7F8C0CF08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D615-4F3D-A7CD-2FC7F8C0CF08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D615-4F3D-A7CD-2FC7F8C0CF08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Вспомогательный!$J$182:$J$186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D615-4F3D-A7CD-2FC7F8C0CF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3672"/>
        <c:axId val="601931320"/>
      </c:barChart>
      <c:catAx>
        <c:axId val="60193367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31320"/>
        <c:crosses val="autoZero"/>
        <c:auto val="1"/>
        <c:lblAlgn val="ctr"/>
        <c:lblOffset val="100"/>
        <c:noMultiLvlLbl val="0"/>
      </c:catAx>
      <c:valAx>
        <c:axId val="60193132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3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1856-41FF-AE20-9FF07A0162F0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1856-41FF-AE20-9FF07A0162F0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1856-41FF-AE20-9FF07A0162F0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1856-41FF-AE20-9FF07A0162F0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1856-41FF-AE20-9FF07A0162F0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1856-41FF-AE20-9FF07A0162F0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1856-41FF-AE20-9FF07A0162F0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1856-41FF-AE20-9FF07A0162F0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1856-41FF-AE20-9FF07A0162F0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Вспомогательный!$K$182:$K$186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1856-41FF-AE20-9FF07A0162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0144"/>
        <c:axId val="601928576"/>
      </c:barChart>
      <c:catAx>
        <c:axId val="601930144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28576"/>
        <c:crosses val="autoZero"/>
        <c:auto val="1"/>
        <c:lblAlgn val="ctr"/>
        <c:lblOffset val="100"/>
        <c:noMultiLvlLbl val="0"/>
      </c:catAx>
      <c:valAx>
        <c:axId val="60192857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0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18E-4B30-BAC4-0C25B6A90089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18E-4B30-BAC4-0C25B6A90089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718E-4B30-BAC4-0C25B6A90089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718E-4B30-BAC4-0C25B6A90089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718E-4B30-BAC4-0C25B6A90089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718E-4B30-BAC4-0C25B6A90089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718E-4B30-BAC4-0C25B6A90089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718E-4B30-BAC4-0C25B6A90089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718E-4B30-BAC4-0C25B6A90089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Вспомогательный!$L$182:$L$186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18E-4B30-BAC4-0C25B6A900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28968"/>
        <c:axId val="601931712"/>
      </c:barChart>
      <c:catAx>
        <c:axId val="601928968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31712"/>
        <c:crosses val="autoZero"/>
        <c:auto val="1"/>
        <c:lblAlgn val="ctr"/>
        <c:lblOffset val="100"/>
        <c:noMultiLvlLbl val="0"/>
      </c:catAx>
      <c:valAx>
        <c:axId val="601931712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28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109E-4DE1-A54B-7D22738C4CBA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109E-4DE1-A54B-7D22738C4CBA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109E-4DE1-A54B-7D22738C4CBA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109E-4DE1-A54B-7D22738C4CBA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109E-4DE1-A54B-7D22738C4CBA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109E-4DE1-A54B-7D22738C4CBA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109E-4DE1-A54B-7D22738C4CBA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109E-4DE1-A54B-7D22738C4CBA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109E-4DE1-A54B-7D22738C4CBA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Вспомогательный!$H$252:$H$256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109E-4DE1-A54B-7D22738C4C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4456"/>
        <c:axId val="601929360"/>
      </c:barChart>
      <c:catAx>
        <c:axId val="60193445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29360"/>
        <c:crosses val="autoZero"/>
        <c:auto val="1"/>
        <c:lblAlgn val="ctr"/>
        <c:lblOffset val="100"/>
        <c:noMultiLvlLbl val="0"/>
      </c:catAx>
      <c:valAx>
        <c:axId val="60192936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4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64D6-4B80-8C25-4CD6B05C0953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64D6-4B80-8C25-4CD6B05C0953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64D6-4B80-8C25-4CD6B05C0953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64D6-4B80-8C25-4CD6B05C0953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64D6-4B80-8C25-4CD6B05C0953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64D6-4B80-8C25-4CD6B05C0953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64D6-4B80-8C25-4CD6B05C0953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64D6-4B80-8C25-4CD6B05C0953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64D6-4B80-8C25-4CD6B05C0953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Вспомогательный!$I$252:$I$256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64D6-4B80-8C25-4CD6B05C09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0536"/>
        <c:axId val="601928184"/>
      </c:barChart>
      <c:catAx>
        <c:axId val="60193053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28184"/>
        <c:crosses val="autoZero"/>
        <c:auto val="1"/>
        <c:lblAlgn val="ctr"/>
        <c:lblOffset val="100"/>
        <c:noMultiLvlLbl val="0"/>
      </c:catAx>
      <c:valAx>
        <c:axId val="60192818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0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015-4196-9544-E2F7A83A613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015-4196-9544-E2F7A83A613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015-4196-9544-E2F7A83A613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015-4196-9544-E2F7A83A613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015-4196-9544-E2F7A83A613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015-4196-9544-E2F7A83A613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015-4196-9544-E2F7A83A613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015-4196-9544-E2F7A83A613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4015-4196-9544-E2F7A83A613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Вспомогательный!$J$252:$J$256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015-4196-9544-E2F7A83A61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27792"/>
        <c:axId val="601930928"/>
      </c:barChart>
      <c:catAx>
        <c:axId val="60192779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30928"/>
        <c:crosses val="autoZero"/>
        <c:auto val="1"/>
        <c:lblAlgn val="ctr"/>
        <c:lblOffset val="100"/>
        <c:noMultiLvlLbl val="0"/>
      </c:catAx>
      <c:valAx>
        <c:axId val="60193092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27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EAA-41F8-B236-0CA544A599D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EAA-41F8-B236-0CA544A599D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EAA-41F8-B236-0CA544A599D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EAA-41F8-B236-0CA544A599D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EAA-41F8-B236-0CA544A599D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EAA-41F8-B236-0CA544A599D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EAA-41F8-B236-0CA544A599D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EAA-41F8-B236-0CA544A599D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EAA-41F8-B236-0CA544A599D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Вспомогательный!$K$252:$K$256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EAA-41F8-B236-0CA544A599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3280"/>
        <c:axId val="602072616"/>
      </c:barChart>
      <c:catAx>
        <c:axId val="60193328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2616"/>
        <c:crosses val="autoZero"/>
        <c:auto val="1"/>
        <c:lblAlgn val="ctr"/>
        <c:lblOffset val="100"/>
        <c:noMultiLvlLbl val="0"/>
      </c:catAx>
      <c:valAx>
        <c:axId val="60207261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3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43C-40E9-AF80-9198A4D6149C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43C-40E9-AF80-9198A4D6149C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43C-40E9-AF80-9198A4D6149C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43C-40E9-AF80-9198A4D6149C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43C-40E9-AF80-9198A4D6149C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43C-40E9-AF80-9198A4D6149C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43C-40E9-AF80-9198A4D6149C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43C-40E9-AF80-9198A4D6149C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43C-40E9-AF80-9198A4D6149C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Вспомогательный!$L$252:$L$256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43C-40E9-AF80-9198A4D614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2224"/>
        <c:axId val="602070264"/>
      </c:barChart>
      <c:catAx>
        <c:axId val="602072224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0264"/>
        <c:crosses val="autoZero"/>
        <c:auto val="1"/>
        <c:lblAlgn val="ctr"/>
        <c:lblOffset val="100"/>
        <c:noMultiLvlLbl val="0"/>
      </c:catAx>
      <c:valAx>
        <c:axId val="60207026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22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10C-47D3-A9F7-A7D4DFE9552B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10C-47D3-A9F7-A7D4DFE9552B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10C-47D3-A9F7-A7D4DFE9552B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10C-47D3-A9F7-A7D4DFE9552B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10C-47D3-A9F7-A7D4DFE9552B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10C-47D3-A9F7-A7D4DFE9552B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10C-47D3-A9F7-A7D4DFE9552B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10C-47D3-A9F7-A7D4DFE9552B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410C-47D3-A9F7-A7D4DFE9552B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Вспомогательный!$F$336:$F$340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10C-47D3-A9F7-A7D4DFE955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0656"/>
        <c:axId val="602067912"/>
      </c:barChart>
      <c:catAx>
        <c:axId val="60207065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67912"/>
        <c:crosses val="autoZero"/>
        <c:auto val="1"/>
        <c:lblAlgn val="ctr"/>
        <c:lblOffset val="100"/>
        <c:noMultiLvlLbl val="0"/>
      </c:catAx>
      <c:valAx>
        <c:axId val="602067912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0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5090-46A0-B5F5-262884E3F5FC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5090-46A0-B5F5-262884E3F5FC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5090-46A0-B5F5-262884E3F5FC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5090-46A0-B5F5-262884E3F5FC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5090-46A0-B5F5-262884E3F5FC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5090-46A0-B5F5-262884E3F5FC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5090-46A0-B5F5-262884E3F5FC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5090-46A0-B5F5-262884E3F5FC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5090-46A0-B5F5-262884E3F5FC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Вспомогательный!$G$336:$G$340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5090-46A0-B5F5-262884E3F5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69088"/>
        <c:axId val="602067128"/>
      </c:barChart>
      <c:catAx>
        <c:axId val="602069088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67128"/>
        <c:crosses val="autoZero"/>
        <c:auto val="1"/>
        <c:lblAlgn val="ctr"/>
        <c:lblOffset val="100"/>
        <c:noMultiLvlLbl val="0"/>
      </c:catAx>
      <c:valAx>
        <c:axId val="60206712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69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18F-48E8-AD65-BEFEB30DDFD9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18F-48E8-AD65-BEFEB30DDFD9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18F-48E8-AD65-BEFEB30DDFD9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18F-48E8-AD65-BEFEB30DDFD9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C18F-48E8-AD65-BEFEB30DDFD9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C18F-48E8-AD65-BEFEB30DDFD9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C18F-48E8-AD65-BEFEB30DDFD9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C18F-48E8-AD65-BEFEB30DDFD9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C18F-48E8-AD65-BEFEB30DDFD9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C18F-48E8-AD65-BEFEB30DDFD9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C18F-48E8-AD65-BEFEB30DDFD9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Вспомогательный!$H$336:$H$340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18F-48E8-AD65-BEFEB30DDF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1440"/>
        <c:axId val="602073008"/>
      </c:barChart>
      <c:catAx>
        <c:axId val="60207144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3008"/>
        <c:crosses val="autoZero"/>
        <c:auto val="1"/>
        <c:lblAlgn val="ctr"/>
        <c:lblOffset val="100"/>
        <c:noMultiLvlLbl val="0"/>
      </c:catAx>
      <c:valAx>
        <c:axId val="60207300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1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EC0-4F54-8404-DCE3477F52C8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EC0-4F54-8404-DCE3477F52C8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7EC0-4F54-8404-DCE3477F52C8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7EC0-4F54-8404-DCE3477F52C8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7EC0-4F54-8404-DCE3477F52C8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7EC0-4F54-8404-DCE3477F52C8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7EC0-4F54-8404-DCE3477F52C8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7EC0-4F54-8404-DCE3477F52C8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7EC0-4F54-8404-DCE3477F52C8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7EC0-4F54-8404-DCE3477F52C8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7EC0-4F54-8404-DCE3477F52C8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Вспомогательный!$I$336:$I$340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EC0-4F54-8404-DCE3477F52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3400"/>
        <c:axId val="602073792"/>
      </c:barChart>
      <c:catAx>
        <c:axId val="60207340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3792"/>
        <c:crosses val="autoZero"/>
        <c:auto val="1"/>
        <c:lblAlgn val="ctr"/>
        <c:lblOffset val="100"/>
        <c:noMultiLvlLbl val="0"/>
      </c:catAx>
      <c:valAx>
        <c:axId val="602073792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3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8E18-42F9-929D-CD9DFAED44E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E18-42F9-929D-CD9DFAED44E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8E18-42F9-929D-CD9DFAED44E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8E18-42F9-929D-CD9DFAED44E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8E18-42F9-929D-CD9DFAED44E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8E18-42F9-929D-CD9DFAED44E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8E18-42F9-929D-CD9DFAED44E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8E18-42F9-929D-CD9DFAED44E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8E18-42F9-929D-CD9DFAED44E6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8E18-42F9-929D-CD9DFAED44E6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8E18-42F9-929D-CD9DFAED44E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Вспомогательный!$J$336:$J$340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E18-42F9-929D-CD9DFAED44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68696"/>
        <c:axId val="602069480"/>
      </c:barChart>
      <c:catAx>
        <c:axId val="60206869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69480"/>
        <c:crosses val="autoZero"/>
        <c:auto val="1"/>
        <c:lblAlgn val="ctr"/>
        <c:lblOffset val="100"/>
        <c:noMultiLvlLbl val="0"/>
      </c:catAx>
      <c:valAx>
        <c:axId val="60206948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68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96418359753805538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Вспомогательный!$G$350</c:f>
              <c:strCache>
                <c:ptCount val="1"/>
                <c:pt idx="0">
                  <c:v>Экспер</c:v>
                </c:pt>
              </c:strCache>
            </c:strRef>
          </c:tx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623-44DD-8D1E-ACF658FB3A7D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623-44DD-8D1E-ACF658FB3A7D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0623-44DD-8D1E-ACF658FB3A7D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0623-44DD-8D1E-ACF658FB3A7D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Вспомогательный!$G$351:$G$353</c:f>
              <c:numCache>
                <c:formatCode>0.00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623-44DD-8D1E-ACF658FB3A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910120"/>
        <c:axId val="602907376"/>
      </c:barChart>
      <c:catAx>
        <c:axId val="602910120"/>
        <c:scaling>
          <c:orientation val="maxMin"/>
        </c:scaling>
        <c:delete val="1"/>
        <c:axPos val="l"/>
        <c:majorTickMark val="none"/>
        <c:minorTickMark val="none"/>
        <c:tickLblPos val="nextTo"/>
        <c:crossAx val="602907376"/>
        <c:crosses val="autoZero"/>
        <c:auto val="1"/>
        <c:lblAlgn val="ctr"/>
        <c:lblOffset val="100"/>
        <c:noMultiLvlLbl val="0"/>
      </c:catAx>
      <c:valAx>
        <c:axId val="602907376"/>
        <c:scaling>
          <c:orientation val="minMax"/>
        </c:scaling>
        <c:delete val="1"/>
        <c:axPos val="t"/>
        <c:numFmt formatCode="0.00" sourceLinked="1"/>
        <c:majorTickMark val="none"/>
        <c:minorTickMark val="none"/>
        <c:tickLblPos val="nextTo"/>
        <c:crossAx val="602910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9718585921743622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4472C4">
                <a:lumMod val="75000"/>
                <a:alpha val="50000"/>
              </a:srgb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2DA7-4CDF-A136-D6D1927527B7}"/>
              </c:ext>
            </c:extLst>
          </c:dPt>
          <c:dPt>
            <c:idx val="16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2DA7-4CDF-A136-D6D1927527B7}"/>
              </c:ext>
            </c:extLst>
          </c:dPt>
          <c:dPt>
            <c:idx val="17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2DA7-4CDF-A136-D6D1927527B7}"/>
              </c:ext>
            </c:extLst>
          </c:dPt>
          <c:dPt>
            <c:idx val="18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2DA7-4CDF-A136-D6D1927527B7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Вспомогательный!$H$19:$H$22</c:f>
              <c:numCache>
                <c:formatCode>_-* #\ ##0.00\ _₽_-;\-* #\ ##0.00\ _₽_-;_-* "-"??\ _₽_-;_-@_-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DA7-4CDF-A136-D6D1927527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2908552"/>
        <c:axId val="602908160"/>
      </c:barChart>
      <c:catAx>
        <c:axId val="602908552"/>
        <c:scaling>
          <c:orientation val="maxMin"/>
        </c:scaling>
        <c:delete val="1"/>
        <c:axPos val="l"/>
        <c:majorTickMark val="none"/>
        <c:minorTickMark val="none"/>
        <c:tickLblPos val="nextTo"/>
        <c:crossAx val="602908160"/>
        <c:crosses val="autoZero"/>
        <c:auto val="1"/>
        <c:lblAlgn val="ctr"/>
        <c:lblOffset val="100"/>
        <c:noMultiLvlLbl val="0"/>
      </c:catAx>
      <c:valAx>
        <c:axId val="602908160"/>
        <c:scaling>
          <c:orientation val="minMax"/>
        </c:scaling>
        <c:delete val="1"/>
        <c:axPos val="t"/>
        <c:numFmt formatCode="_-* #\ ##0.00\ _₽_-;\-* #\ ##0.00\ _₽_-;_-* &quot;-&quot;??\ _₽_-;_-@_-" sourceLinked="1"/>
        <c:majorTickMark val="none"/>
        <c:minorTickMark val="none"/>
        <c:tickLblPos val="nextTo"/>
        <c:crossAx val="602908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no"?><Relationships xmlns="http://schemas.openxmlformats.org/package/2006/relationships"><Relationship Id="rId1" Target="../media/image1.png" Type="http://schemas.openxmlformats.org/officeDocument/2006/relationships/image"/><Relationship Id="rId10" Target="../media/image10.png" Type="http://schemas.openxmlformats.org/officeDocument/2006/relationships/image"/><Relationship Id="rId11" Target="../media/image11.jpeg" Type="http://schemas.openxmlformats.org/officeDocument/2006/relationships/image"/><Relationship Id="rId12" Target="../media/image12.png" Type="http://schemas.openxmlformats.org/officeDocument/2006/relationships/image"/><Relationship Id="rId13" Target="../media/image13.png" Type="http://schemas.openxmlformats.org/officeDocument/2006/relationships/image"/><Relationship Id="rId2" Target="../media/image2.png" Type="http://schemas.openxmlformats.org/officeDocument/2006/relationships/image"/><Relationship Id="rId3" Target="../media/image3.png" Type="http://schemas.openxmlformats.org/officeDocument/2006/relationships/image"/><Relationship Id="rId4" Target="../media/image4.png" Type="http://schemas.openxmlformats.org/officeDocument/2006/relationships/image"/><Relationship Id="rId5" Target="../media/image5.png" Type="http://schemas.openxmlformats.org/officeDocument/2006/relationships/image"/><Relationship Id="rId6" Target="../media/image6.png" Type="http://schemas.openxmlformats.org/officeDocument/2006/relationships/image"/><Relationship Id="rId7" Target="../media/image7.png" Type="http://schemas.openxmlformats.org/officeDocument/2006/relationships/image"/><Relationship Id="rId8" Target="../media/image8.jpeg" Type="http://schemas.openxmlformats.org/officeDocument/2006/relationships/image"/><Relationship Id="rId9" Target="../media/image9.png" Type="http://schemas.openxmlformats.org/officeDocument/2006/relationships/image"/></Relationships>
</file>

<file path=xl/drawings/_rels/drawing3.xml.rels><?xml version="1.0" encoding="UTF-8" standalone="no"?><Relationships xmlns="http://schemas.openxmlformats.org/package/2006/relationships"><Relationship Id="rId1" Target="../media/image1.png" Type="http://schemas.openxmlformats.org/officeDocument/2006/relationships/image"/><Relationship Id="rId10" Target="../charts/chart6.xml" Type="http://schemas.openxmlformats.org/officeDocument/2006/relationships/chart"/><Relationship Id="rId11" Target="../charts/chart7.xml" Type="http://schemas.openxmlformats.org/officeDocument/2006/relationships/chart"/><Relationship Id="rId12" Target="../media/image17.png" Type="http://schemas.openxmlformats.org/officeDocument/2006/relationships/image"/><Relationship Id="rId13" Target="../charts/chart8.xml" Type="http://schemas.openxmlformats.org/officeDocument/2006/relationships/chart"/><Relationship Id="rId14" Target="../charts/chart9.xml" Type="http://schemas.openxmlformats.org/officeDocument/2006/relationships/chart"/><Relationship Id="rId15" Target="../charts/chart10.xml" Type="http://schemas.openxmlformats.org/officeDocument/2006/relationships/chart"/><Relationship Id="rId16" Target="../charts/chart11.xml" Type="http://schemas.openxmlformats.org/officeDocument/2006/relationships/chart"/><Relationship Id="rId17" Target="../charts/chart12.xml" Type="http://schemas.openxmlformats.org/officeDocument/2006/relationships/chart"/><Relationship Id="rId18" Target="../media/image18.png" Type="http://schemas.openxmlformats.org/officeDocument/2006/relationships/image"/><Relationship Id="rId19" Target="../charts/chart13.xml" Type="http://schemas.openxmlformats.org/officeDocument/2006/relationships/chart"/><Relationship Id="rId2" Target="../charts/chart1.xml" Type="http://schemas.openxmlformats.org/officeDocument/2006/relationships/chart"/><Relationship Id="rId20" Target="../charts/chart14.xml" Type="http://schemas.openxmlformats.org/officeDocument/2006/relationships/chart"/><Relationship Id="rId21" Target="../charts/chart15.xml" Type="http://schemas.openxmlformats.org/officeDocument/2006/relationships/chart"/><Relationship Id="rId22" Target="../charts/chart16.xml" Type="http://schemas.openxmlformats.org/officeDocument/2006/relationships/chart"/><Relationship Id="rId23" Target="../charts/chart17.xml" Type="http://schemas.openxmlformats.org/officeDocument/2006/relationships/chart"/><Relationship Id="rId24" Target="../charts/chart18.xml" Type="http://schemas.openxmlformats.org/officeDocument/2006/relationships/chart"/><Relationship Id="rId25" Target="../charts/chart19.xml" Type="http://schemas.openxmlformats.org/officeDocument/2006/relationships/chart"/><Relationship Id="rId26" Target="../charts/chart20.xml" Type="http://schemas.openxmlformats.org/officeDocument/2006/relationships/chart"/><Relationship Id="rId27" Target="../charts/chart21.xml" Type="http://schemas.openxmlformats.org/officeDocument/2006/relationships/chart"/><Relationship Id="rId28" Target="../charts/chart22.xml" Type="http://schemas.openxmlformats.org/officeDocument/2006/relationships/chart"/><Relationship Id="rId29" Target="../charts/chart23.xml" Type="http://schemas.openxmlformats.org/officeDocument/2006/relationships/chart"/><Relationship Id="rId3" Target="../charts/chart2.xml" Type="http://schemas.openxmlformats.org/officeDocument/2006/relationships/chart"/><Relationship Id="rId30" Target="../charts/chart24.xml" Type="http://schemas.openxmlformats.org/officeDocument/2006/relationships/chart"/><Relationship Id="rId31" Target="../charts/chart25.xml" Type="http://schemas.openxmlformats.org/officeDocument/2006/relationships/chart"/><Relationship Id="rId32" Target="../charts/chart26.xml" Type="http://schemas.openxmlformats.org/officeDocument/2006/relationships/chart"/><Relationship Id="rId33" Target="../charts/chart27.xml" Type="http://schemas.openxmlformats.org/officeDocument/2006/relationships/chart"/><Relationship Id="rId34" Target="../charts/chart28.xml" Type="http://schemas.openxmlformats.org/officeDocument/2006/relationships/chart"/><Relationship Id="rId35" Target="../charts/chart29.xml" Type="http://schemas.openxmlformats.org/officeDocument/2006/relationships/chart"/><Relationship Id="rId36" Target="../charts/chart30.xml" Type="http://schemas.openxmlformats.org/officeDocument/2006/relationships/chart"/><Relationship Id="rId37" Target="../charts/chart31.xml" Type="http://schemas.openxmlformats.org/officeDocument/2006/relationships/chart"/><Relationship Id="rId38" Target="../charts/chart32.xml" Type="http://schemas.openxmlformats.org/officeDocument/2006/relationships/chart"/><Relationship Id="rId39" Target="../charts/chart33.xml" Type="http://schemas.openxmlformats.org/officeDocument/2006/relationships/chart"/><Relationship Id="rId4" Target="../media/image14.png" Type="http://schemas.openxmlformats.org/officeDocument/2006/relationships/image"/><Relationship Id="rId40" Target="../charts/chart34.xml" Type="http://schemas.openxmlformats.org/officeDocument/2006/relationships/chart"/><Relationship Id="rId41" Target="../charts/chart35.xml" Type="http://schemas.openxmlformats.org/officeDocument/2006/relationships/chart"/><Relationship Id="rId42" Target="../charts/chart36.xml" Type="http://schemas.openxmlformats.org/officeDocument/2006/relationships/chart"/><Relationship Id="rId43" Target="../charts/chart37.xml" Type="http://schemas.openxmlformats.org/officeDocument/2006/relationships/chart"/><Relationship Id="rId44" Target="../charts/chart38.xml" Type="http://schemas.openxmlformats.org/officeDocument/2006/relationships/chart"/><Relationship Id="rId45" Target="../charts/chart39.xml" Type="http://schemas.openxmlformats.org/officeDocument/2006/relationships/chart"/><Relationship Id="rId5" Target="../charts/chart3.xml" Type="http://schemas.openxmlformats.org/officeDocument/2006/relationships/chart"/><Relationship Id="rId6" Target="../media/image15.png" Type="http://schemas.openxmlformats.org/officeDocument/2006/relationships/image"/><Relationship Id="rId7" Target="../media/image16.png" Type="http://schemas.openxmlformats.org/officeDocument/2006/relationships/image"/><Relationship Id="rId8" Target="../charts/chart4.xml" Type="http://schemas.openxmlformats.org/officeDocument/2006/relationships/chart"/><Relationship Id="rId9" Target="../charts/chart5.xml" Type="http://schemas.openxmlformats.org/officeDocument/2006/relationships/chart"/></Relationships>
</file>

<file path=xl/drawings/drawing1.xml><?xml version="1.0" encoding="utf-8"?>
<xdr:wsDr xmlns:a="http://schemas.openxmlformats.org/drawingml/2006/main" xmlns:xdr="http://schemas.openxmlformats.org/drawingml/2006/spreadsheetDrawing">
  <xdr:twoCellAnchor>
    <xdr:from>
      <xdr:col>0</xdr:col>
      <xdr:colOff>95250</xdr:colOff>
      <xdr:row>0</xdr:row>
      <xdr:rowOff>85725</xdr:rowOff>
    </xdr:from>
    <xdr:to>
      <xdr:col>9</xdr:col>
      <xdr:colOff>466725</xdr:colOff>
      <xdr:row>20</xdr:row>
      <xdr:rowOff>76200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95250" y="85725"/>
          <a:ext cx="6543675" cy="36099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ctr" horzOverflow="clip" rtlCol="0" vertOverflow="clip"/>
        <a:lstStyle/>
        <a:p>
          <a:pPr algn="ctr"/>
          <a:r>
            <a:rPr lang="ru-RU" sz="3600">
              <a:latin charset="0" panose="020B0604020202020204" pitchFamily="34" typeface="Arial"/>
              <a:cs charset="0" panose="020B0604020202020204" pitchFamily="34" typeface="Arial"/>
            </a:rPr>
            <a:t>Тут</a:t>
          </a:r>
          <a:r>
            <a:rPr baseline="0" lang="ru-RU" sz="3600">
              <a:latin charset="0" panose="020B0604020202020204" pitchFamily="34" typeface="Arial"/>
              <a:cs charset="0" panose="020B0604020202020204" pitchFamily="34" typeface="Arial"/>
            </a:rPr>
            <a:t> будет текст</a:t>
          </a:r>
          <a:endParaRPr lang="ru-RU" sz="3600"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342900</xdr:colOff>
          <xdr:row>21</xdr:row>
          <xdr:rowOff>114300</xdr:rowOff>
        </xdr:from>
        <xdr:to>
          <xdr:col>8</xdr:col>
          <xdr:colOff>200025</xdr:colOff>
          <xdr:row>26</xdr:row>
          <xdr:rowOff>171450</xdr:rowOff>
        </xdr:to>
        <xdr:sp macro="" textlink="">
          <xdr:nvSpPr>
            <xdr:cNvPr hidden="1" id="3074" name="Button 2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anchor="ctr" bIns="22860" lIns="27432" rIns="27432" tIns="22860" upright="1" vertOverflow="clip" wrap="square"/>
            <a:lstStyle/>
            <a:p>
              <a:pPr algn="ctr" rtl="0">
                <a:defRPr sz="1000"/>
              </a:pPr>
              <a:r>
                <a:rPr b="0" baseline="0" i="0" lang="ru-RU" strike="noStrike" sz="1100" u="none">
                  <a:solidFill>
                    <a:srgbClr val="000000"/>
                  </a:solidFill>
                  <a:latin typeface="Arial"/>
                  <a:cs typeface="Arial"/>
                </a:rPr>
                <a:t>Сохранить результат эксперимента в формате PDF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a="http://schemas.openxmlformats.org/drawingml/2006/main" xmlns:xdr="http://schemas.openxmlformats.org/drawingml/2006/spreadsheetDrawing">
  <xdr:oneCellAnchor>
    <xdr:from>
      <xdr:col>2</xdr:col>
      <xdr:colOff>203200</xdr:colOff>
      <xdr:row>27</xdr:row>
      <xdr:rowOff>88900</xdr:rowOff>
    </xdr:from>
    <xdr:ext cx="936585" cy="715767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b="19810" l="23295" r="15437" t="9377"/>
        <a:stretch/>
      </xdr:blipFill>
      <xdr:spPr>
        <a:xfrm>
          <a:off x="891117" y="2840567"/>
          <a:ext cx="936585" cy="715767"/>
        </a:xfrm>
        <a:prstGeom prst="rect">
          <a:avLst/>
        </a:prstGeom>
        <a:ln>
          <a:noFill/>
        </a:ln>
      </xdr:spPr>
    </xdr:pic>
    <xdr:clientData/>
  </xdr:oneCellAnchor>
  <xdr:oneCellAnchor>
    <xdr:from>
      <xdr:col>2</xdr:col>
      <xdr:colOff>220063</xdr:colOff>
      <xdr:row>39</xdr:row>
      <xdr:rowOff>14832</xdr:rowOff>
    </xdr:from>
    <xdr:ext cx="866722" cy="926725"/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5863" y="6167982"/>
          <a:ext cx="866722" cy="926725"/>
        </a:xfrm>
        <a:prstGeom prst="rect">
          <a:avLst/>
        </a:prstGeom>
      </xdr:spPr>
    </xdr:pic>
    <xdr:clientData/>
  </xdr:oneCellAnchor>
  <xdr:oneCellAnchor>
    <xdr:from>
      <xdr:col>2</xdr:col>
      <xdr:colOff>202409</xdr:colOff>
      <xdr:row>52</xdr:row>
      <xdr:rowOff>66067</xdr:rowOff>
    </xdr:from>
    <xdr:ext cx="942236" cy="555996"/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88209" y="8390917"/>
          <a:ext cx="942236" cy="555996"/>
        </a:xfrm>
        <a:prstGeom prst="rect">
          <a:avLst/>
        </a:prstGeom>
      </xdr:spPr>
    </xdr:pic>
    <xdr:clientData/>
  </xdr:oneCellAnchor>
  <xdr:twoCellAnchor>
    <xdr:from>
      <xdr:col>2</xdr:col>
      <xdr:colOff>101551</xdr:colOff>
      <xdr:row>62</xdr:row>
      <xdr:rowOff>36199</xdr:rowOff>
    </xdr:from>
    <xdr:to>
      <xdr:col>2</xdr:col>
      <xdr:colOff>1224125</xdr:colOff>
      <xdr:row>66</xdr:row>
      <xdr:rowOff>139147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pSpPr/>
      </xdr:nvGrpSpPr>
      <xdr:grpSpPr>
        <a:xfrm>
          <a:off x="852968" y="10683032"/>
          <a:ext cx="1122574" cy="822615"/>
          <a:chOff x="960826" y="3029835"/>
          <a:chExt cx="2187579" cy="1960380"/>
        </a:xfrm>
      </xdr:grpSpPr>
      <xdr:pic>
        <xdr:nvPicPr>
          <xdr:cNvPr id="6" name="Picture 5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cstate="print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10287"/>
          <a:stretch/>
        </xdr:blipFill>
        <xdr:spPr>
          <a:xfrm>
            <a:off x="960826" y="3029835"/>
            <a:ext cx="2187579" cy="1960380"/>
          </a:xfrm>
          <a:prstGeom prst="rect">
            <a:avLst/>
          </a:prstGeom>
          <a:ln>
            <a:noFill/>
          </a:ln>
        </xdr:spPr>
      </xdr:pic>
      <xdr:pic>
        <xdr:nvPicPr>
          <xdr:cNvPr id="7" name="Picture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cstate="print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13739" l="34252" r="44960" t="64989"/>
          <a:stretch/>
        </xdr:blipFill>
        <xdr:spPr>
          <a:xfrm>
            <a:off x="1710114" y="4444248"/>
            <a:ext cx="454755" cy="464838"/>
          </a:xfrm>
          <a:prstGeom prst="rect">
            <a:avLst/>
          </a:prstGeom>
          <a:ln>
            <a:noFill/>
          </a:ln>
        </xdr:spPr>
      </xdr:pic>
    </xdr:grpSp>
    <xdr:clientData/>
  </xdr:twoCellAnchor>
  <xdr:oneCellAnchor>
    <xdr:from>
      <xdr:col>2</xdr:col>
      <xdr:colOff>421725</xdr:colOff>
      <xdr:row>70</xdr:row>
      <xdr:rowOff>14057</xdr:rowOff>
    </xdr:from>
    <xdr:ext cx="476509" cy="357742"/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173142" y="9644890"/>
          <a:ext cx="476509" cy="357742"/>
        </a:xfrm>
        <a:prstGeom prst="rect">
          <a:avLst/>
        </a:prstGeom>
      </xdr:spPr>
    </xdr:pic>
    <xdr:clientData/>
  </xdr:oneCellAnchor>
  <xdr:oneCellAnchor>
    <xdr:from>
      <xdr:col>2</xdr:col>
      <xdr:colOff>422932</xdr:colOff>
      <xdr:row>85</xdr:row>
      <xdr:rowOff>175282</xdr:rowOff>
    </xdr:from>
    <xdr:ext cx="399347" cy="396172"/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8732" y="17005957"/>
          <a:ext cx="399347" cy="396172"/>
        </a:xfrm>
        <a:prstGeom prst="rect">
          <a:avLst/>
        </a:prstGeom>
      </xdr:spPr>
    </xdr:pic>
    <xdr:clientData/>
  </xdr:oneCellAnchor>
  <xdr:oneCellAnchor>
    <xdr:from>
      <xdr:col>2</xdr:col>
      <xdr:colOff>344912</xdr:colOff>
      <xdr:row>92</xdr:row>
      <xdr:rowOff>107321</xdr:rowOff>
    </xdr:from>
    <xdr:ext cx="594959" cy="858695"/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cstate="print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 b="11048" l="24970" r="23077" t="8154"/>
        <a:stretch/>
      </xdr:blipFill>
      <xdr:spPr>
        <a:xfrm>
          <a:off x="1096329" y="13008404"/>
          <a:ext cx="594959" cy="858695"/>
        </a:xfrm>
        <a:prstGeom prst="rect">
          <a:avLst/>
        </a:prstGeom>
      </xdr:spPr>
    </xdr:pic>
    <xdr:clientData/>
  </xdr:oneCellAnchor>
  <xdr:oneCellAnchor>
    <xdr:from>
      <xdr:col>2</xdr:col>
      <xdr:colOff>262313</xdr:colOff>
      <xdr:row>101</xdr:row>
      <xdr:rowOff>186406</xdr:rowOff>
    </xdr:from>
    <xdr:ext cx="856007" cy="472523"/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948113" y="20989006"/>
          <a:ext cx="856007" cy="472523"/>
        </a:xfrm>
        <a:prstGeom prst="rect">
          <a:avLst/>
        </a:prstGeom>
      </xdr:spPr>
    </xdr:pic>
    <xdr:clientData/>
  </xdr:oneCellAnchor>
  <xdr:oneCellAnchor>
    <xdr:from>
      <xdr:col>2</xdr:col>
      <xdr:colOff>285414</xdr:colOff>
      <xdr:row>108</xdr:row>
      <xdr:rowOff>31217</xdr:rowOff>
    </xdr:from>
    <xdr:ext cx="768723" cy="823562"/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0"/>
        <a:srcRect b="16937"/>
        <a:stretch/>
      </xdr:blipFill>
      <xdr:spPr>
        <a:xfrm>
          <a:off x="971214" y="22291142"/>
          <a:ext cx="768723" cy="823562"/>
        </a:xfrm>
        <a:prstGeom prst="rect">
          <a:avLst/>
        </a:prstGeom>
      </xdr:spPr>
    </xdr:pic>
    <xdr:clientData/>
  </xdr:oneCellAnchor>
  <xdr:oneCellAnchor>
    <xdr:from>
      <xdr:col>2</xdr:col>
      <xdr:colOff>476104</xdr:colOff>
      <xdr:row>124</xdr:row>
      <xdr:rowOff>30159</xdr:rowOff>
    </xdr:from>
    <xdr:ext cx="382803" cy="467341"/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cstate="print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 b="20548" l="22564" r="20397" t="16036"/>
        <a:stretch/>
      </xdr:blipFill>
      <xdr:spPr>
        <a:xfrm>
          <a:off x="1161904" y="25185684"/>
          <a:ext cx="382803" cy="467341"/>
        </a:xfrm>
        <a:prstGeom prst="rect">
          <a:avLst/>
        </a:prstGeom>
      </xdr:spPr>
    </xdr:pic>
    <xdr:clientData/>
  </xdr:oneCellAnchor>
  <xdr:oneCellAnchor>
    <xdr:from>
      <xdr:col>2</xdr:col>
      <xdr:colOff>185641</xdr:colOff>
      <xdr:row>129</xdr:row>
      <xdr:rowOff>112577</xdr:rowOff>
    </xdr:from>
    <xdr:ext cx="961160" cy="552906"/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7058" y="19702327"/>
          <a:ext cx="961160" cy="552906"/>
        </a:xfrm>
        <a:prstGeom prst="rect">
          <a:avLst/>
        </a:prstGeom>
      </xdr:spPr>
    </xdr:pic>
    <xdr:clientData/>
  </xdr:oneCellAnchor>
  <xdr:oneCellAnchor>
    <xdr:from>
      <xdr:col>2</xdr:col>
      <xdr:colOff>373772</xdr:colOff>
      <xdr:row>75</xdr:row>
      <xdr:rowOff>18842</xdr:rowOff>
    </xdr:from>
    <xdr:ext cx="693097" cy="636601"/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125189" y="10835009"/>
          <a:ext cx="693097" cy="636601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a="http://schemas.openxmlformats.org/drawingml/2006/main" xmlns:xdr="http://schemas.openxmlformats.org/drawingml/2006/spreadsheetDrawing">
  <xdr:twoCellAnchor>
    <xdr:from>
      <xdr:col>4</xdr:col>
      <xdr:colOff>15478</xdr:colOff>
      <xdr:row>32</xdr:row>
      <xdr:rowOff>77391</xdr:rowOff>
    </xdr:from>
    <xdr:to>
      <xdr:col>5</xdr:col>
      <xdr:colOff>116330</xdr:colOff>
      <xdr:row>33</xdr:row>
      <xdr:rowOff>171941</xdr:rowOff>
    </xdr:to>
    <xdr:sp macro="" textlink="">
      <xdr:nvSpPr>
        <xdr:cNvPr id="106" name="TextBox 105">
          <a:extLst>
            <a:ext uri="{FF2B5EF4-FFF2-40B4-BE49-F238E27FC236}">
              <a16:creationId xmlns:a16="http://schemas.microsoft.com/office/drawing/2014/main" id="{00000000-0008-0000-0200-00006A000000}"/>
            </a:ext>
          </a:extLst>
        </xdr:cNvPr>
        <xdr:cNvSpPr txBox="1"/>
      </xdr:nvSpPr>
      <xdr:spPr>
        <a:xfrm>
          <a:off x="1701403" y="7135416"/>
          <a:ext cx="2453527" cy="275525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Потери: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 editAs="oneCell">
    <xdr:from>
      <xdr:col>2</xdr:col>
      <xdr:colOff>198813</xdr:colOff>
      <xdr:row>24</xdr:row>
      <xdr:rowOff>126763</xdr:rowOff>
    </xdr:from>
    <xdr:to>
      <xdr:col>2</xdr:col>
      <xdr:colOff>973583</xdr:colOff>
      <xdr:row>28</xdr:row>
      <xdr:rowOff>60663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b="28786" l="31339" r="24753" t="15860"/>
        <a:stretch/>
      </xdr:blipFill>
      <xdr:spPr>
        <a:xfrm>
          <a:off x="512578" y="3925557"/>
          <a:ext cx="774770" cy="651077"/>
        </a:xfrm>
        <a:prstGeom prst="rect">
          <a:avLst/>
        </a:prstGeom>
        <a:ln>
          <a:noFill/>
        </a:ln>
      </xdr:spPr>
    </xdr:pic>
    <xdr:clientData/>
  </xdr:twoCellAnchor>
  <xdr:twoCellAnchor>
    <xdr:from>
      <xdr:col>4</xdr:col>
      <xdr:colOff>603438</xdr:colOff>
      <xdr:row>10</xdr:row>
      <xdr:rowOff>47624</xdr:rowOff>
    </xdr:from>
    <xdr:to>
      <xdr:col>7</xdr:col>
      <xdr:colOff>327618</xdr:colOff>
      <xdr:row>18</xdr:row>
      <xdr:rowOff>19050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114300</xdr:colOff>
      <xdr:row>10</xdr:row>
      <xdr:rowOff>66494</xdr:rowOff>
    </xdr:from>
    <xdr:to>
      <xdr:col>4</xdr:col>
      <xdr:colOff>580671</xdr:colOff>
      <xdr:row>11</xdr:row>
      <xdr:rowOff>160808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 txBox="1"/>
      </xdr:nvSpPr>
      <xdr:spPr>
        <a:xfrm>
          <a:off x="1795182" y="1489641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П61</a:t>
          </a:r>
        </a:p>
      </xdr:txBody>
    </xdr:sp>
    <xdr:clientData/>
  </xdr:twoCellAnchor>
  <xdr:twoCellAnchor>
    <xdr:from>
      <xdr:col>4</xdr:col>
      <xdr:colOff>114300</xdr:colOff>
      <xdr:row>12</xdr:row>
      <xdr:rowOff>94731</xdr:rowOff>
    </xdr:from>
    <xdr:to>
      <xdr:col>4</xdr:col>
      <xdr:colOff>580671</xdr:colOff>
      <xdr:row>14</xdr:row>
      <xdr:rowOff>9750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1795182" y="1876466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П62</a:t>
          </a:r>
        </a:p>
      </xdr:txBody>
    </xdr:sp>
    <xdr:clientData/>
  </xdr:twoCellAnchor>
  <xdr:twoCellAnchor>
    <xdr:from>
      <xdr:col>4</xdr:col>
      <xdr:colOff>114300</xdr:colOff>
      <xdr:row>14</xdr:row>
      <xdr:rowOff>56924</xdr:rowOff>
    </xdr:from>
    <xdr:to>
      <xdr:col>4</xdr:col>
      <xdr:colOff>580671</xdr:colOff>
      <xdr:row>15</xdr:row>
      <xdr:rowOff>151238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 txBox="1"/>
      </xdr:nvSpPr>
      <xdr:spPr>
        <a:xfrm>
          <a:off x="1795182" y="2197248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П63</a:t>
          </a:r>
        </a:p>
      </xdr:txBody>
    </xdr:sp>
    <xdr:clientData/>
  </xdr:twoCellAnchor>
  <xdr:twoCellAnchor>
    <xdr:from>
      <xdr:col>4</xdr:col>
      <xdr:colOff>114300</xdr:colOff>
      <xdr:row>16</xdr:row>
      <xdr:rowOff>37987</xdr:rowOff>
    </xdr:from>
    <xdr:to>
      <xdr:col>4</xdr:col>
      <xdr:colOff>580671</xdr:colOff>
      <xdr:row>17</xdr:row>
      <xdr:rowOff>132301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 txBox="1"/>
      </xdr:nvSpPr>
      <xdr:spPr>
        <a:xfrm>
          <a:off x="1795182" y="2536899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П64</a:t>
          </a:r>
        </a:p>
      </xdr:txBody>
    </xdr:sp>
    <xdr:clientData/>
  </xdr:twoCellAnchor>
  <xdr:twoCellAnchor>
    <xdr:from>
      <xdr:col>4</xdr:col>
      <xdr:colOff>603438</xdr:colOff>
      <xdr:row>22</xdr:row>
      <xdr:rowOff>44825</xdr:rowOff>
    </xdr:from>
    <xdr:to>
      <xdr:col>6</xdr:col>
      <xdr:colOff>762000</xdr:colOff>
      <xdr:row>30</xdr:row>
      <xdr:rowOff>17931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2</xdr:col>
      <xdr:colOff>133255</xdr:colOff>
      <xdr:row>12</xdr:row>
      <xdr:rowOff>5959</xdr:rowOff>
    </xdr:from>
    <xdr:to>
      <xdr:col>2</xdr:col>
      <xdr:colOff>1177347</xdr:colOff>
      <xdr:row>17</xdr:row>
      <xdr:rowOff>72060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47020" y="1854930"/>
          <a:ext cx="1044092" cy="962571"/>
        </a:xfrm>
        <a:prstGeom prst="rect">
          <a:avLst/>
        </a:prstGeom>
      </xdr:spPr>
    </xdr:pic>
    <xdr:clientData/>
  </xdr:twoCellAnchor>
  <xdr:twoCellAnchor>
    <xdr:from>
      <xdr:col>4</xdr:col>
      <xdr:colOff>133351</xdr:colOff>
      <xdr:row>7</xdr:row>
      <xdr:rowOff>76200</xdr:rowOff>
    </xdr:from>
    <xdr:to>
      <xdr:col>4</xdr:col>
      <xdr:colOff>1819275</xdr:colOff>
      <xdr:row>8</xdr:row>
      <xdr:rowOff>171450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 txBox="1"/>
      </xdr:nvSpPr>
      <xdr:spPr>
        <a:xfrm>
          <a:off x="1752601" y="1114425"/>
          <a:ext cx="1685924" cy="276225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Итого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выпуск ВУФХ: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225331</xdr:colOff>
      <xdr:row>7</xdr:row>
      <xdr:rowOff>76200</xdr:rowOff>
    </xdr:from>
    <xdr:to>
      <xdr:col>6</xdr:col>
      <xdr:colOff>231872</xdr:colOff>
      <xdr:row>8</xdr:row>
      <xdr:rowOff>171450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 txBox="1"/>
      </xdr:nvSpPr>
      <xdr:spPr>
        <a:xfrm>
          <a:off x="4197256" y="1114425"/>
          <a:ext cx="1016191" cy="276225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1739245</xdr:colOff>
      <xdr:row>7</xdr:row>
      <xdr:rowOff>76200</xdr:rowOff>
    </xdr:from>
    <xdr:to>
      <xdr:col>5</xdr:col>
      <xdr:colOff>199464</xdr:colOff>
      <xdr:row>8</xdr:row>
      <xdr:rowOff>171450</xdr:rowOff>
    </xdr:to>
    <xdr:sp macro="" textlink="Вспомогательный!$G$23">
      <xdr:nvSpPr>
        <xdr:cNvPr id="14" name="TextBox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 txBox="1"/>
      </xdr:nvSpPr>
      <xdr:spPr>
        <a:xfrm>
          <a:off x="3420127" y="1006288"/>
          <a:ext cx="813455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8ACCC358-BEC2-4A7A-ADF5-2F0B73EEEA7F}" type="TxLink">
            <a:rPr b="1" i="0" lang="en-US" strike="noStrike" sz="1200" u="none">
              <a:solidFill>
                <a:srgbClr val="92D050"/>
              </a:solidFill>
              <a:latin typeface="Arial"/>
              <a:cs typeface="Arial"/>
            </a:rPr>
            <a:pPr algn="ctr"/>
            <a:t> -     </a:t>
          </a:fld>
          <a:endParaRPr b="1" i="0" lang="ru-RU" sz="1200">
            <a:solidFill>
              <a:srgbClr val="92D05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33618</xdr:colOff>
      <xdr:row>22</xdr:row>
      <xdr:rowOff>67234</xdr:rowOff>
    </xdr:from>
    <xdr:to>
      <xdr:col>4</xdr:col>
      <xdr:colOff>499989</xdr:colOff>
      <xdr:row>23</xdr:row>
      <xdr:rowOff>161548</xdr:rowOff>
    </xdr:to>
    <xdr:sp macro="" textlink="">
      <xdr:nvSpPr>
        <xdr:cNvPr id="41" name="TextBox 40">
          <a:extLst>
            <a:ext uri="{FF2B5EF4-FFF2-40B4-BE49-F238E27FC236}">
              <a16:creationId xmlns:a16="http://schemas.microsoft.com/office/drawing/2014/main" id="{00000000-0008-0000-0200-000029000000}"/>
            </a:ext>
          </a:extLst>
        </xdr:cNvPr>
        <xdr:cNvSpPr txBox="1"/>
      </xdr:nvSpPr>
      <xdr:spPr>
        <a:xfrm>
          <a:off x="1714500" y="5468469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П61</a:t>
          </a:r>
        </a:p>
      </xdr:txBody>
    </xdr:sp>
    <xdr:clientData/>
  </xdr:twoCellAnchor>
  <xdr:twoCellAnchor>
    <xdr:from>
      <xdr:col>4</xdr:col>
      <xdr:colOff>33618</xdr:colOff>
      <xdr:row>24</xdr:row>
      <xdr:rowOff>95470</xdr:rowOff>
    </xdr:from>
    <xdr:to>
      <xdr:col>4</xdr:col>
      <xdr:colOff>499989</xdr:colOff>
      <xdr:row>26</xdr:row>
      <xdr:rowOff>10490</xdr:rowOff>
    </xdr:to>
    <xdr:sp macro="" textlink="">
      <xdr:nvSpPr>
        <xdr:cNvPr id="42" name="TextBox 41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SpPr txBox="1"/>
      </xdr:nvSpPr>
      <xdr:spPr>
        <a:xfrm>
          <a:off x="1714500" y="5855294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П62</a:t>
          </a:r>
        </a:p>
      </xdr:txBody>
    </xdr:sp>
    <xdr:clientData/>
  </xdr:twoCellAnchor>
  <xdr:twoCellAnchor>
    <xdr:from>
      <xdr:col>4</xdr:col>
      <xdr:colOff>33618</xdr:colOff>
      <xdr:row>26</xdr:row>
      <xdr:rowOff>57664</xdr:rowOff>
    </xdr:from>
    <xdr:to>
      <xdr:col>4</xdr:col>
      <xdr:colOff>499989</xdr:colOff>
      <xdr:row>27</xdr:row>
      <xdr:rowOff>151978</xdr:rowOff>
    </xdr:to>
    <xdr:sp macro="" textlink="">
      <xdr:nvSpPr>
        <xdr:cNvPr id="43" name="TextBox 42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SpPr txBox="1"/>
      </xdr:nvSpPr>
      <xdr:spPr>
        <a:xfrm>
          <a:off x="1714500" y="6176076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П63</a:t>
          </a:r>
        </a:p>
      </xdr:txBody>
    </xdr:sp>
    <xdr:clientData/>
  </xdr:twoCellAnchor>
  <xdr:twoCellAnchor>
    <xdr:from>
      <xdr:col>4</xdr:col>
      <xdr:colOff>33618</xdr:colOff>
      <xdr:row>28</xdr:row>
      <xdr:rowOff>38727</xdr:rowOff>
    </xdr:from>
    <xdr:to>
      <xdr:col>4</xdr:col>
      <xdr:colOff>499989</xdr:colOff>
      <xdr:row>29</xdr:row>
      <xdr:rowOff>133041</xdr:rowOff>
    </xdr:to>
    <xdr:sp macro="" textlink="">
      <xdr:nvSpPr>
        <xdr:cNvPr id="44" name="TextBox 43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SpPr txBox="1"/>
      </xdr:nvSpPr>
      <xdr:spPr>
        <a:xfrm>
          <a:off x="1714500" y="6515727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П64</a:t>
          </a:r>
        </a:p>
      </xdr:txBody>
    </xdr:sp>
    <xdr:clientData/>
  </xdr:twoCellAnchor>
  <xdr:twoCellAnchor>
    <xdr:from>
      <xdr:col>6</xdr:col>
      <xdr:colOff>763527</xdr:colOff>
      <xdr:row>20</xdr:row>
      <xdr:rowOff>89647</xdr:rowOff>
    </xdr:from>
    <xdr:to>
      <xdr:col>9</xdr:col>
      <xdr:colOff>2606</xdr:colOff>
      <xdr:row>22</xdr:row>
      <xdr:rowOff>3923</xdr:rowOff>
    </xdr:to>
    <xdr:sp macro="" textlink="">
      <xdr:nvSpPr>
        <xdr:cNvPr id="45" name="TextBox 44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SpPr txBox="1"/>
      </xdr:nvSpPr>
      <xdr:spPr>
        <a:xfrm>
          <a:off x="5806174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чаш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43363</xdr:colOff>
      <xdr:row>20</xdr:row>
      <xdr:rowOff>89647</xdr:rowOff>
    </xdr:from>
    <xdr:to>
      <xdr:col>10</xdr:col>
      <xdr:colOff>1456383</xdr:colOff>
      <xdr:row>22</xdr:row>
      <xdr:rowOff>3923</xdr:rowOff>
    </xdr:to>
    <xdr:sp macro="" textlink="">
      <xdr:nvSpPr>
        <xdr:cNvPr id="46" name="TextBox 45">
          <a:extLst>
            <a:ext uri="{FF2B5EF4-FFF2-40B4-BE49-F238E27FC236}">
              <a16:creationId xmlns:a16="http://schemas.microsoft.com/office/drawing/2014/main" id="{00000000-0008-0000-0200-00002E000000}"/>
            </a:ext>
          </a:extLst>
        </xdr:cNvPr>
        <xdr:cNvSpPr txBox="1"/>
      </xdr:nvSpPr>
      <xdr:spPr>
        <a:xfrm>
          <a:off x="7327187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1564376</xdr:colOff>
      <xdr:row>20</xdr:row>
      <xdr:rowOff>89647</xdr:rowOff>
    </xdr:from>
    <xdr:to>
      <xdr:col>10</xdr:col>
      <xdr:colOff>2977396</xdr:colOff>
      <xdr:row>22</xdr:row>
      <xdr:rowOff>3923</xdr:rowOff>
    </xdr:to>
    <xdr:sp macro="" textlink="">
      <xdr:nvSpPr>
        <xdr:cNvPr id="47" name="TextBox 46">
          <a:extLst>
            <a:ext uri="{FF2B5EF4-FFF2-40B4-BE49-F238E27FC236}">
              <a16:creationId xmlns:a16="http://schemas.microsoft.com/office/drawing/2014/main" id="{00000000-0008-0000-0200-00002F000000}"/>
            </a:ext>
          </a:extLst>
        </xdr:cNvPr>
        <xdr:cNvSpPr txBox="1"/>
      </xdr:nvSpPr>
      <xdr:spPr>
        <a:xfrm>
          <a:off x="8848200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ковшей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3085389</xdr:colOff>
      <xdr:row>20</xdr:row>
      <xdr:rowOff>89647</xdr:rowOff>
    </xdr:from>
    <xdr:to>
      <xdr:col>11</xdr:col>
      <xdr:colOff>621174</xdr:colOff>
      <xdr:row>22</xdr:row>
      <xdr:rowOff>3923</xdr:rowOff>
    </xdr:to>
    <xdr:sp macro="" textlink="">
      <xdr:nvSpPr>
        <xdr:cNvPr id="48" name="TextBox 47">
          <a:extLst>
            <a:ext uri="{FF2B5EF4-FFF2-40B4-BE49-F238E27FC236}">
              <a16:creationId xmlns:a16="http://schemas.microsoft.com/office/drawing/2014/main" id="{00000000-0008-0000-0200-000030000000}"/>
            </a:ext>
          </a:extLst>
        </xdr:cNvPr>
        <xdr:cNvSpPr txBox="1"/>
      </xdr:nvSpPr>
      <xdr:spPr>
        <a:xfrm>
          <a:off x="10369213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139126</xdr:colOff>
      <xdr:row>22</xdr:row>
      <xdr:rowOff>74519</xdr:rowOff>
    </xdr:from>
    <xdr:to>
      <xdr:col>8</xdr:col>
      <xdr:colOff>393926</xdr:colOff>
      <xdr:row>29</xdr:row>
      <xdr:rowOff>143435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pSpPr/>
      </xdr:nvGrpSpPr>
      <xdr:grpSpPr>
        <a:xfrm>
          <a:off x="5988597" y="3514725"/>
          <a:ext cx="1061623" cy="1323975"/>
          <a:chOff x="5775683" y="5475754"/>
          <a:chExt cx="1061623" cy="1323975"/>
        </a:xfrm>
      </xdr:grpSpPr>
      <xdr:sp macro="" textlink="Вспомогательный!$R$41">
        <xdr:nvSpPr>
          <xdr:cNvPr id="49" name="TextBox 48">
            <a:extLst>
              <a:ext uri="{FF2B5EF4-FFF2-40B4-BE49-F238E27FC236}">
                <a16:creationId xmlns:a16="http://schemas.microsoft.com/office/drawing/2014/main" id="{00000000-0008-0000-0200-000031000000}"/>
              </a:ext>
            </a:extLst>
          </xdr:cNvPr>
          <xdr:cNvSpPr txBox="1"/>
        </xdr:nvSpPr>
        <xdr:spPr>
          <a:xfrm>
            <a:off x="5775683" y="547575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7744D940-2128-4418-98C0-A1109FAFC7C9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42">
        <xdr:nvSpPr>
          <xdr:cNvPr id="50" name="TextBox 49">
            <a:extLst>
              <a:ext uri="{FF2B5EF4-FFF2-40B4-BE49-F238E27FC236}">
                <a16:creationId xmlns:a16="http://schemas.microsoft.com/office/drawing/2014/main" id="{00000000-0008-0000-0200-000032000000}"/>
              </a:ext>
            </a:extLst>
          </xdr:cNvPr>
          <xdr:cNvSpPr txBox="1"/>
        </xdr:nvSpPr>
        <xdr:spPr>
          <a:xfrm>
            <a:off x="5775683" y="582612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4B26E16-F12B-443E-A099-99AF4DEA6489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43">
        <xdr:nvSpPr>
          <xdr:cNvPr id="51" name="TextBox 50">
            <a:extLst>
              <a:ext uri="{FF2B5EF4-FFF2-40B4-BE49-F238E27FC236}">
                <a16:creationId xmlns:a16="http://schemas.microsoft.com/office/drawing/2014/main" id="{00000000-0008-0000-0200-000033000000}"/>
              </a:ext>
            </a:extLst>
          </xdr:cNvPr>
          <xdr:cNvSpPr txBox="1"/>
        </xdr:nvSpPr>
        <xdr:spPr>
          <a:xfrm>
            <a:off x="5775683" y="617649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814FCE8D-5257-4D29-984D-F3479FAA14E2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44">
        <xdr:nvSpPr>
          <xdr:cNvPr id="52" name="TextBox 51">
            <a:extLst>
              <a:ext uri="{FF2B5EF4-FFF2-40B4-BE49-F238E27FC236}">
                <a16:creationId xmlns:a16="http://schemas.microsoft.com/office/drawing/2014/main" id="{00000000-0008-0000-0200-000034000000}"/>
              </a:ext>
            </a:extLst>
          </xdr:cNvPr>
          <xdr:cNvSpPr txBox="1"/>
        </xdr:nvSpPr>
        <xdr:spPr>
          <a:xfrm>
            <a:off x="5775683" y="6526865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7F5E9624-97F3-404B-9009-0F0618692734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235497</xdr:colOff>
      <xdr:row>22</xdr:row>
      <xdr:rowOff>81242</xdr:rowOff>
    </xdr:from>
    <xdr:to>
      <xdr:col>10</xdr:col>
      <xdr:colOff>1297120</xdr:colOff>
      <xdr:row>29</xdr:row>
      <xdr:rowOff>150158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GrpSpPr/>
      </xdr:nvGrpSpPr>
      <xdr:grpSpPr>
        <a:xfrm>
          <a:off x="7519321" y="3521448"/>
          <a:ext cx="1061623" cy="1323975"/>
          <a:chOff x="7306407" y="5482477"/>
          <a:chExt cx="1061623" cy="1323975"/>
        </a:xfrm>
      </xdr:grpSpPr>
      <xdr:sp macro="" textlink="Вспомогательный!$R$49">
        <xdr:nvSpPr>
          <xdr:cNvPr id="53" name="TextBox 52">
            <a:extLst>
              <a:ext uri="{FF2B5EF4-FFF2-40B4-BE49-F238E27FC236}">
                <a16:creationId xmlns:a16="http://schemas.microsoft.com/office/drawing/2014/main" id="{00000000-0008-0000-0200-000035000000}"/>
              </a:ext>
            </a:extLst>
          </xdr:cNvPr>
          <xdr:cNvSpPr txBox="1"/>
        </xdr:nvSpPr>
        <xdr:spPr>
          <a:xfrm>
            <a:off x="7306407" y="548247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9B059FCA-321F-411E-9C21-A37A91A49A55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50">
        <xdr:nvSpPr>
          <xdr:cNvPr id="54" name="TextBox 53">
            <a:extLst>
              <a:ext uri="{FF2B5EF4-FFF2-40B4-BE49-F238E27FC236}">
                <a16:creationId xmlns:a16="http://schemas.microsoft.com/office/drawing/2014/main" id="{00000000-0008-0000-0200-000036000000}"/>
              </a:ext>
            </a:extLst>
          </xdr:cNvPr>
          <xdr:cNvSpPr txBox="1"/>
        </xdr:nvSpPr>
        <xdr:spPr>
          <a:xfrm>
            <a:off x="7306407" y="583284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EEB2FD75-D5F5-4484-8CDB-8A4D8D63D8EB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51">
        <xdr:nvSpPr>
          <xdr:cNvPr id="55" name="TextBox 54">
            <a:extLst>
              <a:ext uri="{FF2B5EF4-FFF2-40B4-BE49-F238E27FC236}">
                <a16:creationId xmlns:a16="http://schemas.microsoft.com/office/drawing/2014/main" id="{00000000-0008-0000-0200-000037000000}"/>
              </a:ext>
            </a:extLst>
          </xdr:cNvPr>
          <xdr:cNvSpPr txBox="1"/>
        </xdr:nvSpPr>
        <xdr:spPr>
          <a:xfrm>
            <a:off x="7306407" y="618321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08D1B177-6AAB-4B2D-AE79-DE9DF5D7976C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52">
        <xdr:nvSpPr>
          <xdr:cNvPr id="56" name="TextBox 55">
            <a:extLst>
              <a:ext uri="{FF2B5EF4-FFF2-40B4-BE49-F238E27FC236}">
                <a16:creationId xmlns:a16="http://schemas.microsoft.com/office/drawing/2014/main" id="{00000000-0008-0000-0200-000038000000}"/>
              </a:ext>
            </a:extLst>
          </xdr:cNvPr>
          <xdr:cNvSpPr txBox="1"/>
        </xdr:nvSpPr>
        <xdr:spPr>
          <a:xfrm>
            <a:off x="7306407" y="653358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E70EBE0-7805-494B-8528-8AE3E3C71D78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1755015</xdr:colOff>
      <xdr:row>22</xdr:row>
      <xdr:rowOff>76759</xdr:rowOff>
    </xdr:from>
    <xdr:to>
      <xdr:col>10</xdr:col>
      <xdr:colOff>2816638</xdr:colOff>
      <xdr:row>29</xdr:row>
      <xdr:rowOff>145675</xdr:rowOff>
    </xdr:to>
    <xdr:grpSp>
      <xdr:nvGrpSpPr>
        <xdr:cNvPr id="25" name="Group 24"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GrpSpPr/>
      </xdr:nvGrpSpPr>
      <xdr:grpSpPr>
        <a:xfrm>
          <a:off x="9038839" y="3516965"/>
          <a:ext cx="1061623" cy="1323975"/>
          <a:chOff x="8825925" y="5477994"/>
          <a:chExt cx="1061623" cy="1323975"/>
        </a:xfrm>
      </xdr:grpSpPr>
      <xdr:sp macro="" textlink="Вспомогательный!$S$41">
        <xdr:nvSpPr>
          <xdr:cNvPr id="57" name="TextBox 56">
            <a:extLst>
              <a:ext uri="{FF2B5EF4-FFF2-40B4-BE49-F238E27FC236}">
                <a16:creationId xmlns:a16="http://schemas.microsoft.com/office/drawing/2014/main" id="{00000000-0008-0000-0200-000039000000}"/>
              </a:ext>
            </a:extLst>
          </xdr:cNvPr>
          <xdr:cNvSpPr txBox="1"/>
        </xdr:nvSpPr>
        <xdr:spPr>
          <a:xfrm>
            <a:off x="8825925" y="547799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8F3271E6-D04E-4D0A-87C7-EC000C17BBFF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42">
        <xdr:nvSpPr>
          <xdr:cNvPr id="58" name="TextBox 57">
            <a:extLst>
              <a:ext uri="{FF2B5EF4-FFF2-40B4-BE49-F238E27FC236}">
                <a16:creationId xmlns:a16="http://schemas.microsoft.com/office/drawing/2014/main" id="{00000000-0008-0000-0200-00003A000000}"/>
              </a:ext>
            </a:extLst>
          </xdr:cNvPr>
          <xdr:cNvSpPr txBox="1"/>
        </xdr:nvSpPr>
        <xdr:spPr>
          <a:xfrm>
            <a:off x="8825925" y="582836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A65305F-D8A4-4ABC-86E9-93318A9A0581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43">
        <xdr:nvSpPr>
          <xdr:cNvPr id="59" name="TextBox 58">
            <a:extLst>
              <a:ext uri="{FF2B5EF4-FFF2-40B4-BE49-F238E27FC236}">
                <a16:creationId xmlns:a16="http://schemas.microsoft.com/office/drawing/2014/main" id="{00000000-0008-0000-0200-00003B000000}"/>
              </a:ext>
            </a:extLst>
          </xdr:cNvPr>
          <xdr:cNvSpPr txBox="1"/>
        </xdr:nvSpPr>
        <xdr:spPr>
          <a:xfrm>
            <a:off x="8825925" y="617873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6A9ED8EE-5C0F-45D3-B896-FE9B07DB8715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44">
        <xdr:nvSpPr>
          <xdr:cNvPr id="60" name="TextBox 59">
            <a:extLst>
              <a:ext uri="{FF2B5EF4-FFF2-40B4-BE49-F238E27FC236}">
                <a16:creationId xmlns:a16="http://schemas.microsoft.com/office/drawing/2014/main" id="{00000000-0008-0000-0200-00003C000000}"/>
              </a:ext>
            </a:extLst>
          </xdr:cNvPr>
          <xdr:cNvSpPr txBox="1"/>
        </xdr:nvSpPr>
        <xdr:spPr>
          <a:xfrm>
            <a:off x="8825925" y="6529105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E507FB30-BD90-4328-AE57-0B12D5A57F54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3263326</xdr:colOff>
      <xdr:row>22</xdr:row>
      <xdr:rowOff>83482</xdr:rowOff>
    </xdr:from>
    <xdr:to>
      <xdr:col>11</xdr:col>
      <xdr:colOff>447714</xdr:colOff>
      <xdr:row>29</xdr:row>
      <xdr:rowOff>152398</xdr:rowOff>
    </xdr:to>
    <xdr:grpSp>
      <xdr:nvGrpSpPr>
        <xdr:cNvPr id="29" name="Group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GrpSpPr/>
      </xdr:nvGrpSpPr>
      <xdr:grpSpPr>
        <a:xfrm>
          <a:off x="10547150" y="3523688"/>
          <a:ext cx="1061623" cy="1323975"/>
          <a:chOff x="10334236" y="5484717"/>
          <a:chExt cx="1061623" cy="1323975"/>
        </a:xfrm>
      </xdr:grpSpPr>
      <xdr:sp macro="" textlink="Вспомогательный!$S$49">
        <xdr:nvSpPr>
          <xdr:cNvPr id="61" name="TextBox 60">
            <a:extLst>
              <a:ext uri="{FF2B5EF4-FFF2-40B4-BE49-F238E27FC236}">
                <a16:creationId xmlns:a16="http://schemas.microsoft.com/office/drawing/2014/main" id="{00000000-0008-0000-0200-00003D000000}"/>
              </a:ext>
            </a:extLst>
          </xdr:cNvPr>
          <xdr:cNvSpPr txBox="1"/>
        </xdr:nvSpPr>
        <xdr:spPr>
          <a:xfrm>
            <a:off x="10334236" y="548471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5558794-D872-4234-9DDF-C415CEC0AEDC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50">
        <xdr:nvSpPr>
          <xdr:cNvPr id="62" name="TextBox 61">
            <a:extLst>
              <a:ext uri="{FF2B5EF4-FFF2-40B4-BE49-F238E27FC236}">
                <a16:creationId xmlns:a16="http://schemas.microsoft.com/office/drawing/2014/main" id="{00000000-0008-0000-0200-00003E000000}"/>
              </a:ext>
            </a:extLst>
          </xdr:cNvPr>
          <xdr:cNvSpPr txBox="1"/>
        </xdr:nvSpPr>
        <xdr:spPr>
          <a:xfrm>
            <a:off x="10334236" y="583508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27F7FA0-B11D-4040-82C3-1A3A2DAE8095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51">
        <xdr:nvSpPr>
          <xdr:cNvPr id="63" name="TextBox 62">
            <a:extLst>
              <a:ext uri="{FF2B5EF4-FFF2-40B4-BE49-F238E27FC236}">
                <a16:creationId xmlns:a16="http://schemas.microsoft.com/office/drawing/2014/main" id="{00000000-0008-0000-0200-00003F000000}"/>
              </a:ext>
            </a:extLst>
          </xdr:cNvPr>
          <xdr:cNvSpPr txBox="1"/>
        </xdr:nvSpPr>
        <xdr:spPr>
          <a:xfrm>
            <a:off x="10334236" y="618545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CD893517-0299-4439-9A3C-BF5D46658A6C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52">
        <xdr:nvSpPr>
          <xdr:cNvPr id="64" name="TextBox 63">
            <a:extLst>
              <a:ext uri="{FF2B5EF4-FFF2-40B4-BE49-F238E27FC236}">
                <a16:creationId xmlns:a16="http://schemas.microsoft.com/office/drawing/2014/main" id="{00000000-0008-0000-0200-000040000000}"/>
              </a:ext>
            </a:extLst>
          </xdr:cNvPr>
          <xdr:cNvSpPr txBox="1"/>
        </xdr:nvSpPr>
        <xdr:spPr>
          <a:xfrm>
            <a:off x="10334236" y="653582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61403BD8-914F-4B67-A626-FC89F4B3AEBF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4</xdr:col>
      <xdr:colOff>600808</xdr:colOff>
      <xdr:row>34</xdr:row>
      <xdr:rowOff>7327</xdr:rowOff>
    </xdr:from>
    <xdr:to>
      <xdr:col>6</xdr:col>
      <xdr:colOff>728382</xdr:colOff>
      <xdr:row>42</xdr:row>
      <xdr:rowOff>17931</xdr:rowOff>
    </xdr:to>
    <xdr:graphicFrame macro="">
      <xdr:nvGraphicFramePr>
        <xdr:cNvPr id="72" name="Chart 71">
          <a:extLst>
            <a:ext uri="{FF2B5EF4-FFF2-40B4-BE49-F238E27FC236}">
              <a16:creationId xmlns:a16="http://schemas.microsoft.com/office/drawing/2014/main" id="{00000000-0008-0000-0200-00004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</xdr:col>
      <xdr:colOff>1164898</xdr:colOff>
      <xdr:row>36</xdr:row>
      <xdr:rowOff>65943</xdr:rowOff>
    </xdr:from>
    <xdr:to>
      <xdr:col>2</xdr:col>
      <xdr:colOff>1164980</xdr:colOff>
      <xdr:row>40</xdr:row>
      <xdr:rowOff>150635</xdr:rowOff>
    </xdr:to>
    <xdr:cxnSp macro="">
      <xdr:nvCxnSpPr>
        <xdr:cNvPr id="73" name="Straight Arrow Connector 72">
          <a:extLst>
            <a:ext uri="{FF2B5EF4-FFF2-40B4-BE49-F238E27FC236}">
              <a16:creationId xmlns:a16="http://schemas.microsoft.com/office/drawing/2014/main" id="{00000000-0008-0000-0200-000049000000}"/>
            </a:ext>
          </a:extLst>
        </xdr:cNvPr>
        <xdr:cNvCxnSpPr/>
      </xdr:nvCxnSpPr>
      <xdr:spPr>
        <a:xfrm flipH="1">
          <a:off x="1479956" y="7927731"/>
          <a:ext cx="82" cy="817385"/>
        </a:xfrm>
        <a:prstGeom prst="straightConnector1">
          <a:avLst/>
        </a:prstGeom>
        <a:ln w="41275">
          <a:solidFill>
            <a:srgbClr val="C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33618</xdr:colOff>
      <xdr:row>34</xdr:row>
      <xdr:rowOff>67234</xdr:rowOff>
    </xdr:from>
    <xdr:to>
      <xdr:col>4</xdr:col>
      <xdr:colOff>499989</xdr:colOff>
      <xdr:row>35</xdr:row>
      <xdr:rowOff>161548</xdr:rowOff>
    </xdr:to>
    <xdr:sp macro="" textlink="">
      <xdr:nvSpPr>
        <xdr:cNvPr id="77" name="TextBox 76">
          <a:extLst>
            <a:ext uri="{FF2B5EF4-FFF2-40B4-BE49-F238E27FC236}">
              <a16:creationId xmlns:a16="http://schemas.microsoft.com/office/drawing/2014/main" id="{00000000-0008-0000-0200-00004D000000}"/>
            </a:ext>
          </a:extLst>
        </xdr:cNvPr>
        <xdr:cNvSpPr txBox="1"/>
      </xdr:nvSpPr>
      <xdr:spPr>
        <a:xfrm>
          <a:off x="1719543" y="5515534"/>
          <a:ext cx="466371" cy="27528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П61</a:t>
          </a:r>
        </a:p>
      </xdr:txBody>
    </xdr:sp>
    <xdr:clientData/>
  </xdr:twoCellAnchor>
  <xdr:twoCellAnchor>
    <xdr:from>
      <xdr:col>4</xdr:col>
      <xdr:colOff>33618</xdr:colOff>
      <xdr:row>36</xdr:row>
      <xdr:rowOff>95470</xdr:rowOff>
    </xdr:from>
    <xdr:to>
      <xdr:col>4</xdr:col>
      <xdr:colOff>499989</xdr:colOff>
      <xdr:row>38</xdr:row>
      <xdr:rowOff>10490</xdr:rowOff>
    </xdr:to>
    <xdr:sp macro="" textlink="">
      <xdr:nvSpPr>
        <xdr:cNvPr id="78" name="TextBox 77">
          <a:extLst>
            <a:ext uri="{FF2B5EF4-FFF2-40B4-BE49-F238E27FC236}">
              <a16:creationId xmlns:a16="http://schemas.microsoft.com/office/drawing/2014/main" id="{00000000-0008-0000-0200-00004E000000}"/>
            </a:ext>
          </a:extLst>
        </xdr:cNvPr>
        <xdr:cNvSpPr txBox="1"/>
      </xdr:nvSpPr>
      <xdr:spPr>
        <a:xfrm>
          <a:off x="1719543" y="5905720"/>
          <a:ext cx="466371" cy="276970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П62</a:t>
          </a:r>
        </a:p>
      </xdr:txBody>
    </xdr:sp>
    <xdr:clientData/>
  </xdr:twoCellAnchor>
  <xdr:twoCellAnchor>
    <xdr:from>
      <xdr:col>4</xdr:col>
      <xdr:colOff>33618</xdr:colOff>
      <xdr:row>38</xdr:row>
      <xdr:rowOff>57664</xdr:rowOff>
    </xdr:from>
    <xdr:to>
      <xdr:col>4</xdr:col>
      <xdr:colOff>499989</xdr:colOff>
      <xdr:row>39</xdr:row>
      <xdr:rowOff>151978</xdr:rowOff>
    </xdr:to>
    <xdr:sp macro="" textlink="">
      <xdr:nvSpPr>
        <xdr:cNvPr id="79" name="TextBox 78">
          <a:extLst>
            <a:ext uri="{FF2B5EF4-FFF2-40B4-BE49-F238E27FC236}">
              <a16:creationId xmlns:a16="http://schemas.microsoft.com/office/drawing/2014/main" id="{00000000-0008-0000-0200-00004F000000}"/>
            </a:ext>
          </a:extLst>
        </xdr:cNvPr>
        <xdr:cNvSpPr txBox="1"/>
      </xdr:nvSpPr>
      <xdr:spPr>
        <a:xfrm>
          <a:off x="1719543" y="6229864"/>
          <a:ext cx="466371" cy="27528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П63</a:t>
          </a:r>
        </a:p>
      </xdr:txBody>
    </xdr:sp>
    <xdr:clientData/>
  </xdr:twoCellAnchor>
  <xdr:twoCellAnchor>
    <xdr:from>
      <xdr:col>4</xdr:col>
      <xdr:colOff>33618</xdr:colOff>
      <xdr:row>40</xdr:row>
      <xdr:rowOff>38727</xdr:rowOff>
    </xdr:from>
    <xdr:to>
      <xdr:col>4</xdr:col>
      <xdr:colOff>499989</xdr:colOff>
      <xdr:row>41</xdr:row>
      <xdr:rowOff>133041</xdr:rowOff>
    </xdr:to>
    <xdr:sp macro="" textlink="">
      <xdr:nvSpPr>
        <xdr:cNvPr id="80" name="TextBox 79">
          <a:extLst>
            <a:ext uri="{FF2B5EF4-FFF2-40B4-BE49-F238E27FC236}">
              <a16:creationId xmlns:a16="http://schemas.microsoft.com/office/drawing/2014/main" id="{00000000-0008-0000-0200-000050000000}"/>
            </a:ext>
          </a:extLst>
        </xdr:cNvPr>
        <xdr:cNvSpPr txBox="1"/>
      </xdr:nvSpPr>
      <xdr:spPr>
        <a:xfrm>
          <a:off x="1719543" y="6572877"/>
          <a:ext cx="466371" cy="27528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П64</a:t>
          </a:r>
        </a:p>
      </xdr:txBody>
    </xdr:sp>
    <xdr:clientData/>
  </xdr:twoCellAnchor>
  <xdr:twoCellAnchor>
    <xdr:from>
      <xdr:col>6</xdr:col>
      <xdr:colOff>774733</xdr:colOff>
      <xdr:row>32</xdr:row>
      <xdr:rowOff>112619</xdr:rowOff>
    </xdr:from>
    <xdr:to>
      <xdr:col>9</xdr:col>
      <xdr:colOff>13812</xdr:colOff>
      <xdr:row>34</xdr:row>
      <xdr:rowOff>26895</xdr:rowOff>
    </xdr:to>
    <xdr:sp macro="" textlink="">
      <xdr:nvSpPr>
        <xdr:cNvPr id="81" name="TextBox 80">
          <a:extLst>
            <a:ext uri="{FF2B5EF4-FFF2-40B4-BE49-F238E27FC236}">
              <a16:creationId xmlns:a16="http://schemas.microsoft.com/office/drawing/2014/main" id="{00000000-0008-0000-0200-000051000000}"/>
            </a:ext>
          </a:extLst>
        </xdr:cNvPr>
        <xdr:cNvSpPr txBox="1"/>
      </xdr:nvSpPr>
      <xdr:spPr>
        <a:xfrm>
          <a:off x="5817380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крана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54569</xdr:colOff>
      <xdr:row>32</xdr:row>
      <xdr:rowOff>112619</xdr:rowOff>
    </xdr:from>
    <xdr:to>
      <xdr:col>10</xdr:col>
      <xdr:colOff>1467589</xdr:colOff>
      <xdr:row>34</xdr:row>
      <xdr:rowOff>26895</xdr:rowOff>
    </xdr:to>
    <xdr:sp macro="" textlink="">
      <xdr:nvSpPr>
        <xdr:cNvPr id="82" name="TextBox 81">
          <a:extLst>
            <a:ext uri="{FF2B5EF4-FFF2-40B4-BE49-F238E27FC236}">
              <a16:creationId xmlns:a16="http://schemas.microsoft.com/office/drawing/2014/main" id="{00000000-0008-0000-0200-000052000000}"/>
            </a:ext>
          </a:extLst>
        </xdr:cNvPr>
        <xdr:cNvSpPr txBox="1"/>
      </xdr:nvSpPr>
      <xdr:spPr>
        <a:xfrm>
          <a:off x="7338393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1575582</xdr:colOff>
      <xdr:row>32</xdr:row>
      <xdr:rowOff>112619</xdr:rowOff>
    </xdr:from>
    <xdr:to>
      <xdr:col>10</xdr:col>
      <xdr:colOff>2988602</xdr:colOff>
      <xdr:row>34</xdr:row>
      <xdr:rowOff>26895</xdr:rowOff>
    </xdr:to>
    <xdr:sp macro="" textlink="">
      <xdr:nvSpPr>
        <xdr:cNvPr id="83" name="TextBox 82">
          <a:extLst>
            <a:ext uri="{FF2B5EF4-FFF2-40B4-BE49-F238E27FC236}">
              <a16:creationId xmlns:a16="http://schemas.microsoft.com/office/drawing/2014/main" id="{00000000-0008-0000-0200-000053000000}"/>
            </a:ext>
          </a:extLst>
        </xdr:cNvPr>
        <xdr:cNvSpPr txBox="1"/>
      </xdr:nvSpPr>
      <xdr:spPr>
        <a:xfrm>
          <a:off x="8859406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готова РМ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3096595</xdr:colOff>
      <xdr:row>32</xdr:row>
      <xdr:rowOff>112619</xdr:rowOff>
    </xdr:from>
    <xdr:to>
      <xdr:col>11</xdr:col>
      <xdr:colOff>632380</xdr:colOff>
      <xdr:row>34</xdr:row>
      <xdr:rowOff>26895</xdr:rowOff>
    </xdr:to>
    <xdr:sp macro="" textlink="">
      <xdr:nvSpPr>
        <xdr:cNvPr id="84" name="TextBox 83">
          <a:extLst>
            <a:ext uri="{FF2B5EF4-FFF2-40B4-BE49-F238E27FC236}">
              <a16:creationId xmlns:a16="http://schemas.microsoft.com/office/drawing/2014/main" id="{00000000-0008-0000-0200-000054000000}"/>
            </a:ext>
          </a:extLst>
        </xdr:cNvPr>
        <xdr:cNvSpPr txBox="1"/>
      </xdr:nvSpPr>
      <xdr:spPr>
        <a:xfrm>
          <a:off x="10380419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139126</xdr:colOff>
      <xdr:row>34</xdr:row>
      <xdr:rowOff>74519</xdr:rowOff>
    </xdr:from>
    <xdr:to>
      <xdr:col>8</xdr:col>
      <xdr:colOff>393926</xdr:colOff>
      <xdr:row>41</xdr:row>
      <xdr:rowOff>143435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GrpSpPr/>
      </xdr:nvGrpSpPr>
      <xdr:grpSpPr>
        <a:xfrm>
          <a:off x="5988597" y="5464548"/>
          <a:ext cx="1061623" cy="1323975"/>
          <a:chOff x="5775683" y="7425578"/>
          <a:chExt cx="1061623" cy="1323975"/>
        </a:xfrm>
      </xdr:grpSpPr>
      <xdr:sp macro="" textlink="Вспомогательный!$R$33">
        <xdr:nvSpPr>
          <xdr:cNvPr id="85" name="TextBox 84">
            <a:extLst>
              <a:ext uri="{FF2B5EF4-FFF2-40B4-BE49-F238E27FC236}">
                <a16:creationId xmlns:a16="http://schemas.microsoft.com/office/drawing/2014/main" id="{00000000-0008-0000-0200-000055000000}"/>
              </a:ext>
            </a:extLst>
          </xdr:cNvPr>
          <xdr:cNvSpPr txBox="1"/>
        </xdr:nvSpPr>
        <xdr:spPr>
          <a:xfrm>
            <a:off x="5775683" y="742557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18CD2F4E-8F64-4F20-A1BD-F2847EA07782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34">
        <xdr:nvSpPr>
          <xdr:cNvPr id="86" name="TextBox 85">
            <a:extLst>
              <a:ext uri="{FF2B5EF4-FFF2-40B4-BE49-F238E27FC236}">
                <a16:creationId xmlns:a16="http://schemas.microsoft.com/office/drawing/2014/main" id="{00000000-0008-0000-0200-000056000000}"/>
              </a:ext>
            </a:extLst>
          </xdr:cNvPr>
          <xdr:cNvSpPr txBox="1"/>
        </xdr:nvSpPr>
        <xdr:spPr>
          <a:xfrm>
            <a:off x="5775683" y="777594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F7C00F0D-DBE5-4385-9CDC-4D3C8A9FB863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35">
        <xdr:nvSpPr>
          <xdr:cNvPr id="87" name="TextBox 86">
            <a:extLst>
              <a:ext uri="{FF2B5EF4-FFF2-40B4-BE49-F238E27FC236}">
                <a16:creationId xmlns:a16="http://schemas.microsoft.com/office/drawing/2014/main" id="{00000000-0008-0000-0200-000057000000}"/>
              </a:ext>
            </a:extLst>
          </xdr:cNvPr>
          <xdr:cNvSpPr txBox="1"/>
        </xdr:nvSpPr>
        <xdr:spPr>
          <a:xfrm>
            <a:off x="5775683" y="812631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E3299779-049B-434D-B03A-880418E47BAB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36">
        <xdr:nvSpPr>
          <xdr:cNvPr id="88" name="TextBox 87">
            <a:extLst>
              <a:ext uri="{FF2B5EF4-FFF2-40B4-BE49-F238E27FC236}">
                <a16:creationId xmlns:a16="http://schemas.microsoft.com/office/drawing/2014/main" id="{00000000-0008-0000-0200-000058000000}"/>
              </a:ext>
            </a:extLst>
          </xdr:cNvPr>
          <xdr:cNvSpPr txBox="1"/>
        </xdr:nvSpPr>
        <xdr:spPr>
          <a:xfrm>
            <a:off x="5775683" y="8476689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3745617E-7013-4727-B696-33591B8A82BC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235497</xdr:colOff>
      <xdr:row>34</xdr:row>
      <xdr:rowOff>81242</xdr:rowOff>
    </xdr:from>
    <xdr:to>
      <xdr:col>10</xdr:col>
      <xdr:colOff>1297120</xdr:colOff>
      <xdr:row>41</xdr:row>
      <xdr:rowOff>150158</xdr:rowOff>
    </xdr:to>
    <xdr:grpSp>
      <xdr:nvGrpSpPr>
        <xdr:cNvPr id="32" name="Group 3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GrpSpPr/>
      </xdr:nvGrpSpPr>
      <xdr:grpSpPr>
        <a:xfrm>
          <a:off x="7519321" y="5471271"/>
          <a:ext cx="1061623" cy="1323975"/>
          <a:chOff x="7306407" y="7432301"/>
          <a:chExt cx="1061623" cy="1323975"/>
        </a:xfrm>
      </xdr:grpSpPr>
      <xdr:sp macro="" textlink="Вспомогательный!$V$49">
        <xdr:nvSpPr>
          <xdr:cNvPr id="89" name="TextBox 88">
            <a:extLst>
              <a:ext uri="{FF2B5EF4-FFF2-40B4-BE49-F238E27FC236}">
                <a16:creationId xmlns:a16="http://schemas.microsoft.com/office/drawing/2014/main" id="{00000000-0008-0000-0200-000059000000}"/>
              </a:ext>
            </a:extLst>
          </xdr:cNvPr>
          <xdr:cNvSpPr txBox="1"/>
        </xdr:nvSpPr>
        <xdr:spPr>
          <a:xfrm>
            <a:off x="7306407" y="7432301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07149576-6428-4853-B05E-1C015CE4ABE7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V$50">
        <xdr:nvSpPr>
          <xdr:cNvPr id="90" name="TextBox 89">
            <a:extLst>
              <a:ext uri="{FF2B5EF4-FFF2-40B4-BE49-F238E27FC236}">
                <a16:creationId xmlns:a16="http://schemas.microsoft.com/office/drawing/2014/main" id="{00000000-0008-0000-0200-00005A000000}"/>
              </a:ext>
            </a:extLst>
          </xdr:cNvPr>
          <xdr:cNvSpPr txBox="1"/>
        </xdr:nvSpPr>
        <xdr:spPr>
          <a:xfrm>
            <a:off x="7306407" y="778267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19C73F47-3B82-4CE3-81AF-10AA072ACFC1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V$51">
        <xdr:nvSpPr>
          <xdr:cNvPr id="91" name="TextBox 90">
            <a:extLst>
              <a:ext uri="{FF2B5EF4-FFF2-40B4-BE49-F238E27FC236}">
                <a16:creationId xmlns:a16="http://schemas.microsoft.com/office/drawing/2014/main" id="{00000000-0008-0000-0200-00005B000000}"/>
              </a:ext>
            </a:extLst>
          </xdr:cNvPr>
          <xdr:cNvSpPr txBox="1"/>
        </xdr:nvSpPr>
        <xdr:spPr>
          <a:xfrm>
            <a:off x="7306407" y="813304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6EC4B44-7C05-4DBD-9645-E7642E320349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V$52">
        <xdr:nvSpPr>
          <xdr:cNvPr id="92" name="TextBox 91">
            <a:extLst>
              <a:ext uri="{FF2B5EF4-FFF2-40B4-BE49-F238E27FC236}">
                <a16:creationId xmlns:a16="http://schemas.microsoft.com/office/drawing/2014/main" id="{00000000-0008-0000-0200-00005C000000}"/>
              </a:ext>
            </a:extLst>
          </xdr:cNvPr>
          <xdr:cNvSpPr txBox="1"/>
        </xdr:nvSpPr>
        <xdr:spPr>
          <a:xfrm>
            <a:off x="7306407" y="8483412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F6FA13D6-FE1F-4EBE-BA95-1F6CCC988949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1755015</xdr:colOff>
      <xdr:row>34</xdr:row>
      <xdr:rowOff>76759</xdr:rowOff>
    </xdr:from>
    <xdr:to>
      <xdr:col>10</xdr:col>
      <xdr:colOff>2816638</xdr:colOff>
      <xdr:row>41</xdr:row>
      <xdr:rowOff>145675</xdr:rowOff>
    </xdr:to>
    <xdr:grpSp>
      <xdr:nvGrpSpPr>
        <xdr:cNvPr id="34" name="Group 33">
          <a:extLst>
            <a:ext uri="{FF2B5EF4-FFF2-40B4-BE49-F238E27FC236}">
              <a16:creationId xmlns:a16="http://schemas.microsoft.com/office/drawing/2014/main" id="{00000000-0008-0000-0200-000022000000}"/>
            </a:ext>
          </a:extLst>
        </xdr:cNvPr>
        <xdr:cNvGrpSpPr/>
      </xdr:nvGrpSpPr>
      <xdr:grpSpPr>
        <a:xfrm>
          <a:off x="9038839" y="5466788"/>
          <a:ext cx="1061623" cy="1323975"/>
          <a:chOff x="8825925" y="7427818"/>
          <a:chExt cx="1061623" cy="1323975"/>
        </a:xfrm>
      </xdr:grpSpPr>
      <xdr:sp macro="" textlink="Вспомогательный!$S$33">
        <xdr:nvSpPr>
          <xdr:cNvPr id="93" name="TextBox 92">
            <a:extLst>
              <a:ext uri="{FF2B5EF4-FFF2-40B4-BE49-F238E27FC236}">
                <a16:creationId xmlns:a16="http://schemas.microsoft.com/office/drawing/2014/main" id="{00000000-0008-0000-0200-00005D000000}"/>
              </a:ext>
            </a:extLst>
          </xdr:cNvPr>
          <xdr:cNvSpPr txBox="1"/>
        </xdr:nvSpPr>
        <xdr:spPr>
          <a:xfrm>
            <a:off x="8825925" y="742781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2D270A7-97EF-4F60-90EC-5906A85ABF27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34">
        <xdr:nvSpPr>
          <xdr:cNvPr id="94" name="TextBox 93">
            <a:extLst>
              <a:ext uri="{FF2B5EF4-FFF2-40B4-BE49-F238E27FC236}">
                <a16:creationId xmlns:a16="http://schemas.microsoft.com/office/drawing/2014/main" id="{00000000-0008-0000-0200-00005E000000}"/>
              </a:ext>
            </a:extLst>
          </xdr:cNvPr>
          <xdr:cNvSpPr txBox="1"/>
        </xdr:nvSpPr>
        <xdr:spPr>
          <a:xfrm>
            <a:off x="8825925" y="777818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8F5FF145-00B2-498B-896A-51643E653A6D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35">
        <xdr:nvSpPr>
          <xdr:cNvPr id="95" name="TextBox 94">
            <a:extLst>
              <a:ext uri="{FF2B5EF4-FFF2-40B4-BE49-F238E27FC236}">
                <a16:creationId xmlns:a16="http://schemas.microsoft.com/office/drawing/2014/main" id="{00000000-0008-0000-0200-00005F000000}"/>
              </a:ext>
            </a:extLst>
          </xdr:cNvPr>
          <xdr:cNvSpPr txBox="1"/>
        </xdr:nvSpPr>
        <xdr:spPr>
          <a:xfrm>
            <a:off x="8825925" y="812855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2E255FA-CE87-4391-BD51-59BF92D5FCC0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36">
        <xdr:nvSpPr>
          <xdr:cNvPr id="96" name="TextBox 95">
            <a:extLst>
              <a:ext uri="{FF2B5EF4-FFF2-40B4-BE49-F238E27FC236}">
                <a16:creationId xmlns:a16="http://schemas.microsoft.com/office/drawing/2014/main" id="{00000000-0008-0000-0200-000060000000}"/>
              </a:ext>
            </a:extLst>
          </xdr:cNvPr>
          <xdr:cNvSpPr txBox="1"/>
        </xdr:nvSpPr>
        <xdr:spPr>
          <a:xfrm>
            <a:off x="8825925" y="8478929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FBE26B91-61C2-4E52-BA81-1FE9DBB2C066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3263326</xdr:colOff>
      <xdr:row>34</xdr:row>
      <xdr:rowOff>83482</xdr:rowOff>
    </xdr:from>
    <xdr:to>
      <xdr:col>11</xdr:col>
      <xdr:colOff>447714</xdr:colOff>
      <xdr:row>41</xdr:row>
      <xdr:rowOff>152398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00000000-0008-0000-0200-000024000000}"/>
            </a:ext>
          </a:extLst>
        </xdr:cNvPr>
        <xdr:cNvGrpSpPr/>
      </xdr:nvGrpSpPr>
      <xdr:grpSpPr>
        <a:xfrm>
          <a:off x="10547150" y="5473511"/>
          <a:ext cx="1061623" cy="1323975"/>
          <a:chOff x="10334236" y="7434541"/>
          <a:chExt cx="1061623" cy="1323975"/>
        </a:xfrm>
      </xdr:grpSpPr>
      <xdr:sp macro="" textlink="Вспомогательный!$W$49">
        <xdr:nvSpPr>
          <xdr:cNvPr id="97" name="TextBox 96">
            <a:extLst>
              <a:ext uri="{FF2B5EF4-FFF2-40B4-BE49-F238E27FC236}">
                <a16:creationId xmlns:a16="http://schemas.microsoft.com/office/drawing/2014/main" id="{00000000-0008-0000-0200-000061000000}"/>
              </a:ext>
            </a:extLst>
          </xdr:cNvPr>
          <xdr:cNvSpPr txBox="1"/>
        </xdr:nvSpPr>
        <xdr:spPr>
          <a:xfrm>
            <a:off x="10334236" y="7434541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185F907F-A9AF-4CD6-B0FF-BBFD207A510E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W$50">
        <xdr:nvSpPr>
          <xdr:cNvPr id="98" name="TextBox 97">
            <a:extLst>
              <a:ext uri="{FF2B5EF4-FFF2-40B4-BE49-F238E27FC236}">
                <a16:creationId xmlns:a16="http://schemas.microsoft.com/office/drawing/2014/main" id="{00000000-0008-0000-0200-000062000000}"/>
              </a:ext>
            </a:extLst>
          </xdr:cNvPr>
          <xdr:cNvSpPr txBox="1"/>
        </xdr:nvSpPr>
        <xdr:spPr>
          <a:xfrm>
            <a:off x="10334236" y="778491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3C758065-998E-4CB7-AA4E-38FC81D55E37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W$51">
        <xdr:nvSpPr>
          <xdr:cNvPr id="99" name="TextBox 98">
            <a:extLst>
              <a:ext uri="{FF2B5EF4-FFF2-40B4-BE49-F238E27FC236}">
                <a16:creationId xmlns:a16="http://schemas.microsoft.com/office/drawing/2014/main" id="{00000000-0008-0000-0200-000063000000}"/>
              </a:ext>
            </a:extLst>
          </xdr:cNvPr>
          <xdr:cNvSpPr txBox="1"/>
        </xdr:nvSpPr>
        <xdr:spPr>
          <a:xfrm>
            <a:off x="10334236" y="813528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47601F3B-176A-4C43-AFB2-D1AA75949148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W$52">
        <xdr:nvSpPr>
          <xdr:cNvPr id="100" name="TextBox 99">
            <a:extLst>
              <a:ext uri="{FF2B5EF4-FFF2-40B4-BE49-F238E27FC236}">
                <a16:creationId xmlns:a16="http://schemas.microsoft.com/office/drawing/2014/main" id="{00000000-0008-0000-0200-000064000000}"/>
              </a:ext>
            </a:extLst>
          </xdr:cNvPr>
          <xdr:cNvSpPr txBox="1"/>
        </xdr:nvSpPr>
        <xdr:spPr>
          <a:xfrm>
            <a:off x="10334236" y="8485652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A0ACD59-1D99-4BA0-AA2E-425B2331E310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 editAs="oneCell">
    <xdr:from>
      <xdr:col>2</xdr:col>
      <xdr:colOff>163821</xdr:colOff>
      <xdr:row>35</xdr:row>
      <xdr:rowOff>148748</xdr:rowOff>
    </xdr:from>
    <xdr:to>
      <xdr:col>2</xdr:col>
      <xdr:colOff>991821</xdr:colOff>
      <xdr:row>40</xdr:row>
      <xdr:rowOff>135321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477586" y="5718072"/>
          <a:ext cx="828000" cy="883043"/>
        </a:xfrm>
        <a:prstGeom prst="rect">
          <a:avLst/>
        </a:prstGeom>
      </xdr:spPr>
    </xdr:pic>
    <xdr:clientData/>
  </xdr:twoCellAnchor>
  <xdr:twoCellAnchor>
    <xdr:from>
      <xdr:col>2</xdr:col>
      <xdr:colOff>1156105</xdr:colOff>
      <xdr:row>24</xdr:row>
      <xdr:rowOff>71804</xdr:rowOff>
    </xdr:from>
    <xdr:to>
      <xdr:col>2</xdr:col>
      <xdr:colOff>1156187</xdr:colOff>
      <xdr:row>28</xdr:row>
      <xdr:rowOff>156496</xdr:rowOff>
    </xdr:to>
    <xdr:cxnSp macro="">
      <xdr:nvCxnSpPr>
        <xdr:cNvPr id="101" name="Straight Arrow Connector 100">
          <a:extLst>
            <a:ext uri="{FF2B5EF4-FFF2-40B4-BE49-F238E27FC236}">
              <a16:creationId xmlns:a16="http://schemas.microsoft.com/office/drawing/2014/main" id="{00000000-0008-0000-0200-000065000000}"/>
            </a:ext>
          </a:extLst>
        </xdr:cNvPr>
        <xdr:cNvCxnSpPr/>
      </xdr:nvCxnSpPr>
      <xdr:spPr>
        <a:xfrm flipH="1">
          <a:off x="1471163" y="5940669"/>
          <a:ext cx="82" cy="817385"/>
        </a:xfrm>
        <a:prstGeom prst="straightConnector1">
          <a:avLst/>
        </a:prstGeom>
        <a:ln w="41275">
          <a:solidFill>
            <a:srgbClr val="C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36978</xdr:colOff>
      <xdr:row>20</xdr:row>
      <xdr:rowOff>89647</xdr:rowOff>
    </xdr:from>
    <xdr:to>
      <xdr:col>7</xdr:col>
      <xdr:colOff>100854</xdr:colOff>
      <xdr:row>22</xdr:row>
      <xdr:rowOff>5603</xdr:rowOff>
    </xdr:to>
    <xdr:grpSp>
      <xdr:nvGrpSpPr>
        <xdr:cNvPr id="37" name="Group 36">
          <a:extLst>
            <a:ext uri="{FF2B5EF4-FFF2-40B4-BE49-F238E27FC236}">
              <a16:creationId xmlns:a16="http://schemas.microsoft.com/office/drawing/2014/main" id="{00000000-0008-0000-0200-000025000000}"/>
            </a:ext>
          </a:extLst>
        </xdr:cNvPr>
        <xdr:cNvGrpSpPr/>
      </xdr:nvGrpSpPr>
      <xdr:grpSpPr>
        <a:xfrm>
          <a:off x="1717860" y="3171265"/>
          <a:ext cx="4232465" cy="274544"/>
          <a:chOff x="1721706" y="5137897"/>
          <a:chExt cx="4237023" cy="273144"/>
        </a:xfrm>
      </xdr:grpSpPr>
      <xdr:sp macro="" textlink="">
        <xdr:nvSpPr>
          <xdr:cNvPr id="38" name="TextBox 37">
            <a:extLst>
              <a:ext uri="{FF2B5EF4-FFF2-40B4-BE49-F238E27FC236}">
                <a16:creationId xmlns:a16="http://schemas.microsoft.com/office/drawing/2014/main" id="{00000000-0008-0000-0200-000026000000}"/>
              </a:ext>
            </a:extLst>
          </xdr:cNvPr>
          <xdr:cNvSpPr txBox="1"/>
        </xdr:nvSpPr>
        <xdr:spPr>
          <a:xfrm>
            <a:off x="1721706" y="5137897"/>
            <a:ext cx="2452337" cy="273144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Потери:</a:t>
            </a:r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">
        <xdr:nvSpPr>
          <xdr:cNvPr id="39" name="TextBox 38">
            <a:extLst>
              <a:ext uri="{FF2B5EF4-FFF2-40B4-BE49-F238E27FC236}">
                <a16:creationId xmlns:a16="http://schemas.microsoft.com/office/drawing/2014/main" id="{00000000-0008-0000-0200-000027000000}"/>
              </a:ext>
            </a:extLst>
          </xdr:cNvPr>
          <xdr:cNvSpPr txBox="1"/>
        </xdr:nvSpPr>
        <xdr:spPr>
          <a:xfrm>
            <a:off x="2570758" y="5137897"/>
            <a:ext cx="1175857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тыс.</a:t>
            </a:r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 тонн</a:t>
            </a:r>
            <a:r>
              <a:rPr b="0" baseline="0" lang="en-US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 </a:t>
            </a:r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или</a:t>
            </a:r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G$45">
        <xdr:nvSpPr>
          <xdr:cNvPr id="40" name="TextBox 39">
            <a:extLst>
              <a:ext uri="{FF2B5EF4-FFF2-40B4-BE49-F238E27FC236}">
                <a16:creationId xmlns:a16="http://schemas.microsoft.com/office/drawing/2014/main" id="{00000000-0008-0000-0200-000028000000}"/>
              </a:ext>
            </a:extLst>
          </xdr:cNvPr>
          <xdr:cNvSpPr txBox="1"/>
        </xdr:nvSpPr>
        <xdr:spPr>
          <a:xfrm>
            <a:off x="2246317" y="5137897"/>
            <a:ext cx="459175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4993BF91-1C84-4872-A296-AAB708DB0990}" type="TxLink">
              <a:rPr b="1" i="0" lang="en-US" strike="noStrike" sz="1100" u="none">
                <a:solidFill>
                  <a:srgbClr val="C00000"/>
                </a:solidFill>
                <a:latin typeface="Arial"/>
                <a:cs typeface="Arial"/>
              </a:rPr>
              <a:pPr algn="ctr"/>
              <a:t> -   </a:t>
            </a:fld>
            <a:endParaRPr b="1" i="0" lang="ru-RU" sz="1200">
              <a:solidFill>
                <a:srgbClr val="C00000"/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H$45">
        <xdr:nvSpPr>
          <xdr:cNvPr id="102" name="TextBox 101">
            <a:extLst>
              <a:ext uri="{FF2B5EF4-FFF2-40B4-BE49-F238E27FC236}">
                <a16:creationId xmlns:a16="http://schemas.microsoft.com/office/drawing/2014/main" id="{00000000-0008-0000-0200-000066000000}"/>
              </a:ext>
            </a:extLst>
          </xdr:cNvPr>
          <xdr:cNvSpPr txBox="1"/>
        </xdr:nvSpPr>
        <xdr:spPr>
          <a:xfrm>
            <a:off x="3538730" y="5137897"/>
            <a:ext cx="584938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92BCAF7-8714-4EE8-BEAD-D4BDA5C8B8EB}" type="TxLink">
              <a:rPr b="1" i="0" lang="en-US" strike="noStrike" sz="1100" u="none">
                <a:solidFill>
                  <a:srgbClr val="C00000"/>
                </a:solidFill>
                <a:latin typeface="Arial"/>
                <a:cs typeface="Arial"/>
              </a:rPr>
              <a:pPr algn="ctr"/>
              <a:t>#ДЕЛ/0!</a:t>
            </a:fld>
            <a:endParaRPr b="1" i="0" lang="ru-RU" sz="1200">
              <a:solidFill>
                <a:srgbClr val="C00000"/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">
        <xdr:nvSpPr>
          <xdr:cNvPr id="104" name="TextBox 103">
            <a:extLst>
              <a:ext uri="{FF2B5EF4-FFF2-40B4-BE49-F238E27FC236}">
                <a16:creationId xmlns:a16="http://schemas.microsoft.com/office/drawing/2014/main" id="{00000000-0008-0000-0200-000068000000}"/>
              </a:ext>
            </a:extLst>
          </xdr:cNvPr>
          <xdr:cNvSpPr txBox="1"/>
        </xdr:nvSpPr>
        <xdr:spPr>
          <a:xfrm>
            <a:off x="4011837" y="5137897"/>
            <a:ext cx="1946892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от</a:t>
            </a:r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 общего выпуска ВУФХ.</a:t>
            </a:r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4</xdr:col>
      <xdr:colOff>883574</xdr:colOff>
      <xdr:row>32</xdr:row>
      <xdr:rowOff>77391</xdr:rowOff>
    </xdr:from>
    <xdr:to>
      <xdr:col>4</xdr:col>
      <xdr:colOff>2059431</xdr:colOff>
      <xdr:row>33</xdr:row>
      <xdr:rowOff>171941</xdr:rowOff>
    </xdr:to>
    <xdr:sp macro="" textlink="">
      <xdr:nvSpPr>
        <xdr:cNvPr id="107" name="TextBox 106">
          <a:extLst>
            <a:ext uri="{FF2B5EF4-FFF2-40B4-BE49-F238E27FC236}">
              <a16:creationId xmlns:a16="http://schemas.microsoft.com/office/drawing/2014/main" id="{00000000-0008-0000-0200-00006B000000}"/>
            </a:ext>
          </a:extLst>
        </xdr:cNvPr>
        <xdr:cNvSpPr txBox="1"/>
      </xdr:nvSpPr>
      <xdr:spPr>
        <a:xfrm>
          <a:off x="2569499" y="7135416"/>
          <a:ext cx="1175857" cy="2755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r>
            <a:rPr b="0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или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1851546</xdr:colOff>
      <xdr:row>32</xdr:row>
      <xdr:rowOff>77391</xdr:rowOff>
    </xdr:from>
    <xdr:to>
      <xdr:col>5</xdr:col>
      <xdr:colOff>84999</xdr:colOff>
      <xdr:row>33</xdr:row>
      <xdr:rowOff>171941</xdr:rowOff>
    </xdr:to>
    <xdr:sp macro="" textlink="Вспомогательный!$H$37">
      <xdr:nvSpPr>
        <xdr:cNvPr id="109" name="TextBox 108">
          <a:extLst>
            <a:ext uri="{FF2B5EF4-FFF2-40B4-BE49-F238E27FC236}">
              <a16:creationId xmlns:a16="http://schemas.microsoft.com/office/drawing/2014/main" id="{00000000-0008-0000-0200-00006D000000}"/>
            </a:ext>
          </a:extLst>
        </xdr:cNvPr>
        <xdr:cNvSpPr txBox="1"/>
      </xdr:nvSpPr>
      <xdr:spPr>
        <a:xfrm>
          <a:off x="3537471" y="7135416"/>
          <a:ext cx="586128" cy="2755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0AEC1C94-97AC-49A6-A6FE-49457F7933EE}" type="TxLink">
            <a:rPr b="1" i="0" lang="en-US" strike="noStrike" sz="1100" u="none">
              <a:solidFill>
                <a:srgbClr val="C00000"/>
              </a:solidFill>
              <a:latin typeface="Arial"/>
              <a:cs typeface="Arial"/>
            </a:rPr>
            <a:pPr algn="ctr"/>
            <a:t>#ДЕЛ/0!</a:t>
          </a:fld>
          <a:endParaRPr b="1" i="0" lang="ru-RU" sz="1200">
            <a:solidFill>
              <a:srgbClr val="C0000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2324653</xdr:colOff>
      <xdr:row>32</xdr:row>
      <xdr:rowOff>77391</xdr:rowOff>
    </xdr:from>
    <xdr:to>
      <xdr:col>7</xdr:col>
      <xdr:colOff>98404</xdr:colOff>
      <xdr:row>33</xdr:row>
      <xdr:rowOff>171941</xdr:rowOff>
    </xdr:to>
    <xdr:sp macro="" textlink="">
      <xdr:nvSpPr>
        <xdr:cNvPr id="110" name="TextBox 109">
          <a:extLst>
            <a:ext uri="{FF2B5EF4-FFF2-40B4-BE49-F238E27FC236}">
              <a16:creationId xmlns:a16="http://schemas.microsoft.com/office/drawing/2014/main" id="{00000000-0008-0000-0200-00006E000000}"/>
            </a:ext>
          </a:extLst>
        </xdr:cNvPr>
        <xdr:cNvSpPr txBox="1"/>
      </xdr:nvSpPr>
      <xdr:spPr>
        <a:xfrm>
          <a:off x="4010578" y="7135416"/>
          <a:ext cx="1945701" cy="2755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общего выпуска ВУФХ.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417978</xdr:colOff>
      <xdr:row>32</xdr:row>
      <xdr:rowOff>75010</xdr:rowOff>
    </xdr:from>
    <xdr:to>
      <xdr:col>4</xdr:col>
      <xdr:colOff>1133475</xdr:colOff>
      <xdr:row>33</xdr:row>
      <xdr:rowOff>171941</xdr:rowOff>
    </xdr:to>
    <xdr:sp macro="" textlink="Вспомогательный!$G$37">
      <xdr:nvSpPr>
        <xdr:cNvPr id="113" name="TextBox 112">
          <a:extLst>
            <a:ext uri="{FF2B5EF4-FFF2-40B4-BE49-F238E27FC236}">
              <a16:creationId xmlns:a16="http://schemas.microsoft.com/office/drawing/2014/main" id="{00000000-0008-0000-0200-000071000000}"/>
            </a:ext>
          </a:extLst>
        </xdr:cNvPr>
        <xdr:cNvSpPr txBox="1"/>
      </xdr:nvSpPr>
      <xdr:spPr>
        <a:xfrm>
          <a:off x="2103903" y="7133035"/>
          <a:ext cx="715497" cy="277906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CD2CBB84-64FF-4B1A-AF19-18B27A06DEE4}" type="TxLink">
            <a:rPr b="1" i="0" lang="en-US" strike="noStrike" sz="1100" u="none">
              <a:solidFill>
                <a:srgbClr val="C00000"/>
              </a:solidFill>
              <a:latin typeface="Arial"/>
              <a:cs typeface="Arial"/>
            </a:rPr>
            <a:pPr algn="ctr"/>
            <a:t> -   </a:t>
          </a:fld>
          <a:endParaRPr b="1" i="0" lang="ru-RU" sz="1200">
            <a:solidFill>
              <a:srgbClr val="C0000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 editAs="oneCell">
    <xdr:from>
      <xdr:col>2</xdr:col>
      <xdr:colOff>306843</xdr:colOff>
      <xdr:row>51</xdr:row>
      <xdr:rowOff>64133</xdr:rowOff>
    </xdr:from>
    <xdr:to>
      <xdr:col>2</xdr:col>
      <xdr:colOff>1029066</xdr:colOff>
      <xdr:row>61</xdr:row>
      <xdr:rowOff>35029</xdr:rowOff>
    </xdr:to>
    <xdr:pic>
      <xdr:nvPicPr>
        <xdr:cNvPr id="150" name="Picture 149">
          <a:extLst>
            <a:ext uri="{FF2B5EF4-FFF2-40B4-BE49-F238E27FC236}">
              <a16:creationId xmlns:a16="http://schemas.microsoft.com/office/drawing/2014/main" id="{00000000-0008-0000-0200-00009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20608" y="8300457"/>
          <a:ext cx="722223" cy="1685396"/>
        </a:xfrm>
        <a:prstGeom prst="rect">
          <a:avLst/>
        </a:prstGeom>
      </xdr:spPr>
    </xdr:pic>
    <xdr:clientData/>
  </xdr:twoCellAnchor>
  <xdr:twoCellAnchor>
    <xdr:from>
      <xdr:col>4</xdr:col>
      <xdr:colOff>146082</xdr:colOff>
      <xdr:row>56</xdr:row>
      <xdr:rowOff>30570</xdr:rowOff>
    </xdr:from>
    <xdr:to>
      <xdr:col>4</xdr:col>
      <xdr:colOff>1144147</xdr:colOff>
      <xdr:row>57</xdr:row>
      <xdr:rowOff>77881</xdr:rowOff>
    </xdr:to>
    <xdr:sp macro="" textlink="">
      <xdr:nvSpPr>
        <xdr:cNvPr id="153" name="TextBox 152">
          <a:extLst>
            <a:ext uri="{FF2B5EF4-FFF2-40B4-BE49-F238E27FC236}">
              <a16:creationId xmlns:a16="http://schemas.microsoft.com/office/drawing/2014/main" id="{00000000-0008-0000-0200-000099000000}"/>
            </a:ext>
          </a:extLst>
        </xdr:cNvPr>
        <xdr:cNvSpPr txBox="1"/>
      </xdr:nvSpPr>
      <xdr:spPr>
        <a:xfrm>
          <a:off x="1832007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62: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2153787</xdr:colOff>
      <xdr:row>56</xdr:row>
      <xdr:rowOff>30570</xdr:rowOff>
    </xdr:from>
    <xdr:to>
      <xdr:col>5</xdr:col>
      <xdr:colOff>799591</xdr:colOff>
      <xdr:row>57</xdr:row>
      <xdr:rowOff>77881</xdr:rowOff>
    </xdr:to>
    <xdr:sp macro="" textlink="">
      <xdr:nvSpPr>
        <xdr:cNvPr id="112" name="TextBox 111">
          <a:extLst>
            <a:ext uri="{FF2B5EF4-FFF2-40B4-BE49-F238E27FC236}">
              <a16:creationId xmlns:a16="http://schemas.microsoft.com/office/drawing/2014/main" id="{00000000-0008-0000-0200-000070000000}"/>
            </a:ext>
          </a:extLst>
        </xdr:cNvPr>
        <xdr:cNvSpPr txBox="1"/>
      </xdr:nvSpPr>
      <xdr:spPr>
        <a:xfrm>
          <a:off x="3839712" y="11155770"/>
          <a:ext cx="998479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8</xdr:col>
      <xdr:colOff>200746</xdr:colOff>
      <xdr:row>44</xdr:row>
      <xdr:rowOff>69914</xdr:rowOff>
    </xdr:from>
    <xdr:to>
      <xdr:col>10</xdr:col>
      <xdr:colOff>567262</xdr:colOff>
      <xdr:row>45</xdr:row>
      <xdr:rowOff>117225</xdr:rowOff>
    </xdr:to>
    <xdr:sp macro="" textlink="">
      <xdr:nvSpPr>
        <xdr:cNvPr id="114" name="TextBox 113">
          <a:extLst>
            <a:ext uri="{FF2B5EF4-FFF2-40B4-BE49-F238E27FC236}">
              <a16:creationId xmlns:a16="http://schemas.microsoft.com/office/drawing/2014/main" id="{00000000-0008-0000-0200-000072000000}"/>
            </a:ext>
          </a:extLst>
        </xdr:cNvPr>
        <xdr:cNvSpPr txBox="1"/>
      </xdr:nvSpPr>
      <xdr:spPr>
        <a:xfrm>
          <a:off x="6868246" y="9099614"/>
          <a:ext cx="995166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63: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8</xdr:col>
      <xdr:colOff>200746</xdr:colOff>
      <xdr:row>56</xdr:row>
      <xdr:rowOff>30570</xdr:rowOff>
    </xdr:from>
    <xdr:to>
      <xdr:col>10</xdr:col>
      <xdr:colOff>567262</xdr:colOff>
      <xdr:row>57</xdr:row>
      <xdr:rowOff>77881</xdr:rowOff>
    </xdr:to>
    <xdr:sp macro="" textlink="">
      <xdr:nvSpPr>
        <xdr:cNvPr id="115" name="TextBox 114">
          <a:extLst>
            <a:ext uri="{FF2B5EF4-FFF2-40B4-BE49-F238E27FC236}">
              <a16:creationId xmlns:a16="http://schemas.microsoft.com/office/drawing/2014/main" id="{00000000-0008-0000-0200-000073000000}"/>
            </a:ext>
          </a:extLst>
        </xdr:cNvPr>
        <xdr:cNvSpPr txBox="1"/>
      </xdr:nvSpPr>
      <xdr:spPr>
        <a:xfrm>
          <a:off x="6868246" y="11155770"/>
          <a:ext cx="995166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64: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1576902</xdr:colOff>
      <xdr:row>44</xdr:row>
      <xdr:rowOff>69914</xdr:rowOff>
    </xdr:from>
    <xdr:to>
      <xdr:col>10</xdr:col>
      <xdr:colOff>2574967</xdr:colOff>
      <xdr:row>45</xdr:row>
      <xdr:rowOff>117225</xdr:rowOff>
    </xdr:to>
    <xdr:sp macro="" textlink="">
      <xdr:nvSpPr>
        <xdr:cNvPr id="116" name="TextBox 115">
          <a:extLst>
            <a:ext uri="{FF2B5EF4-FFF2-40B4-BE49-F238E27FC236}">
              <a16:creationId xmlns:a16="http://schemas.microsoft.com/office/drawing/2014/main" id="{00000000-0008-0000-0200-000074000000}"/>
            </a:ext>
          </a:extLst>
        </xdr:cNvPr>
        <xdr:cNvSpPr txBox="1"/>
      </xdr:nvSpPr>
      <xdr:spPr>
        <a:xfrm>
          <a:off x="8873052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1576902</xdr:colOff>
      <xdr:row>56</xdr:row>
      <xdr:rowOff>30570</xdr:rowOff>
    </xdr:from>
    <xdr:to>
      <xdr:col>10</xdr:col>
      <xdr:colOff>2574967</xdr:colOff>
      <xdr:row>57</xdr:row>
      <xdr:rowOff>77881</xdr:rowOff>
    </xdr:to>
    <xdr:sp macro="" textlink="">
      <xdr:nvSpPr>
        <xdr:cNvPr id="117" name="TextBox 116">
          <a:extLst>
            <a:ext uri="{FF2B5EF4-FFF2-40B4-BE49-F238E27FC236}">
              <a16:creationId xmlns:a16="http://schemas.microsoft.com/office/drawing/2014/main" id="{00000000-0008-0000-0200-000075000000}"/>
            </a:ext>
          </a:extLst>
        </xdr:cNvPr>
        <xdr:cNvSpPr txBox="1"/>
      </xdr:nvSpPr>
      <xdr:spPr>
        <a:xfrm>
          <a:off x="8873052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1149935</xdr:colOff>
      <xdr:row>56</xdr:row>
      <xdr:rowOff>30570</xdr:rowOff>
    </xdr:from>
    <xdr:to>
      <xdr:col>4</xdr:col>
      <xdr:colOff>2148000</xdr:colOff>
      <xdr:row>57</xdr:row>
      <xdr:rowOff>77881</xdr:rowOff>
    </xdr:to>
    <xdr:sp macro="" textlink="Вспомогательный!$F$315">
      <xdr:nvSpPr>
        <xdr:cNvPr id="119" name="TextBox 118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SpPr txBox="1"/>
      </xdr:nvSpPr>
      <xdr:spPr>
        <a:xfrm>
          <a:off x="2835860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 indent="0" marL="0"/>
          <a:fld id="{3892ABD9-FC55-445A-9F32-382912607D98}" type="TxLink">
            <a:rPr b="1" i="0" lang="en-US" strike="noStrike" sz="1200" u="none">
              <a:solidFill>
                <a:srgbClr val="002060"/>
              </a:solidFill>
              <a:latin typeface="Arial"/>
              <a:ea typeface="+mn-ea"/>
              <a:cs typeface="Arial"/>
            </a:rPr>
            <a:pPr algn="ctr" indent="0" marL="0"/>
            <a:t>#ЗНАЧ!</a:t>
          </a:fld>
          <a:endParaRPr b="1" i="0" lang="ru-RU" strike="noStrike" sz="1200" u="none">
            <a:solidFill>
              <a:srgbClr val="002060"/>
            </a:solidFill>
            <a:latin typeface="Arial"/>
            <a:ea typeface="+mn-ea"/>
            <a:cs typeface="Arial"/>
          </a:endParaRPr>
        </a:p>
      </xdr:txBody>
    </xdr:sp>
    <xdr:clientData/>
  </xdr:twoCellAnchor>
  <xdr:twoCellAnchor>
    <xdr:from>
      <xdr:col>10</xdr:col>
      <xdr:colOff>573050</xdr:colOff>
      <xdr:row>44</xdr:row>
      <xdr:rowOff>69914</xdr:rowOff>
    </xdr:from>
    <xdr:to>
      <xdr:col>10</xdr:col>
      <xdr:colOff>1571115</xdr:colOff>
      <xdr:row>45</xdr:row>
      <xdr:rowOff>117225</xdr:rowOff>
    </xdr:to>
    <xdr:sp macro="" textlink="Вспомогательный!$N$303">
      <xdr:nvSpPr>
        <xdr:cNvPr id="120" name="TextBox 119">
          <a:extLst>
            <a:ext uri="{FF2B5EF4-FFF2-40B4-BE49-F238E27FC236}">
              <a16:creationId xmlns:a16="http://schemas.microsoft.com/office/drawing/2014/main" id="{00000000-0008-0000-0200-000078000000}"/>
            </a:ext>
          </a:extLst>
        </xdr:cNvPr>
        <xdr:cNvSpPr txBox="1"/>
      </xdr:nvSpPr>
      <xdr:spPr>
        <a:xfrm>
          <a:off x="7869200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 indent="0" marL="0"/>
          <a:fld id="{80329D2E-A629-49E1-A0EF-D8626668C262}" type="TxLink">
            <a:rPr b="1" i="0" lang="en-US" strike="noStrike" sz="1200" u="none">
              <a:solidFill>
                <a:srgbClr val="002060"/>
              </a:solidFill>
              <a:latin typeface="Arial"/>
              <a:ea typeface="+mn-ea"/>
              <a:cs typeface="Arial"/>
            </a:rPr>
            <a:pPr algn="ctr" indent="0" marL="0"/>
            <a:t>#ЗНАЧ!</a:t>
          </a:fld>
          <a:endParaRPr b="1" i="0" lang="ru-RU" strike="noStrike" sz="1200" u="none">
            <a:solidFill>
              <a:srgbClr val="002060"/>
            </a:solidFill>
            <a:latin typeface="Arial"/>
            <a:ea typeface="+mn-ea"/>
            <a:cs typeface="Arial"/>
          </a:endParaRPr>
        </a:p>
      </xdr:txBody>
    </xdr:sp>
    <xdr:clientData/>
  </xdr:twoCellAnchor>
  <xdr:twoCellAnchor>
    <xdr:from>
      <xdr:col>10</xdr:col>
      <xdr:colOff>573050</xdr:colOff>
      <xdr:row>56</xdr:row>
      <xdr:rowOff>30570</xdr:rowOff>
    </xdr:from>
    <xdr:to>
      <xdr:col>10</xdr:col>
      <xdr:colOff>1571115</xdr:colOff>
      <xdr:row>57</xdr:row>
      <xdr:rowOff>77881</xdr:rowOff>
    </xdr:to>
    <xdr:sp macro="" textlink="Вспомогательный!$N$315">
      <xdr:nvSpPr>
        <xdr:cNvPr id="122" name="TextBox 121">
          <a:extLst>
            <a:ext uri="{FF2B5EF4-FFF2-40B4-BE49-F238E27FC236}">
              <a16:creationId xmlns:a16="http://schemas.microsoft.com/office/drawing/2014/main" id="{00000000-0008-0000-0200-00007A000000}"/>
            </a:ext>
          </a:extLst>
        </xdr:cNvPr>
        <xdr:cNvSpPr txBox="1"/>
      </xdr:nvSpPr>
      <xdr:spPr>
        <a:xfrm>
          <a:off x="7869200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 indent="0" marL="0"/>
          <a:fld id="{A548BD10-6C21-42F4-86AD-83968D531837}" type="TxLink">
            <a:rPr b="1" i="0" lang="en-US" strike="noStrike" sz="1200" u="none">
              <a:solidFill>
                <a:srgbClr val="002060"/>
              </a:solidFill>
              <a:latin typeface="Arial"/>
              <a:ea typeface="+mn-ea"/>
              <a:cs typeface="Arial"/>
            </a:rPr>
            <a:pPr algn="ctr" indent="0" marL="0"/>
            <a:t>#ЗНАЧ!</a:t>
          </a:fld>
          <a:endParaRPr b="1" i="0" lang="ru-RU" strike="noStrike" sz="1200" u="none">
            <a:solidFill>
              <a:srgbClr val="002060"/>
            </a:solidFill>
            <a:latin typeface="Arial"/>
            <a:ea typeface="+mn-ea"/>
            <a:cs typeface="Arial"/>
          </a:endParaRPr>
        </a:p>
      </xdr:txBody>
    </xdr:sp>
    <xdr:clientData/>
  </xdr:twoCellAnchor>
  <xdr:twoCellAnchor>
    <xdr:from>
      <xdr:col>4</xdr:col>
      <xdr:colOff>146082</xdr:colOff>
      <xdr:row>44</xdr:row>
      <xdr:rowOff>69914</xdr:rowOff>
    </xdr:from>
    <xdr:to>
      <xdr:col>4</xdr:col>
      <xdr:colOff>1144147</xdr:colOff>
      <xdr:row>45</xdr:row>
      <xdr:rowOff>117225</xdr:rowOff>
    </xdr:to>
    <xdr:sp macro="" textlink="">
      <xdr:nvSpPr>
        <xdr:cNvPr id="121" name="TextBox 120">
          <a:extLst>
            <a:ext uri="{FF2B5EF4-FFF2-40B4-BE49-F238E27FC236}">
              <a16:creationId xmlns:a16="http://schemas.microsoft.com/office/drawing/2014/main" id="{00000000-0008-0000-0200-000079000000}"/>
            </a:ext>
          </a:extLst>
        </xdr:cNvPr>
        <xdr:cNvSpPr txBox="1"/>
      </xdr:nvSpPr>
      <xdr:spPr>
        <a:xfrm>
          <a:off x="1832007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61: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2153787</xdr:colOff>
      <xdr:row>44</xdr:row>
      <xdr:rowOff>69914</xdr:rowOff>
    </xdr:from>
    <xdr:to>
      <xdr:col>5</xdr:col>
      <xdr:colOff>799591</xdr:colOff>
      <xdr:row>45</xdr:row>
      <xdr:rowOff>117225</xdr:rowOff>
    </xdr:to>
    <xdr:sp macro="" textlink="">
      <xdr:nvSpPr>
        <xdr:cNvPr id="111" name="TextBox 110">
          <a:extLst>
            <a:ext uri="{FF2B5EF4-FFF2-40B4-BE49-F238E27FC236}">
              <a16:creationId xmlns:a16="http://schemas.microsoft.com/office/drawing/2014/main" id="{00000000-0008-0000-0200-00006F000000}"/>
            </a:ext>
          </a:extLst>
        </xdr:cNvPr>
        <xdr:cNvSpPr txBox="1"/>
      </xdr:nvSpPr>
      <xdr:spPr>
        <a:xfrm>
          <a:off x="3839712" y="9099614"/>
          <a:ext cx="998479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1149935</xdr:colOff>
      <xdr:row>44</xdr:row>
      <xdr:rowOff>69914</xdr:rowOff>
    </xdr:from>
    <xdr:to>
      <xdr:col>4</xdr:col>
      <xdr:colOff>2148000</xdr:colOff>
      <xdr:row>45</xdr:row>
      <xdr:rowOff>117225</xdr:rowOff>
    </xdr:to>
    <xdr:sp macro="" textlink="Вспомогательный!$F$303">
      <xdr:nvSpPr>
        <xdr:cNvPr id="118" name="TextBox 117">
          <a:extLst>
            <a:ext uri="{FF2B5EF4-FFF2-40B4-BE49-F238E27FC236}">
              <a16:creationId xmlns:a16="http://schemas.microsoft.com/office/drawing/2014/main" id="{00000000-0008-0000-0200-000076000000}"/>
            </a:ext>
          </a:extLst>
        </xdr:cNvPr>
        <xdr:cNvSpPr txBox="1"/>
      </xdr:nvSpPr>
      <xdr:spPr>
        <a:xfrm>
          <a:off x="2835860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BA4F8CCB-3377-4E23-BAEC-065AA82B69EF}" type="TxLink">
            <a:rPr b="1" i="0" lang="en-US" strike="noStrike" sz="1200" u="none">
              <a:solidFill>
                <a:srgbClr val="002060"/>
              </a:solidFill>
              <a:latin typeface="Arial"/>
              <a:cs typeface="Arial"/>
            </a:rPr>
            <a:pPr algn="ctr"/>
            <a:t>#ЗНАЧ!</a:t>
          </a:fld>
          <a:endParaRPr b="1" i="0" lang="ru-RU" sz="1200">
            <a:solidFill>
              <a:srgbClr val="00206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180975</xdr:colOff>
      <xdr:row>45</xdr:row>
      <xdr:rowOff>123824</xdr:rowOff>
    </xdr:from>
    <xdr:to>
      <xdr:col>7</xdr:col>
      <xdr:colOff>685800</xdr:colOff>
      <xdr:row>55</xdr:row>
      <xdr:rowOff>85725</xdr:rowOff>
    </xdr:to>
    <xdr:graphicFrame macro="">
      <xdr:nvGraphicFramePr>
        <xdr:cNvPr id="123" name="Chart 122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4</xdr:col>
      <xdr:colOff>180975</xdr:colOff>
      <xdr:row>57</xdr:row>
      <xdr:rowOff>95250</xdr:rowOff>
    </xdr:from>
    <xdr:to>
      <xdr:col>7</xdr:col>
      <xdr:colOff>685800</xdr:colOff>
      <xdr:row>66</xdr:row>
      <xdr:rowOff>161926</xdr:rowOff>
    </xdr:to>
    <xdr:graphicFrame macro="">
      <xdr:nvGraphicFramePr>
        <xdr:cNvPr id="124" name="Chart 123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8</xdr:col>
      <xdr:colOff>266700</xdr:colOff>
      <xdr:row>45</xdr:row>
      <xdr:rowOff>133350</xdr:rowOff>
    </xdr:from>
    <xdr:to>
      <xdr:col>11</xdr:col>
      <xdr:colOff>438150</xdr:colOff>
      <xdr:row>55</xdr:row>
      <xdr:rowOff>95251</xdr:rowOff>
    </xdr:to>
    <xdr:graphicFrame macro="">
      <xdr:nvGraphicFramePr>
        <xdr:cNvPr id="125" name="Chart 124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8</xdr:col>
      <xdr:colOff>266700</xdr:colOff>
      <xdr:row>57</xdr:row>
      <xdr:rowOff>95250</xdr:rowOff>
    </xdr:from>
    <xdr:to>
      <xdr:col>11</xdr:col>
      <xdr:colOff>438150</xdr:colOff>
      <xdr:row>67</xdr:row>
      <xdr:rowOff>22412</xdr:rowOff>
    </xdr:to>
    <xdr:graphicFrame macro="">
      <xdr:nvGraphicFramePr>
        <xdr:cNvPr id="126" name="Chart 125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4</xdr:col>
      <xdr:colOff>200025</xdr:colOff>
      <xdr:row>44</xdr:row>
      <xdr:rowOff>47625</xdr:rowOff>
    </xdr:from>
    <xdr:to>
      <xdr:col>8</xdr:col>
      <xdr:colOff>9525</xdr:colOff>
      <xdr:row>55</xdr:row>
      <xdr:rowOff>142875</xdr:rowOff>
    </xdr:to>
    <xdr:sp macro="" textlink="">
      <xdr:nvSpPr>
        <xdr:cNvPr id="74" name="Rectangle 73">
          <a:extLst>
            <a:ext uri="{FF2B5EF4-FFF2-40B4-BE49-F238E27FC236}">
              <a16:creationId xmlns:a16="http://schemas.microsoft.com/office/drawing/2014/main" id="{00000000-0008-0000-0200-00004A000000}"/>
            </a:ext>
          </a:extLst>
        </xdr:cNvPr>
        <xdr:cNvSpPr/>
      </xdr:nvSpPr>
      <xdr:spPr>
        <a:xfrm>
          <a:off x="1885950" y="9077325"/>
          <a:ext cx="4791075" cy="2009775"/>
        </a:xfrm>
        <a:prstGeom prst="rect">
          <a:avLst/>
        </a:prstGeom>
        <a:noFill/>
        <a:ln w="952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endParaRPr lang="ru-RU" sz="1100"/>
        </a:p>
      </xdr:txBody>
    </xdr:sp>
    <xdr:clientData/>
  </xdr:twoCellAnchor>
  <xdr:twoCellAnchor>
    <xdr:from>
      <xdr:col>8</xdr:col>
      <xdr:colOff>209550</xdr:colOff>
      <xdr:row>44</xdr:row>
      <xdr:rowOff>47625</xdr:rowOff>
    </xdr:from>
    <xdr:to>
      <xdr:col>11</xdr:col>
      <xdr:colOff>495300</xdr:colOff>
      <xdr:row>55</xdr:row>
      <xdr:rowOff>142875</xdr:rowOff>
    </xdr:to>
    <xdr:sp macro="" textlink="">
      <xdr:nvSpPr>
        <xdr:cNvPr id="128" name="Rectangle 127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SpPr/>
      </xdr:nvSpPr>
      <xdr:spPr>
        <a:xfrm>
          <a:off x="6877050" y="9077325"/>
          <a:ext cx="4791075" cy="2009775"/>
        </a:xfrm>
        <a:prstGeom prst="rect">
          <a:avLst/>
        </a:prstGeom>
        <a:noFill/>
        <a:ln w="952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673954</xdr:colOff>
      <xdr:row>117</xdr:row>
      <xdr:rowOff>58431</xdr:rowOff>
    </xdr:from>
    <xdr:to>
      <xdr:col>5</xdr:col>
      <xdr:colOff>13513</xdr:colOff>
      <xdr:row>118</xdr:row>
      <xdr:rowOff>152002</xdr:rowOff>
    </xdr:to>
    <xdr:sp macro="" textlink="">
      <xdr:nvSpPr>
        <xdr:cNvPr id="257" name="TextBox 256">
          <a:extLst>
            <a:ext uri="{FF2B5EF4-FFF2-40B4-BE49-F238E27FC236}">
              <a16:creationId xmlns:a16="http://schemas.microsoft.com/office/drawing/2014/main" id="{00000000-0008-0000-0200-000001010000}"/>
            </a:ext>
          </a:extLst>
        </xdr:cNvPr>
        <xdr:cNvSpPr txBox="1"/>
      </xdr:nvSpPr>
      <xdr:spPr>
        <a:xfrm>
          <a:off x="2361240" y="18060681"/>
          <a:ext cx="1693594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1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229640</xdr:colOff>
      <xdr:row>117</xdr:row>
      <xdr:rowOff>58431</xdr:rowOff>
    </xdr:from>
    <xdr:to>
      <xdr:col>7</xdr:col>
      <xdr:colOff>107082</xdr:colOff>
      <xdr:row>118</xdr:row>
      <xdr:rowOff>152002</xdr:rowOff>
    </xdr:to>
    <xdr:sp macro="" textlink="">
      <xdr:nvSpPr>
        <xdr:cNvPr id="258" name="TextBox 257">
          <a:extLst>
            <a:ext uri="{FF2B5EF4-FFF2-40B4-BE49-F238E27FC236}">
              <a16:creationId xmlns:a16="http://schemas.microsoft.com/office/drawing/2014/main" id="{00000000-0008-0000-0200-000002010000}"/>
            </a:ext>
          </a:extLst>
        </xdr:cNvPr>
        <xdr:cNvSpPr txBox="1"/>
      </xdr:nvSpPr>
      <xdr:spPr>
        <a:xfrm>
          <a:off x="4270961" y="18060681"/>
          <a:ext cx="1700800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2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323209</xdr:colOff>
      <xdr:row>117</xdr:row>
      <xdr:rowOff>58431</xdr:rowOff>
    </xdr:from>
    <xdr:to>
      <xdr:col>10</xdr:col>
      <xdr:colOff>581651</xdr:colOff>
      <xdr:row>118</xdr:row>
      <xdr:rowOff>152002</xdr:rowOff>
    </xdr:to>
    <xdr:sp macro="" textlink="">
      <xdr:nvSpPr>
        <xdr:cNvPr id="259" name="TextBox 258">
          <a:extLst>
            <a:ext uri="{FF2B5EF4-FFF2-40B4-BE49-F238E27FC236}">
              <a16:creationId xmlns:a16="http://schemas.microsoft.com/office/drawing/2014/main" id="{00000000-0008-0000-0200-000003010000}"/>
            </a:ext>
          </a:extLst>
        </xdr:cNvPr>
        <xdr:cNvSpPr txBox="1"/>
      </xdr:nvSpPr>
      <xdr:spPr>
        <a:xfrm>
          <a:off x="6187888" y="18060681"/>
          <a:ext cx="1700799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3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797778</xdr:colOff>
      <xdr:row>117</xdr:row>
      <xdr:rowOff>58431</xdr:rowOff>
    </xdr:from>
    <xdr:to>
      <xdr:col>10</xdr:col>
      <xdr:colOff>2490573</xdr:colOff>
      <xdr:row>118</xdr:row>
      <xdr:rowOff>152002</xdr:rowOff>
    </xdr:to>
    <xdr:sp macro="" textlink="">
      <xdr:nvSpPr>
        <xdr:cNvPr id="260" name="TextBox 259">
          <a:extLst>
            <a:ext uri="{FF2B5EF4-FFF2-40B4-BE49-F238E27FC236}">
              <a16:creationId xmlns:a16="http://schemas.microsoft.com/office/drawing/2014/main" id="{00000000-0008-0000-0200-000004010000}"/>
            </a:ext>
          </a:extLst>
        </xdr:cNvPr>
        <xdr:cNvSpPr txBox="1"/>
      </xdr:nvSpPr>
      <xdr:spPr>
        <a:xfrm>
          <a:off x="8104814" y="18060681"/>
          <a:ext cx="16927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4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2706700</xdr:colOff>
      <xdr:row>117</xdr:row>
      <xdr:rowOff>58431</xdr:rowOff>
    </xdr:from>
    <xdr:to>
      <xdr:col>11</xdr:col>
      <xdr:colOff>522260</xdr:colOff>
      <xdr:row>118</xdr:row>
      <xdr:rowOff>152002</xdr:rowOff>
    </xdr:to>
    <xdr:sp macro="" textlink="">
      <xdr:nvSpPr>
        <xdr:cNvPr id="261" name="TextBox 260">
          <a:extLst>
            <a:ext uri="{FF2B5EF4-FFF2-40B4-BE49-F238E27FC236}">
              <a16:creationId xmlns:a16="http://schemas.microsoft.com/office/drawing/2014/main" id="{00000000-0008-0000-0200-000005010000}"/>
            </a:ext>
          </a:extLst>
        </xdr:cNvPr>
        <xdr:cNvSpPr txBox="1"/>
      </xdr:nvSpPr>
      <xdr:spPr>
        <a:xfrm>
          <a:off x="10013736" y="18060681"/>
          <a:ext cx="16935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5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130</xdr:row>
      <xdr:rowOff>17930</xdr:rowOff>
    </xdr:from>
    <xdr:to>
      <xdr:col>4</xdr:col>
      <xdr:colOff>584948</xdr:colOff>
      <xdr:row>131</xdr:row>
      <xdr:rowOff>111501</xdr:rowOff>
    </xdr:to>
    <xdr:sp macro="" textlink="">
      <xdr:nvSpPr>
        <xdr:cNvPr id="263" name="TextBox 262">
          <a:extLst>
            <a:ext uri="{FF2B5EF4-FFF2-40B4-BE49-F238E27FC236}">
              <a16:creationId xmlns:a16="http://schemas.microsoft.com/office/drawing/2014/main" id="{00000000-0008-0000-0200-000007010000}"/>
            </a:ext>
          </a:extLst>
        </xdr:cNvPr>
        <xdr:cNvSpPr txBox="1"/>
      </xdr:nvSpPr>
      <xdr:spPr>
        <a:xfrm>
          <a:off x="356347" y="1466401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тележку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132</xdr:row>
      <xdr:rowOff>165736</xdr:rowOff>
    </xdr:from>
    <xdr:to>
      <xdr:col>4</xdr:col>
      <xdr:colOff>584948</xdr:colOff>
      <xdr:row>134</xdr:row>
      <xdr:rowOff>80012</xdr:rowOff>
    </xdr:to>
    <xdr:sp macro="" textlink="">
      <xdr:nvSpPr>
        <xdr:cNvPr id="264" name="TextBox 263">
          <a:extLst>
            <a:ext uri="{FF2B5EF4-FFF2-40B4-BE49-F238E27FC236}">
              <a16:creationId xmlns:a16="http://schemas.microsoft.com/office/drawing/2014/main" id="{00000000-0008-0000-0200-000008010000}"/>
            </a:ext>
          </a:extLst>
        </xdr:cNvPr>
        <xdr:cNvSpPr txBox="1"/>
      </xdr:nvSpPr>
      <xdr:spPr>
        <a:xfrm>
          <a:off x="356347" y="19226942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Чаша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тележку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136</xdr:row>
      <xdr:rowOff>33394</xdr:rowOff>
    </xdr:from>
    <xdr:to>
      <xdr:col>4</xdr:col>
      <xdr:colOff>584948</xdr:colOff>
      <xdr:row>138</xdr:row>
      <xdr:rowOff>70936</xdr:rowOff>
    </xdr:to>
    <xdr:sp macro="" textlink="">
      <xdr:nvSpPr>
        <xdr:cNvPr id="265" name="TextBox 264">
          <a:extLst>
            <a:ext uri="{FF2B5EF4-FFF2-40B4-BE49-F238E27FC236}">
              <a16:creationId xmlns:a16="http://schemas.microsoft.com/office/drawing/2014/main" id="{00000000-0008-0000-0200-000009010000}"/>
            </a:ext>
          </a:extLst>
        </xdr:cNvPr>
        <xdr:cNvSpPr txBox="1"/>
      </xdr:nvSpPr>
      <xdr:spPr>
        <a:xfrm>
          <a:off x="356347" y="19733335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ЛП: слив шлака в чашу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139</xdr:row>
      <xdr:rowOff>125171</xdr:rowOff>
    </xdr:from>
    <xdr:to>
      <xdr:col>4</xdr:col>
      <xdr:colOff>584948</xdr:colOff>
      <xdr:row>141</xdr:row>
      <xdr:rowOff>39447</xdr:rowOff>
    </xdr:to>
    <xdr:sp macro="" textlink="">
      <xdr:nvSpPr>
        <xdr:cNvPr id="266" name="TextBox 265">
          <a:extLst>
            <a:ext uri="{FF2B5EF4-FFF2-40B4-BE49-F238E27FC236}">
              <a16:creationId xmlns:a16="http://schemas.microsoft.com/office/drawing/2014/main" id="{00000000-0008-0000-0200-00000A010000}"/>
            </a:ext>
          </a:extLst>
        </xdr:cNvPr>
        <xdr:cNvSpPr txBox="1"/>
      </xdr:nvSpPr>
      <xdr:spPr>
        <a:xfrm>
          <a:off x="356347" y="20239730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Слив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ГО металла в чашу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142</xdr:row>
      <xdr:rowOff>93682</xdr:rowOff>
    </xdr:from>
    <xdr:to>
      <xdr:col>4</xdr:col>
      <xdr:colOff>584948</xdr:colOff>
      <xdr:row>144</xdr:row>
      <xdr:rowOff>7959</xdr:rowOff>
    </xdr:to>
    <xdr:sp macro="" textlink="">
      <xdr:nvSpPr>
        <xdr:cNvPr id="267" name="TextBox 266">
          <a:extLst>
            <a:ext uri="{FF2B5EF4-FFF2-40B4-BE49-F238E27FC236}">
              <a16:creationId xmlns:a16="http://schemas.microsoft.com/office/drawing/2014/main" id="{00000000-0008-0000-0200-00000B010000}"/>
            </a:ext>
          </a:extLst>
        </xdr:cNvPr>
        <xdr:cNvSpPr txBox="1"/>
      </xdr:nvSpPr>
      <xdr:spPr>
        <a:xfrm>
          <a:off x="356347" y="20746123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Чистка носика на пике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145</xdr:row>
      <xdr:rowOff>62193</xdr:rowOff>
    </xdr:from>
    <xdr:to>
      <xdr:col>4</xdr:col>
      <xdr:colOff>584948</xdr:colOff>
      <xdr:row>146</xdr:row>
      <xdr:rowOff>155764</xdr:rowOff>
    </xdr:to>
    <xdr:sp macro="" textlink="">
      <xdr:nvSpPr>
        <xdr:cNvPr id="268" name="TextBox 267">
          <a:extLst>
            <a:ext uri="{FF2B5EF4-FFF2-40B4-BE49-F238E27FC236}">
              <a16:creationId xmlns:a16="http://schemas.microsoft.com/office/drawing/2014/main" id="{00000000-0008-0000-0200-00000C010000}"/>
            </a:ext>
          </a:extLst>
        </xdr:cNvPr>
        <xdr:cNvSpPr txBox="1"/>
      </xdr:nvSpPr>
      <xdr:spPr>
        <a:xfrm>
          <a:off x="356347" y="21252517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Постановка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ковша на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148</xdr:row>
      <xdr:rowOff>30705</xdr:rowOff>
    </xdr:from>
    <xdr:to>
      <xdr:col>4</xdr:col>
      <xdr:colOff>584948</xdr:colOff>
      <xdr:row>150</xdr:row>
      <xdr:rowOff>68246</xdr:rowOff>
    </xdr:to>
    <xdr:sp macro="" textlink="">
      <xdr:nvSpPr>
        <xdr:cNvPr id="269" name="TextBox 268">
          <a:extLst>
            <a:ext uri="{FF2B5EF4-FFF2-40B4-BE49-F238E27FC236}">
              <a16:creationId xmlns:a16="http://schemas.microsoft.com/office/drawing/2014/main" id="{00000000-0008-0000-0200-00000D010000}"/>
            </a:ext>
          </a:extLst>
        </xdr:cNvPr>
        <xdr:cNvSpPr txBox="1"/>
      </xdr:nvSpPr>
      <xdr:spPr>
        <a:xfrm>
          <a:off x="356347" y="21758911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Снятие ковша с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151</xdr:row>
      <xdr:rowOff>122480</xdr:rowOff>
    </xdr:from>
    <xdr:to>
      <xdr:col>4</xdr:col>
      <xdr:colOff>584948</xdr:colOff>
      <xdr:row>153</xdr:row>
      <xdr:rowOff>36757</xdr:rowOff>
    </xdr:to>
    <xdr:sp macro="" textlink="">
      <xdr:nvSpPr>
        <xdr:cNvPr id="270" name="TextBox 269">
          <a:extLst>
            <a:ext uri="{FF2B5EF4-FFF2-40B4-BE49-F238E27FC236}">
              <a16:creationId xmlns:a16="http://schemas.microsoft.com/office/drawing/2014/main" id="{00000000-0008-0000-0200-00000E010000}"/>
            </a:ext>
          </a:extLst>
        </xdr:cNvPr>
        <xdr:cNvSpPr txBox="1"/>
      </xdr:nvSpPr>
      <xdr:spPr>
        <a:xfrm>
          <a:off x="356347" y="22265304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чистку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154</xdr:row>
      <xdr:rowOff>90992</xdr:rowOff>
    </xdr:from>
    <xdr:to>
      <xdr:col>4</xdr:col>
      <xdr:colOff>584948</xdr:colOff>
      <xdr:row>156</xdr:row>
      <xdr:rowOff>5268</xdr:rowOff>
    </xdr:to>
    <xdr:sp macro="" textlink="">
      <xdr:nvSpPr>
        <xdr:cNvPr id="271" name="TextBox 270">
          <a:extLst>
            <a:ext uri="{FF2B5EF4-FFF2-40B4-BE49-F238E27FC236}">
              <a16:creationId xmlns:a16="http://schemas.microsoft.com/office/drawing/2014/main" id="{00000000-0008-0000-0200-00000F010000}"/>
            </a:ext>
          </a:extLst>
        </xdr:cNvPr>
        <xdr:cNvSpPr txBox="1"/>
      </xdr:nvSpPr>
      <xdr:spPr>
        <a:xfrm>
          <a:off x="356347" y="22771698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 чистки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157</xdr:row>
      <xdr:rowOff>59503</xdr:rowOff>
    </xdr:from>
    <xdr:to>
      <xdr:col>4</xdr:col>
      <xdr:colOff>584948</xdr:colOff>
      <xdr:row>158</xdr:row>
      <xdr:rowOff>153074</xdr:rowOff>
    </xdr:to>
    <xdr:sp macro="" textlink="">
      <xdr:nvSpPr>
        <xdr:cNvPr id="272" name="TextBox 271">
          <a:extLst>
            <a:ext uri="{FF2B5EF4-FFF2-40B4-BE49-F238E27FC236}">
              <a16:creationId xmlns:a16="http://schemas.microsoft.com/office/drawing/2014/main" id="{00000000-0008-0000-0200-000010010000}"/>
            </a:ext>
          </a:extLst>
        </xdr:cNvPr>
        <xdr:cNvSpPr txBox="1"/>
      </xdr:nvSpPr>
      <xdr:spPr>
        <a:xfrm>
          <a:off x="356347" y="23278091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футеровку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161</xdr:row>
      <xdr:rowOff>50426</xdr:rowOff>
    </xdr:from>
    <xdr:to>
      <xdr:col>4</xdr:col>
      <xdr:colOff>584948</xdr:colOff>
      <xdr:row>162</xdr:row>
      <xdr:rowOff>143996</xdr:rowOff>
    </xdr:to>
    <xdr:sp macro="" textlink="">
      <xdr:nvSpPr>
        <xdr:cNvPr id="273" name="TextBox 272">
          <a:extLst>
            <a:ext uri="{FF2B5EF4-FFF2-40B4-BE49-F238E27FC236}">
              <a16:creationId xmlns:a16="http://schemas.microsoft.com/office/drawing/2014/main" id="{00000000-0008-0000-0200-000011010000}"/>
            </a:ext>
          </a:extLst>
        </xdr:cNvPr>
        <xdr:cNvSpPr txBox="1"/>
      </xdr:nvSpPr>
      <xdr:spPr>
        <a:xfrm>
          <a:off x="356347" y="23784485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 с футеровки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164</xdr:row>
      <xdr:rowOff>18937</xdr:rowOff>
    </xdr:from>
    <xdr:to>
      <xdr:col>4</xdr:col>
      <xdr:colOff>584948</xdr:colOff>
      <xdr:row>165</xdr:row>
      <xdr:rowOff>112508</xdr:rowOff>
    </xdr:to>
    <xdr:sp macro="" textlink="">
      <xdr:nvSpPr>
        <xdr:cNvPr id="274" name="TextBox 273">
          <a:extLst>
            <a:ext uri="{FF2B5EF4-FFF2-40B4-BE49-F238E27FC236}">
              <a16:creationId xmlns:a16="http://schemas.microsoft.com/office/drawing/2014/main" id="{00000000-0008-0000-0200-000012010000}"/>
            </a:ext>
          </a:extLst>
        </xdr:cNvPr>
        <xdr:cNvSpPr txBox="1"/>
      </xdr:nvSpPr>
      <xdr:spPr>
        <a:xfrm>
          <a:off x="356347" y="2429087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Возврат чаши в шлаковоз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166</xdr:row>
      <xdr:rowOff>166743</xdr:rowOff>
    </xdr:from>
    <xdr:to>
      <xdr:col>4</xdr:col>
      <xdr:colOff>584948</xdr:colOff>
      <xdr:row>168</xdr:row>
      <xdr:rowOff>81018</xdr:rowOff>
    </xdr:to>
    <xdr:sp macro="" textlink="">
      <xdr:nvSpPr>
        <xdr:cNvPr id="275" name="TextBox 274">
          <a:extLst>
            <a:ext uri="{FF2B5EF4-FFF2-40B4-BE49-F238E27FC236}">
              <a16:creationId xmlns:a16="http://schemas.microsoft.com/office/drawing/2014/main" id="{00000000-0008-0000-0200-000013010000}"/>
            </a:ext>
          </a:extLst>
        </xdr:cNvPr>
        <xdr:cNvSpPr txBox="1"/>
      </xdr:nvSpPr>
      <xdr:spPr>
        <a:xfrm>
          <a:off x="356347" y="24797272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Снятие чаши под ГО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169</xdr:row>
      <xdr:rowOff>135253</xdr:rowOff>
    </xdr:from>
    <xdr:to>
      <xdr:col>4</xdr:col>
      <xdr:colOff>584948</xdr:colOff>
      <xdr:row>171</xdr:row>
      <xdr:rowOff>49531</xdr:rowOff>
    </xdr:to>
    <xdr:sp macro="" textlink="">
      <xdr:nvSpPr>
        <xdr:cNvPr id="277" name="TextBox 276">
          <a:extLst>
            <a:ext uri="{FF2B5EF4-FFF2-40B4-BE49-F238E27FC236}">
              <a16:creationId xmlns:a16="http://schemas.microsoft.com/office/drawing/2014/main" id="{00000000-0008-0000-0200-000015010000}"/>
            </a:ext>
          </a:extLst>
        </xdr:cNvPr>
        <xdr:cNvSpPr txBox="1"/>
      </xdr:nvSpPr>
      <xdr:spPr>
        <a:xfrm>
          <a:off x="356347" y="25303665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Возврат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чаши под ГО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173</xdr:row>
      <xdr:rowOff>126178</xdr:rowOff>
    </xdr:from>
    <xdr:to>
      <xdr:col>4</xdr:col>
      <xdr:colOff>584948</xdr:colOff>
      <xdr:row>175</xdr:row>
      <xdr:rowOff>40453</xdr:rowOff>
    </xdr:to>
    <xdr:sp macro="" textlink="">
      <xdr:nvSpPr>
        <xdr:cNvPr id="278" name="TextBox 277">
          <a:extLst>
            <a:ext uri="{FF2B5EF4-FFF2-40B4-BE49-F238E27FC236}">
              <a16:creationId xmlns:a16="http://schemas.microsoft.com/office/drawing/2014/main" id="{00000000-0008-0000-0200-000016010000}"/>
            </a:ext>
          </a:extLst>
        </xdr:cNvPr>
        <xdr:cNvSpPr txBox="1"/>
      </xdr:nvSpPr>
      <xdr:spPr>
        <a:xfrm>
          <a:off x="356347" y="25810060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Снятие "козла" с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176</xdr:row>
      <xdr:rowOff>94688</xdr:rowOff>
    </xdr:from>
    <xdr:to>
      <xdr:col>4</xdr:col>
      <xdr:colOff>584948</xdr:colOff>
      <xdr:row>178</xdr:row>
      <xdr:rowOff>8965</xdr:rowOff>
    </xdr:to>
    <xdr:sp macro="" textlink="">
      <xdr:nvSpPr>
        <xdr:cNvPr id="279" name="TextBox 278">
          <a:extLst>
            <a:ext uri="{FF2B5EF4-FFF2-40B4-BE49-F238E27FC236}">
              <a16:creationId xmlns:a16="http://schemas.microsoft.com/office/drawing/2014/main" id="{00000000-0008-0000-0200-000017010000}"/>
            </a:ext>
          </a:extLst>
        </xdr:cNvPr>
        <xdr:cNvSpPr txBox="1"/>
      </xdr:nvSpPr>
      <xdr:spPr>
        <a:xfrm>
          <a:off x="356347" y="26316453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Плановый ТР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179</xdr:row>
      <xdr:rowOff>63200</xdr:rowOff>
    </xdr:from>
    <xdr:to>
      <xdr:col>4</xdr:col>
      <xdr:colOff>584948</xdr:colOff>
      <xdr:row>180</xdr:row>
      <xdr:rowOff>156771</xdr:rowOff>
    </xdr:to>
    <xdr:sp macro="" textlink="">
      <xdr:nvSpPr>
        <xdr:cNvPr id="280" name="TextBox 279">
          <a:extLst>
            <a:ext uri="{FF2B5EF4-FFF2-40B4-BE49-F238E27FC236}">
              <a16:creationId xmlns:a16="http://schemas.microsoft.com/office/drawing/2014/main" id="{00000000-0008-0000-0200-000018010000}"/>
            </a:ext>
          </a:extLst>
        </xdr:cNvPr>
        <xdr:cNvSpPr txBox="1"/>
      </xdr:nvSpPr>
      <xdr:spPr>
        <a:xfrm>
          <a:off x="356347" y="26822847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простой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182</xdr:row>
      <xdr:rowOff>31712</xdr:rowOff>
    </xdr:from>
    <xdr:to>
      <xdr:col>4</xdr:col>
      <xdr:colOff>584948</xdr:colOff>
      <xdr:row>184</xdr:row>
      <xdr:rowOff>24430</xdr:rowOff>
    </xdr:to>
    <xdr:sp macro="" textlink="">
      <xdr:nvSpPr>
        <xdr:cNvPr id="281" name="TextBox 280">
          <a:extLst>
            <a:ext uri="{FF2B5EF4-FFF2-40B4-BE49-F238E27FC236}">
              <a16:creationId xmlns:a16="http://schemas.microsoft.com/office/drawing/2014/main" id="{00000000-0008-0000-0200-000019010000}"/>
            </a:ext>
          </a:extLst>
        </xdr:cNvPr>
        <xdr:cNvSpPr txBox="1"/>
      </xdr:nvSpPr>
      <xdr:spPr>
        <a:xfrm>
          <a:off x="356347" y="27329241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Пропуск другого крана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185</xdr:row>
      <xdr:rowOff>78664</xdr:rowOff>
    </xdr:from>
    <xdr:to>
      <xdr:col>4</xdr:col>
      <xdr:colOff>584948</xdr:colOff>
      <xdr:row>186</xdr:row>
      <xdr:rowOff>172235</xdr:rowOff>
    </xdr:to>
    <xdr:sp macro="" textlink="">
      <xdr:nvSpPr>
        <xdr:cNvPr id="282" name="TextBox 281">
          <a:extLst>
            <a:ext uri="{FF2B5EF4-FFF2-40B4-BE49-F238E27FC236}">
              <a16:creationId xmlns:a16="http://schemas.microsoft.com/office/drawing/2014/main" id="{00000000-0008-0000-0200-00001A010000}"/>
            </a:ext>
          </a:extLst>
        </xdr:cNvPr>
        <xdr:cNvSpPr txBox="1"/>
      </xdr:nvSpPr>
      <xdr:spPr>
        <a:xfrm>
          <a:off x="356347" y="27835635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ТР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188</xdr:row>
      <xdr:rowOff>47176</xdr:rowOff>
    </xdr:from>
    <xdr:to>
      <xdr:col>4</xdr:col>
      <xdr:colOff>584948</xdr:colOff>
      <xdr:row>189</xdr:row>
      <xdr:rowOff>140747</xdr:rowOff>
    </xdr:to>
    <xdr:sp macro="" textlink="">
      <xdr:nvSpPr>
        <xdr:cNvPr id="283" name="TextBox 282">
          <a:extLst>
            <a:ext uri="{FF2B5EF4-FFF2-40B4-BE49-F238E27FC236}">
              <a16:creationId xmlns:a16="http://schemas.microsoft.com/office/drawing/2014/main" id="{00000000-0008-0000-0200-00001B010000}"/>
            </a:ext>
          </a:extLst>
        </xdr:cNvPr>
        <xdr:cNvSpPr txBox="1"/>
      </xdr:nvSpPr>
      <xdr:spPr>
        <a:xfrm>
          <a:off x="356347" y="28342029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АР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191</xdr:row>
      <xdr:rowOff>15685</xdr:rowOff>
    </xdr:from>
    <xdr:to>
      <xdr:col>4</xdr:col>
      <xdr:colOff>584948</xdr:colOff>
      <xdr:row>192</xdr:row>
      <xdr:rowOff>109256</xdr:rowOff>
    </xdr:to>
    <xdr:sp macro="" textlink="">
      <xdr:nvSpPr>
        <xdr:cNvPr id="284" name="TextBox 283">
          <a:extLst>
            <a:ext uri="{FF2B5EF4-FFF2-40B4-BE49-F238E27FC236}">
              <a16:creationId xmlns:a16="http://schemas.microsoft.com/office/drawing/2014/main" id="{00000000-0008-0000-0200-00001C010000}"/>
            </a:ext>
          </a:extLst>
        </xdr:cNvPr>
        <xdr:cNvSpPr txBox="1"/>
      </xdr:nvSpPr>
      <xdr:spPr>
        <a:xfrm>
          <a:off x="356347" y="28848420"/>
          <a:ext cx="1909483" cy="272865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1257219</xdr:colOff>
      <xdr:row>85</xdr:row>
      <xdr:rowOff>77320</xdr:rowOff>
    </xdr:from>
    <xdr:to>
      <xdr:col>5</xdr:col>
      <xdr:colOff>596108</xdr:colOff>
      <xdr:row>86</xdr:row>
      <xdr:rowOff>170890</xdr:rowOff>
    </xdr:to>
    <xdr:sp macro="" textlink="">
      <xdr:nvSpPr>
        <xdr:cNvPr id="329" name="TextBox 328">
          <a:extLst>
            <a:ext uri="{FF2B5EF4-FFF2-40B4-BE49-F238E27FC236}">
              <a16:creationId xmlns:a16="http://schemas.microsoft.com/office/drawing/2014/main" id="{00000000-0008-0000-0200-000049010000}"/>
            </a:ext>
          </a:extLst>
        </xdr:cNvPr>
        <xdr:cNvSpPr txBox="1"/>
      </xdr:nvSpPr>
      <xdr:spPr>
        <a:xfrm>
          <a:off x="2944505" y="2975641"/>
          <a:ext cx="1692924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Краны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672344</xdr:colOff>
      <xdr:row>85</xdr:row>
      <xdr:rowOff>77320</xdr:rowOff>
    </xdr:from>
    <xdr:to>
      <xdr:col>7</xdr:col>
      <xdr:colOff>549786</xdr:colOff>
      <xdr:row>86</xdr:row>
      <xdr:rowOff>170890</xdr:rowOff>
    </xdr:to>
    <xdr:sp macro="" textlink="">
      <xdr:nvSpPr>
        <xdr:cNvPr id="330" name="TextBox 329">
          <a:extLst>
            <a:ext uri="{FF2B5EF4-FFF2-40B4-BE49-F238E27FC236}">
              <a16:creationId xmlns:a16="http://schemas.microsoft.com/office/drawing/2014/main" id="{00000000-0008-0000-0200-00004A010000}"/>
            </a:ext>
          </a:extLst>
        </xdr:cNvPr>
        <xdr:cNvSpPr txBox="1"/>
      </xdr:nvSpPr>
      <xdr:spPr>
        <a:xfrm>
          <a:off x="4713665" y="2975641"/>
          <a:ext cx="1700800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Весовые</a:t>
          </a:r>
        </a:p>
      </xdr:txBody>
    </xdr:sp>
    <xdr:clientData/>
  </xdr:twoCellAnchor>
  <xdr:twoCellAnchor>
    <xdr:from>
      <xdr:col>7</xdr:col>
      <xdr:colOff>626022</xdr:colOff>
      <xdr:row>85</xdr:row>
      <xdr:rowOff>77320</xdr:rowOff>
    </xdr:from>
    <xdr:to>
      <xdr:col>10</xdr:col>
      <xdr:colOff>879111</xdr:colOff>
      <xdr:row>86</xdr:row>
      <xdr:rowOff>170890</xdr:rowOff>
    </xdr:to>
    <xdr:sp macro="" textlink="">
      <xdr:nvSpPr>
        <xdr:cNvPr id="331" name="TextBox 330">
          <a:extLst>
            <a:ext uri="{FF2B5EF4-FFF2-40B4-BE49-F238E27FC236}">
              <a16:creationId xmlns:a16="http://schemas.microsoft.com/office/drawing/2014/main" id="{00000000-0008-0000-0200-00004B010000}"/>
            </a:ext>
          </a:extLst>
        </xdr:cNvPr>
        <xdr:cNvSpPr txBox="1"/>
      </xdr:nvSpPr>
      <xdr:spPr>
        <a:xfrm>
          <a:off x="6490701" y="2975641"/>
          <a:ext cx="1695446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ДУ</a:t>
          </a:r>
        </a:p>
      </xdr:txBody>
    </xdr:sp>
    <xdr:clientData/>
  </xdr:twoCellAnchor>
  <xdr:twoCellAnchor>
    <xdr:from>
      <xdr:col>10</xdr:col>
      <xdr:colOff>955347</xdr:colOff>
      <xdr:row>85</xdr:row>
      <xdr:rowOff>77320</xdr:rowOff>
    </xdr:from>
    <xdr:to>
      <xdr:col>10</xdr:col>
      <xdr:colOff>2642789</xdr:colOff>
      <xdr:row>86</xdr:row>
      <xdr:rowOff>170890</xdr:rowOff>
    </xdr:to>
    <xdr:sp macro="" textlink="">
      <xdr:nvSpPr>
        <xdr:cNvPr id="332" name="TextBox 331">
          <a:extLst>
            <a:ext uri="{FF2B5EF4-FFF2-40B4-BE49-F238E27FC236}">
              <a16:creationId xmlns:a16="http://schemas.microsoft.com/office/drawing/2014/main" id="{00000000-0008-0000-0200-00004C010000}"/>
            </a:ext>
          </a:extLst>
        </xdr:cNvPr>
        <xdr:cNvSpPr txBox="1"/>
      </xdr:nvSpPr>
      <xdr:spPr>
        <a:xfrm>
          <a:off x="8262383" y="2975641"/>
          <a:ext cx="1687442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УР</a:t>
          </a:r>
        </a:p>
      </xdr:txBody>
    </xdr:sp>
    <xdr:clientData/>
  </xdr:twoCellAnchor>
  <xdr:twoCellAnchor>
    <xdr:from>
      <xdr:col>10</xdr:col>
      <xdr:colOff>2719025</xdr:colOff>
      <xdr:row>85</xdr:row>
      <xdr:rowOff>77320</xdr:rowOff>
    </xdr:from>
    <xdr:to>
      <xdr:col>11</xdr:col>
      <xdr:colOff>533915</xdr:colOff>
      <xdr:row>86</xdr:row>
      <xdr:rowOff>170890</xdr:rowOff>
    </xdr:to>
    <xdr:sp macro="" textlink="">
      <xdr:nvSpPr>
        <xdr:cNvPr id="333" name="TextBox 332">
          <a:extLst>
            <a:ext uri="{FF2B5EF4-FFF2-40B4-BE49-F238E27FC236}">
              <a16:creationId xmlns:a16="http://schemas.microsoft.com/office/drawing/2014/main" id="{00000000-0008-0000-0200-00004D010000}"/>
            </a:ext>
          </a:extLst>
        </xdr:cNvPr>
        <xdr:cNvSpPr txBox="1"/>
      </xdr:nvSpPr>
      <xdr:spPr>
        <a:xfrm>
          <a:off x="10026061" y="2975641"/>
          <a:ext cx="1692925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УУ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ББ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oneCellAnchor>
    <xdr:from>
      <xdr:col>2</xdr:col>
      <xdr:colOff>279388</xdr:colOff>
      <xdr:row>89</xdr:row>
      <xdr:rowOff>92626</xdr:rowOff>
    </xdr:from>
    <xdr:ext cx="731894" cy="678374"/>
    <xdr:pic>
      <xdr:nvPicPr>
        <xdr:cNvPr id="334" name="Picture 333">
          <a:extLst>
            <a:ext uri="{FF2B5EF4-FFF2-40B4-BE49-F238E27FC236}">
              <a16:creationId xmlns:a16="http://schemas.microsoft.com/office/drawing/2014/main" id="{00000000-0008-0000-0200-00004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593153" y="14738714"/>
          <a:ext cx="731894" cy="678374"/>
        </a:xfrm>
        <a:prstGeom prst="rect">
          <a:avLst/>
        </a:prstGeom>
      </xdr:spPr>
    </xdr:pic>
    <xdr:clientData/>
  </xdr:oneCellAnchor>
  <xdr:twoCellAnchor>
    <xdr:from>
      <xdr:col>4</xdr:col>
      <xdr:colOff>1258893</xdr:colOff>
      <xdr:row>87</xdr:row>
      <xdr:rowOff>23593</xdr:rowOff>
    </xdr:from>
    <xdr:to>
      <xdr:col>5</xdr:col>
      <xdr:colOff>594822</xdr:colOff>
      <xdr:row>95</xdr:row>
      <xdr:rowOff>102034</xdr:rowOff>
    </xdr:to>
    <xdr:graphicFrame macro="">
      <xdr:nvGraphicFramePr>
        <xdr:cNvPr id="335" name="Chart 334">
          <a:extLst>
            <a:ext uri="{FF2B5EF4-FFF2-40B4-BE49-F238E27FC236}">
              <a16:creationId xmlns:a16="http://schemas.microsoft.com/office/drawing/2014/main" id="{00000000-0008-0000-0200-00004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</xdr:col>
      <xdr:colOff>20922</xdr:colOff>
      <xdr:row>87</xdr:row>
      <xdr:rowOff>33747</xdr:rowOff>
    </xdr:from>
    <xdr:to>
      <xdr:col>4</xdr:col>
      <xdr:colOff>1208943</xdr:colOff>
      <xdr:row>88</xdr:row>
      <xdr:rowOff>131196</xdr:rowOff>
    </xdr:to>
    <xdr:sp macro="" textlink="">
      <xdr:nvSpPr>
        <xdr:cNvPr id="336" name="TextBox 335">
          <a:extLst>
            <a:ext uri="{FF2B5EF4-FFF2-40B4-BE49-F238E27FC236}">
              <a16:creationId xmlns:a16="http://schemas.microsoft.com/office/drawing/2014/main" id="{00000000-0008-0000-0200-000050010000}"/>
            </a:ext>
          </a:extLst>
        </xdr:cNvPr>
        <xdr:cNvSpPr txBox="1"/>
      </xdr:nvSpPr>
      <xdr:spPr>
        <a:xfrm>
          <a:off x="1706847" y="13568772"/>
          <a:ext cx="1188021" cy="27842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88</xdr:row>
      <xdr:rowOff>156839</xdr:rowOff>
    </xdr:from>
    <xdr:to>
      <xdr:col>4</xdr:col>
      <xdr:colOff>1208943</xdr:colOff>
      <xdr:row>90</xdr:row>
      <xdr:rowOff>71115</xdr:rowOff>
    </xdr:to>
    <xdr:sp macro="" textlink="">
      <xdr:nvSpPr>
        <xdr:cNvPr id="337" name="TextBox 336">
          <a:extLst>
            <a:ext uri="{FF2B5EF4-FFF2-40B4-BE49-F238E27FC236}">
              <a16:creationId xmlns:a16="http://schemas.microsoft.com/office/drawing/2014/main" id="{00000000-0008-0000-0200-000051010000}"/>
            </a:ext>
          </a:extLst>
        </xdr:cNvPr>
        <xdr:cNvSpPr txBox="1"/>
      </xdr:nvSpPr>
      <xdr:spPr>
        <a:xfrm>
          <a:off x="1706847" y="13872839"/>
          <a:ext cx="1188021" cy="27622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90</xdr:row>
      <xdr:rowOff>96758</xdr:rowOff>
    </xdr:from>
    <xdr:to>
      <xdr:col>4</xdr:col>
      <xdr:colOff>1208943</xdr:colOff>
      <xdr:row>92</xdr:row>
      <xdr:rowOff>11034</xdr:rowOff>
    </xdr:to>
    <xdr:sp macro="" textlink="">
      <xdr:nvSpPr>
        <xdr:cNvPr id="338" name="TextBox 337">
          <a:extLst>
            <a:ext uri="{FF2B5EF4-FFF2-40B4-BE49-F238E27FC236}">
              <a16:creationId xmlns:a16="http://schemas.microsoft.com/office/drawing/2014/main" id="{00000000-0008-0000-0200-000052010000}"/>
            </a:ext>
          </a:extLst>
        </xdr:cNvPr>
        <xdr:cNvSpPr txBox="1"/>
      </xdr:nvSpPr>
      <xdr:spPr>
        <a:xfrm>
          <a:off x="1706847" y="14174708"/>
          <a:ext cx="1188021" cy="27622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92</xdr:row>
      <xdr:rowOff>36677</xdr:rowOff>
    </xdr:from>
    <xdr:to>
      <xdr:col>4</xdr:col>
      <xdr:colOff>1208943</xdr:colOff>
      <xdr:row>93</xdr:row>
      <xdr:rowOff>134126</xdr:rowOff>
    </xdr:to>
    <xdr:sp macro="" textlink="">
      <xdr:nvSpPr>
        <xdr:cNvPr id="339" name="TextBox 338">
          <a:extLst>
            <a:ext uri="{FF2B5EF4-FFF2-40B4-BE49-F238E27FC236}">
              <a16:creationId xmlns:a16="http://schemas.microsoft.com/office/drawing/2014/main" id="{00000000-0008-0000-0200-000053010000}"/>
            </a:ext>
          </a:extLst>
        </xdr:cNvPr>
        <xdr:cNvSpPr txBox="1"/>
      </xdr:nvSpPr>
      <xdr:spPr>
        <a:xfrm>
          <a:off x="1706847" y="14476577"/>
          <a:ext cx="1188021" cy="27842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93</xdr:row>
      <xdr:rowOff>159771</xdr:rowOff>
    </xdr:from>
    <xdr:to>
      <xdr:col>4</xdr:col>
      <xdr:colOff>1216676</xdr:colOff>
      <xdr:row>95</xdr:row>
      <xdr:rowOff>80595</xdr:rowOff>
    </xdr:to>
    <xdr:sp macro="" textlink="">
      <xdr:nvSpPr>
        <xdr:cNvPr id="340" name="TextBox 339">
          <a:extLst>
            <a:ext uri="{FF2B5EF4-FFF2-40B4-BE49-F238E27FC236}">
              <a16:creationId xmlns:a16="http://schemas.microsoft.com/office/drawing/2014/main" id="{00000000-0008-0000-0200-000054010000}"/>
            </a:ext>
          </a:extLst>
        </xdr:cNvPr>
        <xdr:cNvSpPr txBox="1"/>
      </xdr:nvSpPr>
      <xdr:spPr>
        <a:xfrm>
          <a:off x="1706847" y="14780646"/>
          <a:ext cx="1195754" cy="28277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Дост., не раб.: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666751</xdr:colOff>
      <xdr:row>87</xdr:row>
      <xdr:rowOff>23593</xdr:rowOff>
    </xdr:from>
    <xdr:to>
      <xdr:col>7</xdr:col>
      <xdr:colOff>533357</xdr:colOff>
      <xdr:row>95</xdr:row>
      <xdr:rowOff>102034</xdr:rowOff>
    </xdr:to>
    <xdr:graphicFrame macro="">
      <xdr:nvGraphicFramePr>
        <xdr:cNvPr id="341" name="Chart 340">
          <a:extLst>
            <a:ext uri="{FF2B5EF4-FFF2-40B4-BE49-F238E27FC236}">
              <a16:creationId xmlns:a16="http://schemas.microsoft.com/office/drawing/2014/main" id="{00000000-0008-0000-0200-00005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7</xdr:col>
      <xdr:colOff>630621</xdr:colOff>
      <xdr:row>87</xdr:row>
      <xdr:rowOff>23593</xdr:rowOff>
    </xdr:from>
    <xdr:to>
      <xdr:col>10</xdr:col>
      <xdr:colOff>878226</xdr:colOff>
      <xdr:row>95</xdr:row>
      <xdr:rowOff>102034</xdr:rowOff>
    </xdr:to>
    <xdr:graphicFrame macro="">
      <xdr:nvGraphicFramePr>
        <xdr:cNvPr id="342" name="Chart 341">
          <a:extLst>
            <a:ext uri="{FF2B5EF4-FFF2-40B4-BE49-F238E27FC236}">
              <a16:creationId xmlns:a16="http://schemas.microsoft.com/office/drawing/2014/main" id="{00000000-0008-0000-0200-000056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10</xdr:col>
      <xdr:colOff>952500</xdr:colOff>
      <xdr:row>87</xdr:row>
      <xdr:rowOff>23593</xdr:rowOff>
    </xdr:from>
    <xdr:to>
      <xdr:col>10</xdr:col>
      <xdr:colOff>2638709</xdr:colOff>
      <xdr:row>95</xdr:row>
      <xdr:rowOff>102034</xdr:rowOff>
    </xdr:to>
    <xdr:graphicFrame macro="">
      <xdr:nvGraphicFramePr>
        <xdr:cNvPr id="343" name="Chart 342">
          <a:extLst>
            <a:ext uri="{FF2B5EF4-FFF2-40B4-BE49-F238E27FC236}">
              <a16:creationId xmlns:a16="http://schemas.microsoft.com/office/drawing/2014/main" id="{00000000-0008-0000-0200-000057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10</xdr:col>
      <xdr:colOff>2726121</xdr:colOff>
      <xdr:row>87</xdr:row>
      <xdr:rowOff>23593</xdr:rowOff>
    </xdr:from>
    <xdr:to>
      <xdr:col>11</xdr:col>
      <xdr:colOff>536641</xdr:colOff>
      <xdr:row>95</xdr:row>
      <xdr:rowOff>102034</xdr:rowOff>
    </xdr:to>
    <xdr:graphicFrame macro="">
      <xdr:nvGraphicFramePr>
        <xdr:cNvPr id="344" name="Chart 343">
          <a:extLst>
            <a:ext uri="{FF2B5EF4-FFF2-40B4-BE49-F238E27FC236}">
              <a16:creationId xmlns:a16="http://schemas.microsoft.com/office/drawing/2014/main" id="{00000000-0008-0000-0200-000058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6</xdr:col>
      <xdr:colOff>324336</xdr:colOff>
      <xdr:row>97</xdr:row>
      <xdr:rowOff>123267</xdr:rowOff>
    </xdr:from>
    <xdr:to>
      <xdr:col>10</xdr:col>
      <xdr:colOff>1411945</xdr:colOff>
      <xdr:row>98</xdr:row>
      <xdr:rowOff>97531</xdr:rowOff>
    </xdr:to>
    <xdr:sp macro="" textlink="">
      <xdr:nvSpPr>
        <xdr:cNvPr id="349" name="TextBox 348">
          <a:extLst>
            <a:ext uri="{FF2B5EF4-FFF2-40B4-BE49-F238E27FC236}">
              <a16:creationId xmlns:a16="http://schemas.microsoft.com/office/drawing/2014/main" id="{00000000-0008-0000-0200-00005D010000}"/>
            </a:ext>
          </a:extLst>
        </xdr:cNvPr>
        <xdr:cNvSpPr txBox="1"/>
      </xdr:nvSpPr>
      <xdr:spPr>
        <a:xfrm>
          <a:off x="5366983" y="16080443"/>
          <a:ext cx="3328786" cy="15355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Среднее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число коробов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[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из 450 доступных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]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oneCellAnchor>
    <xdr:from>
      <xdr:col>2</xdr:col>
      <xdr:colOff>167004</xdr:colOff>
      <xdr:row>100</xdr:row>
      <xdr:rowOff>140584</xdr:rowOff>
    </xdr:from>
    <xdr:ext cx="941639" cy="934154"/>
    <xdr:pic>
      <xdr:nvPicPr>
        <xdr:cNvPr id="369" name="Picture 368">
          <a:extLst>
            <a:ext uri="{FF2B5EF4-FFF2-40B4-BE49-F238E27FC236}">
              <a16:creationId xmlns:a16="http://schemas.microsoft.com/office/drawing/2014/main" id="{00000000-0008-0000-0200-00007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0769" y="16635643"/>
          <a:ext cx="941639" cy="934154"/>
        </a:xfrm>
        <a:prstGeom prst="rect">
          <a:avLst/>
        </a:prstGeom>
      </xdr:spPr>
    </xdr:pic>
    <xdr:clientData/>
  </xdr:oneCellAnchor>
  <xdr:twoCellAnchor>
    <xdr:from>
      <xdr:col>6</xdr:col>
      <xdr:colOff>313061</xdr:colOff>
      <xdr:row>99</xdr:row>
      <xdr:rowOff>34308</xdr:rowOff>
    </xdr:from>
    <xdr:to>
      <xdr:col>7</xdr:col>
      <xdr:colOff>586256</xdr:colOff>
      <xdr:row>100</xdr:row>
      <xdr:rowOff>130839</xdr:rowOff>
    </xdr:to>
    <xdr:sp macro="" textlink="">
      <xdr:nvSpPr>
        <xdr:cNvPr id="370" name="TextBox 369">
          <a:extLst>
            <a:ext uri="{FF2B5EF4-FFF2-40B4-BE49-F238E27FC236}">
              <a16:creationId xmlns:a16="http://schemas.microsoft.com/office/drawing/2014/main" id="{00000000-0008-0000-0200-000072010000}"/>
            </a:ext>
          </a:extLst>
        </xdr:cNvPr>
        <xdr:cNvSpPr txBox="1"/>
      </xdr:nvSpPr>
      <xdr:spPr>
        <a:xfrm>
          <a:off x="5355708" y="16350073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Пустые: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6</xdr:col>
      <xdr:colOff>313061</xdr:colOff>
      <xdr:row>101</xdr:row>
      <xdr:rowOff>37042</xdr:rowOff>
    </xdr:from>
    <xdr:to>
      <xdr:col>7</xdr:col>
      <xdr:colOff>586256</xdr:colOff>
      <xdr:row>102</xdr:row>
      <xdr:rowOff>133573</xdr:rowOff>
    </xdr:to>
    <xdr:sp macro="" textlink="">
      <xdr:nvSpPr>
        <xdr:cNvPr id="371" name="TextBox 370">
          <a:extLst>
            <a:ext uri="{FF2B5EF4-FFF2-40B4-BE49-F238E27FC236}">
              <a16:creationId xmlns:a16="http://schemas.microsoft.com/office/drawing/2014/main" id="{00000000-0008-0000-0200-000073010000}"/>
            </a:ext>
          </a:extLst>
        </xdr:cNvPr>
        <xdr:cNvSpPr txBox="1"/>
      </xdr:nvSpPr>
      <xdr:spPr>
        <a:xfrm>
          <a:off x="5355708" y="16711395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 чушками: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6</xdr:col>
      <xdr:colOff>313061</xdr:colOff>
      <xdr:row>103</xdr:row>
      <xdr:rowOff>39776</xdr:rowOff>
    </xdr:from>
    <xdr:to>
      <xdr:col>7</xdr:col>
      <xdr:colOff>586256</xdr:colOff>
      <xdr:row>104</xdr:row>
      <xdr:rowOff>136307</xdr:rowOff>
    </xdr:to>
    <xdr:sp macro="" textlink="">
      <xdr:nvSpPr>
        <xdr:cNvPr id="372" name="TextBox 371">
          <a:extLst>
            <a:ext uri="{FF2B5EF4-FFF2-40B4-BE49-F238E27FC236}">
              <a16:creationId xmlns:a16="http://schemas.microsoft.com/office/drawing/2014/main" id="{00000000-0008-0000-0200-000074010000}"/>
            </a:ext>
          </a:extLst>
        </xdr:cNvPr>
        <xdr:cNvSpPr txBox="1"/>
      </xdr:nvSpPr>
      <xdr:spPr>
        <a:xfrm>
          <a:off x="5355708" y="17072717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C 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мелочью: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6</xdr:col>
      <xdr:colOff>313061</xdr:colOff>
      <xdr:row>105</xdr:row>
      <xdr:rowOff>42510</xdr:rowOff>
    </xdr:from>
    <xdr:to>
      <xdr:col>7</xdr:col>
      <xdr:colOff>586256</xdr:colOff>
      <xdr:row>106</xdr:row>
      <xdr:rowOff>139040</xdr:rowOff>
    </xdr:to>
    <xdr:sp macro="" textlink="">
      <xdr:nvSpPr>
        <xdr:cNvPr id="373" name="TextBox 372">
          <a:extLst>
            <a:ext uri="{FF2B5EF4-FFF2-40B4-BE49-F238E27FC236}">
              <a16:creationId xmlns:a16="http://schemas.microsoft.com/office/drawing/2014/main" id="{00000000-0008-0000-0200-000075010000}"/>
            </a:ext>
          </a:extLst>
        </xdr:cNvPr>
        <xdr:cNvSpPr txBox="1"/>
      </xdr:nvSpPr>
      <xdr:spPr>
        <a:xfrm>
          <a:off x="5355708" y="17434039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Целевая ф.: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99</xdr:row>
      <xdr:rowOff>57493</xdr:rowOff>
    </xdr:from>
    <xdr:to>
      <xdr:col>8</xdr:col>
      <xdr:colOff>386799</xdr:colOff>
      <xdr:row>100</xdr:row>
      <xdr:rowOff>150918</xdr:rowOff>
    </xdr:to>
    <xdr:sp macro="" textlink="Вспомогательный!$G$358">
      <xdr:nvSpPr>
        <xdr:cNvPr id="374" name="TextBox 373">
          <a:extLst>
            <a:ext uri="{FF2B5EF4-FFF2-40B4-BE49-F238E27FC236}">
              <a16:creationId xmlns:a16="http://schemas.microsoft.com/office/drawing/2014/main" id="{00000000-0008-0000-0200-000076010000}"/>
            </a:ext>
          </a:extLst>
        </xdr:cNvPr>
        <xdr:cNvSpPr txBox="1"/>
      </xdr:nvSpPr>
      <xdr:spPr>
        <a:xfrm>
          <a:off x="6496875" y="16373258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E7E3A21E-5C21-414A-B28D-B7330CFF5409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101</xdr:row>
      <xdr:rowOff>57476</xdr:rowOff>
    </xdr:from>
    <xdr:to>
      <xdr:col>8</xdr:col>
      <xdr:colOff>386799</xdr:colOff>
      <xdr:row>102</xdr:row>
      <xdr:rowOff>150901</xdr:rowOff>
    </xdr:to>
    <xdr:sp macro="" textlink="Вспомогательный!$G$359">
      <xdr:nvSpPr>
        <xdr:cNvPr id="378" name="TextBox 377">
          <a:extLst>
            <a:ext uri="{FF2B5EF4-FFF2-40B4-BE49-F238E27FC236}">
              <a16:creationId xmlns:a16="http://schemas.microsoft.com/office/drawing/2014/main" id="{00000000-0008-0000-0200-00007A010000}"/>
            </a:ext>
          </a:extLst>
        </xdr:cNvPr>
        <xdr:cNvSpPr txBox="1"/>
      </xdr:nvSpPr>
      <xdr:spPr>
        <a:xfrm>
          <a:off x="6496875" y="16731829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A4E461D2-6046-4703-9247-DE1783790BF4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103</xdr:row>
      <xdr:rowOff>57459</xdr:rowOff>
    </xdr:from>
    <xdr:to>
      <xdr:col>8</xdr:col>
      <xdr:colOff>386799</xdr:colOff>
      <xdr:row>104</xdr:row>
      <xdr:rowOff>150884</xdr:rowOff>
    </xdr:to>
    <xdr:sp macro="" textlink="Вспомогательный!$G$360">
      <xdr:nvSpPr>
        <xdr:cNvPr id="379" name="TextBox 378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SpPr txBox="1"/>
      </xdr:nvSpPr>
      <xdr:spPr>
        <a:xfrm>
          <a:off x="6496875" y="17090400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0572BBD-C523-4FCD-98A6-516EDE44E820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105</xdr:row>
      <xdr:rowOff>57442</xdr:rowOff>
    </xdr:from>
    <xdr:to>
      <xdr:col>8</xdr:col>
      <xdr:colOff>386799</xdr:colOff>
      <xdr:row>106</xdr:row>
      <xdr:rowOff>150866</xdr:rowOff>
    </xdr:to>
    <xdr:sp macro="" textlink="Вспомогательный!$G$361">
      <xdr:nvSpPr>
        <xdr:cNvPr id="380" name="TextBox 379">
          <a:extLst>
            <a:ext uri="{FF2B5EF4-FFF2-40B4-BE49-F238E27FC236}">
              <a16:creationId xmlns:a16="http://schemas.microsoft.com/office/drawing/2014/main" id="{00000000-0008-0000-0200-00007C010000}"/>
            </a:ext>
          </a:extLst>
        </xdr:cNvPr>
        <xdr:cNvSpPr txBox="1"/>
      </xdr:nvSpPr>
      <xdr:spPr>
        <a:xfrm>
          <a:off x="6496875" y="17448971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067814D8-EF35-4B53-AEC8-BF3CA280ED7D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99</xdr:row>
      <xdr:rowOff>23102</xdr:rowOff>
    </xdr:from>
    <xdr:to>
      <xdr:col>10</xdr:col>
      <xdr:colOff>1233196</xdr:colOff>
      <xdr:row>100</xdr:row>
      <xdr:rowOff>119633</xdr:rowOff>
    </xdr:to>
    <xdr:sp macro="" textlink="">
      <xdr:nvSpPr>
        <xdr:cNvPr id="390" name="TextBox 389">
          <a:extLst>
            <a:ext uri="{FF2B5EF4-FFF2-40B4-BE49-F238E27FC236}">
              <a16:creationId xmlns:a16="http://schemas.microsoft.com/office/drawing/2014/main" id="{00000000-0008-0000-0200-000086010000}"/>
            </a:ext>
          </a:extLst>
        </xdr:cNvPr>
        <xdr:cNvSpPr txBox="1"/>
      </xdr:nvSpPr>
      <xdr:spPr>
        <a:xfrm>
          <a:off x="7331093" y="16338867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Надрешет. ф.: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101</xdr:row>
      <xdr:rowOff>25836</xdr:rowOff>
    </xdr:from>
    <xdr:to>
      <xdr:col>10</xdr:col>
      <xdr:colOff>1233196</xdr:colOff>
      <xdr:row>102</xdr:row>
      <xdr:rowOff>122367</xdr:rowOff>
    </xdr:to>
    <xdr:sp macro="" textlink="">
      <xdr:nvSpPr>
        <xdr:cNvPr id="391" name="TextBox 390">
          <a:extLst>
            <a:ext uri="{FF2B5EF4-FFF2-40B4-BE49-F238E27FC236}">
              <a16:creationId xmlns:a16="http://schemas.microsoft.com/office/drawing/2014/main" id="{00000000-0008-0000-0200-000087010000}"/>
            </a:ext>
          </a:extLst>
        </xdr:cNvPr>
        <xdr:cNvSpPr txBox="1"/>
      </xdr:nvSpPr>
      <xdr:spPr>
        <a:xfrm>
          <a:off x="7331093" y="16700189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Рассев "0-5":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103</xdr:row>
      <xdr:rowOff>28570</xdr:rowOff>
    </xdr:from>
    <xdr:to>
      <xdr:col>10</xdr:col>
      <xdr:colOff>1233196</xdr:colOff>
      <xdr:row>104</xdr:row>
      <xdr:rowOff>125101</xdr:rowOff>
    </xdr:to>
    <xdr:sp macro="" textlink="">
      <xdr:nvSpPr>
        <xdr:cNvPr id="392" name="TextBox 391">
          <a:extLst>
            <a:ext uri="{FF2B5EF4-FFF2-40B4-BE49-F238E27FC236}">
              <a16:creationId xmlns:a16="http://schemas.microsoft.com/office/drawing/2014/main" id="{00000000-0008-0000-0200-000088010000}"/>
            </a:ext>
          </a:extLst>
        </xdr:cNvPr>
        <xdr:cNvSpPr txBox="1"/>
      </xdr:nvSpPr>
      <xdr:spPr>
        <a:xfrm>
          <a:off x="7331093" y="17061511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Рассев "5-15":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105</xdr:row>
      <xdr:rowOff>31304</xdr:rowOff>
    </xdr:from>
    <xdr:to>
      <xdr:col>10</xdr:col>
      <xdr:colOff>1233196</xdr:colOff>
      <xdr:row>106</xdr:row>
      <xdr:rowOff>127834</xdr:rowOff>
    </xdr:to>
    <xdr:sp macro="" textlink="">
      <xdr:nvSpPr>
        <xdr:cNvPr id="393" name="TextBox 392">
          <a:extLst>
            <a:ext uri="{FF2B5EF4-FFF2-40B4-BE49-F238E27FC236}">
              <a16:creationId xmlns:a16="http://schemas.microsoft.com/office/drawing/2014/main" id="{00000000-0008-0000-0200-000089010000}"/>
            </a:ext>
          </a:extLst>
        </xdr:cNvPr>
        <xdr:cNvSpPr txBox="1"/>
      </xdr:nvSpPr>
      <xdr:spPr>
        <a:xfrm>
          <a:off x="7331093" y="17422833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Под мусор: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99</xdr:row>
      <xdr:rowOff>23875</xdr:rowOff>
    </xdr:from>
    <xdr:to>
      <xdr:col>10</xdr:col>
      <xdr:colOff>1684331</xdr:colOff>
      <xdr:row>100</xdr:row>
      <xdr:rowOff>117300</xdr:rowOff>
    </xdr:to>
    <xdr:sp macro="" textlink="Вспомогательный!$G$362">
      <xdr:nvSpPr>
        <xdr:cNvPr id="394" name="TextBox 393">
          <a:extLst>
            <a:ext uri="{FF2B5EF4-FFF2-40B4-BE49-F238E27FC236}">
              <a16:creationId xmlns:a16="http://schemas.microsoft.com/office/drawing/2014/main" id="{00000000-0008-0000-0200-00008A010000}"/>
            </a:ext>
          </a:extLst>
        </xdr:cNvPr>
        <xdr:cNvSpPr txBox="1"/>
      </xdr:nvSpPr>
      <xdr:spPr>
        <a:xfrm>
          <a:off x="8422900" y="16339640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21CE8DB2-6E6A-431F-8727-B42D9F0BB422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101</xdr:row>
      <xdr:rowOff>23858</xdr:rowOff>
    </xdr:from>
    <xdr:to>
      <xdr:col>10</xdr:col>
      <xdr:colOff>1684331</xdr:colOff>
      <xdr:row>102</xdr:row>
      <xdr:rowOff>117283</xdr:rowOff>
    </xdr:to>
    <xdr:sp macro="" textlink="Вспомогательный!$G$363">
      <xdr:nvSpPr>
        <xdr:cNvPr id="395" name="TextBox 394">
          <a:extLst>
            <a:ext uri="{FF2B5EF4-FFF2-40B4-BE49-F238E27FC236}">
              <a16:creationId xmlns:a16="http://schemas.microsoft.com/office/drawing/2014/main" id="{00000000-0008-0000-0200-00008B010000}"/>
            </a:ext>
          </a:extLst>
        </xdr:cNvPr>
        <xdr:cNvSpPr txBox="1"/>
      </xdr:nvSpPr>
      <xdr:spPr>
        <a:xfrm>
          <a:off x="8422900" y="16698211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2EE81569-3EFF-4D2D-B63D-FD7B249000C5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103</xdr:row>
      <xdr:rowOff>23841</xdr:rowOff>
    </xdr:from>
    <xdr:to>
      <xdr:col>10</xdr:col>
      <xdr:colOff>1684331</xdr:colOff>
      <xdr:row>104</xdr:row>
      <xdr:rowOff>117266</xdr:rowOff>
    </xdr:to>
    <xdr:sp macro="" textlink="Вспомогательный!$G$364">
      <xdr:nvSpPr>
        <xdr:cNvPr id="396" name="TextBox 395">
          <a:extLst>
            <a:ext uri="{FF2B5EF4-FFF2-40B4-BE49-F238E27FC236}">
              <a16:creationId xmlns:a16="http://schemas.microsoft.com/office/drawing/2014/main" id="{00000000-0008-0000-0200-00008C010000}"/>
            </a:ext>
          </a:extLst>
        </xdr:cNvPr>
        <xdr:cNvSpPr txBox="1"/>
      </xdr:nvSpPr>
      <xdr:spPr>
        <a:xfrm>
          <a:off x="8422900" y="17056782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3B3450D0-E31B-4039-8877-5553470CC7F4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105</xdr:row>
      <xdr:rowOff>23824</xdr:rowOff>
    </xdr:from>
    <xdr:to>
      <xdr:col>10</xdr:col>
      <xdr:colOff>1684331</xdr:colOff>
      <xdr:row>106</xdr:row>
      <xdr:rowOff>117248</xdr:rowOff>
    </xdr:to>
    <xdr:sp macro="" textlink="Вспомогательный!$G$365">
      <xdr:nvSpPr>
        <xdr:cNvPr id="397" name="TextBox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SpPr txBox="1"/>
      </xdr:nvSpPr>
      <xdr:spPr>
        <a:xfrm>
          <a:off x="8422900" y="17415353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6188541D-66C9-401F-B599-93EE933967D2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1866810</xdr:colOff>
      <xdr:row>97</xdr:row>
      <xdr:rowOff>67237</xdr:rowOff>
    </xdr:from>
    <xdr:to>
      <xdr:col>11</xdr:col>
      <xdr:colOff>531248</xdr:colOff>
      <xdr:row>98</xdr:row>
      <xdr:rowOff>142355</xdr:rowOff>
    </xdr:to>
    <xdr:sp macro="" textlink="">
      <xdr:nvSpPr>
        <xdr:cNvPr id="398" name="TextBox 397">
          <a:extLst>
            <a:ext uri="{FF2B5EF4-FFF2-40B4-BE49-F238E27FC236}">
              <a16:creationId xmlns:a16="http://schemas.microsoft.com/office/drawing/2014/main" id="{00000000-0008-0000-0200-00008E010000}"/>
            </a:ext>
          </a:extLst>
        </xdr:cNvPr>
        <xdr:cNvSpPr txBox="1"/>
      </xdr:nvSpPr>
      <xdr:spPr>
        <a:xfrm>
          <a:off x="9150634" y="16024413"/>
          <a:ext cx="2541673" cy="25441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Коллапс СГП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[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 коробов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]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99</xdr:row>
      <xdr:rowOff>7413</xdr:rowOff>
    </xdr:from>
    <xdr:to>
      <xdr:col>10</xdr:col>
      <xdr:colOff>2856278</xdr:colOff>
      <xdr:row>100</xdr:row>
      <xdr:rowOff>103944</xdr:rowOff>
    </xdr:to>
    <xdr:sp macro="" textlink="">
      <xdr:nvSpPr>
        <xdr:cNvPr id="399" name="TextBox 398">
          <a:extLst>
            <a:ext uri="{FF2B5EF4-FFF2-40B4-BE49-F238E27FC236}">
              <a16:creationId xmlns:a16="http://schemas.microsoft.com/office/drawing/2014/main" id="{00000000-0008-0000-0200-00008F010000}"/>
            </a:ext>
          </a:extLst>
        </xdr:cNvPr>
        <xdr:cNvSpPr txBox="1"/>
      </xdr:nvSpPr>
      <xdr:spPr>
        <a:xfrm>
          <a:off x="9146548" y="16323178"/>
          <a:ext cx="993554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Случаи, шт.: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101</xdr:row>
      <xdr:rowOff>21607</xdr:rowOff>
    </xdr:from>
    <xdr:to>
      <xdr:col>10</xdr:col>
      <xdr:colOff>3434168</xdr:colOff>
      <xdr:row>102</xdr:row>
      <xdr:rowOff>118138</xdr:rowOff>
    </xdr:to>
    <xdr:sp macro="" textlink="">
      <xdr:nvSpPr>
        <xdr:cNvPr id="400" name="TextBox 399">
          <a:extLst>
            <a:ext uri="{FF2B5EF4-FFF2-40B4-BE49-F238E27FC236}">
              <a16:creationId xmlns:a16="http://schemas.microsoft.com/office/drawing/2014/main" id="{00000000-0008-0000-0200-000090010000}"/>
            </a:ext>
          </a:extLst>
        </xdr:cNvPr>
        <xdr:cNvSpPr txBox="1"/>
      </xdr:nvSpPr>
      <xdr:spPr>
        <a:xfrm>
          <a:off x="9146548" y="16695960"/>
          <a:ext cx="1571444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Опрокинуто, шт.: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103</xdr:row>
      <xdr:rowOff>35801</xdr:rowOff>
    </xdr:from>
    <xdr:to>
      <xdr:col>10</xdr:col>
      <xdr:colOff>3734227</xdr:colOff>
      <xdr:row>104</xdr:row>
      <xdr:rowOff>132331</xdr:rowOff>
    </xdr:to>
    <xdr:sp macro="" textlink="">
      <xdr:nvSpPr>
        <xdr:cNvPr id="401" name="TextBox 400">
          <a:extLst>
            <a:ext uri="{FF2B5EF4-FFF2-40B4-BE49-F238E27FC236}">
              <a16:creationId xmlns:a16="http://schemas.microsoft.com/office/drawing/2014/main" id="{00000000-0008-0000-0200-000091010000}"/>
            </a:ext>
          </a:extLst>
        </xdr:cNvPr>
        <xdr:cNvSpPr txBox="1"/>
      </xdr:nvSpPr>
      <xdr:spPr>
        <a:xfrm>
          <a:off x="9146548" y="17068742"/>
          <a:ext cx="1871503" cy="27582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 средн. за раз, шт.: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105</xdr:row>
      <xdr:rowOff>49995</xdr:rowOff>
    </xdr:from>
    <xdr:to>
      <xdr:col>10</xdr:col>
      <xdr:colOff>3734227</xdr:colOff>
      <xdr:row>106</xdr:row>
      <xdr:rowOff>146526</xdr:rowOff>
    </xdr:to>
    <xdr:sp macro="" textlink="">
      <xdr:nvSpPr>
        <xdr:cNvPr id="402" name="TextBox 401">
          <a:extLst>
            <a:ext uri="{FF2B5EF4-FFF2-40B4-BE49-F238E27FC236}">
              <a16:creationId xmlns:a16="http://schemas.microsoft.com/office/drawing/2014/main" id="{00000000-0008-0000-0200-000092010000}"/>
            </a:ext>
          </a:extLst>
        </xdr:cNvPr>
        <xdr:cNvSpPr txBox="1"/>
      </xdr:nvSpPr>
      <xdr:spPr>
        <a:xfrm>
          <a:off x="9146548" y="17441524"/>
          <a:ext cx="1871503" cy="275826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Опрокинуто, тыс. тонн.: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99</xdr:row>
      <xdr:rowOff>23875</xdr:rowOff>
    </xdr:from>
    <xdr:to>
      <xdr:col>11</xdr:col>
      <xdr:colOff>458399</xdr:colOff>
      <xdr:row>100</xdr:row>
      <xdr:rowOff>117300</xdr:rowOff>
    </xdr:to>
    <xdr:sp macro="" textlink="Вспомогательный!$G$371">
      <xdr:nvSpPr>
        <xdr:cNvPr id="408" name="TextBox 407">
          <a:extLst>
            <a:ext uri="{FF2B5EF4-FFF2-40B4-BE49-F238E27FC236}">
              <a16:creationId xmlns:a16="http://schemas.microsoft.com/office/drawing/2014/main" id="{00000000-0008-0000-0200-000098010000}"/>
            </a:ext>
          </a:extLst>
        </xdr:cNvPr>
        <xdr:cNvSpPr txBox="1"/>
      </xdr:nvSpPr>
      <xdr:spPr>
        <a:xfrm>
          <a:off x="11074203" y="16339640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36E12EB7-C27F-451C-807F-DFADA1446F82}" type="TxLink">
            <a:rPr b="0" i="0" lang="en-US" strike="noStrike" sz="1100" u="none">
              <a:solidFill>
                <a:srgbClr val="000000"/>
              </a:solidFill>
              <a:latin typeface="Arial"/>
              <a:cs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101</xdr:row>
      <xdr:rowOff>23858</xdr:rowOff>
    </xdr:from>
    <xdr:to>
      <xdr:col>11</xdr:col>
      <xdr:colOff>458399</xdr:colOff>
      <xdr:row>102</xdr:row>
      <xdr:rowOff>117283</xdr:rowOff>
    </xdr:to>
    <xdr:sp macro="" textlink="Вспомогательный!$G$370">
      <xdr:nvSpPr>
        <xdr:cNvPr id="409" name="TextBox 408">
          <a:extLst>
            <a:ext uri="{FF2B5EF4-FFF2-40B4-BE49-F238E27FC236}">
              <a16:creationId xmlns:a16="http://schemas.microsoft.com/office/drawing/2014/main" id="{00000000-0008-0000-0200-000099010000}"/>
            </a:ext>
          </a:extLst>
        </xdr:cNvPr>
        <xdr:cNvSpPr txBox="1"/>
      </xdr:nvSpPr>
      <xdr:spPr>
        <a:xfrm>
          <a:off x="11074203" y="16698211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484C3BCE-F6F0-4200-B37B-D5EC9ED9F0D2}" type="TxLink">
            <a:rPr b="0" i="0" lang="en-US" strike="noStrike" sz="1100" u="none">
              <a:solidFill>
                <a:srgbClr val="000000"/>
              </a:solidFill>
              <a:latin typeface="Arial"/>
              <a:cs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103</xdr:row>
      <xdr:rowOff>23841</xdr:rowOff>
    </xdr:from>
    <xdr:to>
      <xdr:col>11</xdr:col>
      <xdr:colOff>458399</xdr:colOff>
      <xdr:row>104</xdr:row>
      <xdr:rowOff>117265</xdr:rowOff>
    </xdr:to>
    <xdr:sp macro="" textlink="Вспомогательный!$G$372">
      <xdr:nvSpPr>
        <xdr:cNvPr id="410" name="TextBox 409">
          <a:extLst>
            <a:ext uri="{FF2B5EF4-FFF2-40B4-BE49-F238E27FC236}">
              <a16:creationId xmlns:a16="http://schemas.microsoft.com/office/drawing/2014/main" id="{00000000-0008-0000-0200-00009A010000}"/>
            </a:ext>
          </a:extLst>
        </xdr:cNvPr>
        <xdr:cNvSpPr txBox="1"/>
      </xdr:nvSpPr>
      <xdr:spPr>
        <a:xfrm>
          <a:off x="11074203" y="17056782"/>
          <a:ext cx="545255" cy="272718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840384A6-3E80-4171-84B2-959C24B77363}" type="TxLink">
            <a:rPr b="0" i="0" lang="en-US" strike="noStrike" sz="1100" u="none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105</xdr:row>
      <xdr:rowOff>23823</xdr:rowOff>
    </xdr:from>
    <xdr:to>
      <xdr:col>11</xdr:col>
      <xdr:colOff>458399</xdr:colOff>
      <xdr:row>106</xdr:row>
      <xdr:rowOff>117248</xdr:rowOff>
    </xdr:to>
    <xdr:sp macro="" textlink="Вспомогательный!$K$370">
      <xdr:nvSpPr>
        <xdr:cNvPr id="411" name="TextBox 410">
          <a:extLst>
            <a:ext uri="{FF2B5EF4-FFF2-40B4-BE49-F238E27FC236}">
              <a16:creationId xmlns:a16="http://schemas.microsoft.com/office/drawing/2014/main" id="{00000000-0008-0000-0200-00009B010000}"/>
            </a:ext>
          </a:extLst>
        </xdr:cNvPr>
        <xdr:cNvSpPr txBox="1"/>
      </xdr:nvSpPr>
      <xdr:spPr>
        <a:xfrm>
          <a:off x="11074203" y="17415352"/>
          <a:ext cx="545255" cy="272720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D7EB3A6-EF28-4AB6-9523-B27A8574FBED}" type="TxLink">
            <a:rPr b="0" i="0" lang="en-US" strike="noStrike" sz="1100" u="none">
              <a:solidFill>
                <a:schemeClr val="bg1">
                  <a:lumMod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13604</xdr:colOff>
      <xdr:row>216</xdr:row>
      <xdr:rowOff>133030</xdr:rowOff>
    </xdr:from>
    <xdr:to>
      <xdr:col>8</xdr:col>
      <xdr:colOff>467530</xdr:colOff>
      <xdr:row>218</xdr:row>
      <xdr:rowOff>51387</xdr:rowOff>
    </xdr:to>
    <xdr:sp macro="" textlink="">
      <xdr:nvSpPr>
        <xdr:cNvPr id="412" name="TextBox 411">
          <a:extLst>
            <a:ext uri="{FF2B5EF4-FFF2-40B4-BE49-F238E27FC236}">
              <a16:creationId xmlns:a16="http://schemas.microsoft.com/office/drawing/2014/main" id="{00000000-0008-0000-0200-00009C010000}"/>
            </a:ext>
          </a:extLst>
        </xdr:cNvPr>
        <xdr:cNvSpPr txBox="1"/>
      </xdr:nvSpPr>
      <xdr:spPr>
        <a:xfrm>
          <a:off x="326568" y="34436637"/>
          <a:ext cx="6822069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Анализ работы кранов склада готовой продукции, часы (топ-5 операций выделены):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728382</xdr:colOff>
      <xdr:row>205</xdr:row>
      <xdr:rowOff>140077</xdr:rowOff>
    </xdr:from>
    <xdr:to>
      <xdr:col>5</xdr:col>
      <xdr:colOff>67941</xdr:colOff>
      <xdr:row>207</xdr:row>
      <xdr:rowOff>56756</xdr:rowOff>
    </xdr:to>
    <xdr:sp macro="" textlink="">
      <xdr:nvSpPr>
        <xdr:cNvPr id="413" name="TextBox 412">
          <a:extLst>
            <a:ext uri="{FF2B5EF4-FFF2-40B4-BE49-F238E27FC236}">
              <a16:creationId xmlns:a16="http://schemas.microsoft.com/office/drawing/2014/main" id="{00000000-0008-0000-0200-00009D010000}"/>
            </a:ext>
          </a:extLst>
        </xdr:cNvPr>
        <xdr:cNvSpPr txBox="1"/>
      </xdr:nvSpPr>
      <xdr:spPr>
        <a:xfrm>
          <a:off x="2415668" y="32674756"/>
          <a:ext cx="1693594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1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284068</xdr:colOff>
      <xdr:row>205</xdr:row>
      <xdr:rowOff>140077</xdr:rowOff>
    </xdr:from>
    <xdr:to>
      <xdr:col>7</xdr:col>
      <xdr:colOff>161510</xdr:colOff>
      <xdr:row>207</xdr:row>
      <xdr:rowOff>56756</xdr:rowOff>
    </xdr:to>
    <xdr:sp macro="" textlink="">
      <xdr:nvSpPr>
        <xdr:cNvPr id="414" name="TextBox 413">
          <a:extLst>
            <a:ext uri="{FF2B5EF4-FFF2-40B4-BE49-F238E27FC236}">
              <a16:creationId xmlns:a16="http://schemas.microsoft.com/office/drawing/2014/main" id="{00000000-0008-0000-0200-00009E010000}"/>
            </a:ext>
          </a:extLst>
        </xdr:cNvPr>
        <xdr:cNvSpPr txBox="1"/>
      </xdr:nvSpPr>
      <xdr:spPr>
        <a:xfrm>
          <a:off x="4325389" y="32674756"/>
          <a:ext cx="1700800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2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377637</xdr:colOff>
      <xdr:row>205</xdr:row>
      <xdr:rowOff>140077</xdr:rowOff>
    </xdr:from>
    <xdr:to>
      <xdr:col>10</xdr:col>
      <xdr:colOff>636079</xdr:colOff>
      <xdr:row>207</xdr:row>
      <xdr:rowOff>56756</xdr:rowOff>
    </xdr:to>
    <xdr:sp macro="" textlink="">
      <xdr:nvSpPr>
        <xdr:cNvPr id="415" name="TextBox 414">
          <a:extLst>
            <a:ext uri="{FF2B5EF4-FFF2-40B4-BE49-F238E27FC236}">
              <a16:creationId xmlns:a16="http://schemas.microsoft.com/office/drawing/2014/main" id="{00000000-0008-0000-0200-00009F010000}"/>
            </a:ext>
          </a:extLst>
        </xdr:cNvPr>
        <xdr:cNvSpPr txBox="1"/>
      </xdr:nvSpPr>
      <xdr:spPr>
        <a:xfrm>
          <a:off x="6242316" y="32674756"/>
          <a:ext cx="1700799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3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852206</xdr:colOff>
      <xdr:row>205</xdr:row>
      <xdr:rowOff>140077</xdr:rowOff>
    </xdr:from>
    <xdr:to>
      <xdr:col>10</xdr:col>
      <xdr:colOff>2545001</xdr:colOff>
      <xdr:row>207</xdr:row>
      <xdr:rowOff>56756</xdr:rowOff>
    </xdr:to>
    <xdr:sp macro="" textlink="">
      <xdr:nvSpPr>
        <xdr:cNvPr id="416" name="TextBox 415">
          <a:extLst>
            <a:ext uri="{FF2B5EF4-FFF2-40B4-BE49-F238E27FC236}">
              <a16:creationId xmlns:a16="http://schemas.microsoft.com/office/drawing/2014/main" id="{00000000-0008-0000-0200-0000A0010000}"/>
            </a:ext>
          </a:extLst>
        </xdr:cNvPr>
        <xdr:cNvSpPr txBox="1"/>
      </xdr:nvSpPr>
      <xdr:spPr>
        <a:xfrm>
          <a:off x="8159242" y="32674756"/>
          <a:ext cx="16927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4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2761128</xdr:colOff>
      <xdr:row>205</xdr:row>
      <xdr:rowOff>140077</xdr:rowOff>
    </xdr:from>
    <xdr:to>
      <xdr:col>11</xdr:col>
      <xdr:colOff>576688</xdr:colOff>
      <xdr:row>207</xdr:row>
      <xdr:rowOff>56756</xdr:rowOff>
    </xdr:to>
    <xdr:sp macro="" textlink="">
      <xdr:nvSpPr>
        <xdr:cNvPr id="417" name="TextBox 416">
          <a:extLst>
            <a:ext uri="{FF2B5EF4-FFF2-40B4-BE49-F238E27FC236}">
              <a16:creationId xmlns:a16="http://schemas.microsoft.com/office/drawing/2014/main" id="{00000000-0008-0000-0200-0000A1010000}"/>
            </a:ext>
          </a:extLst>
        </xdr:cNvPr>
        <xdr:cNvSpPr txBox="1"/>
      </xdr:nvSpPr>
      <xdr:spPr>
        <a:xfrm>
          <a:off x="10068164" y="32674756"/>
          <a:ext cx="16935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5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728383</xdr:colOff>
      <xdr:row>218</xdr:row>
      <xdr:rowOff>44822</xdr:rowOff>
    </xdr:from>
    <xdr:to>
      <xdr:col>5</xdr:col>
      <xdr:colOff>78441</xdr:colOff>
      <xdr:row>285</xdr:row>
      <xdr:rowOff>33617</xdr:rowOff>
    </xdr:to>
    <xdr:graphicFrame macro="">
      <xdr:nvGraphicFramePr>
        <xdr:cNvPr id="418" name="Chart 417">
          <a:extLst>
            <a:ext uri="{FF2B5EF4-FFF2-40B4-BE49-F238E27FC236}">
              <a16:creationId xmlns:a16="http://schemas.microsoft.com/office/drawing/2014/main" id="{00000000-0008-0000-0200-0000A2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2</xdr:col>
      <xdr:colOff>42582</xdr:colOff>
      <xdr:row>219</xdr:row>
      <xdr:rowOff>17930</xdr:rowOff>
    </xdr:from>
    <xdr:to>
      <xdr:col>4</xdr:col>
      <xdr:colOff>584948</xdr:colOff>
      <xdr:row>220</xdr:row>
      <xdr:rowOff>111501</xdr:rowOff>
    </xdr:to>
    <xdr:sp macro="" textlink="">
      <xdr:nvSpPr>
        <xdr:cNvPr id="419" name="TextBox 418">
          <a:extLst>
            <a:ext uri="{FF2B5EF4-FFF2-40B4-BE49-F238E27FC236}">
              <a16:creationId xmlns:a16="http://schemas.microsoft.com/office/drawing/2014/main" id="{00000000-0008-0000-0200-0000A3010000}"/>
            </a:ext>
          </a:extLst>
        </xdr:cNvPr>
        <xdr:cNvSpPr txBox="1"/>
      </xdr:nvSpPr>
      <xdr:spPr>
        <a:xfrm>
          <a:off x="356347" y="1872054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под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221</xdr:row>
      <xdr:rowOff>166168</xdr:rowOff>
    </xdr:from>
    <xdr:to>
      <xdr:col>4</xdr:col>
      <xdr:colOff>584948</xdr:colOff>
      <xdr:row>223</xdr:row>
      <xdr:rowOff>80444</xdr:rowOff>
    </xdr:to>
    <xdr:sp macro="" textlink="">
      <xdr:nvSpPr>
        <xdr:cNvPr id="420" name="TextBox 419">
          <a:extLst>
            <a:ext uri="{FF2B5EF4-FFF2-40B4-BE49-F238E27FC236}">
              <a16:creationId xmlns:a16="http://schemas.microsoft.com/office/drawing/2014/main" id="{00000000-0008-0000-0200-0000A4010000}"/>
            </a:ext>
          </a:extLst>
        </xdr:cNvPr>
        <xdr:cNvSpPr txBox="1"/>
      </xdr:nvSpPr>
      <xdr:spPr>
        <a:xfrm>
          <a:off x="356347" y="19227374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чушек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225</xdr:row>
      <xdr:rowOff>34258</xdr:rowOff>
    </xdr:from>
    <xdr:to>
      <xdr:col>4</xdr:col>
      <xdr:colOff>584948</xdr:colOff>
      <xdr:row>227</xdr:row>
      <xdr:rowOff>71800</xdr:rowOff>
    </xdr:to>
    <xdr:sp macro="" textlink="">
      <xdr:nvSpPr>
        <xdr:cNvPr id="421" name="TextBox 420">
          <a:extLst>
            <a:ext uri="{FF2B5EF4-FFF2-40B4-BE49-F238E27FC236}">
              <a16:creationId xmlns:a16="http://schemas.microsoft.com/office/drawing/2014/main" id="{00000000-0008-0000-0200-0000A5010000}"/>
            </a:ext>
          </a:extLst>
        </xdr:cNvPr>
        <xdr:cNvSpPr txBox="1"/>
      </xdr:nvSpPr>
      <xdr:spPr>
        <a:xfrm>
          <a:off x="356347" y="19734199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на остывание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228</xdr:row>
      <xdr:rowOff>126467</xdr:rowOff>
    </xdr:from>
    <xdr:to>
      <xdr:col>4</xdr:col>
      <xdr:colOff>584948</xdr:colOff>
      <xdr:row>230</xdr:row>
      <xdr:rowOff>40743</xdr:rowOff>
    </xdr:to>
    <xdr:sp macro="" textlink="">
      <xdr:nvSpPr>
        <xdr:cNvPr id="422" name="TextBox 421">
          <a:extLst>
            <a:ext uri="{FF2B5EF4-FFF2-40B4-BE49-F238E27FC236}">
              <a16:creationId xmlns:a16="http://schemas.microsoft.com/office/drawing/2014/main" id="{00000000-0008-0000-0200-0000A6010000}"/>
            </a:ext>
          </a:extLst>
        </xdr:cNvPr>
        <xdr:cNvSpPr txBox="1"/>
      </xdr:nvSpPr>
      <xdr:spPr>
        <a:xfrm>
          <a:off x="356347" y="20241026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под ДУ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231</xdr:row>
      <xdr:rowOff>95410</xdr:rowOff>
    </xdr:from>
    <xdr:to>
      <xdr:col>4</xdr:col>
      <xdr:colOff>584948</xdr:colOff>
      <xdr:row>233</xdr:row>
      <xdr:rowOff>9687</xdr:rowOff>
    </xdr:to>
    <xdr:sp macro="" textlink="">
      <xdr:nvSpPr>
        <xdr:cNvPr id="423" name="TextBox 422">
          <a:extLst>
            <a:ext uri="{FF2B5EF4-FFF2-40B4-BE49-F238E27FC236}">
              <a16:creationId xmlns:a16="http://schemas.microsoft.com/office/drawing/2014/main" id="{00000000-0008-0000-0200-0000A7010000}"/>
            </a:ext>
          </a:extLst>
        </xdr:cNvPr>
        <xdr:cNvSpPr txBox="1"/>
      </xdr:nvSpPr>
      <xdr:spPr>
        <a:xfrm>
          <a:off x="356347" y="20747851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в бункер ДУ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234</xdr:row>
      <xdr:rowOff>64354</xdr:rowOff>
    </xdr:from>
    <xdr:to>
      <xdr:col>4</xdr:col>
      <xdr:colOff>584948</xdr:colOff>
      <xdr:row>235</xdr:row>
      <xdr:rowOff>157925</xdr:rowOff>
    </xdr:to>
    <xdr:sp macro="" textlink="">
      <xdr:nvSpPr>
        <xdr:cNvPr id="424" name="TextBox 423">
          <a:extLst>
            <a:ext uri="{FF2B5EF4-FFF2-40B4-BE49-F238E27FC236}">
              <a16:creationId xmlns:a16="http://schemas.microsoft.com/office/drawing/2014/main" id="{00000000-0008-0000-0200-0000A8010000}"/>
            </a:ext>
          </a:extLst>
        </xdr:cNvPr>
        <xdr:cNvSpPr txBox="1"/>
      </xdr:nvSpPr>
      <xdr:spPr>
        <a:xfrm>
          <a:off x="356347" y="2125467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Отставление пустых К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237</xdr:row>
      <xdr:rowOff>33298</xdr:rowOff>
    </xdr:from>
    <xdr:to>
      <xdr:col>4</xdr:col>
      <xdr:colOff>584948</xdr:colOff>
      <xdr:row>239</xdr:row>
      <xdr:rowOff>70839</xdr:rowOff>
    </xdr:to>
    <xdr:sp macro="" textlink="">
      <xdr:nvSpPr>
        <xdr:cNvPr id="425" name="TextBox 424">
          <a:extLst>
            <a:ext uri="{FF2B5EF4-FFF2-40B4-BE49-F238E27FC236}">
              <a16:creationId xmlns:a16="http://schemas.microsoft.com/office/drawing/2014/main" id="{00000000-0008-0000-0200-0000A9010000}"/>
            </a:ext>
          </a:extLst>
        </xdr:cNvPr>
        <xdr:cNvSpPr txBox="1"/>
      </xdr:nvSpPr>
      <xdr:spPr>
        <a:xfrm>
          <a:off x="356347" y="21761504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 после ДУ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240</xdr:row>
      <xdr:rowOff>125506</xdr:rowOff>
    </xdr:from>
    <xdr:to>
      <xdr:col>4</xdr:col>
      <xdr:colOff>584948</xdr:colOff>
      <xdr:row>242</xdr:row>
      <xdr:rowOff>39783</xdr:rowOff>
    </xdr:to>
    <xdr:sp macro="" textlink="">
      <xdr:nvSpPr>
        <xdr:cNvPr id="426" name="TextBox 425">
          <a:extLst>
            <a:ext uri="{FF2B5EF4-FFF2-40B4-BE49-F238E27FC236}">
              <a16:creationId xmlns:a16="http://schemas.microsoft.com/office/drawing/2014/main" id="{00000000-0008-0000-0200-0000AA010000}"/>
            </a:ext>
          </a:extLst>
        </xdr:cNvPr>
        <xdr:cNvSpPr txBox="1"/>
      </xdr:nvSpPr>
      <xdr:spPr>
        <a:xfrm>
          <a:off x="356347" y="22268330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под УР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243</xdr:row>
      <xdr:rowOff>94450</xdr:rowOff>
    </xdr:from>
    <xdr:to>
      <xdr:col>4</xdr:col>
      <xdr:colOff>584948</xdr:colOff>
      <xdr:row>245</xdr:row>
      <xdr:rowOff>8726</xdr:rowOff>
    </xdr:to>
    <xdr:sp macro="" textlink="">
      <xdr:nvSpPr>
        <xdr:cNvPr id="427" name="TextBox 426">
          <a:extLst>
            <a:ext uri="{FF2B5EF4-FFF2-40B4-BE49-F238E27FC236}">
              <a16:creationId xmlns:a16="http://schemas.microsoft.com/office/drawing/2014/main" id="{00000000-0008-0000-0200-0000AB010000}"/>
            </a:ext>
          </a:extLst>
        </xdr:cNvPr>
        <xdr:cNvSpPr txBox="1"/>
      </xdr:nvSpPr>
      <xdr:spPr>
        <a:xfrm>
          <a:off x="356347" y="22775156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в бункер УР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246</xdr:row>
      <xdr:rowOff>63393</xdr:rowOff>
    </xdr:from>
    <xdr:to>
      <xdr:col>4</xdr:col>
      <xdr:colOff>584948</xdr:colOff>
      <xdr:row>247</xdr:row>
      <xdr:rowOff>156964</xdr:rowOff>
    </xdr:to>
    <xdr:sp macro="" textlink="">
      <xdr:nvSpPr>
        <xdr:cNvPr id="428" name="TextBox 427">
          <a:extLst>
            <a:ext uri="{FF2B5EF4-FFF2-40B4-BE49-F238E27FC236}">
              <a16:creationId xmlns:a16="http://schemas.microsoft.com/office/drawing/2014/main" id="{00000000-0008-0000-0200-0000AC010000}"/>
            </a:ext>
          </a:extLst>
        </xdr:cNvPr>
        <xdr:cNvSpPr txBox="1"/>
      </xdr:nvSpPr>
      <xdr:spPr>
        <a:xfrm>
          <a:off x="356347" y="23281981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 после УР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250</xdr:row>
      <xdr:rowOff>54749</xdr:rowOff>
    </xdr:from>
    <xdr:to>
      <xdr:col>4</xdr:col>
      <xdr:colOff>584948</xdr:colOff>
      <xdr:row>251</xdr:row>
      <xdr:rowOff>148319</xdr:rowOff>
    </xdr:to>
    <xdr:sp macro="" textlink="">
      <xdr:nvSpPr>
        <xdr:cNvPr id="429" name="TextBox 428">
          <a:extLst>
            <a:ext uri="{FF2B5EF4-FFF2-40B4-BE49-F238E27FC236}">
              <a16:creationId xmlns:a16="http://schemas.microsoft.com/office/drawing/2014/main" id="{00000000-0008-0000-0200-0000AD010000}"/>
            </a:ext>
          </a:extLst>
        </xdr:cNvPr>
        <xdr:cNvSpPr txBox="1"/>
      </xdr:nvSpPr>
      <xdr:spPr>
        <a:xfrm>
          <a:off x="356347" y="23788808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Погрузка в автосамосвал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253</xdr:row>
      <xdr:rowOff>23692</xdr:rowOff>
    </xdr:from>
    <xdr:to>
      <xdr:col>4</xdr:col>
      <xdr:colOff>584948</xdr:colOff>
      <xdr:row>254</xdr:row>
      <xdr:rowOff>117263</xdr:rowOff>
    </xdr:to>
    <xdr:sp macro="" textlink="">
      <xdr:nvSpPr>
        <xdr:cNvPr id="430" name="TextBox 429">
          <a:extLst>
            <a:ext uri="{FF2B5EF4-FFF2-40B4-BE49-F238E27FC236}">
              <a16:creationId xmlns:a16="http://schemas.microsoft.com/office/drawing/2014/main" id="{00000000-0008-0000-0200-0000AE010000}"/>
            </a:ext>
          </a:extLst>
        </xdr:cNvPr>
        <xdr:cNvSpPr txBox="1"/>
      </xdr:nvSpPr>
      <xdr:spPr>
        <a:xfrm>
          <a:off x="356347" y="24295633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Погрузка в вагон-вкладыш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258</xdr:row>
      <xdr:rowOff>140874</xdr:rowOff>
    </xdr:from>
    <xdr:to>
      <xdr:col>4</xdr:col>
      <xdr:colOff>584948</xdr:colOff>
      <xdr:row>260</xdr:row>
      <xdr:rowOff>55150</xdr:rowOff>
    </xdr:to>
    <xdr:sp macro="" textlink="">
      <xdr:nvSpPr>
        <xdr:cNvPr id="431" name="TextBox 430">
          <a:extLst>
            <a:ext uri="{FF2B5EF4-FFF2-40B4-BE49-F238E27FC236}">
              <a16:creationId xmlns:a16="http://schemas.microsoft.com/office/drawing/2014/main" id="{00000000-0008-0000-0200-0000AF010000}"/>
            </a:ext>
          </a:extLst>
        </xdr:cNvPr>
        <xdr:cNvSpPr txBox="1"/>
      </xdr:nvSpPr>
      <xdr:spPr>
        <a:xfrm>
          <a:off x="356347" y="25309286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в УУ ББ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255</xdr:row>
      <xdr:rowOff>171930</xdr:rowOff>
    </xdr:from>
    <xdr:to>
      <xdr:col>4</xdr:col>
      <xdr:colOff>584948</xdr:colOff>
      <xdr:row>257</xdr:row>
      <xdr:rowOff>86207</xdr:rowOff>
    </xdr:to>
    <xdr:sp macro="" textlink="">
      <xdr:nvSpPr>
        <xdr:cNvPr id="432" name="TextBox 431">
          <a:extLst>
            <a:ext uri="{FF2B5EF4-FFF2-40B4-BE49-F238E27FC236}">
              <a16:creationId xmlns:a16="http://schemas.microsoft.com/office/drawing/2014/main" id="{00000000-0008-0000-0200-0000B0010000}"/>
            </a:ext>
          </a:extLst>
        </xdr:cNvPr>
        <xdr:cNvSpPr txBox="1"/>
      </xdr:nvSpPr>
      <xdr:spPr>
        <a:xfrm>
          <a:off x="356347" y="24802459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Погрузка биг-бегов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262</xdr:row>
      <xdr:rowOff>132229</xdr:rowOff>
    </xdr:from>
    <xdr:to>
      <xdr:col>4</xdr:col>
      <xdr:colOff>584948</xdr:colOff>
      <xdr:row>264</xdr:row>
      <xdr:rowOff>46506</xdr:rowOff>
    </xdr:to>
    <xdr:sp macro="" textlink="">
      <xdr:nvSpPr>
        <xdr:cNvPr id="433" name="TextBox 432">
          <a:extLst>
            <a:ext uri="{FF2B5EF4-FFF2-40B4-BE49-F238E27FC236}">
              <a16:creationId xmlns:a16="http://schemas.microsoft.com/office/drawing/2014/main" id="{00000000-0008-0000-0200-0000B1010000}"/>
            </a:ext>
          </a:extLst>
        </xdr:cNvPr>
        <xdr:cNvSpPr txBox="1"/>
      </xdr:nvSpPr>
      <xdr:spPr>
        <a:xfrm>
          <a:off x="356347" y="25816111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 биг-бегов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265</xdr:row>
      <xdr:rowOff>101173</xdr:rowOff>
    </xdr:from>
    <xdr:to>
      <xdr:col>4</xdr:col>
      <xdr:colOff>584948</xdr:colOff>
      <xdr:row>267</xdr:row>
      <xdr:rowOff>15449</xdr:rowOff>
    </xdr:to>
    <xdr:sp macro="" textlink="">
      <xdr:nvSpPr>
        <xdr:cNvPr id="434" name="TextBox 433">
          <a:extLst>
            <a:ext uri="{FF2B5EF4-FFF2-40B4-BE49-F238E27FC236}">
              <a16:creationId xmlns:a16="http://schemas.microsoft.com/office/drawing/2014/main" id="{00000000-0008-0000-0200-0000B2010000}"/>
            </a:ext>
          </a:extLst>
        </xdr:cNvPr>
        <xdr:cNvSpPr txBox="1"/>
      </xdr:nvSpPr>
      <xdr:spPr>
        <a:xfrm>
          <a:off x="356347" y="26322938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Опрокидывание коробов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268</xdr:row>
      <xdr:rowOff>70116</xdr:rowOff>
    </xdr:from>
    <xdr:to>
      <xdr:col>4</xdr:col>
      <xdr:colOff>584948</xdr:colOff>
      <xdr:row>269</xdr:row>
      <xdr:rowOff>163687</xdr:rowOff>
    </xdr:to>
    <xdr:sp macro="" textlink="">
      <xdr:nvSpPr>
        <xdr:cNvPr id="435" name="TextBox 434">
          <a:extLst>
            <a:ext uri="{FF2B5EF4-FFF2-40B4-BE49-F238E27FC236}">
              <a16:creationId xmlns:a16="http://schemas.microsoft.com/office/drawing/2014/main" id="{00000000-0008-0000-0200-0000B3010000}"/>
            </a:ext>
          </a:extLst>
        </xdr:cNvPr>
        <xdr:cNvSpPr txBox="1"/>
      </xdr:nvSpPr>
      <xdr:spPr>
        <a:xfrm>
          <a:off x="356347" y="26829763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Плановый ТР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271</xdr:row>
      <xdr:rowOff>39060</xdr:rowOff>
    </xdr:from>
    <xdr:to>
      <xdr:col>4</xdr:col>
      <xdr:colOff>584948</xdr:colOff>
      <xdr:row>273</xdr:row>
      <xdr:rowOff>31778</xdr:rowOff>
    </xdr:to>
    <xdr:sp macro="" textlink="">
      <xdr:nvSpPr>
        <xdr:cNvPr id="436" name="TextBox 435">
          <a:extLst>
            <a:ext uri="{FF2B5EF4-FFF2-40B4-BE49-F238E27FC236}">
              <a16:creationId xmlns:a16="http://schemas.microsoft.com/office/drawing/2014/main" id="{00000000-0008-0000-0200-0000B4010000}"/>
            </a:ext>
          </a:extLst>
        </xdr:cNvPr>
        <xdr:cNvSpPr txBox="1"/>
      </xdr:nvSpPr>
      <xdr:spPr>
        <a:xfrm>
          <a:off x="356347" y="27336589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простой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274</xdr:row>
      <xdr:rowOff>86445</xdr:rowOff>
    </xdr:from>
    <xdr:to>
      <xdr:col>4</xdr:col>
      <xdr:colOff>584948</xdr:colOff>
      <xdr:row>276</xdr:row>
      <xdr:rowOff>722</xdr:rowOff>
    </xdr:to>
    <xdr:sp macro="" textlink="">
      <xdr:nvSpPr>
        <xdr:cNvPr id="437" name="TextBox 436">
          <a:extLst>
            <a:ext uri="{FF2B5EF4-FFF2-40B4-BE49-F238E27FC236}">
              <a16:creationId xmlns:a16="http://schemas.microsoft.com/office/drawing/2014/main" id="{00000000-0008-0000-0200-0000B5010000}"/>
            </a:ext>
          </a:extLst>
        </xdr:cNvPr>
        <xdr:cNvSpPr txBox="1"/>
      </xdr:nvSpPr>
      <xdr:spPr>
        <a:xfrm>
          <a:off x="356347" y="27843416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Пропуск другого крана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277</xdr:row>
      <xdr:rowOff>55388</xdr:rowOff>
    </xdr:from>
    <xdr:to>
      <xdr:col>4</xdr:col>
      <xdr:colOff>584948</xdr:colOff>
      <xdr:row>278</xdr:row>
      <xdr:rowOff>148959</xdr:rowOff>
    </xdr:to>
    <xdr:sp macro="" textlink="">
      <xdr:nvSpPr>
        <xdr:cNvPr id="438" name="TextBox 437">
          <a:extLst>
            <a:ext uri="{FF2B5EF4-FFF2-40B4-BE49-F238E27FC236}">
              <a16:creationId xmlns:a16="http://schemas.microsoft.com/office/drawing/2014/main" id="{00000000-0008-0000-0200-0000B6010000}"/>
            </a:ext>
          </a:extLst>
        </xdr:cNvPr>
        <xdr:cNvSpPr txBox="1"/>
      </xdr:nvSpPr>
      <xdr:spPr>
        <a:xfrm>
          <a:off x="356347" y="28350241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ТР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280</xdr:row>
      <xdr:rowOff>24332</xdr:rowOff>
    </xdr:from>
    <xdr:to>
      <xdr:col>4</xdr:col>
      <xdr:colOff>584948</xdr:colOff>
      <xdr:row>281</xdr:row>
      <xdr:rowOff>117903</xdr:rowOff>
    </xdr:to>
    <xdr:sp macro="" textlink="">
      <xdr:nvSpPr>
        <xdr:cNvPr id="439" name="TextBox 438">
          <a:extLst>
            <a:ext uri="{FF2B5EF4-FFF2-40B4-BE49-F238E27FC236}">
              <a16:creationId xmlns:a16="http://schemas.microsoft.com/office/drawing/2014/main" id="{00000000-0008-0000-0200-0000B7010000}"/>
            </a:ext>
          </a:extLst>
        </xdr:cNvPr>
        <xdr:cNvSpPr txBox="1"/>
      </xdr:nvSpPr>
      <xdr:spPr>
        <a:xfrm>
          <a:off x="356347" y="28857067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АР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282</xdr:row>
      <xdr:rowOff>172572</xdr:rowOff>
    </xdr:from>
    <xdr:to>
      <xdr:col>4</xdr:col>
      <xdr:colOff>584948</xdr:colOff>
      <xdr:row>284</xdr:row>
      <xdr:rowOff>86849</xdr:rowOff>
    </xdr:to>
    <xdr:sp macro="" textlink="">
      <xdr:nvSpPr>
        <xdr:cNvPr id="440" name="TextBox 439">
          <a:extLst>
            <a:ext uri="{FF2B5EF4-FFF2-40B4-BE49-F238E27FC236}">
              <a16:creationId xmlns:a16="http://schemas.microsoft.com/office/drawing/2014/main" id="{00000000-0008-0000-0200-0000B8010000}"/>
            </a:ext>
          </a:extLst>
        </xdr:cNvPr>
        <xdr:cNvSpPr txBox="1"/>
      </xdr:nvSpPr>
      <xdr:spPr>
        <a:xfrm>
          <a:off x="356347" y="29363896"/>
          <a:ext cx="1909483" cy="272865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257735</xdr:colOff>
      <xdr:row>218</xdr:row>
      <xdr:rowOff>49131</xdr:rowOff>
    </xdr:from>
    <xdr:to>
      <xdr:col>7</xdr:col>
      <xdr:colOff>156882</xdr:colOff>
      <xdr:row>285</xdr:row>
      <xdr:rowOff>33617</xdr:rowOff>
    </xdr:to>
    <xdr:graphicFrame macro="">
      <xdr:nvGraphicFramePr>
        <xdr:cNvPr id="441" name="Chart 440">
          <a:extLst>
            <a:ext uri="{FF2B5EF4-FFF2-40B4-BE49-F238E27FC236}">
              <a16:creationId xmlns:a16="http://schemas.microsoft.com/office/drawing/2014/main" id="{00000000-0008-0000-0200-0000B9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7</xdr:col>
      <xdr:colOff>347383</xdr:colOff>
      <xdr:row>218</xdr:row>
      <xdr:rowOff>40821</xdr:rowOff>
    </xdr:from>
    <xdr:to>
      <xdr:col>10</xdr:col>
      <xdr:colOff>649942</xdr:colOff>
      <xdr:row>285</xdr:row>
      <xdr:rowOff>33617</xdr:rowOff>
    </xdr:to>
    <xdr:graphicFrame macro="">
      <xdr:nvGraphicFramePr>
        <xdr:cNvPr id="442" name="Chart 441">
          <a:extLst>
            <a:ext uri="{FF2B5EF4-FFF2-40B4-BE49-F238E27FC236}">
              <a16:creationId xmlns:a16="http://schemas.microsoft.com/office/drawing/2014/main" id="{00000000-0008-0000-0200-0000BA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10</xdr:col>
      <xdr:colOff>840441</xdr:colOff>
      <xdr:row>218</xdr:row>
      <xdr:rowOff>40821</xdr:rowOff>
    </xdr:from>
    <xdr:to>
      <xdr:col>10</xdr:col>
      <xdr:colOff>2577353</xdr:colOff>
      <xdr:row>285</xdr:row>
      <xdr:rowOff>33617</xdr:rowOff>
    </xdr:to>
    <xdr:graphicFrame macro="">
      <xdr:nvGraphicFramePr>
        <xdr:cNvPr id="443" name="Chart 442">
          <a:extLst>
            <a:ext uri="{FF2B5EF4-FFF2-40B4-BE49-F238E27FC236}">
              <a16:creationId xmlns:a16="http://schemas.microsoft.com/office/drawing/2014/main" id="{00000000-0008-0000-0200-0000BB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10</xdr:col>
      <xdr:colOff>2756647</xdr:colOff>
      <xdr:row>218</xdr:row>
      <xdr:rowOff>68036</xdr:rowOff>
    </xdr:from>
    <xdr:to>
      <xdr:col>11</xdr:col>
      <xdr:colOff>616324</xdr:colOff>
      <xdr:row>285</xdr:row>
      <xdr:rowOff>33617</xdr:rowOff>
    </xdr:to>
    <xdr:graphicFrame macro="">
      <xdr:nvGraphicFramePr>
        <xdr:cNvPr id="444" name="Chart 443">
          <a:extLst>
            <a:ext uri="{FF2B5EF4-FFF2-40B4-BE49-F238E27FC236}">
              <a16:creationId xmlns:a16="http://schemas.microsoft.com/office/drawing/2014/main" id="{00000000-0008-0000-0200-0000BC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4</xdr:col>
      <xdr:colOff>728383</xdr:colOff>
      <xdr:row>129</xdr:row>
      <xdr:rowOff>100852</xdr:rowOff>
    </xdr:from>
    <xdr:to>
      <xdr:col>5</xdr:col>
      <xdr:colOff>78441</xdr:colOff>
      <xdr:row>193</xdr:row>
      <xdr:rowOff>44823</xdr:rowOff>
    </xdr:to>
    <xdr:graphicFrame macro="">
      <xdr:nvGraphicFramePr>
        <xdr:cNvPr id="445" name="Chart 444">
          <a:extLst>
            <a:ext uri="{FF2B5EF4-FFF2-40B4-BE49-F238E27FC236}">
              <a16:creationId xmlns:a16="http://schemas.microsoft.com/office/drawing/2014/main" id="{00000000-0008-0000-0200-0000BD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5</xdr:col>
      <xdr:colOff>280147</xdr:colOff>
      <xdr:row>129</xdr:row>
      <xdr:rowOff>100852</xdr:rowOff>
    </xdr:from>
    <xdr:to>
      <xdr:col>7</xdr:col>
      <xdr:colOff>168088</xdr:colOff>
      <xdr:row>193</xdr:row>
      <xdr:rowOff>44823</xdr:rowOff>
    </xdr:to>
    <xdr:graphicFrame macro="">
      <xdr:nvGraphicFramePr>
        <xdr:cNvPr id="446" name="Chart 445">
          <a:extLst>
            <a:ext uri="{FF2B5EF4-FFF2-40B4-BE49-F238E27FC236}">
              <a16:creationId xmlns:a16="http://schemas.microsoft.com/office/drawing/2014/main" id="{00000000-0008-0000-0200-0000BE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7</xdr:col>
      <xdr:colOff>392204</xdr:colOff>
      <xdr:row>129</xdr:row>
      <xdr:rowOff>100852</xdr:rowOff>
    </xdr:from>
    <xdr:to>
      <xdr:col>10</xdr:col>
      <xdr:colOff>661145</xdr:colOff>
      <xdr:row>193</xdr:row>
      <xdr:rowOff>44823</xdr:rowOff>
    </xdr:to>
    <xdr:graphicFrame macro="">
      <xdr:nvGraphicFramePr>
        <xdr:cNvPr id="447" name="Chart 446">
          <a:extLst>
            <a:ext uri="{FF2B5EF4-FFF2-40B4-BE49-F238E27FC236}">
              <a16:creationId xmlns:a16="http://schemas.microsoft.com/office/drawing/2014/main" id="{00000000-0008-0000-0200-0000B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10</xdr:col>
      <xdr:colOff>829235</xdr:colOff>
      <xdr:row>129</xdr:row>
      <xdr:rowOff>100852</xdr:rowOff>
    </xdr:from>
    <xdr:to>
      <xdr:col>10</xdr:col>
      <xdr:colOff>2532529</xdr:colOff>
      <xdr:row>193</xdr:row>
      <xdr:rowOff>44823</xdr:rowOff>
    </xdr:to>
    <xdr:graphicFrame macro="">
      <xdr:nvGraphicFramePr>
        <xdr:cNvPr id="448" name="Chart 447">
          <a:extLst>
            <a:ext uri="{FF2B5EF4-FFF2-40B4-BE49-F238E27FC236}">
              <a16:creationId xmlns:a16="http://schemas.microsoft.com/office/drawing/2014/main" id="{00000000-0008-0000-0200-0000C0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10</xdr:col>
      <xdr:colOff>2767852</xdr:colOff>
      <xdr:row>129</xdr:row>
      <xdr:rowOff>100852</xdr:rowOff>
    </xdr:from>
    <xdr:to>
      <xdr:col>11</xdr:col>
      <xdr:colOff>593911</xdr:colOff>
      <xdr:row>193</xdr:row>
      <xdr:rowOff>44823</xdr:rowOff>
    </xdr:to>
    <xdr:graphicFrame macro="">
      <xdr:nvGraphicFramePr>
        <xdr:cNvPr id="449" name="Chart 448">
          <a:extLst>
            <a:ext uri="{FF2B5EF4-FFF2-40B4-BE49-F238E27FC236}">
              <a16:creationId xmlns:a16="http://schemas.microsoft.com/office/drawing/2014/main" id="{00000000-0008-0000-0200-0000C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2</xdr:col>
      <xdr:colOff>0</xdr:colOff>
      <xdr:row>193</xdr:row>
      <xdr:rowOff>40822</xdr:rowOff>
    </xdr:from>
    <xdr:to>
      <xdr:col>5</xdr:col>
      <xdr:colOff>931208</xdr:colOff>
      <xdr:row>195</xdr:row>
      <xdr:rowOff>13608</xdr:rowOff>
    </xdr:to>
    <xdr:sp macro="" textlink="">
      <xdr:nvSpPr>
        <xdr:cNvPr id="246" name="TextBox 245">
          <a:extLst>
            <a:ext uri="{FF2B5EF4-FFF2-40B4-BE49-F238E27FC236}">
              <a16:creationId xmlns:a16="http://schemas.microsoft.com/office/drawing/2014/main" id="{00000000-0008-0000-0200-0000F6000000}"/>
            </a:ext>
          </a:extLst>
        </xdr:cNvPr>
        <xdr:cNvSpPr txBox="1"/>
      </xdr:nvSpPr>
      <xdr:spPr>
        <a:xfrm>
          <a:off x="312964" y="28969608"/>
          <a:ext cx="4659565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Обозначения: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123857</xdr:colOff>
      <xdr:row>195</xdr:row>
      <xdr:rowOff>45208</xdr:rowOff>
    </xdr:from>
    <xdr:to>
      <xdr:col>2</xdr:col>
      <xdr:colOff>540984</xdr:colOff>
      <xdr:row>196</xdr:row>
      <xdr:rowOff>37797</xdr:rowOff>
    </xdr:to>
    <xdr:sp macro="" textlink="">
      <xdr:nvSpPr>
        <xdr:cNvPr id="247" name="TextBox 246">
          <a:extLst>
            <a:ext uri="{FF2B5EF4-FFF2-40B4-BE49-F238E27FC236}">
              <a16:creationId xmlns:a16="http://schemas.microsoft.com/office/drawing/2014/main" id="{00000000-0008-0000-0200-0000F7000000}"/>
            </a:ext>
          </a:extLst>
        </xdr:cNvPr>
        <xdr:cNvSpPr txBox="1"/>
      </xdr:nvSpPr>
      <xdr:spPr>
        <a:xfrm>
          <a:off x="436821" y="29273351"/>
          <a:ext cx="417127" cy="183089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536525</xdr:colOff>
      <xdr:row>194</xdr:row>
      <xdr:rowOff>182337</xdr:rowOff>
    </xdr:from>
    <xdr:to>
      <xdr:col>4</xdr:col>
      <xdr:colOff>277667</xdr:colOff>
      <xdr:row>196</xdr:row>
      <xdr:rowOff>73480</xdr:rowOff>
    </xdr:to>
    <xdr:sp macro="" textlink="">
      <xdr:nvSpPr>
        <xdr:cNvPr id="248" name="TextBox 247">
          <a:extLst>
            <a:ext uri="{FF2B5EF4-FFF2-40B4-BE49-F238E27FC236}">
              <a16:creationId xmlns:a16="http://schemas.microsoft.com/office/drawing/2014/main" id="{00000000-0008-0000-0200-0000F8000000}"/>
            </a:ext>
          </a:extLst>
        </xdr:cNvPr>
        <xdr:cNvSpPr txBox="1"/>
      </xdr:nvSpPr>
      <xdr:spPr>
        <a:xfrm>
          <a:off x="849489" y="29219980"/>
          <a:ext cx="1115464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в работе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235435</xdr:colOff>
      <xdr:row>195</xdr:row>
      <xdr:rowOff>45208</xdr:rowOff>
    </xdr:from>
    <xdr:to>
      <xdr:col>4</xdr:col>
      <xdr:colOff>652562</xdr:colOff>
      <xdr:row>196</xdr:row>
      <xdr:rowOff>37797</xdr:rowOff>
    </xdr:to>
    <xdr:sp macro="" textlink="">
      <xdr:nvSpPr>
        <xdr:cNvPr id="249" name="TextBox 248">
          <a:extLst>
            <a:ext uri="{FF2B5EF4-FFF2-40B4-BE49-F238E27FC236}">
              <a16:creationId xmlns:a16="http://schemas.microsoft.com/office/drawing/2014/main" id="{00000000-0008-0000-0200-0000F9000000}"/>
            </a:ext>
          </a:extLst>
        </xdr:cNvPr>
        <xdr:cNvSpPr txBox="1"/>
      </xdr:nvSpPr>
      <xdr:spPr>
        <a:xfrm>
          <a:off x="1922721" y="29273351"/>
          <a:ext cx="417127" cy="183089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667050</xdr:colOff>
      <xdr:row>194</xdr:row>
      <xdr:rowOff>182337</xdr:rowOff>
    </xdr:from>
    <xdr:to>
      <xdr:col>4</xdr:col>
      <xdr:colOff>2016761</xdr:colOff>
      <xdr:row>196</xdr:row>
      <xdr:rowOff>73480</xdr:rowOff>
    </xdr:to>
    <xdr:sp macro="" textlink="">
      <xdr:nvSpPr>
        <xdr:cNvPr id="250" name="TextBox 249">
          <a:extLst>
            <a:ext uri="{FF2B5EF4-FFF2-40B4-BE49-F238E27FC236}">
              <a16:creationId xmlns:a16="http://schemas.microsoft.com/office/drawing/2014/main" id="{00000000-0008-0000-0200-0000FA000000}"/>
            </a:ext>
          </a:extLst>
        </xdr:cNvPr>
        <xdr:cNvSpPr txBox="1"/>
      </xdr:nvSpPr>
      <xdr:spPr>
        <a:xfrm>
          <a:off x="2354336" y="29219980"/>
          <a:ext cx="1349711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КТГ (ТР и АР)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139094</xdr:colOff>
      <xdr:row>195</xdr:row>
      <xdr:rowOff>10886</xdr:rowOff>
    </xdr:from>
    <xdr:to>
      <xdr:col>7</xdr:col>
      <xdr:colOff>149678</xdr:colOff>
      <xdr:row>196</xdr:row>
      <xdr:rowOff>73480</xdr:rowOff>
    </xdr:to>
    <xdr:sp macro="" textlink="">
      <xdr:nvSpPr>
        <xdr:cNvPr id="252" name="TextBox 251">
          <a:extLst>
            <a:ext uri="{FF2B5EF4-FFF2-40B4-BE49-F238E27FC236}">
              <a16:creationId xmlns:a16="http://schemas.microsoft.com/office/drawing/2014/main" id="{00000000-0008-0000-0200-0000FC000000}"/>
            </a:ext>
          </a:extLst>
        </xdr:cNvPr>
        <xdr:cNvSpPr txBox="1"/>
      </xdr:nvSpPr>
      <xdr:spPr>
        <a:xfrm>
          <a:off x="4180415" y="29239029"/>
          <a:ext cx="1833942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(орг. простои)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2075121</xdr:colOff>
      <xdr:row>195</xdr:row>
      <xdr:rowOff>45208</xdr:rowOff>
    </xdr:from>
    <xdr:to>
      <xdr:col>5</xdr:col>
      <xdr:colOff>138213</xdr:colOff>
      <xdr:row>196</xdr:row>
      <xdr:rowOff>37797</xdr:rowOff>
    </xdr:to>
    <xdr:sp macro="" textlink="">
      <xdr:nvSpPr>
        <xdr:cNvPr id="253" name="TextBox 252">
          <a:extLst>
            <a:ext uri="{FF2B5EF4-FFF2-40B4-BE49-F238E27FC236}">
              <a16:creationId xmlns:a16="http://schemas.microsoft.com/office/drawing/2014/main" id="{00000000-0008-0000-0200-0000FD000000}"/>
            </a:ext>
          </a:extLst>
        </xdr:cNvPr>
        <xdr:cNvSpPr txBox="1"/>
      </xdr:nvSpPr>
      <xdr:spPr>
        <a:xfrm>
          <a:off x="3762407" y="29273351"/>
          <a:ext cx="417127" cy="183089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477832</xdr:colOff>
      <xdr:row>195</xdr:row>
      <xdr:rowOff>10886</xdr:rowOff>
    </xdr:from>
    <xdr:to>
      <xdr:col>10</xdr:col>
      <xdr:colOff>1476452</xdr:colOff>
      <xdr:row>196</xdr:row>
      <xdr:rowOff>73480</xdr:rowOff>
    </xdr:to>
    <xdr:sp macro="" textlink="">
      <xdr:nvSpPr>
        <xdr:cNvPr id="254" name="TextBox 253">
          <a:extLst>
            <a:ext uri="{FF2B5EF4-FFF2-40B4-BE49-F238E27FC236}">
              <a16:creationId xmlns:a16="http://schemas.microsoft.com/office/drawing/2014/main" id="{00000000-0008-0000-0200-0000FE000000}"/>
            </a:ext>
          </a:extLst>
        </xdr:cNvPr>
        <xdr:cNvSpPr txBox="1"/>
      </xdr:nvSpPr>
      <xdr:spPr>
        <a:xfrm>
          <a:off x="6342511" y="29239029"/>
          <a:ext cx="2440977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(готов, но не работаю)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63985</xdr:colOff>
      <xdr:row>195</xdr:row>
      <xdr:rowOff>45208</xdr:rowOff>
    </xdr:from>
    <xdr:to>
      <xdr:col>7</xdr:col>
      <xdr:colOff>481112</xdr:colOff>
      <xdr:row>196</xdr:row>
      <xdr:rowOff>37797</xdr:rowOff>
    </xdr:to>
    <xdr:sp macro="" textlink="">
      <xdr:nvSpPr>
        <xdr:cNvPr id="255" name="TextBox 254">
          <a:extLst>
            <a:ext uri="{FF2B5EF4-FFF2-40B4-BE49-F238E27FC236}">
              <a16:creationId xmlns:a16="http://schemas.microsoft.com/office/drawing/2014/main" id="{00000000-0008-0000-0200-0000FF000000}"/>
            </a:ext>
          </a:extLst>
        </xdr:cNvPr>
        <xdr:cNvSpPr txBox="1"/>
      </xdr:nvSpPr>
      <xdr:spPr>
        <a:xfrm>
          <a:off x="5928664" y="29273351"/>
          <a:ext cx="417127" cy="183089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0</xdr:colOff>
      <xdr:row>285</xdr:row>
      <xdr:rowOff>13607</xdr:rowOff>
    </xdr:from>
    <xdr:to>
      <xdr:col>5</xdr:col>
      <xdr:colOff>931208</xdr:colOff>
      <xdr:row>286</xdr:row>
      <xdr:rowOff>176893</xdr:rowOff>
    </xdr:to>
    <xdr:sp macro="" textlink="">
      <xdr:nvSpPr>
        <xdr:cNvPr id="298" name="TextBox 297">
          <a:extLst>
            <a:ext uri="{FF2B5EF4-FFF2-40B4-BE49-F238E27FC236}">
              <a16:creationId xmlns:a16="http://schemas.microsoft.com/office/drawing/2014/main" id="{00000000-0008-0000-0200-00002A010000}"/>
            </a:ext>
          </a:extLst>
        </xdr:cNvPr>
        <xdr:cNvSpPr txBox="1"/>
      </xdr:nvSpPr>
      <xdr:spPr>
        <a:xfrm>
          <a:off x="312964" y="42236571"/>
          <a:ext cx="4659565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Обозначения: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123857</xdr:colOff>
      <xdr:row>287</xdr:row>
      <xdr:rowOff>17993</xdr:rowOff>
    </xdr:from>
    <xdr:to>
      <xdr:col>2</xdr:col>
      <xdr:colOff>540984</xdr:colOff>
      <xdr:row>288</xdr:row>
      <xdr:rowOff>10582</xdr:rowOff>
    </xdr:to>
    <xdr:sp macro="" textlink="">
      <xdr:nvSpPr>
        <xdr:cNvPr id="299" name="TextBox 298">
          <a:extLst>
            <a:ext uri="{FF2B5EF4-FFF2-40B4-BE49-F238E27FC236}">
              <a16:creationId xmlns:a16="http://schemas.microsoft.com/office/drawing/2014/main" id="{00000000-0008-0000-0200-00002B010000}"/>
            </a:ext>
          </a:extLst>
        </xdr:cNvPr>
        <xdr:cNvSpPr txBox="1"/>
      </xdr:nvSpPr>
      <xdr:spPr>
        <a:xfrm>
          <a:off x="436821" y="42540314"/>
          <a:ext cx="417127" cy="183089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536525</xdr:colOff>
      <xdr:row>286</xdr:row>
      <xdr:rowOff>155122</xdr:rowOff>
    </xdr:from>
    <xdr:to>
      <xdr:col>4</xdr:col>
      <xdr:colOff>277667</xdr:colOff>
      <xdr:row>288</xdr:row>
      <xdr:rowOff>46265</xdr:rowOff>
    </xdr:to>
    <xdr:sp macro="" textlink="">
      <xdr:nvSpPr>
        <xdr:cNvPr id="300" name="TextBox 299">
          <a:extLst>
            <a:ext uri="{FF2B5EF4-FFF2-40B4-BE49-F238E27FC236}">
              <a16:creationId xmlns:a16="http://schemas.microsoft.com/office/drawing/2014/main" id="{00000000-0008-0000-0200-00002C010000}"/>
            </a:ext>
          </a:extLst>
        </xdr:cNvPr>
        <xdr:cNvSpPr txBox="1"/>
      </xdr:nvSpPr>
      <xdr:spPr>
        <a:xfrm>
          <a:off x="849489" y="42486943"/>
          <a:ext cx="1115464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в работе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235435</xdr:colOff>
      <xdr:row>287</xdr:row>
      <xdr:rowOff>17993</xdr:rowOff>
    </xdr:from>
    <xdr:to>
      <xdr:col>4</xdr:col>
      <xdr:colOff>652562</xdr:colOff>
      <xdr:row>288</xdr:row>
      <xdr:rowOff>10582</xdr:rowOff>
    </xdr:to>
    <xdr:sp macro="" textlink="">
      <xdr:nvSpPr>
        <xdr:cNvPr id="301" name="TextBox 300">
          <a:extLst>
            <a:ext uri="{FF2B5EF4-FFF2-40B4-BE49-F238E27FC236}">
              <a16:creationId xmlns:a16="http://schemas.microsoft.com/office/drawing/2014/main" id="{00000000-0008-0000-0200-00002D010000}"/>
            </a:ext>
          </a:extLst>
        </xdr:cNvPr>
        <xdr:cNvSpPr txBox="1"/>
      </xdr:nvSpPr>
      <xdr:spPr>
        <a:xfrm>
          <a:off x="1922721" y="42540314"/>
          <a:ext cx="417127" cy="183089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667050</xdr:colOff>
      <xdr:row>286</xdr:row>
      <xdr:rowOff>155122</xdr:rowOff>
    </xdr:from>
    <xdr:to>
      <xdr:col>4</xdr:col>
      <xdr:colOff>2016761</xdr:colOff>
      <xdr:row>288</xdr:row>
      <xdr:rowOff>46265</xdr:rowOff>
    </xdr:to>
    <xdr:sp macro="" textlink="">
      <xdr:nvSpPr>
        <xdr:cNvPr id="302" name="TextBox 301">
          <a:extLst>
            <a:ext uri="{FF2B5EF4-FFF2-40B4-BE49-F238E27FC236}">
              <a16:creationId xmlns:a16="http://schemas.microsoft.com/office/drawing/2014/main" id="{00000000-0008-0000-0200-00002E010000}"/>
            </a:ext>
          </a:extLst>
        </xdr:cNvPr>
        <xdr:cNvSpPr txBox="1"/>
      </xdr:nvSpPr>
      <xdr:spPr>
        <a:xfrm>
          <a:off x="2354336" y="42486943"/>
          <a:ext cx="1349711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КТГ (ТР и АР)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139094</xdr:colOff>
      <xdr:row>286</xdr:row>
      <xdr:rowOff>174171</xdr:rowOff>
    </xdr:from>
    <xdr:to>
      <xdr:col>7</xdr:col>
      <xdr:colOff>149678</xdr:colOff>
      <xdr:row>288</xdr:row>
      <xdr:rowOff>46265</xdr:rowOff>
    </xdr:to>
    <xdr:sp macro="" textlink="">
      <xdr:nvSpPr>
        <xdr:cNvPr id="303" name="TextBox 302">
          <a:extLst>
            <a:ext uri="{FF2B5EF4-FFF2-40B4-BE49-F238E27FC236}">
              <a16:creationId xmlns:a16="http://schemas.microsoft.com/office/drawing/2014/main" id="{00000000-0008-0000-0200-00002F010000}"/>
            </a:ext>
          </a:extLst>
        </xdr:cNvPr>
        <xdr:cNvSpPr txBox="1"/>
      </xdr:nvSpPr>
      <xdr:spPr>
        <a:xfrm>
          <a:off x="4180415" y="42505992"/>
          <a:ext cx="1833942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(орг. простои)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2075121</xdr:colOff>
      <xdr:row>287</xdr:row>
      <xdr:rowOff>17993</xdr:rowOff>
    </xdr:from>
    <xdr:to>
      <xdr:col>5</xdr:col>
      <xdr:colOff>138213</xdr:colOff>
      <xdr:row>288</xdr:row>
      <xdr:rowOff>10582</xdr:rowOff>
    </xdr:to>
    <xdr:sp macro="" textlink="">
      <xdr:nvSpPr>
        <xdr:cNvPr id="304" name="TextBox 303">
          <a:extLst>
            <a:ext uri="{FF2B5EF4-FFF2-40B4-BE49-F238E27FC236}">
              <a16:creationId xmlns:a16="http://schemas.microsoft.com/office/drawing/2014/main" id="{00000000-0008-0000-0200-000030010000}"/>
            </a:ext>
          </a:extLst>
        </xdr:cNvPr>
        <xdr:cNvSpPr txBox="1"/>
      </xdr:nvSpPr>
      <xdr:spPr>
        <a:xfrm>
          <a:off x="3762407" y="42540314"/>
          <a:ext cx="417127" cy="183089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477832</xdr:colOff>
      <xdr:row>286</xdr:row>
      <xdr:rowOff>174171</xdr:rowOff>
    </xdr:from>
    <xdr:to>
      <xdr:col>10</xdr:col>
      <xdr:colOff>1476452</xdr:colOff>
      <xdr:row>288</xdr:row>
      <xdr:rowOff>46265</xdr:rowOff>
    </xdr:to>
    <xdr:sp macro="" textlink="">
      <xdr:nvSpPr>
        <xdr:cNvPr id="305" name="TextBox 304">
          <a:extLst>
            <a:ext uri="{FF2B5EF4-FFF2-40B4-BE49-F238E27FC236}">
              <a16:creationId xmlns:a16="http://schemas.microsoft.com/office/drawing/2014/main" id="{00000000-0008-0000-0200-000031010000}"/>
            </a:ext>
          </a:extLst>
        </xdr:cNvPr>
        <xdr:cNvSpPr txBox="1"/>
      </xdr:nvSpPr>
      <xdr:spPr>
        <a:xfrm>
          <a:off x="6342511" y="42505992"/>
          <a:ext cx="2440977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(готов, но не работаю)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63985</xdr:colOff>
      <xdr:row>287</xdr:row>
      <xdr:rowOff>17993</xdr:rowOff>
    </xdr:from>
    <xdr:to>
      <xdr:col>7</xdr:col>
      <xdr:colOff>481112</xdr:colOff>
      <xdr:row>288</xdr:row>
      <xdr:rowOff>10582</xdr:rowOff>
    </xdr:to>
    <xdr:sp macro="" textlink="">
      <xdr:nvSpPr>
        <xdr:cNvPr id="306" name="TextBox 305">
          <a:extLst>
            <a:ext uri="{FF2B5EF4-FFF2-40B4-BE49-F238E27FC236}">
              <a16:creationId xmlns:a16="http://schemas.microsoft.com/office/drawing/2014/main" id="{00000000-0008-0000-0200-000032010000}"/>
            </a:ext>
          </a:extLst>
        </xdr:cNvPr>
        <xdr:cNvSpPr txBox="1"/>
      </xdr:nvSpPr>
      <xdr:spPr>
        <a:xfrm>
          <a:off x="5928664" y="42540314"/>
          <a:ext cx="417127" cy="183089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0</xdr:colOff>
      <xdr:row>115</xdr:row>
      <xdr:rowOff>68037</xdr:rowOff>
    </xdr:from>
    <xdr:to>
      <xdr:col>5</xdr:col>
      <xdr:colOff>931208</xdr:colOff>
      <xdr:row>116</xdr:row>
      <xdr:rowOff>163286</xdr:rowOff>
    </xdr:to>
    <xdr:sp macro="" textlink="">
      <xdr:nvSpPr>
        <xdr:cNvPr id="276" name="TextBox 275">
          <a:extLst>
            <a:ext uri="{FF2B5EF4-FFF2-40B4-BE49-F238E27FC236}">
              <a16:creationId xmlns:a16="http://schemas.microsoft.com/office/drawing/2014/main" id="{00000000-0008-0000-0200-000014010000}"/>
            </a:ext>
          </a:extLst>
        </xdr:cNvPr>
        <xdr:cNvSpPr txBox="1"/>
      </xdr:nvSpPr>
      <xdr:spPr>
        <a:xfrm>
          <a:off x="312964" y="17716501"/>
          <a:ext cx="4659565" cy="2721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ОЭО кранов печного цеха,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%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680357</xdr:colOff>
      <xdr:row>119</xdr:row>
      <xdr:rowOff>27214</xdr:rowOff>
    </xdr:from>
    <xdr:to>
      <xdr:col>5</xdr:col>
      <xdr:colOff>16286</xdr:colOff>
      <xdr:row>127</xdr:row>
      <xdr:rowOff>105655</xdr:rowOff>
    </xdr:to>
    <xdr:graphicFrame macro="">
      <xdr:nvGraphicFramePr>
        <xdr:cNvPr id="297" name="Chart 296">
          <a:extLst>
            <a:ext uri="{FF2B5EF4-FFF2-40B4-BE49-F238E27FC236}">
              <a16:creationId xmlns:a16="http://schemas.microsoft.com/office/drawing/2014/main" id="{00000000-0008-0000-0200-000029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5</xdr:col>
      <xdr:colOff>272143</xdr:colOff>
      <xdr:row>119</xdr:row>
      <xdr:rowOff>27214</xdr:rowOff>
    </xdr:from>
    <xdr:to>
      <xdr:col>7</xdr:col>
      <xdr:colOff>138749</xdr:colOff>
      <xdr:row>127</xdr:row>
      <xdr:rowOff>105655</xdr:rowOff>
    </xdr:to>
    <xdr:graphicFrame macro="">
      <xdr:nvGraphicFramePr>
        <xdr:cNvPr id="307" name="Chart 306">
          <a:extLst>
            <a:ext uri="{FF2B5EF4-FFF2-40B4-BE49-F238E27FC236}">
              <a16:creationId xmlns:a16="http://schemas.microsoft.com/office/drawing/2014/main" id="{00000000-0008-0000-0200-000033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7</xdr:col>
      <xdr:colOff>312964</xdr:colOff>
      <xdr:row>119</xdr:row>
      <xdr:rowOff>27214</xdr:rowOff>
    </xdr:from>
    <xdr:to>
      <xdr:col>10</xdr:col>
      <xdr:colOff>560571</xdr:colOff>
      <xdr:row>127</xdr:row>
      <xdr:rowOff>105655</xdr:rowOff>
    </xdr:to>
    <xdr:graphicFrame macro="">
      <xdr:nvGraphicFramePr>
        <xdr:cNvPr id="308" name="Chart 307">
          <a:extLst>
            <a:ext uri="{FF2B5EF4-FFF2-40B4-BE49-F238E27FC236}">
              <a16:creationId xmlns:a16="http://schemas.microsoft.com/office/drawing/2014/main" id="{00000000-0008-0000-0200-000034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10</xdr:col>
      <xdr:colOff>775607</xdr:colOff>
      <xdr:row>119</xdr:row>
      <xdr:rowOff>27214</xdr:rowOff>
    </xdr:from>
    <xdr:to>
      <xdr:col>10</xdr:col>
      <xdr:colOff>2465571</xdr:colOff>
      <xdr:row>127</xdr:row>
      <xdr:rowOff>105655</xdr:rowOff>
    </xdr:to>
    <xdr:graphicFrame macro="">
      <xdr:nvGraphicFramePr>
        <xdr:cNvPr id="309" name="Chart 308">
          <a:extLst>
            <a:ext uri="{FF2B5EF4-FFF2-40B4-BE49-F238E27FC236}">
              <a16:creationId xmlns:a16="http://schemas.microsoft.com/office/drawing/2014/main" id="{00000000-0008-0000-0200-00003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>
    <xdr:from>
      <xdr:col>10</xdr:col>
      <xdr:colOff>2694214</xdr:colOff>
      <xdr:row>119</xdr:row>
      <xdr:rowOff>27214</xdr:rowOff>
    </xdr:from>
    <xdr:to>
      <xdr:col>11</xdr:col>
      <xdr:colOff>506143</xdr:colOff>
      <xdr:row>127</xdr:row>
      <xdr:rowOff>105655</xdr:rowOff>
    </xdr:to>
    <xdr:graphicFrame macro="">
      <xdr:nvGraphicFramePr>
        <xdr:cNvPr id="310" name="Chart 309">
          <a:extLst>
            <a:ext uri="{FF2B5EF4-FFF2-40B4-BE49-F238E27FC236}">
              <a16:creationId xmlns:a16="http://schemas.microsoft.com/office/drawing/2014/main" id="{00000000-0008-0000-0200-000036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>
    <xdr:from>
      <xdr:col>2</xdr:col>
      <xdr:colOff>0</xdr:colOff>
      <xdr:row>204</xdr:row>
      <xdr:rowOff>13607</xdr:rowOff>
    </xdr:from>
    <xdr:to>
      <xdr:col>5</xdr:col>
      <xdr:colOff>931208</xdr:colOff>
      <xdr:row>205</xdr:row>
      <xdr:rowOff>108856</xdr:rowOff>
    </xdr:to>
    <xdr:sp macro="" textlink="">
      <xdr:nvSpPr>
        <xdr:cNvPr id="311" name="TextBox 310">
          <a:extLst>
            <a:ext uri="{FF2B5EF4-FFF2-40B4-BE49-F238E27FC236}">
              <a16:creationId xmlns:a16="http://schemas.microsoft.com/office/drawing/2014/main" id="{00000000-0008-0000-0200-000037010000}"/>
            </a:ext>
          </a:extLst>
        </xdr:cNvPr>
        <xdr:cNvSpPr txBox="1"/>
      </xdr:nvSpPr>
      <xdr:spPr>
        <a:xfrm>
          <a:off x="312964" y="32371393"/>
          <a:ext cx="4659565" cy="2721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ОЭО кранов склада готовой продукции,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%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208</xdr:row>
      <xdr:rowOff>27216</xdr:rowOff>
    </xdr:from>
    <xdr:to>
      <xdr:col>4</xdr:col>
      <xdr:colOff>357890</xdr:colOff>
      <xdr:row>209</xdr:row>
      <xdr:rowOff>124665</xdr:rowOff>
    </xdr:to>
    <xdr:sp macro="" textlink="">
      <xdr:nvSpPr>
        <xdr:cNvPr id="312" name="TextBox 311">
          <a:extLst>
            <a:ext uri="{FF2B5EF4-FFF2-40B4-BE49-F238E27FC236}">
              <a16:creationId xmlns:a16="http://schemas.microsoft.com/office/drawing/2014/main" id="{00000000-0008-0000-0200-000038010000}"/>
            </a:ext>
          </a:extLst>
        </xdr:cNvPr>
        <xdr:cNvSpPr txBox="1"/>
      </xdr:nvSpPr>
      <xdr:spPr>
        <a:xfrm>
          <a:off x="463920" y="32915680"/>
          <a:ext cx="1581256" cy="2743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209</xdr:row>
      <xdr:rowOff>150308</xdr:rowOff>
    </xdr:from>
    <xdr:to>
      <xdr:col>4</xdr:col>
      <xdr:colOff>357890</xdr:colOff>
      <xdr:row>211</xdr:row>
      <xdr:rowOff>64583</xdr:rowOff>
    </xdr:to>
    <xdr:sp macro="" textlink="">
      <xdr:nvSpPr>
        <xdr:cNvPr id="313" name="TextBox 312">
          <a:extLst>
            <a:ext uri="{FF2B5EF4-FFF2-40B4-BE49-F238E27FC236}">
              <a16:creationId xmlns:a16="http://schemas.microsoft.com/office/drawing/2014/main" id="{00000000-0008-0000-0200-000039010000}"/>
            </a:ext>
          </a:extLst>
        </xdr:cNvPr>
        <xdr:cNvSpPr txBox="1"/>
      </xdr:nvSpPr>
      <xdr:spPr>
        <a:xfrm>
          <a:off x="463920" y="33215665"/>
          <a:ext cx="1581256" cy="26806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Текущий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211</xdr:row>
      <xdr:rowOff>90226</xdr:rowOff>
    </xdr:from>
    <xdr:to>
      <xdr:col>4</xdr:col>
      <xdr:colOff>357890</xdr:colOff>
      <xdr:row>213</xdr:row>
      <xdr:rowOff>4503</xdr:rowOff>
    </xdr:to>
    <xdr:sp macro="" textlink="">
      <xdr:nvSpPr>
        <xdr:cNvPr id="314" name="TextBox 313">
          <a:extLst>
            <a:ext uri="{FF2B5EF4-FFF2-40B4-BE49-F238E27FC236}">
              <a16:creationId xmlns:a16="http://schemas.microsoft.com/office/drawing/2014/main" id="{00000000-0008-0000-0200-00003A010000}"/>
            </a:ext>
          </a:extLst>
        </xdr:cNvPr>
        <xdr:cNvSpPr txBox="1"/>
      </xdr:nvSpPr>
      <xdr:spPr>
        <a:xfrm>
          <a:off x="463920" y="33509369"/>
          <a:ext cx="1581256" cy="2680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213</xdr:row>
      <xdr:rowOff>30146</xdr:rowOff>
    </xdr:from>
    <xdr:to>
      <xdr:col>4</xdr:col>
      <xdr:colOff>357890</xdr:colOff>
      <xdr:row>214</xdr:row>
      <xdr:rowOff>127595</xdr:rowOff>
    </xdr:to>
    <xdr:sp macro="" textlink="">
      <xdr:nvSpPr>
        <xdr:cNvPr id="315" name="TextBox 314">
          <a:extLst>
            <a:ext uri="{FF2B5EF4-FFF2-40B4-BE49-F238E27FC236}">
              <a16:creationId xmlns:a16="http://schemas.microsoft.com/office/drawing/2014/main" id="{00000000-0008-0000-0200-00003B010000}"/>
            </a:ext>
          </a:extLst>
        </xdr:cNvPr>
        <xdr:cNvSpPr txBox="1"/>
      </xdr:nvSpPr>
      <xdr:spPr>
        <a:xfrm>
          <a:off x="463920" y="33803075"/>
          <a:ext cx="1581256" cy="27434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138135</xdr:colOff>
      <xdr:row>214</xdr:row>
      <xdr:rowOff>153240</xdr:rowOff>
    </xdr:from>
    <xdr:to>
      <xdr:col>4</xdr:col>
      <xdr:colOff>514516</xdr:colOff>
      <xdr:row>216</xdr:row>
      <xdr:rowOff>0</xdr:rowOff>
    </xdr:to>
    <xdr:sp macro="" textlink="">
      <xdr:nvSpPr>
        <xdr:cNvPr id="316" name="TextBox 315">
          <a:extLst>
            <a:ext uri="{FF2B5EF4-FFF2-40B4-BE49-F238E27FC236}">
              <a16:creationId xmlns:a16="http://schemas.microsoft.com/office/drawing/2014/main" id="{00000000-0008-0000-0200-00003C010000}"/>
            </a:ext>
          </a:extLst>
        </xdr:cNvPr>
        <xdr:cNvSpPr txBox="1"/>
      </xdr:nvSpPr>
      <xdr:spPr>
        <a:xfrm>
          <a:off x="451099" y="34103061"/>
          <a:ext cx="1750703" cy="20054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742183</xdr:colOff>
      <xdr:row>207</xdr:row>
      <xdr:rowOff>163286</xdr:rowOff>
    </xdr:from>
    <xdr:to>
      <xdr:col>5</xdr:col>
      <xdr:colOff>78112</xdr:colOff>
      <xdr:row>216</xdr:row>
      <xdr:rowOff>0</xdr:rowOff>
    </xdr:to>
    <xdr:graphicFrame macro="">
      <xdr:nvGraphicFramePr>
        <xdr:cNvPr id="317" name="Chart 316">
          <a:extLst>
            <a:ext uri="{FF2B5EF4-FFF2-40B4-BE49-F238E27FC236}">
              <a16:creationId xmlns:a16="http://schemas.microsoft.com/office/drawing/2014/main" id="{00000000-0008-0000-0200-00003D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  <xdr:twoCellAnchor>
    <xdr:from>
      <xdr:col>5</xdr:col>
      <xdr:colOff>333969</xdr:colOff>
      <xdr:row>207</xdr:row>
      <xdr:rowOff>163286</xdr:rowOff>
    </xdr:from>
    <xdr:to>
      <xdr:col>7</xdr:col>
      <xdr:colOff>200575</xdr:colOff>
      <xdr:row>216</xdr:row>
      <xdr:rowOff>0</xdr:rowOff>
    </xdr:to>
    <xdr:graphicFrame macro="">
      <xdr:nvGraphicFramePr>
        <xdr:cNvPr id="318" name="Chart 317">
          <a:extLst>
            <a:ext uri="{FF2B5EF4-FFF2-40B4-BE49-F238E27FC236}">
              <a16:creationId xmlns:a16="http://schemas.microsoft.com/office/drawing/2014/main" id="{00000000-0008-0000-0200-00003E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twoCellAnchor>
  <xdr:twoCellAnchor>
    <xdr:from>
      <xdr:col>7</xdr:col>
      <xdr:colOff>374790</xdr:colOff>
      <xdr:row>207</xdr:row>
      <xdr:rowOff>163286</xdr:rowOff>
    </xdr:from>
    <xdr:to>
      <xdr:col>10</xdr:col>
      <xdr:colOff>622397</xdr:colOff>
      <xdr:row>216</xdr:row>
      <xdr:rowOff>0</xdr:rowOff>
    </xdr:to>
    <xdr:graphicFrame macro="">
      <xdr:nvGraphicFramePr>
        <xdr:cNvPr id="319" name="Chart 318">
          <a:extLst>
            <a:ext uri="{FF2B5EF4-FFF2-40B4-BE49-F238E27FC236}">
              <a16:creationId xmlns:a16="http://schemas.microsoft.com/office/drawing/2014/main" id="{00000000-0008-0000-0200-00003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/>
  </xdr:twoCellAnchor>
  <xdr:twoCellAnchor>
    <xdr:from>
      <xdr:col>10</xdr:col>
      <xdr:colOff>837433</xdr:colOff>
      <xdr:row>207</xdr:row>
      <xdr:rowOff>163286</xdr:rowOff>
    </xdr:from>
    <xdr:to>
      <xdr:col>10</xdr:col>
      <xdr:colOff>2527397</xdr:colOff>
      <xdr:row>216</xdr:row>
      <xdr:rowOff>0</xdr:rowOff>
    </xdr:to>
    <xdr:graphicFrame macro="">
      <xdr:nvGraphicFramePr>
        <xdr:cNvPr id="320" name="Chart 319">
          <a:extLst>
            <a:ext uri="{FF2B5EF4-FFF2-40B4-BE49-F238E27FC236}">
              <a16:creationId xmlns:a16="http://schemas.microsoft.com/office/drawing/2014/main" id="{00000000-0008-0000-0200-000040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"/>
        </a:graphicData>
      </a:graphic>
    </xdr:graphicFrame>
    <xdr:clientData/>
  </xdr:twoCellAnchor>
  <xdr:twoCellAnchor>
    <xdr:from>
      <xdr:col>10</xdr:col>
      <xdr:colOff>2756040</xdr:colOff>
      <xdr:row>207</xdr:row>
      <xdr:rowOff>163286</xdr:rowOff>
    </xdr:from>
    <xdr:to>
      <xdr:col>11</xdr:col>
      <xdr:colOff>567969</xdr:colOff>
      <xdr:row>216</xdr:row>
      <xdr:rowOff>0</xdr:rowOff>
    </xdr:to>
    <xdr:graphicFrame macro="">
      <xdr:nvGraphicFramePr>
        <xdr:cNvPr id="321" name="Chart 320">
          <a:extLst>
            <a:ext uri="{FF2B5EF4-FFF2-40B4-BE49-F238E27FC236}">
              <a16:creationId xmlns:a16="http://schemas.microsoft.com/office/drawing/2014/main" id="{00000000-0008-0000-0200-00004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"/>
        </a:graphicData>
      </a:graphic>
    </xdr:graphicFrame>
    <xdr:clientData/>
  </xdr:twoCellAnchor>
  <xdr:twoCellAnchor>
    <xdr:from>
      <xdr:col>2</xdr:col>
      <xdr:colOff>13607</xdr:colOff>
      <xdr:row>128</xdr:row>
      <xdr:rowOff>0</xdr:rowOff>
    </xdr:from>
    <xdr:to>
      <xdr:col>8</xdr:col>
      <xdr:colOff>467533</xdr:colOff>
      <xdr:row>129</xdr:row>
      <xdr:rowOff>95250</xdr:rowOff>
    </xdr:to>
    <xdr:sp macro="" textlink="">
      <xdr:nvSpPr>
        <xdr:cNvPr id="322" name="TextBox 321">
          <a:extLst>
            <a:ext uri="{FF2B5EF4-FFF2-40B4-BE49-F238E27FC236}">
              <a16:creationId xmlns:a16="http://schemas.microsoft.com/office/drawing/2014/main" id="{00000000-0008-0000-0200-000042010000}"/>
            </a:ext>
          </a:extLst>
        </xdr:cNvPr>
        <xdr:cNvSpPr txBox="1"/>
      </xdr:nvSpPr>
      <xdr:spPr>
        <a:xfrm>
          <a:off x="326571" y="19948071"/>
          <a:ext cx="6822069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Анализ работы кранов склада готовой продукции, часы (топ-5 операций выделены):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119</xdr:row>
      <xdr:rowOff>81644</xdr:rowOff>
    </xdr:from>
    <xdr:to>
      <xdr:col>4</xdr:col>
      <xdr:colOff>410253</xdr:colOff>
      <xdr:row>121</xdr:row>
      <xdr:rowOff>2201</xdr:rowOff>
    </xdr:to>
    <xdr:sp macro="" textlink="">
      <xdr:nvSpPr>
        <xdr:cNvPr id="323" name="TextBox 322">
          <a:extLst>
            <a:ext uri="{FF2B5EF4-FFF2-40B4-BE49-F238E27FC236}">
              <a16:creationId xmlns:a16="http://schemas.microsoft.com/office/drawing/2014/main" id="{00000000-0008-0000-0200-000043010000}"/>
            </a:ext>
          </a:extLst>
        </xdr:cNvPr>
        <xdr:cNvSpPr txBox="1"/>
      </xdr:nvSpPr>
      <xdr:spPr>
        <a:xfrm>
          <a:off x="516283" y="18437680"/>
          <a:ext cx="1581256" cy="2743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121</xdr:row>
      <xdr:rowOff>27844</xdr:rowOff>
    </xdr:from>
    <xdr:to>
      <xdr:col>4</xdr:col>
      <xdr:colOff>410253</xdr:colOff>
      <xdr:row>122</xdr:row>
      <xdr:rowOff>119012</xdr:rowOff>
    </xdr:to>
    <xdr:sp macro="" textlink="">
      <xdr:nvSpPr>
        <xdr:cNvPr id="324" name="TextBox 323">
          <a:extLst>
            <a:ext uri="{FF2B5EF4-FFF2-40B4-BE49-F238E27FC236}">
              <a16:creationId xmlns:a16="http://schemas.microsoft.com/office/drawing/2014/main" id="{00000000-0008-0000-0200-000044010000}"/>
            </a:ext>
          </a:extLst>
        </xdr:cNvPr>
        <xdr:cNvSpPr txBox="1"/>
      </xdr:nvSpPr>
      <xdr:spPr>
        <a:xfrm>
          <a:off x="516283" y="18737665"/>
          <a:ext cx="1581256" cy="26806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Текущий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122</xdr:row>
      <xdr:rowOff>144655</xdr:rowOff>
    </xdr:from>
    <xdr:to>
      <xdr:col>4</xdr:col>
      <xdr:colOff>410253</xdr:colOff>
      <xdr:row>124</xdr:row>
      <xdr:rowOff>58932</xdr:rowOff>
    </xdr:to>
    <xdr:sp macro="" textlink="">
      <xdr:nvSpPr>
        <xdr:cNvPr id="325" name="TextBox 324">
          <a:extLst>
            <a:ext uri="{FF2B5EF4-FFF2-40B4-BE49-F238E27FC236}">
              <a16:creationId xmlns:a16="http://schemas.microsoft.com/office/drawing/2014/main" id="{00000000-0008-0000-0200-000045010000}"/>
            </a:ext>
          </a:extLst>
        </xdr:cNvPr>
        <xdr:cNvSpPr txBox="1"/>
      </xdr:nvSpPr>
      <xdr:spPr>
        <a:xfrm>
          <a:off x="516283" y="19031369"/>
          <a:ext cx="1581256" cy="2680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124</xdr:row>
      <xdr:rowOff>84575</xdr:rowOff>
    </xdr:from>
    <xdr:to>
      <xdr:col>4</xdr:col>
      <xdr:colOff>410253</xdr:colOff>
      <xdr:row>126</xdr:row>
      <xdr:rowOff>5130</xdr:rowOff>
    </xdr:to>
    <xdr:sp macro="" textlink="">
      <xdr:nvSpPr>
        <xdr:cNvPr id="326" name="TextBox 325">
          <a:extLst>
            <a:ext uri="{FF2B5EF4-FFF2-40B4-BE49-F238E27FC236}">
              <a16:creationId xmlns:a16="http://schemas.microsoft.com/office/drawing/2014/main" id="{00000000-0008-0000-0200-000046010000}"/>
            </a:ext>
          </a:extLst>
        </xdr:cNvPr>
        <xdr:cNvSpPr txBox="1"/>
      </xdr:nvSpPr>
      <xdr:spPr>
        <a:xfrm>
          <a:off x="516283" y="19325075"/>
          <a:ext cx="1581256" cy="27434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190498</xdr:colOff>
      <xdr:row>126</xdr:row>
      <xdr:rowOff>30775</xdr:rowOff>
    </xdr:from>
    <xdr:to>
      <xdr:col>4</xdr:col>
      <xdr:colOff>566879</xdr:colOff>
      <xdr:row>127</xdr:row>
      <xdr:rowOff>54428</xdr:rowOff>
    </xdr:to>
    <xdr:sp macro="" textlink="">
      <xdr:nvSpPr>
        <xdr:cNvPr id="327" name="TextBox 326">
          <a:extLst>
            <a:ext uri="{FF2B5EF4-FFF2-40B4-BE49-F238E27FC236}">
              <a16:creationId xmlns:a16="http://schemas.microsoft.com/office/drawing/2014/main" id="{00000000-0008-0000-0200-000047010000}"/>
            </a:ext>
          </a:extLst>
        </xdr:cNvPr>
        <xdr:cNvSpPr txBox="1"/>
      </xdr:nvSpPr>
      <xdr:spPr>
        <a:xfrm>
          <a:off x="503462" y="19625061"/>
          <a:ext cx="1750703" cy="20054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1257219</xdr:colOff>
      <xdr:row>73</xdr:row>
      <xdr:rowOff>77320</xdr:rowOff>
    </xdr:from>
    <xdr:to>
      <xdr:col>5</xdr:col>
      <xdr:colOff>596108</xdr:colOff>
      <xdr:row>74</xdr:row>
      <xdr:rowOff>170890</xdr:rowOff>
    </xdr:to>
    <xdr:sp macro="" textlink="">
      <xdr:nvSpPr>
        <xdr:cNvPr id="286" name="TextBox 285">
          <a:extLst>
            <a:ext uri="{FF2B5EF4-FFF2-40B4-BE49-F238E27FC236}">
              <a16:creationId xmlns:a16="http://schemas.microsoft.com/office/drawing/2014/main" id="{00000000-0008-0000-0200-00001E010000}"/>
            </a:ext>
          </a:extLst>
        </xdr:cNvPr>
        <xdr:cNvSpPr txBox="1"/>
      </xdr:nvSpPr>
      <xdr:spPr>
        <a:xfrm>
          <a:off x="2938101" y="2968438"/>
          <a:ext cx="1692125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Печи: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П61-63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672344</xdr:colOff>
      <xdr:row>73</xdr:row>
      <xdr:rowOff>77320</xdr:rowOff>
    </xdr:from>
    <xdr:to>
      <xdr:col>7</xdr:col>
      <xdr:colOff>549786</xdr:colOff>
      <xdr:row>74</xdr:row>
      <xdr:rowOff>170890</xdr:rowOff>
    </xdr:to>
    <xdr:sp macro="" textlink="">
      <xdr:nvSpPr>
        <xdr:cNvPr id="287" name="TextBox 286">
          <a:extLst>
            <a:ext uri="{FF2B5EF4-FFF2-40B4-BE49-F238E27FC236}">
              <a16:creationId xmlns:a16="http://schemas.microsoft.com/office/drawing/2014/main" id="{00000000-0008-0000-0200-00001F010000}"/>
            </a:ext>
          </a:extLst>
        </xdr:cNvPr>
        <xdr:cNvSpPr txBox="1"/>
      </xdr:nvSpPr>
      <xdr:spPr>
        <a:xfrm>
          <a:off x="4706462" y="2968438"/>
          <a:ext cx="1692795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Печи: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П64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626022</xdr:colOff>
      <xdr:row>73</xdr:row>
      <xdr:rowOff>77320</xdr:rowOff>
    </xdr:from>
    <xdr:to>
      <xdr:col>10</xdr:col>
      <xdr:colOff>879111</xdr:colOff>
      <xdr:row>74</xdr:row>
      <xdr:rowOff>170890</xdr:rowOff>
    </xdr:to>
    <xdr:sp macro="" textlink="">
      <xdr:nvSpPr>
        <xdr:cNvPr id="288" name="TextBox 287">
          <a:extLst>
            <a:ext uri="{FF2B5EF4-FFF2-40B4-BE49-F238E27FC236}">
              <a16:creationId xmlns:a16="http://schemas.microsoft.com/office/drawing/2014/main" id="{00000000-0008-0000-0200-000020010000}"/>
            </a:ext>
          </a:extLst>
        </xdr:cNvPr>
        <xdr:cNvSpPr txBox="1"/>
      </xdr:nvSpPr>
      <xdr:spPr>
        <a:xfrm>
          <a:off x="6475493" y="2968438"/>
          <a:ext cx="1687442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Краны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955347</xdr:colOff>
      <xdr:row>73</xdr:row>
      <xdr:rowOff>77320</xdr:rowOff>
    </xdr:from>
    <xdr:to>
      <xdr:col>10</xdr:col>
      <xdr:colOff>2642789</xdr:colOff>
      <xdr:row>74</xdr:row>
      <xdr:rowOff>170890</xdr:rowOff>
    </xdr:to>
    <xdr:sp macro="" textlink="">
      <xdr:nvSpPr>
        <xdr:cNvPr id="296" name="TextBox 295">
          <a:extLst>
            <a:ext uri="{FF2B5EF4-FFF2-40B4-BE49-F238E27FC236}">
              <a16:creationId xmlns:a16="http://schemas.microsoft.com/office/drawing/2014/main" id="{00000000-0008-0000-0200-000028010000}"/>
            </a:ext>
          </a:extLst>
        </xdr:cNvPr>
        <xdr:cNvSpPr txBox="1"/>
      </xdr:nvSpPr>
      <xdr:spPr>
        <a:xfrm>
          <a:off x="8239171" y="2968438"/>
          <a:ext cx="1687442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Ковши</a:t>
          </a:r>
        </a:p>
      </xdr:txBody>
    </xdr:sp>
    <xdr:clientData/>
  </xdr:twoCellAnchor>
  <xdr:twoCellAnchor>
    <xdr:from>
      <xdr:col>10</xdr:col>
      <xdr:colOff>2719025</xdr:colOff>
      <xdr:row>73</xdr:row>
      <xdr:rowOff>77320</xdr:rowOff>
    </xdr:from>
    <xdr:to>
      <xdr:col>11</xdr:col>
      <xdr:colOff>533915</xdr:colOff>
      <xdr:row>74</xdr:row>
      <xdr:rowOff>170890</xdr:rowOff>
    </xdr:to>
    <xdr:sp macro="" textlink="">
      <xdr:nvSpPr>
        <xdr:cNvPr id="328" name="TextBox 327">
          <a:extLst>
            <a:ext uri="{FF2B5EF4-FFF2-40B4-BE49-F238E27FC236}">
              <a16:creationId xmlns:a16="http://schemas.microsoft.com/office/drawing/2014/main" id="{00000000-0008-0000-0200-000048010000}"/>
            </a:ext>
          </a:extLst>
        </xdr:cNvPr>
        <xdr:cNvSpPr txBox="1"/>
      </xdr:nvSpPr>
      <xdr:spPr>
        <a:xfrm>
          <a:off x="10002849" y="2968438"/>
          <a:ext cx="1692125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РМ</a:t>
          </a:r>
        </a:p>
      </xdr:txBody>
    </xdr:sp>
    <xdr:clientData/>
  </xdr:twoCellAnchor>
  <xdr:oneCellAnchor>
    <xdr:from>
      <xdr:col>2</xdr:col>
      <xdr:colOff>279388</xdr:colOff>
      <xdr:row>77</xdr:row>
      <xdr:rowOff>93460</xdr:rowOff>
    </xdr:from>
    <xdr:ext cx="731894" cy="686313"/>
    <xdr:pic>
      <xdr:nvPicPr>
        <xdr:cNvPr id="350" name="Picture 349">
          <a:extLst>
            <a:ext uri="{FF2B5EF4-FFF2-40B4-BE49-F238E27FC236}">
              <a16:creationId xmlns:a16="http://schemas.microsoft.com/office/drawing/2014/main" id="{00000000-0008-0000-0200-00005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593153" y="12711284"/>
          <a:ext cx="731894" cy="686313"/>
        </a:xfrm>
        <a:prstGeom prst="rect">
          <a:avLst/>
        </a:prstGeom>
      </xdr:spPr>
    </xdr:pic>
    <xdr:clientData/>
  </xdr:oneCellAnchor>
  <xdr:twoCellAnchor>
    <xdr:from>
      <xdr:col>4</xdr:col>
      <xdr:colOff>1258893</xdr:colOff>
      <xdr:row>75</xdr:row>
      <xdr:rowOff>23593</xdr:rowOff>
    </xdr:from>
    <xdr:to>
      <xdr:col>5</xdr:col>
      <xdr:colOff>594822</xdr:colOff>
      <xdr:row>83</xdr:row>
      <xdr:rowOff>102034</xdr:rowOff>
    </xdr:to>
    <xdr:graphicFrame macro="">
      <xdr:nvGraphicFramePr>
        <xdr:cNvPr id="351" name="Chart 350">
          <a:extLst>
            <a:ext uri="{FF2B5EF4-FFF2-40B4-BE49-F238E27FC236}">
              <a16:creationId xmlns:a16="http://schemas.microsoft.com/office/drawing/2014/main" id="{00000000-0008-0000-0200-00005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"/>
        </a:graphicData>
      </a:graphic>
    </xdr:graphicFrame>
    <xdr:clientData/>
  </xdr:twoCellAnchor>
  <xdr:twoCellAnchor>
    <xdr:from>
      <xdr:col>4</xdr:col>
      <xdr:colOff>20922</xdr:colOff>
      <xdr:row>75</xdr:row>
      <xdr:rowOff>33747</xdr:rowOff>
    </xdr:from>
    <xdr:to>
      <xdr:col>4</xdr:col>
      <xdr:colOff>1208943</xdr:colOff>
      <xdr:row>76</xdr:row>
      <xdr:rowOff>131196</xdr:rowOff>
    </xdr:to>
    <xdr:sp macro="" textlink="">
      <xdr:nvSpPr>
        <xdr:cNvPr id="352" name="TextBox 351">
          <a:extLst>
            <a:ext uri="{FF2B5EF4-FFF2-40B4-BE49-F238E27FC236}">
              <a16:creationId xmlns:a16="http://schemas.microsoft.com/office/drawing/2014/main" id="{00000000-0008-0000-0200-000060010000}"/>
            </a:ext>
          </a:extLst>
        </xdr:cNvPr>
        <xdr:cNvSpPr txBox="1"/>
      </xdr:nvSpPr>
      <xdr:spPr>
        <a:xfrm>
          <a:off x="1701804" y="3283453"/>
          <a:ext cx="1188021" cy="2767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76</xdr:row>
      <xdr:rowOff>156839</xdr:rowOff>
    </xdr:from>
    <xdr:to>
      <xdr:col>4</xdr:col>
      <xdr:colOff>1208943</xdr:colOff>
      <xdr:row>78</xdr:row>
      <xdr:rowOff>71115</xdr:rowOff>
    </xdr:to>
    <xdr:sp macro="" textlink="">
      <xdr:nvSpPr>
        <xdr:cNvPr id="353" name="TextBox 352">
          <a:extLst>
            <a:ext uri="{FF2B5EF4-FFF2-40B4-BE49-F238E27FC236}">
              <a16:creationId xmlns:a16="http://schemas.microsoft.com/office/drawing/2014/main" id="{00000000-0008-0000-0200-000061010000}"/>
            </a:ext>
          </a:extLst>
        </xdr:cNvPr>
        <xdr:cNvSpPr txBox="1"/>
      </xdr:nvSpPr>
      <xdr:spPr>
        <a:xfrm>
          <a:off x="1701804" y="3585839"/>
          <a:ext cx="1188021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78</xdr:row>
      <xdr:rowOff>96758</xdr:rowOff>
    </xdr:from>
    <xdr:to>
      <xdr:col>4</xdr:col>
      <xdr:colOff>1208943</xdr:colOff>
      <xdr:row>80</xdr:row>
      <xdr:rowOff>11034</xdr:rowOff>
    </xdr:to>
    <xdr:sp macro="" textlink="">
      <xdr:nvSpPr>
        <xdr:cNvPr id="354" name="TextBox 353">
          <a:extLst>
            <a:ext uri="{FF2B5EF4-FFF2-40B4-BE49-F238E27FC236}">
              <a16:creationId xmlns:a16="http://schemas.microsoft.com/office/drawing/2014/main" id="{00000000-0008-0000-0200-000062010000}"/>
            </a:ext>
          </a:extLst>
        </xdr:cNvPr>
        <xdr:cNvSpPr txBox="1"/>
      </xdr:nvSpPr>
      <xdr:spPr>
        <a:xfrm>
          <a:off x="1701804" y="3884346"/>
          <a:ext cx="1188021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80</xdr:row>
      <xdr:rowOff>36677</xdr:rowOff>
    </xdr:from>
    <xdr:to>
      <xdr:col>4</xdr:col>
      <xdr:colOff>1208943</xdr:colOff>
      <xdr:row>81</xdr:row>
      <xdr:rowOff>134126</xdr:rowOff>
    </xdr:to>
    <xdr:sp macro="" textlink="">
      <xdr:nvSpPr>
        <xdr:cNvPr id="355" name="TextBox 354">
          <a:extLst>
            <a:ext uri="{FF2B5EF4-FFF2-40B4-BE49-F238E27FC236}">
              <a16:creationId xmlns:a16="http://schemas.microsoft.com/office/drawing/2014/main" id="{00000000-0008-0000-0200-000063010000}"/>
            </a:ext>
          </a:extLst>
        </xdr:cNvPr>
        <xdr:cNvSpPr txBox="1"/>
      </xdr:nvSpPr>
      <xdr:spPr>
        <a:xfrm>
          <a:off x="1701804" y="4182853"/>
          <a:ext cx="1188021" cy="2767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81</xdr:row>
      <xdr:rowOff>159771</xdr:rowOff>
    </xdr:from>
    <xdr:to>
      <xdr:col>4</xdr:col>
      <xdr:colOff>1216676</xdr:colOff>
      <xdr:row>83</xdr:row>
      <xdr:rowOff>80595</xdr:rowOff>
    </xdr:to>
    <xdr:sp macro="" textlink="">
      <xdr:nvSpPr>
        <xdr:cNvPr id="356" name="TextBox 355">
          <a:extLst>
            <a:ext uri="{FF2B5EF4-FFF2-40B4-BE49-F238E27FC236}">
              <a16:creationId xmlns:a16="http://schemas.microsoft.com/office/drawing/2014/main" id="{00000000-0008-0000-0200-000064010000}"/>
            </a:ext>
          </a:extLst>
        </xdr:cNvPr>
        <xdr:cNvSpPr txBox="1"/>
      </xdr:nvSpPr>
      <xdr:spPr>
        <a:xfrm>
          <a:off x="1701804" y="4485242"/>
          <a:ext cx="1195754" cy="27941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не раб.: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666751</xdr:colOff>
      <xdr:row>75</xdr:row>
      <xdr:rowOff>23593</xdr:rowOff>
    </xdr:from>
    <xdr:to>
      <xdr:col>7</xdr:col>
      <xdr:colOff>533357</xdr:colOff>
      <xdr:row>83</xdr:row>
      <xdr:rowOff>102034</xdr:rowOff>
    </xdr:to>
    <xdr:graphicFrame macro="">
      <xdr:nvGraphicFramePr>
        <xdr:cNvPr id="357" name="Chart 356">
          <a:extLst>
            <a:ext uri="{FF2B5EF4-FFF2-40B4-BE49-F238E27FC236}">
              <a16:creationId xmlns:a16="http://schemas.microsoft.com/office/drawing/2014/main" id="{00000000-0008-0000-0200-00006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"/>
        </a:graphicData>
      </a:graphic>
    </xdr:graphicFrame>
    <xdr:clientData/>
  </xdr:twoCellAnchor>
  <xdr:twoCellAnchor>
    <xdr:from>
      <xdr:col>7</xdr:col>
      <xdr:colOff>630621</xdr:colOff>
      <xdr:row>75</xdr:row>
      <xdr:rowOff>23593</xdr:rowOff>
    </xdr:from>
    <xdr:to>
      <xdr:col>10</xdr:col>
      <xdr:colOff>878226</xdr:colOff>
      <xdr:row>83</xdr:row>
      <xdr:rowOff>102034</xdr:rowOff>
    </xdr:to>
    <xdr:graphicFrame macro="">
      <xdr:nvGraphicFramePr>
        <xdr:cNvPr id="358" name="Chart 357">
          <a:extLst>
            <a:ext uri="{FF2B5EF4-FFF2-40B4-BE49-F238E27FC236}">
              <a16:creationId xmlns:a16="http://schemas.microsoft.com/office/drawing/2014/main" id="{00000000-0008-0000-0200-000066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10</xdr:col>
      <xdr:colOff>952500</xdr:colOff>
      <xdr:row>75</xdr:row>
      <xdr:rowOff>23593</xdr:rowOff>
    </xdr:from>
    <xdr:to>
      <xdr:col>10</xdr:col>
      <xdr:colOff>2638709</xdr:colOff>
      <xdr:row>83</xdr:row>
      <xdr:rowOff>102034</xdr:rowOff>
    </xdr:to>
    <xdr:graphicFrame macro="">
      <xdr:nvGraphicFramePr>
        <xdr:cNvPr id="359" name="Chart 358">
          <a:extLst>
            <a:ext uri="{FF2B5EF4-FFF2-40B4-BE49-F238E27FC236}">
              <a16:creationId xmlns:a16="http://schemas.microsoft.com/office/drawing/2014/main" id="{00000000-0008-0000-0200-000067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"/>
        </a:graphicData>
      </a:graphic>
    </xdr:graphicFrame>
    <xdr:clientData/>
  </xdr:twoCellAnchor>
  <xdr:twoCellAnchor>
    <xdr:from>
      <xdr:col>10</xdr:col>
      <xdr:colOff>2726121</xdr:colOff>
      <xdr:row>75</xdr:row>
      <xdr:rowOff>23593</xdr:rowOff>
    </xdr:from>
    <xdr:to>
      <xdr:col>11</xdr:col>
      <xdr:colOff>536641</xdr:colOff>
      <xdr:row>83</xdr:row>
      <xdr:rowOff>102034</xdr:rowOff>
    </xdr:to>
    <xdr:graphicFrame macro="">
      <xdr:nvGraphicFramePr>
        <xdr:cNvPr id="360" name="Chart 359">
          <a:extLst>
            <a:ext uri="{FF2B5EF4-FFF2-40B4-BE49-F238E27FC236}">
              <a16:creationId xmlns:a16="http://schemas.microsoft.com/office/drawing/2014/main" id="{00000000-0008-0000-0200-000068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"/>
        </a:graphicData>
      </a:graphic>
    </xdr:graphicFrame>
    <xdr:clientData/>
  </xdr:twoCellAnchor>
  <xdr:twoCellAnchor>
    <xdr:from>
      <xdr:col>4</xdr:col>
      <xdr:colOff>367572</xdr:colOff>
      <xdr:row>45</xdr:row>
      <xdr:rowOff>163606</xdr:rowOff>
    </xdr:from>
    <xdr:to>
      <xdr:col>7</xdr:col>
      <xdr:colOff>547433</xdr:colOff>
      <xdr:row>45</xdr:row>
      <xdr:rowOff>163606</xdr:rowOff>
    </xdr:to>
    <xdr:cxnSp macro="">
      <xdr:nvCxnSpPr>
        <xdr:cNvPr id="361" name="Straight Connector 360">
          <a:extLst>
            <a:ext uri="{FF2B5EF4-FFF2-40B4-BE49-F238E27FC236}">
              <a16:creationId xmlns:a16="http://schemas.microsoft.com/office/drawing/2014/main" id="{00000000-0008-0000-0200-000069010000}"/>
            </a:ext>
          </a:extLst>
        </xdr:cNvPr>
        <xdr:cNvCxnSpPr/>
      </xdr:nvCxnSpPr>
      <xdr:spPr>
        <a:xfrm flipV="1">
          <a:off x="2048454" y="7133665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419119</xdr:colOff>
      <xdr:row>45</xdr:row>
      <xdr:rowOff>163606</xdr:rowOff>
    </xdr:from>
    <xdr:to>
      <xdr:col>11</xdr:col>
      <xdr:colOff>262804</xdr:colOff>
      <xdr:row>45</xdr:row>
      <xdr:rowOff>163606</xdr:rowOff>
    </xdr:to>
    <xdr:cxnSp macro="">
      <xdr:nvCxnSpPr>
        <xdr:cNvPr id="362" name="Straight Connector 361">
          <a:extLst>
            <a:ext uri="{FF2B5EF4-FFF2-40B4-BE49-F238E27FC236}">
              <a16:creationId xmlns:a16="http://schemas.microsoft.com/office/drawing/2014/main" id="{00000000-0008-0000-0200-00006A010000}"/>
            </a:ext>
          </a:extLst>
        </xdr:cNvPr>
        <xdr:cNvCxnSpPr/>
      </xdr:nvCxnSpPr>
      <xdr:spPr>
        <a:xfrm flipV="1">
          <a:off x="7075413" y="7133665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367572</xdr:colOff>
      <xdr:row>58</xdr:row>
      <xdr:rowOff>24653</xdr:rowOff>
    </xdr:from>
    <xdr:to>
      <xdr:col>7</xdr:col>
      <xdr:colOff>547433</xdr:colOff>
      <xdr:row>58</xdr:row>
      <xdr:rowOff>24653</xdr:rowOff>
    </xdr:to>
    <xdr:cxnSp macro="">
      <xdr:nvCxnSpPr>
        <xdr:cNvPr id="363" name="Straight Connector 362">
          <a:extLst>
            <a:ext uri="{FF2B5EF4-FFF2-40B4-BE49-F238E27FC236}">
              <a16:creationId xmlns:a16="http://schemas.microsoft.com/office/drawing/2014/main" id="{00000000-0008-0000-0200-00006B010000}"/>
            </a:ext>
          </a:extLst>
        </xdr:cNvPr>
        <xdr:cNvCxnSpPr/>
      </xdr:nvCxnSpPr>
      <xdr:spPr>
        <a:xfrm flipV="1">
          <a:off x="2048454" y="9247094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419119</xdr:colOff>
      <xdr:row>58</xdr:row>
      <xdr:rowOff>24653</xdr:rowOff>
    </xdr:from>
    <xdr:to>
      <xdr:col>11</xdr:col>
      <xdr:colOff>262804</xdr:colOff>
      <xdr:row>58</xdr:row>
      <xdr:rowOff>24653</xdr:rowOff>
    </xdr:to>
    <xdr:cxnSp macro="">
      <xdr:nvCxnSpPr>
        <xdr:cNvPr id="364" name="Straight Connector 363">
          <a:extLst>
            <a:ext uri="{FF2B5EF4-FFF2-40B4-BE49-F238E27FC236}">
              <a16:creationId xmlns:a16="http://schemas.microsoft.com/office/drawing/2014/main" id="{00000000-0008-0000-0200-00006C010000}"/>
            </a:ext>
          </a:extLst>
        </xdr:cNvPr>
        <xdr:cNvCxnSpPr/>
      </xdr:nvCxnSpPr>
      <xdr:spPr>
        <a:xfrm flipV="1">
          <a:off x="7075413" y="9247094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138955</xdr:colOff>
      <xdr:row>8</xdr:row>
      <xdr:rowOff>150720</xdr:rowOff>
    </xdr:from>
    <xdr:to>
      <xdr:col>4</xdr:col>
      <xdr:colOff>1824879</xdr:colOff>
      <xdr:row>10</xdr:row>
      <xdr:rowOff>44264</xdr:rowOff>
    </xdr:to>
    <xdr:sp macro="" textlink="">
      <xdr:nvSpPr>
        <xdr:cNvPr id="285" name="TextBox 284">
          <a:extLst>
            <a:ext uri="{FF2B5EF4-FFF2-40B4-BE49-F238E27FC236}">
              <a16:creationId xmlns:a16="http://schemas.microsoft.com/office/drawing/2014/main" id="{00000000-0008-0000-0200-00001D010000}"/>
            </a:ext>
          </a:extLst>
        </xdr:cNvPr>
        <xdr:cNvSpPr txBox="1"/>
      </xdr:nvSpPr>
      <xdr:spPr>
        <a:xfrm>
          <a:off x="1819837" y="1260102"/>
          <a:ext cx="1685924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в т.ч. козлового мет.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230935</xdr:colOff>
      <xdr:row>8</xdr:row>
      <xdr:rowOff>150720</xdr:rowOff>
    </xdr:from>
    <xdr:to>
      <xdr:col>6</xdr:col>
      <xdr:colOff>237476</xdr:colOff>
      <xdr:row>10</xdr:row>
      <xdr:rowOff>44264</xdr:rowOff>
    </xdr:to>
    <xdr:sp macro="" textlink="">
      <xdr:nvSpPr>
        <xdr:cNvPr id="289" name="TextBox 288">
          <a:extLst>
            <a:ext uri="{FF2B5EF4-FFF2-40B4-BE49-F238E27FC236}">
              <a16:creationId xmlns:a16="http://schemas.microsoft.com/office/drawing/2014/main" id="{00000000-0008-0000-0200-000021010000}"/>
            </a:ext>
          </a:extLst>
        </xdr:cNvPr>
        <xdr:cNvSpPr txBox="1"/>
      </xdr:nvSpPr>
      <xdr:spPr>
        <a:xfrm>
          <a:off x="4265053" y="1260102"/>
          <a:ext cx="1015070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1744849</xdr:colOff>
      <xdr:row>8</xdr:row>
      <xdr:rowOff>150720</xdr:rowOff>
    </xdr:from>
    <xdr:to>
      <xdr:col>5</xdr:col>
      <xdr:colOff>205068</xdr:colOff>
      <xdr:row>10</xdr:row>
      <xdr:rowOff>44264</xdr:rowOff>
    </xdr:to>
    <xdr:sp macro="" textlink="Вспомогательный!$N$53">
      <xdr:nvSpPr>
        <xdr:cNvPr id="290" name="TextBox 289">
          <a:extLst>
            <a:ext uri="{FF2B5EF4-FFF2-40B4-BE49-F238E27FC236}">
              <a16:creationId xmlns:a16="http://schemas.microsoft.com/office/drawing/2014/main" id="{00000000-0008-0000-0200-000022010000}"/>
            </a:ext>
          </a:extLst>
        </xdr:cNvPr>
        <xdr:cNvSpPr txBox="1"/>
      </xdr:nvSpPr>
      <xdr:spPr>
        <a:xfrm>
          <a:off x="3425731" y="1260102"/>
          <a:ext cx="813455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AB3EC55-DB87-44DC-9792-6E15F2F855C9}" type="TxLink">
            <a:rPr b="1" i="0" lang="en-US" strike="noStrike" sz="1100" u="none">
              <a:solidFill>
                <a:schemeClr val="accent2"/>
              </a:solidFill>
              <a:latin typeface="Arial"/>
              <a:cs typeface="Arial"/>
            </a:rPr>
            <a:pPr algn="ctr"/>
            <a:t> -     </a:t>
          </a:fld>
          <a:endParaRPr b="1" i="0" lang="ru-RU" sz="1200">
            <a:solidFill>
              <a:schemeClr val="accent2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139919</xdr:colOff>
      <xdr:row>66</xdr:row>
      <xdr:rowOff>156882</xdr:rowOff>
    </xdr:from>
    <xdr:to>
      <xdr:col>4</xdr:col>
      <xdr:colOff>1344706</xdr:colOff>
      <xdr:row>68</xdr:row>
      <xdr:rowOff>58955</xdr:rowOff>
    </xdr:to>
    <xdr:sp macro="" textlink="">
      <xdr:nvSpPr>
        <xdr:cNvPr id="291" name="TextBox 290">
          <a:extLst>
            <a:ext uri="{FF2B5EF4-FFF2-40B4-BE49-F238E27FC236}">
              <a16:creationId xmlns:a16="http://schemas.microsoft.com/office/drawing/2014/main" id="{00000000-0008-0000-0200-000023010000}"/>
            </a:ext>
          </a:extLst>
        </xdr:cNvPr>
        <xdr:cNvSpPr txBox="1"/>
      </xdr:nvSpPr>
      <xdr:spPr>
        <a:xfrm>
          <a:off x="1820801" y="11004176"/>
          <a:ext cx="1204787" cy="26066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Комментарий: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178187</xdr:colOff>
      <xdr:row>68</xdr:row>
      <xdr:rowOff>44824</xdr:rowOff>
    </xdr:from>
    <xdr:to>
      <xdr:col>8</xdr:col>
      <xdr:colOff>268942</xdr:colOff>
      <xdr:row>69</xdr:row>
      <xdr:rowOff>66886</xdr:rowOff>
    </xdr:to>
    <xdr:sp macro="" textlink="">
      <xdr:nvSpPr>
        <xdr:cNvPr id="294" name="TextBox 293">
          <a:extLst>
            <a:ext uri="{FF2B5EF4-FFF2-40B4-BE49-F238E27FC236}">
              <a16:creationId xmlns:a16="http://schemas.microsoft.com/office/drawing/2014/main" id="{00000000-0008-0000-0200-000026010000}"/>
            </a:ext>
          </a:extLst>
        </xdr:cNvPr>
        <xdr:cNvSpPr txBox="1"/>
      </xdr:nvSpPr>
      <xdr:spPr>
        <a:xfrm>
          <a:off x="1859069" y="11250706"/>
          <a:ext cx="5066167" cy="20135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 "потери" входят все технологические потери, а также намерзания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78441</xdr:colOff>
      <xdr:row>98</xdr:row>
      <xdr:rowOff>168088</xdr:rowOff>
    </xdr:from>
    <xdr:to>
      <xdr:col>6</xdr:col>
      <xdr:colOff>268942</xdr:colOff>
      <xdr:row>106</xdr:row>
      <xdr:rowOff>139514</xdr:rowOff>
    </xdr:to>
    <xdr:grpSp>
      <xdr:nvGrpSpPr>
        <xdr:cNvPr id="365" name="Group 364">
          <a:extLst>
            <a:ext uri="{FF2B5EF4-FFF2-40B4-BE49-F238E27FC236}">
              <a16:creationId xmlns:a16="http://schemas.microsoft.com/office/drawing/2014/main" id="{00000000-0008-0000-0200-00006D010000}"/>
            </a:ext>
          </a:extLst>
        </xdr:cNvPr>
        <xdr:cNvGrpSpPr/>
      </xdr:nvGrpSpPr>
      <xdr:grpSpPr>
        <a:xfrm>
          <a:off x="1759323" y="16304559"/>
          <a:ext cx="3552266" cy="1405779"/>
          <a:chOff x="6590402" y="1476375"/>
          <a:chExt cx="4791973" cy="1419226"/>
        </a:xfrm>
      </xdr:grpSpPr>
      <xdr:sp macro="" textlink="">
        <xdr:nvSpPr>
          <xdr:cNvPr id="366" name="TextBox 365">
            <a:extLst>
              <a:ext uri="{FF2B5EF4-FFF2-40B4-BE49-F238E27FC236}">
                <a16:creationId xmlns:a16="http://schemas.microsoft.com/office/drawing/2014/main" id="{00000000-0008-0000-0200-00006E010000}"/>
              </a:ext>
            </a:extLst>
          </xdr:cNvPr>
          <xdr:cNvSpPr txBox="1"/>
        </xdr:nvSpPr>
        <xdr:spPr>
          <a:xfrm>
            <a:off x="6590402" y="1581149"/>
            <a:ext cx="922115" cy="276225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Авто</a:t>
            </a:r>
          </a:p>
        </xdr:txBody>
      </xdr:sp>
      <xdr:graphicFrame macro="">
        <xdr:nvGraphicFramePr>
          <xdr:cNvPr id="367" name="Chart 366">
            <a:extLst>
              <a:ext uri="{FF2B5EF4-FFF2-40B4-BE49-F238E27FC236}">
                <a16:creationId xmlns:a16="http://schemas.microsoft.com/office/drawing/2014/main" id="{00000000-0008-0000-0200-00006F010000}"/>
              </a:ext>
            </a:extLst>
          </xdr:cNvPr>
          <xdr:cNvGraphicFramePr>
            <a:graphicFrameLocks/>
          </xdr:cNvGraphicFramePr>
        </xdr:nvGraphicFramePr>
        <xdr:xfrm>
          <a:off x="7799734" y="1476375"/>
          <a:ext cx="3582641" cy="141922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368" name="TextBox 367">
            <a:extLst>
              <a:ext uri="{FF2B5EF4-FFF2-40B4-BE49-F238E27FC236}">
                <a16:creationId xmlns:a16="http://schemas.microsoft.com/office/drawing/2014/main" id="{00000000-0008-0000-0200-000070010000}"/>
              </a:ext>
            </a:extLst>
          </xdr:cNvPr>
          <xdr:cNvSpPr txBox="1"/>
        </xdr:nvSpPr>
        <xdr:spPr>
          <a:xfrm>
            <a:off x="6590402" y="2028824"/>
            <a:ext cx="952348" cy="276225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Вагоны</a:t>
            </a:r>
          </a:p>
        </xdr:txBody>
      </xdr:sp>
      <xdr:sp macro="" textlink="">
        <xdr:nvSpPr>
          <xdr:cNvPr id="375" name="TextBox 374">
            <a:extLst>
              <a:ext uri="{FF2B5EF4-FFF2-40B4-BE49-F238E27FC236}">
                <a16:creationId xmlns:a16="http://schemas.microsoft.com/office/drawing/2014/main" id="{00000000-0008-0000-0200-000077010000}"/>
              </a:ext>
            </a:extLst>
          </xdr:cNvPr>
          <xdr:cNvSpPr txBox="1"/>
        </xdr:nvSpPr>
        <xdr:spPr>
          <a:xfrm>
            <a:off x="6590402" y="2514599"/>
            <a:ext cx="1209329" cy="276225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Биг-Беги</a:t>
            </a:r>
          </a:p>
        </xdr:txBody>
      </xdr:sp>
    </xdr:grpSp>
    <xdr:clientData/>
  </xdr:twoCellAnchor>
  <xdr:twoCellAnchor>
    <xdr:from>
      <xdr:col>4</xdr:col>
      <xdr:colOff>100853</xdr:colOff>
      <xdr:row>97</xdr:row>
      <xdr:rowOff>78441</xdr:rowOff>
    </xdr:from>
    <xdr:to>
      <xdr:col>4</xdr:col>
      <xdr:colOff>1992406</xdr:colOff>
      <xdr:row>98</xdr:row>
      <xdr:rowOff>173690</xdr:rowOff>
    </xdr:to>
    <xdr:sp macro="" textlink="">
      <xdr:nvSpPr>
        <xdr:cNvPr id="376" name="TextBox 375">
          <a:extLst>
            <a:ext uri="{FF2B5EF4-FFF2-40B4-BE49-F238E27FC236}">
              <a16:creationId xmlns:a16="http://schemas.microsoft.com/office/drawing/2014/main" id="{00000000-0008-0000-0200-000078010000}"/>
            </a:ext>
          </a:extLst>
        </xdr:cNvPr>
        <xdr:cNvSpPr txBox="1"/>
      </xdr:nvSpPr>
      <xdr:spPr>
        <a:xfrm>
          <a:off x="1781735" y="16035617"/>
          <a:ext cx="1891553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Итого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отгружено ВУФХ: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397901</xdr:colOff>
      <xdr:row>97</xdr:row>
      <xdr:rowOff>78441</xdr:rowOff>
    </xdr:from>
    <xdr:to>
      <xdr:col>6</xdr:col>
      <xdr:colOff>405563</xdr:colOff>
      <xdr:row>98</xdr:row>
      <xdr:rowOff>173690</xdr:rowOff>
    </xdr:to>
    <xdr:sp macro="" textlink="">
      <xdr:nvSpPr>
        <xdr:cNvPr id="377" name="TextBox 376">
          <a:extLst>
            <a:ext uri="{FF2B5EF4-FFF2-40B4-BE49-F238E27FC236}">
              <a16:creationId xmlns:a16="http://schemas.microsoft.com/office/drawing/2014/main" id="{00000000-0008-0000-0200-000079010000}"/>
            </a:ext>
          </a:extLst>
        </xdr:cNvPr>
        <xdr:cNvSpPr txBox="1"/>
      </xdr:nvSpPr>
      <xdr:spPr>
        <a:xfrm>
          <a:off x="4432019" y="16035617"/>
          <a:ext cx="1016191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1867553</xdr:colOff>
      <xdr:row>97</xdr:row>
      <xdr:rowOff>78441</xdr:rowOff>
    </xdr:from>
    <xdr:to>
      <xdr:col>5</xdr:col>
      <xdr:colOff>327211</xdr:colOff>
      <xdr:row>98</xdr:row>
      <xdr:rowOff>173690</xdr:rowOff>
    </xdr:to>
    <xdr:sp macro="" textlink="Вспомогательный!$G$354">
      <xdr:nvSpPr>
        <xdr:cNvPr id="381" name="TextBox 380">
          <a:extLst>
            <a:ext uri="{FF2B5EF4-FFF2-40B4-BE49-F238E27FC236}">
              <a16:creationId xmlns:a16="http://schemas.microsoft.com/office/drawing/2014/main" id="{00000000-0008-0000-0200-00007D010000}"/>
            </a:ext>
          </a:extLst>
        </xdr:cNvPr>
        <xdr:cNvSpPr txBox="1"/>
      </xdr:nvSpPr>
      <xdr:spPr>
        <a:xfrm>
          <a:off x="3548435" y="16035617"/>
          <a:ext cx="812894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2BB2EF55-2E02-48FE-B9DC-BF6A76F3046B}" type="TxLink">
            <a:rPr b="1" i="0" lang="en-US" strike="noStrike" sz="1200" u="none">
              <a:solidFill>
                <a:srgbClr val="92D050"/>
              </a:solidFill>
              <a:latin typeface="Arial"/>
              <a:cs typeface="Arial"/>
            </a:rPr>
            <a:pPr algn="ctr"/>
            <a:t> -     </a:t>
          </a:fld>
          <a:endParaRPr b="1" i="0" lang="ru-RU" sz="1200">
            <a:solidFill>
              <a:srgbClr val="92D05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542366</xdr:colOff>
      <xdr:row>7</xdr:row>
      <xdr:rowOff>94690</xdr:rowOff>
    </xdr:from>
    <xdr:to>
      <xdr:col>10</xdr:col>
      <xdr:colOff>793937</xdr:colOff>
      <xdr:row>8</xdr:row>
      <xdr:rowOff>189940</xdr:rowOff>
    </xdr:to>
    <xdr:sp macro="" textlink="">
      <xdr:nvSpPr>
        <xdr:cNvPr id="382" name="TextBox 381">
          <a:extLst>
            <a:ext uri="{FF2B5EF4-FFF2-40B4-BE49-F238E27FC236}">
              <a16:creationId xmlns:a16="http://schemas.microsoft.com/office/drawing/2014/main" id="{00000000-0008-0000-0200-00007E010000}"/>
            </a:ext>
          </a:extLst>
        </xdr:cNvPr>
        <xdr:cNvSpPr txBox="1"/>
      </xdr:nvSpPr>
      <xdr:spPr>
        <a:xfrm>
          <a:off x="6391837" y="1024778"/>
          <a:ext cx="1685924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Технический лимит: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1553229</xdr:colOff>
      <xdr:row>7</xdr:row>
      <xdr:rowOff>94690</xdr:rowOff>
    </xdr:from>
    <xdr:to>
      <xdr:col>10</xdr:col>
      <xdr:colOff>2568299</xdr:colOff>
      <xdr:row>8</xdr:row>
      <xdr:rowOff>189940</xdr:rowOff>
    </xdr:to>
    <xdr:sp macro="" textlink="">
      <xdr:nvSpPr>
        <xdr:cNvPr id="383" name="TextBox 382">
          <a:extLst>
            <a:ext uri="{FF2B5EF4-FFF2-40B4-BE49-F238E27FC236}">
              <a16:creationId xmlns:a16="http://schemas.microsoft.com/office/drawing/2014/main" id="{00000000-0008-0000-0200-00007F010000}"/>
            </a:ext>
          </a:extLst>
        </xdr:cNvPr>
        <xdr:cNvSpPr txBox="1"/>
      </xdr:nvSpPr>
      <xdr:spPr>
        <a:xfrm>
          <a:off x="8837053" y="1024778"/>
          <a:ext cx="1015070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680289</xdr:colOff>
      <xdr:row>7</xdr:row>
      <xdr:rowOff>94690</xdr:rowOff>
    </xdr:from>
    <xdr:to>
      <xdr:col>10</xdr:col>
      <xdr:colOff>1493744</xdr:colOff>
      <xdr:row>8</xdr:row>
      <xdr:rowOff>189940</xdr:rowOff>
    </xdr:to>
    <xdr:sp macro="" textlink="Вспомогательный!$H$23">
      <xdr:nvSpPr>
        <xdr:cNvPr id="384" name="TextBox 383">
          <a:extLst>
            <a:ext uri="{FF2B5EF4-FFF2-40B4-BE49-F238E27FC236}">
              <a16:creationId xmlns:a16="http://schemas.microsoft.com/office/drawing/2014/main" id="{00000000-0008-0000-0200-000080010000}"/>
            </a:ext>
          </a:extLst>
        </xdr:cNvPr>
        <xdr:cNvSpPr txBox="1"/>
      </xdr:nvSpPr>
      <xdr:spPr>
        <a:xfrm>
          <a:off x="7964113" y="1024778"/>
          <a:ext cx="813455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5BFC373-0E80-4399-81B5-7D5CFF1C974F}" type="TxLink">
            <a:rPr b="1" i="0" lang="en-US" strike="noStrike" sz="1200" u="none">
              <a:solidFill>
                <a:schemeClr val="accent5">
                  <a:lumMod val="75000"/>
                </a:schemeClr>
              </a:solidFill>
              <a:latin typeface="Arial"/>
              <a:cs typeface="Arial"/>
            </a:rPr>
            <a:pPr algn="ctr"/>
            <a:t>#ЗНАЧ!</a:t>
          </a:fld>
          <a:endParaRPr b="1" i="0" lang="ru-RU" sz="1400">
            <a:solidFill>
              <a:schemeClr val="accent5">
                <a:lumMod val="75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571499</xdr:colOff>
      <xdr:row>10</xdr:row>
      <xdr:rowOff>22412</xdr:rowOff>
    </xdr:from>
    <xdr:to>
      <xdr:col>11</xdr:col>
      <xdr:colOff>437029</xdr:colOff>
      <xdr:row>17</xdr:row>
      <xdr:rowOff>173132</xdr:rowOff>
    </xdr:to>
    <xdr:graphicFrame macro="">
      <xdr:nvGraphicFramePr>
        <xdr:cNvPr id="385" name="Chart 384">
          <a:extLst>
            <a:ext uri="{FF2B5EF4-FFF2-40B4-BE49-F238E27FC236}">
              <a16:creationId xmlns:a16="http://schemas.microsoft.com/office/drawing/2014/main" id="{00000000-0008-0000-0200-00008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"/>
        </a:graphicData>
      </a:graphic>
    </xdr:graphicFrame>
    <xdr:clientData/>
  </xdr:twoCellAnchor>
</xdr:wsDr>
</file>

<file path=xl/drawings/drawing4.xml><?xml version="1.0" encoding="utf-8"?>
<xdr:wsDr xmlns:a="http://schemas.openxmlformats.org/drawingml/2006/main" xmlns:xdr="http://schemas.openxmlformats.org/drawingml/2006/spreadsheetDrawing">
  <xdr:twoCellAnchor>
    <xdr:from>
      <xdr:col>3</xdr:col>
      <xdr:colOff>136072</xdr:colOff>
      <xdr:row>271</xdr:row>
      <xdr:rowOff>108857</xdr:rowOff>
    </xdr:from>
    <xdr:to>
      <xdr:col>21</xdr:col>
      <xdr:colOff>489858</xdr:colOff>
      <xdr:row>298</xdr:row>
      <xdr:rowOff>81643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1074965" y="48074036"/>
          <a:ext cx="13212536" cy="4748893"/>
        </a:xfrm>
        <a:prstGeom prst="rect">
          <a:avLst/>
        </a:prstGeom>
        <a:solidFill>
          <a:schemeClr val="accent2">
            <a:lumMod val="60000"/>
            <a:lumOff val="40000"/>
            <a:alpha val="30000"/>
          </a:schemeClr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endParaRPr lang="ru-RU" sz="1100"/>
        </a:p>
      </xdr:txBody>
    </xdr:sp>
    <xdr:clientData/>
  </xdr:twoCellAnchor>
  <xdr:twoCellAnchor>
    <xdr:from>
      <xdr:col>18</xdr:col>
      <xdr:colOff>285750</xdr:colOff>
      <xdr:row>283</xdr:row>
      <xdr:rowOff>27214</xdr:rowOff>
    </xdr:from>
    <xdr:to>
      <xdr:col>21</xdr:col>
      <xdr:colOff>353786</xdr:colOff>
      <xdr:row>289</xdr:row>
      <xdr:rowOff>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2042321" y="50115107"/>
          <a:ext cx="2109108" cy="1034143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r>
            <a:rPr lang="ru-RU" sz="1400"/>
            <a:t>Старая</a:t>
          </a:r>
          <a:r>
            <a:rPr baseline="0" lang="ru-RU" sz="1400"/>
            <a:t> версия. При формировании текущей версии Дэшборда не участвует.</a:t>
          </a:r>
          <a:endParaRPr lang="ru-RU" sz="1400"/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lastClr="000000" val="windowText"/>
      </a:dk1>
      <a:lt1>
        <a:sysClr lastClr="FFFFFF" val="window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panose="020F0302020204030204"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panose="020F0502020204030204"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algn="ctr" cap="flat" cmpd="sng" w="6350">
          <a:solidFill>
            <a:schemeClr val="phClr"/>
          </a:solidFill>
          <a:prstDash val="solid"/>
          <a:miter lim="800000"/>
        </a:ln>
        <a:ln algn="ctr" cap="flat" cmpd="sng" w="12700">
          <a:solidFill>
            <a:schemeClr val="phClr"/>
          </a:solidFill>
          <a:prstDash val="solid"/>
          <a:miter lim="800000"/>
        </a:ln>
        <a:ln algn="ctr" cap="flat" cmpd="sng" w="19050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algn="ctr" blurRad="57150" dir="5400000" dist="19050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id="{62F939B6-93AF-4DB8-9C6B-D6C7DFDC589F}" name="Office Theme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no"?><Relationships xmlns="http://schemas.openxmlformats.org/package/2006/relationships"><Relationship Id="rId1" Target="../printerSettings/printerSettings1.bin" Type="http://schemas.openxmlformats.org/officeDocument/2006/relationships/printerSettings"/><Relationship Id="rId2" Target="../drawings/drawing1.xml" Type="http://schemas.openxmlformats.org/officeDocument/2006/relationships/drawing"/><Relationship Id="rId3" Target="../drawings/vmlDrawing1.vml" Type="http://schemas.openxmlformats.org/officeDocument/2006/relationships/vmlDrawing"/><Relationship Id="rId4" Target="../ctrlProps/ctrlProp1.xml" Type="http://schemas.openxmlformats.org/officeDocument/2006/relationships/ctrlProp"/></Relationships>
</file>

<file path=xl/worksheets/_rels/sheet2.xml.rels><?xml version="1.0" encoding="UTF-8" standalone="no"?><Relationships xmlns="http://schemas.openxmlformats.org/package/2006/relationships"><Relationship Id="rId1" Target="../printerSettings/printerSettings2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4.xml.rels><?xml version="1.0" encoding="UTF-8" standalone="no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3.xml" Type="http://schemas.openxmlformats.org/officeDocument/2006/relationships/drawing"/></Relationships>
</file>

<file path=xl/worksheets/_rels/sheet5.xml.rels><?xml version="1.0" encoding="UTF-8" standalone="no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4.xml" Type="http://schemas.openxmlformats.org/officeDocument/2006/relationships/drawing"/><Relationship Id="rId3" Target="../drawings/vmlDrawing2.vml" Type="http://schemas.openxmlformats.org/officeDocument/2006/relationships/vmlDrawing"/><Relationship Id="rId4" Target="../comments1.xml" Type="http://schemas.openxmlformats.org/officeDocument/2006/relationships/comments"/></Relationships>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="http://schemas.microsoft.com/office/spreadsheetml/2009/9/main" xmlns:x14ac="http://schemas.microsoft.com/office/spreadsheetml/2009/9/ac" xmlns:xdr="http://schemas.openxmlformats.org/drawingml/2006/spreadsheetDrawing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1"/>
  </sheetPr>
  <dimension ref="A1"/>
  <sheetViews>
    <sheetView showGridLines="0" workbookViewId="0"/>
  </sheetViews>
  <sheetFormatPr defaultRowHeight="14.25" x14ac:dyDescent="0.2"/>
  <sheetData/>
  <pageMargins bottom="0.75" footer="0.3" header="0.3" left="0.7" right="0.7" top="0.75"/>
  <pageSetup orientation="portrait" paperSize="9" r:id="rId1"/>
  <drawing r:id="rId2"/>
  <legacyDrawing r:id="rId3"/>
  <mc:AlternateContent>
    <mc:Choice Requires="x14">
      <controls>
        <mc:AlternateContent>
          <mc:Choice Requires="x14">
            <control name="Button 2" r:id="rId4" shapeId="3074">
              <controlPr autoFill="0" autoPict="0" defaultSize="0" macro="[0]!print_Dashboard_IMPC6" print="0">
                <anchor moveWithCells="1" sizeWithCells="1">
                  <from>
                    <xdr:col>1</xdr:col>
                    <xdr:colOff>342900</xdr:colOff>
                    <xdr:row>21</xdr:row>
                    <xdr:rowOff>114300</xdr:rowOff>
                  </from>
                  <to>
                    <xdr:col>8</xdr:col>
                    <xdr:colOff>200025</xdr:colOff>
                    <xdr:row>26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>
    <tabColor rgb="FF92D050"/>
    <pageSetUpPr fitToPage="1"/>
  </sheetPr>
  <dimension ref="B2:N135"/>
  <sheetViews>
    <sheetView showGridLines="0" workbookViewId="0" zoomScale="90" zoomScaleNormal="90">
      <selection activeCell="G32" sqref="G32"/>
    </sheetView>
  </sheetViews>
  <sheetFormatPr defaultColWidth="9" defaultRowHeight="14.25" x14ac:dyDescent="0.2"/>
  <cols>
    <col min="1" max="1" style="1" width="9.0" collapsed="true"/>
    <col min="2" max="2" customWidth="true" style="1" width="0.875" collapsed="true"/>
    <col min="3" max="3" customWidth="true" style="1" width="17.625" collapsed="true"/>
    <col min="4" max="4" customWidth="true" style="1" width="60.0" collapsed="true"/>
    <col min="5" max="5" customWidth="true" style="1" width="13.25" collapsed="true"/>
    <col min="6" max="6" customWidth="true" hidden="true" style="1" width="16.125" collapsed="true"/>
    <col min="7" max="7" customWidth="true" style="1" width="16.125" collapsed="true"/>
    <col min="8" max="8" customWidth="true" style="1" width="0.875" collapsed="true"/>
    <col min="9" max="16384" style="1" width="9.0" collapsed="true"/>
  </cols>
  <sheetData>
    <row customHeight="1" ht="4.5" r="2" spans="2:13" x14ac:dyDescent="0.2">
      <c r="B2" s="86"/>
      <c r="C2" s="86"/>
      <c r="D2" s="86"/>
      <c r="E2" s="86"/>
      <c r="F2" s="86"/>
      <c r="G2" s="86"/>
      <c r="H2" s="86"/>
    </row>
    <row ht="15.75" r="3" spans="2:13" x14ac:dyDescent="0.25">
      <c r="B3" s="86"/>
      <c r="C3" s="77" t="s">
        <v>656</v>
      </c>
      <c r="D3" s="12"/>
      <c r="E3" s="12"/>
      <c r="F3" s="12"/>
      <c r="G3" s="12"/>
      <c r="H3" s="86"/>
    </row>
    <row customHeight="1" ht="14.25" r="4" spans="2:13" x14ac:dyDescent="0.2">
      <c r="B4" s="86"/>
      <c r="C4" s="71" t="s">
        <v>72</v>
      </c>
      <c r="D4" s="53"/>
      <c r="E4" s="155" t="str">
        <f>IFERROR(INDEX(Результат!$C:$C, MATCH('Вводные данные'!K4, Результат!$B:$B, 0)), "--")</f>
        <v>18.01.2024 23:13:03</v>
      </c>
      <c r="F4" s="155"/>
      <c r="G4" s="155"/>
      <c r="H4" s="86"/>
      <c r="K4" s="119" t="s">
        <v>877</v>
      </c>
      <c r="M4" s="93" t="s">
        <v>724</v>
      </c>
    </row>
    <row customHeight="1" ht="14.25" r="5" spans="2:13" x14ac:dyDescent="0.2">
      <c r="B5" s="86"/>
      <c r="C5" s="71" t="s">
        <v>725</v>
      </c>
      <c r="D5" s="53"/>
      <c r="E5" s="155" t="str">
        <f>IFERROR(INDEX(Ввод!$C:$C, MATCH('Вводные данные'!K5, Ввод!$B:$B, 0)), "--")</f>
        <v>--</v>
      </c>
      <c r="F5" s="155"/>
      <c r="G5" s="155"/>
      <c r="H5" s="86"/>
      <c r="K5" t="s">
        <v>182</v>
      </c>
    </row>
    <row customHeight="1" ht="14.25" r="6" spans="2:13" x14ac:dyDescent="0.2">
      <c r="B6" s="86"/>
      <c r="C6" s="71" t="s">
        <v>657</v>
      </c>
      <c r="D6" s="71"/>
      <c r="E6" s="156" t="str">
        <f>IFERROR(INDEX(Ввод!$C:$C, MATCH('Вводные данные'!K6, Ввод!$B:$B, 0)), "--")</f>
        <v>--</v>
      </c>
      <c r="F6" s="156"/>
      <c r="G6" s="156"/>
      <c r="H6" s="86"/>
      <c r="K6" t="s">
        <v>183</v>
      </c>
    </row>
    <row customHeight="1" ht="4.5" r="7" spans="2:13" x14ac:dyDescent="0.2">
      <c r="B7" s="86"/>
      <c r="C7" s="87"/>
      <c r="D7" s="87"/>
      <c r="E7" s="87"/>
      <c r="F7" s="87"/>
      <c r="G7" s="88"/>
      <c r="H7" s="86"/>
    </row>
    <row ht="15" r="8" spans="2:13" x14ac:dyDescent="0.2">
      <c r="B8" s="86"/>
      <c r="C8" s="77" t="s">
        <v>658</v>
      </c>
      <c r="D8" s="77" t="s">
        <v>659</v>
      </c>
      <c r="E8" s="77" t="s">
        <v>660</v>
      </c>
      <c r="F8" s="77" t="s">
        <v>662</v>
      </c>
      <c r="G8" s="77" t="s">
        <v>661</v>
      </c>
      <c r="H8" s="86"/>
    </row>
    <row customHeight="1" ht="4.5" r="9" spans="2:13" x14ac:dyDescent="0.2">
      <c r="B9" s="86"/>
      <c r="C9" s="87"/>
      <c r="D9" s="87"/>
      <c r="E9" s="87"/>
      <c r="F9" s="87"/>
      <c r="G9" s="88"/>
      <c r="H9" s="86"/>
    </row>
    <row customHeight="1" ht="14.25" r="10" spans="2:13" x14ac:dyDescent="0.2">
      <c r="B10" s="86"/>
      <c r="C10" s="157" t="s">
        <v>663</v>
      </c>
      <c r="D10" s="73" t="s">
        <v>884</v>
      </c>
      <c r="E10" s="89" t="s">
        <v>885</v>
      </c>
      <c r="F10" s="79"/>
      <c r="G10" s="114" t="str">
        <f>IFERROR(INDEX(Ввод!$D:$D, MATCH('Вводные данные'!$K10, Ввод!$B:$B,0)), "--")</f>
        <v>--</v>
      </c>
      <c r="H10" s="86"/>
      <c r="K10" s="1" t="s">
        <v>892</v>
      </c>
    </row>
    <row customHeight="1" ht="14.25" r="11" spans="2:13" x14ac:dyDescent="0.2">
      <c r="B11" s="86"/>
      <c r="C11" s="158"/>
      <c r="D11" s="73" t="s">
        <v>888</v>
      </c>
      <c r="E11" s="89" t="s">
        <v>886</v>
      </c>
      <c r="F11" s="79"/>
      <c r="G11" s="114" t="str">
        <f>IFERROR(INDEX(Ввод!$D:$D, MATCH('Вводные данные'!$K11, Ввод!$B:$B,0)), "--")</f>
        <v>--</v>
      </c>
      <c r="H11" s="86"/>
      <c r="K11" s="1" t="s">
        <v>893</v>
      </c>
    </row>
    <row customHeight="1" ht="14.25" r="12" spans="2:13" x14ac:dyDescent="0.2">
      <c r="B12" s="86"/>
      <c r="C12" s="158"/>
      <c r="D12" s="73" t="s">
        <v>887</v>
      </c>
      <c r="E12" s="89" t="s">
        <v>886</v>
      </c>
      <c r="F12" s="79"/>
      <c r="G12" s="114" t="str">
        <f>IFERROR(INDEX(Ввод!$D:$D, MATCH('Вводные данные'!$K12, Ввод!$B:$B,0)), "--")</f>
        <v>--</v>
      </c>
      <c r="H12" s="86"/>
      <c r="K12" s="1" t="s">
        <v>894</v>
      </c>
    </row>
    <row customHeight="1" ht="14.25" r="13" spans="2:13" x14ac:dyDescent="0.2">
      <c r="B13" s="86"/>
      <c r="C13" s="158"/>
      <c r="D13" s="73" t="s">
        <v>897</v>
      </c>
      <c r="E13" s="89" t="s">
        <v>886</v>
      </c>
      <c r="F13" s="79"/>
      <c r="G13" s="114" t="str">
        <f>IFERROR(INDEX(Ввод!$D:$D, MATCH('Вводные данные'!$K13, Ввод!$B:$B,0)), "--")</f>
        <v>--</v>
      </c>
      <c r="H13" s="86"/>
      <c r="K13" s="1" t="s">
        <v>895</v>
      </c>
    </row>
    <row customHeight="1" ht="14.25" r="14" spans="2:13" x14ac:dyDescent="0.2">
      <c r="B14" s="86"/>
      <c r="C14" s="158"/>
      <c r="D14" s="73" t="s">
        <v>898</v>
      </c>
      <c r="E14" s="89" t="s">
        <v>886</v>
      </c>
      <c r="F14" s="79"/>
      <c r="G14" s="114" t="str">
        <f>IFERROR(INDEX(Ввод!$D:$D, MATCH('Вводные данные'!$K14, Ввод!$B:$B,0)), "--")</f>
        <v>--</v>
      </c>
      <c r="H14" s="86"/>
      <c r="K14" s="1" t="s">
        <v>896</v>
      </c>
    </row>
    <row customHeight="1" ht="14.25" r="15" spans="2:13" x14ac:dyDescent="0.2">
      <c r="B15" s="86"/>
      <c r="C15" s="158"/>
      <c r="D15" s="73" t="s">
        <v>889</v>
      </c>
      <c r="E15" s="89" t="s">
        <v>885</v>
      </c>
      <c r="F15" s="79"/>
      <c r="G15" s="114" t="str">
        <f>IFERROR(INDEX(Ввод!$D:$D, MATCH('Вводные данные'!$K15, Ввод!$B:$B,0)), "--")</f>
        <v>--</v>
      </c>
      <c r="H15" s="86"/>
      <c r="K15" s="1" t="s">
        <v>899</v>
      </c>
    </row>
    <row customHeight="1" ht="14.25" r="16" spans="2:13" x14ac:dyDescent="0.2">
      <c r="B16" s="86"/>
      <c r="C16" s="158"/>
      <c r="D16" s="73" t="s">
        <v>890</v>
      </c>
      <c r="E16" s="89" t="s">
        <v>886</v>
      </c>
      <c r="F16" s="79"/>
      <c r="G16" s="114" t="str">
        <f>IFERROR(INDEX(Ввод!$D:$D, MATCH('Вводные данные'!$K16, Ввод!$B:$B,0)), "--")</f>
        <v>--</v>
      </c>
      <c r="H16" s="86"/>
      <c r="K16" s="1" t="s">
        <v>900</v>
      </c>
    </row>
    <row customHeight="1" ht="14.25" r="17" spans="2:11" x14ac:dyDescent="0.2">
      <c r="B17" s="86"/>
      <c r="C17" s="158"/>
      <c r="D17" s="73" t="s">
        <v>891</v>
      </c>
      <c r="E17" s="89" t="s">
        <v>886</v>
      </c>
      <c r="F17" s="79"/>
      <c r="G17" s="114" t="str">
        <f>IFERROR(INDEX(Ввод!$D:$D, MATCH('Вводные данные'!$K17, Ввод!$B:$B,0)), "--")</f>
        <v>--</v>
      </c>
      <c r="H17" s="86"/>
      <c r="K17" s="1" t="s">
        <v>901</v>
      </c>
    </row>
    <row customHeight="1" ht="14.25" r="18" spans="2:11" x14ac:dyDescent="0.2">
      <c r="B18" s="86"/>
      <c r="C18" s="158"/>
      <c r="D18" s="73" t="s">
        <v>902</v>
      </c>
      <c r="E18" s="89" t="s">
        <v>886</v>
      </c>
      <c r="F18" s="79"/>
      <c r="G18" s="114" t="str">
        <f>IFERROR(INDEX(Ввод!$D:$D, MATCH('Вводные данные'!$K18, Ввод!$B:$B,0)), "--")</f>
        <v>--</v>
      </c>
      <c r="H18" s="86"/>
      <c r="K18" s="1" t="s">
        <v>904</v>
      </c>
    </row>
    <row customHeight="1" ht="14.25" r="19" spans="2:11" x14ac:dyDescent="0.2">
      <c r="B19" s="86"/>
      <c r="C19" s="158"/>
      <c r="D19" s="73" t="s">
        <v>903</v>
      </c>
      <c r="E19" s="89" t="s">
        <v>886</v>
      </c>
      <c r="F19" s="79"/>
      <c r="G19" s="114" t="str">
        <f>IFERROR(INDEX(Ввод!$D:$D, MATCH('Вводные данные'!$K19, Ввод!$B:$B,0)), "--")</f>
        <v>--</v>
      </c>
      <c r="H19" s="86"/>
      <c r="K19" s="1" t="s">
        <v>905</v>
      </c>
    </row>
    <row customHeight="1" ht="14.25" r="20" spans="2:11" x14ac:dyDescent="0.2">
      <c r="B20" s="86"/>
      <c r="C20" s="158"/>
      <c r="D20" s="73" t="s">
        <v>71</v>
      </c>
      <c r="E20" s="89" t="s">
        <v>15</v>
      </c>
      <c r="F20" s="79"/>
      <c r="G20" s="114" t="str">
        <f>IFERROR(INDEX(Ввод!$D:$D, MATCH('Вводные данные'!$K20, Ввод!$B:$B,0)), "--")</f>
        <v>--</v>
      </c>
      <c r="H20" s="86"/>
      <c r="K20" s="1" t="s">
        <v>756</v>
      </c>
    </row>
    <row customHeight="1" ht="14.25" r="21" spans="2:11" x14ac:dyDescent="0.2">
      <c r="B21" s="86"/>
      <c r="C21" s="158"/>
      <c r="D21" s="73" t="s">
        <v>70</v>
      </c>
      <c r="E21" s="89" t="s">
        <v>15</v>
      </c>
      <c r="F21" s="79"/>
      <c r="G21" s="114" t="str">
        <f>IFERROR(INDEX(Ввод!$D:$D, MATCH('Вводные данные'!$K21, Ввод!$B:$B,0)), "--")</f>
        <v>--</v>
      </c>
      <c r="H21" s="86"/>
      <c r="K21" s="1" t="s">
        <v>706</v>
      </c>
    </row>
    <row customHeight="1" ht="14.25" r="22" spans="2:11" x14ac:dyDescent="0.2">
      <c r="B22" s="86"/>
      <c r="C22" s="158"/>
      <c r="D22" s="73" t="s">
        <v>906</v>
      </c>
      <c r="E22" s="89" t="s">
        <v>38</v>
      </c>
      <c r="F22" s="79"/>
      <c r="G22" s="114" t="str">
        <f>IFERROR(INDEX(Ввод!$D:$D, MATCH('Вводные данные'!$K22, Ввод!$B:$B,0)), "--")</f>
        <v>--</v>
      </c>
      <c r="H22" s="86"/>
      <c r="K22" s="1" t="s">
        <v>908</v>
      </c>
    </row>
    <row customHeight="1" ht="14.25" r="23" spans="2:11" x14ac:dyDescent="0.2">
      <c r="B23" s="86"/>
      <c r="C23" s="158"/>
      <c r="D23" s="73" t="s">
        <v>907</v>
      </c>
      <c r="E23" s="89" t="s">
        <v>38</v>
      </c>
      <c r="F23" s="79"/>
      <c r="G23" s="114" t="str">
        <f>IFERROR(INDEX(Ввод!$D:$D, MATCH('Вводные данные'!$K23, Ввод!$B:$B,0)), "--")</f>
        <v>--</v>
      </c>
      <c r="H23" s="86"/>
      <c r="K23" s="1" t="s">
        <v>909</v>
      </c>
    </row>
    <row customHeight="1" ht="14.25" r="24" spans="2:11" x14ac:dyDescent="0.2">
      <c r="B24" s="86"/>
      <c r="C24" s="158"/>
      <c r="D24" s="73" t="s">
        <v>681</v>
      </c>
      <c r="E24" s="89" t="s">
        <v>15</v>
      </c>
      <c r="F24" s="79"/>
      <c r="G24" s="114" t="str">
        <f>IFERROR(INDEX(Ввод!$D:$D, MATCH('Вводные данные'!$K24, Ввод!$B:$B,0)), "--")</f>
        <v>--</v>
      </c>
      <c r="H24" s="86"/>
      <c r="K24" s="97" t="s">
        <v>758</v>
      </c>
    </row>
    <row customHeight="1" ht="14.25" r="25" spans="2:11" x14ac:dyDescent="0.2">
      <c r="B25" s="86"/>
      <c r="C25" s="158"/>
      <c r="D25" s="73" t="s">
        <v>682</v>
      </c>
      <c r="E25" s="89" t="s">
        <v>69</v>
      </c>
      <c r="F25" s="79"/>
      <c r="G25" s="114" t="str">
        <f>IFERROR(INDEX(Ввод!$D:$D, MATCH('Вводные данные'!$K25, Ввод!$B:$B,0)), "--")</f>
        <v>--</v>
      </c>
      <c r="H25" s="86"/>
      <c r="K25" s="97" t="s">
        <v>759</v>
      </c>
    </row>
    <row customHeight="1" ht="14.25" r="26" spans="2:11" x14ac:dyDescent="0.2">
      <c r="B26" s="86"/>
      <c r="C26" s="158"/>
      <c r="D26" s="73" t="s">
        <v>683</v>
      </c>
      <c r="E26" s="89" t="s">
        <v>15</v>
      </c>
      <c r="F26" s="79"/>
      <c r="G26" s="114" t="str">
        <f>IFERROR(INDEX(Ввод!$D:$D, MATCH('Вводные данные'!$K26, Ввод!$B:$B,0)), "--")</f>
        <v>--</v>
      </c>
      <c r="H26" s="86"/>
      <c r="K26" s="97" t="s">
        <v>760</v>
      </c>
    </row>
    <row customHeight="1" ht="14.25" r="27" spans="2:11" x14ac:dyDescent="0.2">
      <c r="B27" s="86"/>
      <c r="C27" s="158"/>
      <c r="D27" s="73" t="s">
        <v>684</v>
      </c>
      <c r="E27" s="89" t="s">
        <v>69</v>
      </c>
      <c r="F27" s="79"/>
      <c r="G27" s="114" t="str">
        <f>IFERROR(INDEX(Ввод!$D:$D, MATCH('Вводные данные'!$K27, Ввод!$B:$B,0)), "--")</f>
        <v>--</v>
      </c>
      <c r="H27" s="86"/>
      <c r="K27" s="97" t="s">
        <v>761</v>
      </c>
    </row>
    <row customHeight="1" ht="14.25" r="28" spans="2:11" x14ac:dyDescent="0.2">
      <c r="B28" s="86"/>
      <c r="C28" s="158"/>
      <c r="D28" s="73" t="s">
        <v>68</v>
      </c>
      <c r="E28" s="89" t="s">
        <v>67</v>
      </c>
      <c r="F28" s="79"/>
      <c r="G28" s="112" t="str">
        <f>IFERROR(INDEX(Ввод!$D:$D, MATCH('Вводные данные'!$K28, Ввод!$B:$B,0)), "--")</f>
        <v>--</v>
      </c>
      <c r="H28" s="86"/>
      <c r="K28" s="97" t="s">
        <v>713</v>
      </c>
    </row>
    <row customHeight="1" ht="14.25" r="29" spans="2:11" x14ac:dyDescent="0.2">
      <c r="B29" s="86"/>
      <c r="C29" s="158"/>
      <c r="D29" s="73" t="s">
        <v>66</v>
      </c>
      <c r="E29" s="89" t="s">
        <v>62</v>
      </c>
      <c r="F29" s="79"/>
      <c r="G29" s="115" t="str">
        <f>IFERROR(INDEX(Ввод!$D:$D, MATCH('Вводные данные'!$K29, Ввод!$B:$B,0)), "--")</f>
        <v>--</v>
      </c>
      <c r="H29" s="86"/>
      <c r="K29" s="1" t="s">
        <v>711</v>
      </c>
    </row>
    <row customHeight="1" ht="14.25" r="30" spans="2:11" x14ac:dyDescent="0.2">
      <c r="B30" s="86"/>
      <c r="C30" s="158"/>
      <c r="D30" s="73" t="s">
        <v>65</v>
      </c>
      <c r="E30" s="89" t="s">
        <v>62</v>
      </c>
      <c r="F30" s="79"/>
      <c r="G30" s="115" t="str">
        <f>IFERROR(INDEX(Ввод!$D:$D, MATCH('Вводные данные'!$K30, Ввод!$B:$B,0)), "--")</f>
        <v>--</v>
      </c>
      <c r="H30" s="86"/>
      <c r="K30" s="1" t="s">
        <v>704</v>
      </c>
    </row>
    <row customHeight="1" ht="14.25" r="31" spans="2:11" x14ac:dyDescent="0.2">
      <c r="B31" s="86"/>
      <c r="C31" s="158"/>
      <c r="D31" s="73" t="s">
        <v>64</v>
      </c>
      <c r="E31" s="89" t="s">
        <v>62</v>
      </c>
      <c r="F31" s="79"/>
      <c r="G31" s="115" t="str">
        <f>IFERROR(INDEX(Ввод!$D:$D, MATCH('Вводные данные'!$K31, Ввод!$B:$B,0)), "--")</f>
        <v>--</v>
      </c>
      <c r="H31" s="86"/>
      <c r="K31" s="1" t="s">
        <v>712</v>
      </c>
    </row>
    <row customHeight="1" ht="14.25" r="32" spans="2:11" x14ac:dyDescent="0.2">
      <c r="B32" s="86"/>
      <c r="C32" s="158"/>
      <c r="D32" s="73" t="s">
        <v>910</v>
      </c>
      <c r="E32" s="89" t="s">
        <v>1</v>
      </c>
      <c r="F32" s="79"/>
      <c r="G32" s="115" t="str">
        <f>IFERROR(INDEX(Ввод!$D:$D, MATCH('Вводные данные'!$K32, Ввод!$B:$B,0)), "--")</f>
        <v>--</v>
      </c>
      <c r="H32" s="86"/>
      <c r="K32" s="1" t="s">
        <v>911</v>
      </c>
    </row>
    <row customHeight="1" ht="14.25" r="33" spans="2:11" x14ac:dyDescent="0.2">
      <c r="B33" s="86"/>
      <c r="C33" s="158"/>
      <c r="D33" s="73" t="s">
        <v>910</v>
      </c>
      <c r="E33" s="89" t="s">
        <v>1</v>
      </c>
      <c r="F33" s="79"/>
      <c r="G33" s="115" t="str">
        <f>IFERROR(INDEX(Ввод!$D:$D, MATCH('Вводные данные'!$K33, Ввод!$B:$B,0)), "--")</f>
        <v>--</v>
      </c>
      <c r="H33" s="86"/>
      <c r="K33" s="1" t="s">
        <v>912</v>
      </c>
    </row>
    <row customHeight="1" ht="14.25" r="34" spans="2:11" x14ac:dyDescent="0.2">
      <c r="B34" s="86"/>
      <c r="C34" s="158"/>
      <c r="D34" s="73" t="s">
        <v>63</v>
      </c>
      <c r="E34" s="89" t="s">
        <v>62</v>
      </c>
      <c r="F34" s="79"/>
      <c r="G34" s="115" t="str">
        <f>IFERROR(INDEX(Ввод!$D:$D, MATCH('Вводные данные'!$K34, Ввод!$B:$B,0)), "--")</f>
        <v>--</v>
      </c>
      <c r="H34" s="86"/>
      <c r="K34" s="1" t="s">
        <v>705</v>
      </c>
    </row>
    <row customHeight="1" ht="14.25" r="35" spans="2:11" x14ac:dyDescent="0.2">
      <c r="B35" s="86"/>
      <c r="C35" s="159"/>
      <c r="D35" s="73" t="s">
        <v>61</v>
      </c>
      <c r="E35" s="89" t="s">
        <v>60</v>
      </c>
      <c r="F35" s="80"/>
      <c r="G35" s="115" t="str">
        <f>IFERROR(INDEX(Ввод!$D:$D, MATCH('Вводные данные'!$K35, Ввод!$B:$B,0)), "--")</f>
        <v>--</v>
      </c>
      <c r="H35" s="86"/>
      <c r="K35" s="1" t="s">
        <v>701</v>
      </c>
    </row>
    <row customHeight="1" ht="4.5" r="36" spans="2:11" x14ac:dyDescent="0.2">
      <c r="B36" s="86"/>
      <c r="C36" s="87"/>
      <c r="D36" s="87"/>
      <c r="E36" s="87"/>
      <c r="F36" s="87"/>
      <c r="G36" s="116"/>
      <c r="H36" s="86"/>
    </row>
    <row ht="15" r="37" spans="2:11" x14ac:dyDescent="0.2">
      <c r="B37" s="86"/>
      <c r="C37" s="11"/>
      <c r="D37" s="73" t="s">
        <v>685</v>
      </c>
      <c r="E37" s="90" t="s">
        <v>0</v>
      </c>
      <c r="F37" s="82"/>
      <c r="G37" s="115" t="str">
        <f>IFERROR(INDEX(Ввод!$D:$D, MATCH('Вводные данные'!$K37, Ввод!$B:$B,0)), "--")</f>
        <v>--</v>
      </c>
      <c r="H37" s="86"/>
      <c r="K37" s="97" t="s">
        <v>717</v>
      </c>
    </row>
    <row ht="15" r="38" spans="2:11" x14ac:dyDescent="0.2">
      <c r="B38" s="86"/>
      <c r="C38" s="10"/>
      <c r="D38" s="73" t="s">
        <v>686</v>
      </c>
      <c r="E38" s="90" t="s">
        <v>29</v>
      </c>
      <c r="F38" s="82"/>
      <c r="G38" s="115" t="str">
        <f>IFERROR(INDEX(Ввод!$D:$D, MATCH('Вводные данные'!$K38, Ввод!$B:$B,0)), "--")</f>
        <v>--</v>
      </c>
      <c r="H38" s="86"/>
      <c r="K38" s="1" t="s">
        <v>757</v>
      </c>
    </row>
    <row ht="15" r="39" spans="2:11" x14ac:dyDescent="0.25">
      <c r="B39" s="86"/>
      <c r="C39" s="74" t="s">
        <v>554</v>
      </c>
      <c r="D39" s="73" t="s">
        <v>58</v>
      </c>
      <c r="E39" s="90" t="s">
        <v>15</v>
      </c>
      <c r="F39" s="82"/>
      <c r="G39" s="115" t="str">
        <f>IFERROR(INDEX(Ввод!$D:$D, MATCH('Вводные данные'!$K39, Ввод!$B:$B,0)), "--")</f>
        <v>--</v>
      </c>
      <c r="H39" s="86"/>
      <c r="K39" s="1" t="s">
        <v>748</v>
      </c>
    </row>
    <row ht="15" r="40" spans="2:11" x14ac:dyDescent="0.2">
      <c r="B40" s="86"/>
      <c r="C40" s="10"/>
      <c r="D40" s="73" t="s">
        <v>687</v>
      </c>
      <c r="E40" s="90" t="s">
        <v>15</v>
      </c>
      <c r="F40" s="82"/>
      <c r="G40" s="115" t="str">
        <f>IFERROR(INDEX(Ввод!$D:$D, MATCH('Вводные данные'!$K40, Ввод!$B:$B,0)), "--")</f>
        <v>--</v>
      </c>
      <c r="H40" s="86"/>
      <c r="K40" s="1" t="s">
        <v>746</v>
      </c>
    </row>
    <row ht="15" r="41" spans="2:11" x14ac:dyDescent="0.2">
      <c r="B41" s="86"/>
      <c r="C41" s="10"/>
      <c r="D41" s="73" t="s">
        <v>688</v>
      </c>
      <c r="E41" s="90" t="s">
        <v>15</v>
      </c>
      <c r="F41" s="82"/>
      <c r="G41" s="115" t="str">
        <f>IFERROR(INDEX(Ввод!$D:$D, MATCH('Вводные данные'!$K41, Ввод!$B:$B,0)), "--")</f>
        <v>--</v>
      </c>
      <c r="H41" s="86"/>
      <c r="K41" s="1" t="s">
        <v>749</v>
      </c>
    </row>
    <row ht="15" r="42" spans="2:11" x14ac:dyDescent="0.2">
      <c r="B42" s="86"/>
      <c r="C42" s="10"/>
      <c r="D42" s="73" t="s">
        <v>689</v>
      </c>
      <c r="E42" s="90" t="s">
        <v>15</v>
      </c>
      <c r="F42" s="82"/>
      <c r="G42" s="115" t="str">
        <f>IFERROR(INDEX(Ввод!$D:$D, MATCH('Вводные данные'!$K42, Ввод!$B:$B,0)), "--")</f>
        <v>--</v>
      </c>
      <c r="H42" s="86"/>
      <c r="K42" s="1" t="s">
        <v>747</v>
      </c>
    </row>
    <row ht="15" r="43" spans="2:11" x14ac:dyDescent="0.2">
      <c r="B43" s="86"/>
      <c r="C43" s="10"/>
      <c r="D43" s="73" t="s">
        <v>690</v>
      </c>
      <c r="E43" s="90" t="s">
        <v>57</v>
      </c>
      <c r="F43" s="82"/>
      <c r="G43" s="115" t="str">
        <f>IFERROR(INDEX(Ввод!$D:$D, MATCH('Вводные данные'!$K43, Ввод!$B:$B,0)), "--")</f>
        <v>--</v>
      </c>
      <c r="H43" s="86"/>
      <c r="K43" s="1" t="s">
        <v>729</v>
      </c>
    </row>
    <row ht="15" r="44" spans="2:11" x14ac:dyDescent="0.2">
      <c r="B44" s="86"/>
      <c r="C44" s="10"/>
      <c r="D44" s="73" t="s">
        <v>56</v>
      </c>
      <c r="E44" s="90" t="s">
        <v>40</v>
      </c>
      <c r="F44" s="82"/>
      <c r="G44" s="115" t="str">
        <f>IFERROR(INDEX(Ввод!$D:$D, MATCH('Вводные данные'!$K44, Ввод!$B:$B,0)), "--")</f>
        <v>--</v>
      </c>
      <c r="H44" s="86"/>
      <c r="K44" s="1" t="s">
        <v>744</v>
      </c>
    </row>
    <row ht="15" r="45" spans="2:11" x14ac:dyDescent="0.2">
      <c r="B45" s="86"/>
      <c r="C45" s="9"/>
      <c r="D45" s="73" t="s">
        <v>55</v>
      </c>
      <c r="E45" s="90" t="s">
        <v>40</v>
      </c>
      <c r="F45" s="82"/>
      <c r="G45" s="115" t="str">
        <f>IFERROR(INDEX(Ввод!$D:$D, MATCH('Вводные данные'!$K45, Ввод!$B:$B,0)), "--")</f>
        <v>--</v>
      </c>
      <c r="H45" s="86"/>
      <c r="K45" s="1" t="s">
        <v>745</v>
      </c>
    </row>
    <row customHeight="1" ht="4.5" r="46" spans="2:11" x14ac:dyDescent="0.2">
      <c r="B46" s="86"/>
      <c r="C46" s="87"/>
      <c r="D46" s="87"/>
      <c r="E46" s="87"/>
      <c r="F46" s="87"/>
      <c r="G46" s="116"/>
      <c r="H46" s="86"/>
    </row>
    <row ht="15" r="47" spans="2:11" x14ac:dyDescent="0.25">
      <c r="B47" s="86"/>
      <c r="C47" s="8"/>
      <c r="D47" s="73" t="s">
        <v>840</v>
      </c>
      <c r="E47" s="90" t="s">
        <v>40</v>
      </c>
      <c r="F47" s="82"/>
      <c r="G47" s="115" t="str">
        <f>IFERROR(INDEX(Ввод!$D:$D, MATCH('Вводные данные'!$K47, Ввод!$B:$B,0)), "--")</f>
        <v>--</v>
      </c>
      <c r="H47" s="86"/>
      <c r="K47" s="1" t="s">
        <v>838</v>
      </c>
    </row>
    <row ht="15" r="48" spans="2:11" x14ac:dyDescent="0.25">
      <c r="B48" s="86"/>
      <c r="C48" s="7"/>
      <c r="D48" s="73" t="s">
        <v>841</v>
      </c>
      <c r="E48" s="90" t="s">
        <v>40</v>
      </c>
      <c r="F48" s="82"/>
      <c r="G48" s="115" t="str">
        <f>IFERROR(INDEX(Ввод!$D:$D, MATCH('Вводные данные'!$K48, Ввод!$B:$B,0)), "--")</f>
        <v>--</v>
      </c>
      <c r="H48" s="86"/>
      <c r="K48" s="1" t="s">
        <v>836</v>
      </c>
    </row>
    <row ht="15" r="49" spans="2:11" x14ac:dyDescent="0.25">
      <c r="B49" s="86"/>
      <c r="C49" s="5"/>
      <c r="D49" s="73" t="s">
        <v>631</v>
      </c>
      <c r="E49" s="90" t="s">
        <v>29</v>
      </c>
      <c r="F49" s="82"/>
      <c r="G49" s="115" t="str">
        <f>IFERROR(INDEX(Ввод!$D:$D, MATCH('Вводные данные'!$K49, Ввод!$B:$B,0)), "--")</f>
        <v>--</v>
      </c>
      <c r="H49" s="86"/>
      <c r="K49" s="20" t="s">
        <v>734</v>
      </c>
    </row>
    <row ht="15" r="50" spans="2:11" x14ac:dyDescent="0.25">
      <c r="B50" s="86"/>
      <c r="C50" s="5"/>
      <c r="D50" s="73" t="s">
        <v>691</v>
      </c>
      <c r="E50" s="90" t="s">
        <v>29</v>
      </c>
      <c r="F50" s="82"/>
      <c r="G50" s="115" t="str">
        <f>IFERROR(INDEX(Ввод!$D:$D, MATCH('Вводные данные'!$K50, Ввод!$B:$B,0)), "--")</f>
        <v>--</v>
      </c>
      <c r="H50" s="86"/>
      <c r="K50" s="1" t="s">
        <v>742</v>
      </c>
    </row>
    <row ht="15" r="51" spans="2:11" x14ac:dyDescent="0.25">
      <c r="B51" s="86"/>
      <c r="C51" s="74" t="s">
        <v>637</v>
      </c>
      <c r="D51" s="73" t="s">
        <v>3</v>
      </c>
      <c r="E51" s="90" t="s">
        <v>1</v>
      </c>
      <c r="F51" s="82"/>
      <c r="G51" s="115" t="str">
        <f>IFERROR(INDEX(Ввод!$D:$D, MATCH('Вводные данные'!$K51, Ввод!$B:$B,0)), "--")</f>
        <v>--</v>
      </c>
      <c r="H51" s="86"/>
      <c r="K51" s="1" t="s">
        <v>699</v>
      </c>
    </row>
    <row ht="15" r="52" spans="2:11" x14ac:dyDescent="0.25">
      <c r="B52" s="86"/>
      <c r="C52" s="74" t="s">
        <v>664</v>
      </c>
      <c r="D52" s="73" t="s">
        <v>2</v>
      </c>
      <c r="E52" s="90" t="s">
        <v>1</v>
      </c>
      <c r="F52" s="82"/>
      <c r="G52" s="115" t="str">
        <f>IFERROR(INDEX(Ввод!$D:$D, MATCH('Вводные данные'!$K52, Ввод!$B:$B,0)), "--")</f>
        <v>--</v>
      </c>
      <c r="H52" s="86"/>
      <c r="K52" s="1" t="s">
        <v>700</v>
      </c>
    </row>
    <row ht="15" r="53" spans="2:11" x14ac:dyDescent="0.25">
      <c r="B53" s="86"/>
      <c r="C53" s="7"/>
      <c r="D53" s="73" t="s">
        <v>54</v>
      </c>
      <c r="E53" s="90" t="s">
        <v>0</v>
      </c>
      <c r="F53" s="82"/>
      <c r="G53" s="115" t="str">
        <f>IFERROR(INDEX(Ввод!$D:$D, MATCH('Вводные данные'!$K53, Ввод!$B:$B,0)), "--")</f>
        <v>--</v>
      </c>
      <c r="H53" s="86"/>
      <c r="K53" s="1" t="s">
        <v>736</v>
      </c>
    </row>
    <row ht="15" r="54" spans="2:11" x14ac:dyDescent="0.25">
      <c r="B54" s="86"/>
      <c r="C54" s="7"/>
      <c r="D54" s="73" t="s">
        <v>53</v>
      </c>
      <c r="E54" s="90" t="s">
        <v>0</v>
      </c>
      <c r="F54" s="82"/>
      <c r="G54" s="115" t="str">
        <f>IFERROR(INDEX(Ввод!$D:$D, MATCH('Вводные данные'!$K54, Ввод!$B:$B,0)), "--")</f>
        <v>--</v>
      </c>
      <c r="H54" s="86"/>
      <c r="K54" s="1" t="s">
        <v>735</v>
      </c>
    </row>
    <row ht="15" r="55" spans="2:11" x14ac:dyDescent="0.25">
      <c r="B55" s="86"/>
      <c r="C55" s="7"/>
      <c r="D55" s="73" t="s">
        <v>52</v>
      </c>
      <c r="E55" s="90" t="s">
        <v>49</v>
      </c>
      <c r="F55" s="82"/>
      <c r="G55" s="115" t="str">
        <f>IFERROR(INDEX(Ввод!$D:$D, MATCH('Вводные данные'!$K55, Ввод!$B:$B,0)), "--")</f>
        <v>--</v>
      </c>
      <c r="H55" s="86"/>
      <c r="I55" s="81"/>
      <c r="K55" s="1" t="s">
        <v>710</v>
      </c>
    </row>
    <row ht="15" r="56" spans="2:11" x14ac:dyDescent="0.25">
      <c r="B56" s="86"/>
      <c r="C56" s="7"/>
      <c r="D56" s="73" t="s">
        <v>51</v>
      </c>
      <c r="E56" s="90" t="s">
        <v>29</v>
      </c>
      <c r="F56" s="82"/>
      <c r="G56" s="115" t="str">
        <f>IFERROR(INDEX(Ввод!$D:$D, MATCH('Вводные данные'!$K56, Ввод!$B:$B,0)), "--")</f>
        <v>--</v>
      </c>
      <c r="H56" s="86"/>
      <c r="K56" s="20" t="s">
        <v>733</v>
      </c>
    </row>
    <row ht="15" r="57" spans="2:11" x14ac:dyDescent="0.25">
      <c r="B57" s="86"/>
      <c r="C57" s="7"/>
      <c r="D57" s="73" t="s">
        <v>691</v>
      </c>
      <c r="E57" s="90" t="s">
        <v>29</v>
      </c>
      <c r="F57" s="82"/>
      <c r="G57" s="115" t="str">
        <f>IFERROR(INDEX(Ввод!$D:$D, MATCH('Вводные данные'!$K57, Ввод!$B:$B,0)), "--")</f>
        <v>--</v>
      </c>
      <c r="H57" s="86"/>
      <c r="K57" s="1" t="s">
        <v>743</v>
      </c>
    </row>
    <row ht="15" r="58" spans="2:11" x14ac:dyDescent="0.25">
      <c r="B58" s="86"/>
      <c r="C58" s="6"/>
      <c r="D58" s="73" t="s">
        <v>50</v>
      </c>
      <c r="E58" s="90" t="s">
        <v>49</v>
      </c>
      <c r="F58" s="82"/>
      <c r="G58" s="115" t="str">
        <f>IFERROR(INDEX(Ввод!$D:$D, MATCH('Вводные данные'!$K58, Ввод!$B:$B,0)), "--")</f>
        <v>--</v>
      </c>
      <c r="H58" s="86"/>
      <c r="K58" s="1" t="s">
        <v>709</v>
      </c>
    </row>
    <row customHeight="1" ht="4.5" r="59" spans="2:11" x14ac:dyDescent="0.2">
      <c r="B59" s="86"/>
      <c r="C59" s="87"/>
      <c r="D59" s="87"/>
      <c r="E59" s="87"/>
      <c r="F59" s="87"/>
      <c r="G59" s="116"/>
      <c r="H59" s="86"/>
    </row>
    <row customHeight="1" ht="14.25" r="60" spans="2:11" x14ac:dyDescent="0.2">
      <c r="B60" s="86"/>
      <c r="C60" s="94"/>
      <c r="D60" s="73" t="s">
        <v>35</v>
      </c>
      <c r="E60" s="90" t="s">
        <v>34</v>
      </c>
      <c r="F60" s="82"/>
      <c r="G60" s="115" t="str">
        <f>IFERROR(INDEX(Ввод!$D:$D, MATCH('Вводные данные'!$K60, Ввод!$B:$B,0)), "--")</f>
        <v>--</v>
      </c>
      <c r="H60" s="86"/>
      <c r="K60" s="1" t="s">
        <v>754</v>
      </c>
    </row>
    <row customHeight="1" ht="14.25" r="61" spans="2:11" x14ac:dyDescent="0.2">
      <c r="B61" s="86"/>
      <c r="C61" s="72" t="s">
        <v>665</v>
      </c>
      <c r="D61" s="73" t="s">
        <v>33</v>
      </c>
      <c r="E61" s="90" t="s">
        <v>31</v>
      </c>
      <c r="F61" s="82"/>
      <c r="G61" s="115" t="str">
        <f>IFERROR(INDEX(Ввод!$D:$D, MATCH('Вводные данные'!$K61, Ввод!$B:$B,0)), "--")</f>
        <v>--</v>
      </c>
      <c r="H61" s="86"/>
      <c r="K61" s="20" t="s">
        <v>730</v>
      </c>
    </row>
    <row customHeight="1" ht="14.25" r="62" spans="2:11" x14ac:dyDescent="0.2">
      <c r="B62" s="86"/>
      <c r="C62" s="95"/>
      <c r="D62" s="73" t="s">
        <v>32</v>
      </c>
      <c r="E62" s="90" t="s">
        <v>31</v>
      </c>
      <c r="F62" s="82"/>
      <c r="G62" s="115" t="str">
        <f>IFERROR(INDEX(Ввод!$D:$D, MATCH('Вводные данные'!$K62, Ввод!$B:$B,0)), "--")</f>
        <v>--</v>
      </c>
      <c r="H62" s="86"/>
      <c r="K62" s="1" t="s">
        <v>728</v>
      </c>
    </row>
    <row customHeight="1" ht="14.25" r="63" spans="2:11" x14ac:dyDescent="0.2">
      <c r="B63" s="86"/>
      <c r="C63" s="95"/>
      <c r="D63" s="73" t="s">
        <v>47</v>
      </c>
      <c r="E63" s="90" t="s">
        <v>31</v>
      </c>
      <c r="F63" s="82"/>
      <c r="G63" s="115" t="str">
        <f>IFERROR(INDEX(Ввод!$D:$D, MATCH('Вводные данные'!$K63, Ввод!$B:$B,0)), "--")</f>
        <v>--</v>
      </c>
      <c r="H63" s="86"/>
      <c r="K63" s="20" t="s">
        <v>732</v>
      </c>
    </row>
    <row customHeight="1" ht="14.25" r="64" spans="2:11" x14ac:dyDescent="0.2">
      <c r="B64" s="86"/>
      <c r="C64" s="95"/>
      <c r="D64" s="73" t="s">
        <v>679</v>
      </c>
      <c r="E64" s="90" t="s">
        <v>15</v>
      </c>
      <c r="F64" s="82"/>
      <c r="G64" s="115" t="str">
        <f>IFERROR(INDEX(Ввод!$D:$D, MATCH('Вводные данные'!$K64, Ввод!$B:$B,0)), "--")</f>
        <v>--</v>
      </c>
      <c r="H64" s="86"/>
      <c r="K64" s="98" t="s">
        <v>762</v>
      </c>
    </row>
    <row customHeight="1" ht="14.25" r="65" spans="2:11" x14ac:dyDescent="0.2">
      <c r="B65" s="86"/>
      <c r="C65" s="95"/>
      <c r="D65" s="73" t="s">
        <v>692</v>
      </c>
      <c r="E65" s="90" t="s">
        <v>29</v>
      </c>
      <c r="F65" s="82"/>
      <c r="G65" s="115" t="str">
        <f>IFERROR(INDEX(Ввод!$D:$D, MATCH('Вводные данные'!$K65, Ввод!$B:$B,0)), "--")</f>
        <v>--</v>
      </c>
      <c r="H65" s="86"/>
      <c r="K65" s="98" t="s">
        <v>763</v>
      </c>
    </row>
    <row customHeight="1" ht="14.25" r="66" spans="2:11" x14ac:dyDescent="0.2">
      <c r="B66" s="86"/>
      <c r="C66" s="95"/>
      <c r="D66" s="73" t="s">
        <v>680</v>
      </c>
      <c r="E66" s="90" t="s">
        <v>15</v>
      </c>
      <c r="F66" s="82"/>
      <c r="G66" s="115" t="str">
        <f>IFERROR(INDEX(Ввод!$D:$D, MATCH('Вводные данные'!$K66, Ввод!$B:$B,0)), "--")</f>
        <v>--</v>
      </c>
      <c r="H66" s="86"/>
      <c r="K66" s="98" t="s">
        <v>764</v>
      </c>
    </row>
    <row customHeight="1" ht="14.25" r="67" spans="2:11" x14ac:dyDescent="0.2">
      <c r="B67" s="86"/>
      <c r="C67" s="96"/>
      <c r="D67" s="73" t="s">
        <v>693</v>
      </c>
      <c r="E67" s="90" t="s">
        <v>29</v>
      </c>
      <c r="F67" s="82"/>
      <c r="G67" s="115" t="str">
        <f>IFERROR(INDEX(Ввод!$D:$D, MATCH('Вводные данные'!$K67, Ввод!$B:$B,0)), "--")</f>
        <v>--</v>
      </c>
      <c r="H67" s="86"/>
      <c r="K67" s="98" t="s">
        <v>765</v>
      </c>
    </row>
    <row customHeight="1" ht="4.5" r="68" spans="2:11" x14ac:dyDescent="0.2">
      <c r="B68" s="86"/>
      <c r="C68" s="87"/>
      <c r="D68" s="87"/>
      <c r="E68" s="87"/>
      <c r="F68" s="87"/>
      <c r="G68" s="116"/>
      <c r="H68" s="86"/>
    </row>
    <row ht="15" r="69" spans="2:11" x14ac:dyDescent="0.25">
      <c r="B69" s="86"/>
      <c r="C69" s="78" t="s">
        <v>666</v>
      </c>
      <c r="D69" s="73" t="s">
        <v>679</v>
      </c>
      <c r="E69" s="90" t="s">
        <v>15</v>
      </c>
      <c r="F69" s="82"/>
      <c r="G69" s="115" t="str">
        <f>IFERROR(INDEX(Ввод!$D:$D, MATCH('Вводные данные'!$K69, Ввод!$B:$B,0)), "--")</f>
        <v>--</v>
      </c>
      <c r="H69" s="86"/>
      <c r="K69" s="98" t="s">
        <v>766</v>
      </c>
    </row>
    <row ht="15" r="70" spans="2:11" x14ac:dyDescent="0.25">
      <c r="B70" s="86"/>
      <c r="C70" s="78" t="s">
        <v>667</v>
      </c>
      <c r="D70" s="73" t="s">
        <v>692</v>
      </c>
      <c r="E70" s="90" t="s">
        <v>29</v>
      </c>
      <c r="F70" s="82"/>
      <c r="G70" s="115" t="str">
        <f>IFERROR(INDEX(Ввод!$D:$D, MATCH('Вводные данные'!$K70, Ввод!$B:$B,0)), "--")</f>
        <v>--</v>
      </c>
      <c r="H70" s="86"/>
      <c r="K70" s="98" t="s">
        <v>767</v>
      </c>
    </row>
    <row ht="15" r="71" spans="2:11" x14ac:dyDescent="0.25">
      <c r="B71" s="86"/>
      <c r="C71" s="5"/>
      <c r="D71" s="73" t="s">
        <v>680</v>
      </c>
      <c r="E71" s="90" t="s">
        <v>15</v>
      </c>
      <c r="F71" s="82"/>
      <c r="G71" s="115" t="str">
        <f>IFERROR(INDEX(Ввод!$D:$D, MATCH('Вводные данные'!$K71, Ввод!$B:$B,0)), "--")</f>
        <v>--</v>
      </c>
      <c r="H71" s="86"/>
      <c r="K71" s="98" t="s">
        <v>768</v>
      </c>
    </row>
    <row ht="15" r="72" spans="2:11" x14ac:dyDescent="0.25">
      <c r="B72" s="86"/>
      <c r="C72" s="78"/>
      <c r="D72" s="73" t="s">
        <v>693</v>
      </c>
      <c r="E72" s="90" t="s">
        <v>29</v>
      </c>
      <c r="F72" s="82"/>
      <c r="G72" s="115" t="str">
        <f>IFERROR(INDEX(Ввод!$D:$D, MATCH('Вводные данные'!$K72, Ввод!$B:$B,0)), "--")</f>
        <v>--</v>
      </c>
      <c r="H72" s="86"/>
      <c r="K72" s="98" t="s">
        <v>769</v>
      </c>
    </row>
    <row customHeight="1" ht="4.5" r="73" spans="2:11" x14ac:dyDescent="0.2">
      <c r="B73" s="86"/>
      <c r="C73" s="87"/>
      <c r="D73" s="87"/>
      <c r="E73" s="87"/>
      <c r="F73" s="87"/>
      <c r="G73" s="116"/>
      <c r="H73" s="86"/>
    </row>
    <row ht="15" r="74" spans="2:11" x14ac:dyDescent="0.25">
      <c r="B74" s="86"/>
      <c r="C74" s="78"/>
      <c r="D74" s="73" t="s">
        <v>741</v>
      </c>
      <c r="E74" s="90" t="s">
        <v>1</v>
      </c>
      <c r="F74" s="82"/>
      <c r="G74" s="115" t="str">
        <f>IFERROR(INDEX(Ввод!$D:$D, MATCH('Вводные данные'!$K74, Ввод!$B:$B,0)), "--")</f>
        <v>--</v>
      </c>
      <c r="H74" s="86"/>
      <c r="K74" s="1" t="s">
        <v>707</v>
      </c>
    </row>
    <row ht="15" r="75" spans="2:11" x14ac:dyDescent="0.25">
      <c r="B75" s="86"/>
      <c r="C75" s="78" t="s">
        <v>668</v>
      </c>
      <c r="D75" s="73" t="s">
        <v>790</v>
      </c>
      <c r="E75" s="90" t="s">
        <v>1</v>
      </c>
      <c r="F75" s="82"/>
      <c r="G75" s="115" t="str">
        <f>IFERROR(INDEX(Ввод!$D:$D, MATCH('Вводные данные'!$K75, Ввод!$B:$B,0)), "--")</f>
        <v>--</v>
      </c>
      <c r="H75" s="86"/>
      <c r="K75" s="1" t="s">
        <v>795</v>
      </c>
    </row>
    <row ht="15" r="76" spans="2:11" x14ac:dyDescent="0.25">
      <c r="B76" s="86"/>
      <c r="C76" s="83"/>
      <c r="D76" s="73" t="s">
        <v>791</v>
      </c>
      <c r="E76" s="90" t="s">
        <v>1</v>
      </c>
      <c r="F76" s="82"/>
      <c r="G76" s="115" t="str">
        <f>IFERROR(INDEX(Ввод!$D:$D, MATCH('Вводные данные'!$K76, Ввод!$B:$B,0)), "--")</f>
        <v>--</v>
      </c>
      <c r="H76" s="86"/>
      <c r="K76" s="1" t="s">
        <v>796</v>
      </c>
    </row>
    <row r="77" spans="2:11" x14ac:dyDescent="0.2">
      <c r="B77" s="86"/>
      <c r="C77" s="84"/>
      <c r="D77" s="73" t="s">
        <v>792</v>
      </c>
      <c r="E77" s="90" t="s">
        <v>1</v>
      </c>
      <c r="F77" s="82"/>
      <c r="G77" s="115" t="str">
        <f>IFERROR(INDEX(Ввод!$D:$D, MATCH('Вводные данные'!$K77, Ввод!$B:$B,0)), "--")</f>
        <v>--</v>
      </c>
      <c r="H77" s="86"/>
      <c r="K77" s="1" t="s">
        <v>797</v>
      </c>
    </row>
    <row r="78" spans="2:11" x14ac:dyDescent="0.2">
      <c r="B78" s="86"/>
      <c r="C78" s="84"/>
      <c r="D78" s="73" t="s">
        <v>793</v>
      </c>
      <c r="E78" s="90" t="s">
        <v>1</v>
      </c>
      <c r="F78" s="82"/>
      <c r="G78" s="115" t="str">
        <f>IFERROR(INDEX(Ввод!$D:$D, MATCH('Вводные данные'!$K78, Ввод!$B:$B,0)), "--")</f>
        <v>--</v>
      </c>
      <c r="H78" s="86"/>
      <c r="K78" s="1" t="s">
        <v>798</v>
      </c>
    </row>
    <row r="79" spans="2:11" x14ac:dyDescent="0.2">
      <c r="B79" s="86"/>
      <c r="C79" s="84"/>
      <c r="D79" s="73" t="s">
        <v>794</v>
      </c>
      <c r="E79" s="90" t="s">
        <v>1</v>
      </c>
      <c r="F79" s="82"/>
      <c r="G79" s="115" t="str">
        <f>IFERROR(INDEX(Ввод!$D:$D, MATCH('Вводные данные'!$K79, Ввод!$B:$B,0)), "--")</f>
        <v>--</v>
      </c>
      <c r="H79" s="86"/>
      <c r="K79" s="1" t="s">
        <v>708</v>
      </c>
    </row>
    <row r="80" spans="2:11" x14ac:dyDescent="0.2">
      <c r="B80" s="86"/>
      <c r="C80" s="84"/>
      <c r="D80" s="73" t="s">
        <v>695</v>
      </c>
      <c r="E80" s="90" t="s">
        <v>1</v>
      </c>
      <c r="F80" s="82"/>
      <c r="G80" s="115" t="str">
        <f>IFERROR(INDEX(Ввод!$D:$D, MATCH('Вводные данные'!$K80, Ввод!$B:$B,0)), "--")</f>
        <v>--</v>
      </c>
      <c r="H80" s="86"/>
      <c r="K80" s="1" t="s">
        <v>716</v>
      </c>
    </row>
    <row r="81" spans="2:11" x14ac:dyDescent="0.2">
      <c r="B81" s="86"/>
      <c r="C81" s="84"/>
      <c r="D81" s="73" t="s">
        <v>46</v>
      </c>
      <c r="E81" s="90" t="s">
        <v>1</v>
      </c>
      <c r="F81" s="82"/>
      <c r="G81" s="115" t="str">
        <f>IFERROR(INDEX(Ввод!$D:$D, MATCH('Вводные данные'!$K81, Ввод!$B:$B,0)), "--")</f>
        <v>--</v>
      </c>
      <c r="H81" s="86"/>
      <c r="K81" s="1" t="s">
        <v>708</v>
      </c>
    </row>
    <row r="82" spans="2:11" x14ac:dyDescent="0.2">
      <c r="B82" s="86"/>
      <c r="C82" s="84"/>
      <c r="D82" s="73" t="s">
        <v>42</v>
      </c>
      <c r="E82" s="90" t="s">
        <v>1</v>
      </c>
      <c r="F82" s="82"/>
      <c r="G82" s="115" t="str">
        <f>IFERROR(INDEX(Ввод!$D:$D, MATCH('Вводные данные'!$K82, Ввод!$B:$B,0)), "--")</f>
        <v>--</v>
      </c>
      <c r="H82" s="86"/>
      <c r="K82" s="1" t="s">
        <v>799</v>
      </c>
    </row>
    <row r="83" spans="2:11" x14ac:dyDescent="0.2">
      <c r="B83" s="86"/>
      <c r="C83" s="84"/>
      <c r="D83" s="73" t="s">
        <v>45</v>
      </c>
      <c r="E83" s="90" t="s">
        <v>15</v>
      </c>
      <c r="F83" s="82"/>
      <c r="G83" s="115" t="str">
        <f>IFERROR(INDEX(Ввод!$D:$D, MATCH('Вводные данные'!$K83, Ввод!$B:$B,0)), "--")</f>
        <v>--</v>
      </c>
      <c r="H83" s="86"/>
      <c r="K83" s="1" t="s">
        <v>696</v>
      </c>
    </row>
    <row r="84" spans="2:11" x14ac:dyDescent="0.2">
      <c r="B84" s="86"/>
      <c r="C84" s="85"/>
      <c r="D84" s="73" t="s">
        <v>44</v>
      </c>
      <c r="E84" s="90" t="s">
        <v>43</v>
      </c>
      <c r="F84" s="82"/>
      <c r="G84" s="115" t="str">
        <f>IFERROR(INDEX(Ввод!$D:$D, MATCH('Вводные данные'!$K84, Ввод!$B:$B,0)), "--")</f>
        <v>--</v>
      </c>
      <c r="H84" s="86"/>
      <c r="K84" s="1" t="s">
        <v>753</v>
      </c>
    </row>
    <row customHeight="1" ht="4.5" r="85" spans="2:11" x14ac:dyDescent="0.2">
      <c r="B85" s="86"/>
      <c r="C85" s="87"/>
      <c r="D85" s="87"/>
      <c r="E85" s="87"/>
      <c r="F85" s="87"/>
      <c r="G85" s="116"/>
      <c r="H85" s="86"/>
    </row>
    <row r="86" spans="2:11" x14ac:dyDescent="0.2">
      <c r="B86" s="86"/>
      <c r="C86" s="160" t="s">
        <v>669</v>
      </c>
      <c r="D86" s="73" t="s">
        <v>41</v>
      </c>
      <c r="E86" s="90" t="s">
        <v>40</v>
      </c>
      <c r="F86" s="82"/>
      <c r="G86" s="115" t="str">
        <f>IFERROR(INDEX(Ввод!$D:$D, MATCH('Вводные данные'!$K86, Ввод!$B:$B,0)), "--")</f>
        <v>--</v>
      </c>
      <c r="H86" s="86"/>
      <c r="K86" s="1" t="s">
        <v>703</v>
      </c>
    </row>
    <row r="87" spans="2:11" x14ac:dyDescent="0.2">
      <c r="B87" s="86"/>
      <c r="C87" s="160"/>
      <c r="D87" s="73" t="s">
        <v>39</v>
      </c>
      <c r="E87" s="90" t="s">
        <v>38</v>
      </c>
      <c r="F87" s="82"/>
      <c r="G87" s="115" t="str">
        <f>IFERROR(INDEX(Ввод!$D:$D, MATCH('Вводные данные'!$K87, Ввод!$B:$B,0)), "--")</f>
        <v>--</v>
      </c>
      <c r="H87" s="86"/>
      <c r="K87" s="1" t="s">
        <v>723</v>
      </c>
    </row>
    <row r="88" spans="2:11" x14ac:dyDescent="0.2">
      <c r="B88" s="86"/>
      <c r="C88" s="160"/>
      <c r="D88" s="73" t="s">
        <v>37</v>
      </c>
      <c r="E88" s="90" t="s">
        <v>0</v>
      </c>
      <c r="F88" s="82"/>
      <c r="G88" s="115" t="str">
        <f>IFERROR(INDEX(Ввод!$D:$D, MATCH('Вводные данные'!$K88, Ввод!$B:$B,0)), "--")</f>
        <v>--</v>
      </c>
      <c r="H88" s="86"/>
      <c r="K88" s="1" t="s">
        <v>702</v>
      </c>
    </row>
    <row customHeight="1" ht="4.5" r="89" spans="2:11" x14ac:dyDescent="0.2">
      <c r="B89" s="86"/>
      <c r="C89" s="87"/>
      <c r="D89" s="87"/>
      <c r="E89" s="87"/>
      <c r="F89" s="87"/>
      <c r="G89" s="88"/>
      <c r="H89" s="86"/>
    </row>
    <row customHeight="1" ht="14.25" r="90" spans="2:11" x14ac:dyDescent="0.2">
      <c r="B90" s="86"/>
      <c r="C90" s="95"/>
      <c r="D90" s="73" t="s">
        <v>35</v>
      </c>
      <c r="E90" s="90" t="s">
        <v>34</v>
      </c>
      <c r="F90" s="82"/>
      <c r="G90" s="114" t="str">
        <f>IFERROR(INDEX(Ввод!$D:$D, MATCH('Вводные данные'!$K90, Ввод!$B:$B,0)), "--")</f>
        <v>--</v>
      </c>
      <c r="H90" s="86"/>
      <c r="K90" s="1" t="s">
        <v>755</v>
      </c>
    </row>
    <row customHeight="1" ht="14.25" r="91" spans="2:11" x14ac:dyDescent="0.2">
      <c r="B91" s="86"/>
      <c r="C91" s="95"/>
      <c r="D91" s="73" t="s">
        <v>33</v>
      </c>
      <c r="E91" s="90" t="s">
        <v>31</v>
      </c>
      <c r="F91" s="82"/>
      <c r="G91" s="114" t="str">
        <f>IFERROR(INDEX(Ввод!$D:$D, MATCH('Вводные данные'!$K91, Ввод!$B:$B,0)), "--")</f>
        <v>--</v>
      </c>
      <c r="H91" s="86"/>
      <c r="K91" s="20" t="s">
        <v>731</v>
      </c>
    </row>
    <row customHeight="1" ht="14.25" r="92" spans="2:11" x14ac:dyDescent="0.2">
      <c r="B92" s="86"/>
      <c r="C92" s="72" t="s">
        <v>670</v>
      </c>
      <c r="D92" s="73" t="s">
        <v>32</v>
      </c>
      <c r="E92" s="90" t="s">
        <v>31</v>
      </c>
      <c r="F92" s="82"/>
      <c r="G92" s="114" t="str">
        <f>IFERROR(INDEX(Ввод!$D:$D, MATCH('Вводные данные'!$K92, Ввод!$B:$B,0)), "--")</f>
        <v>--</v>
      </c>
      <c r="H92" s="86"/>
      <c r="K92" s="1" t="s">
        <v>839</v>
      </c>
    </row>
    <row customHeight="1" ht="14.25" r="93" spans="2:11" x14ac:dyDescent="0.2">
      <c r="B93" s="86"/>
      <c r="C93" s="95"/>
      <c r="D93" s="73" t="s">
        <v>727</v>
      </c>
      <c r="E93" s="90" t="s">
        <v>31</v>
      </c>
      <c r="F93" s="82"/>
      <c r="G93" s="114" t="str">
        <f>IFERROR(INDEX(Ввод!$D:$D, MATCH('Вводные данные'!$K93, Ввод!$B:$B,0)), "--")</f>
        <v>--</v>
      </c>
      <c r="H93" s="86"/>
      <c r="K93" s="1" t="s">
        <v>837</v>
      </c>
    </row>
    <row customHeight="1" ht="14.25" r="94" spans="2:11" x14ac:dyDescent="0.2">
      <c r="B94" s="86"/>
      <c r="C94" s="95"/>
      <c r="D94" s="73" t="s">
        <v>30</v>
      </c>
      <c r="E94" s="90" t="s">
        <v>31</v>
      </c>
      <c r="F94" s="82"/>
      <c r="G94" s="114" t="str">
        <f>IFERROR(INDEX(Ввод!$D:$D, MATCH('Вводные данные'!$K94, Ввод!$B:$B,0)), "--")</f>
        <v>--</v>
      </c>
      <c r="H94" s="86"/>
      <c r="K94" s="1" t="s">
        <v>726</v>
      </c>
    </row>
    <row customHeight="1" ht="14.25" r="95" spans="2:11" x14ac:dyDescent="0.2">
      <c r="B95" s="86"/>
      <c r="C95" s="95"/>
      <c r="D95" s="73" t="s">
        <v>783</v>
      </c>
      <c r="E95" s="90" t="s">
        <v>31</v>
      </c>
      <c r="F95" s="82"/>
      <c r="G95" s="114" t="str">
        <f>IFERROR(INDEX(Ввод!$D:$D, MATCH('Вводные данные'!$K95, Ввод!$B:$B,0)), "--")</f>
        <v>--</v>
      </c>
      <c r="H95" s="86"/>
      <c r="K95" s="1" t="s">
        <v>785</v>
      </c>
    </row>
    <row customHeight="1" ht="14.25" r="96" spans="2:11" x14ac:dyDescent="0.2">
      <c r="B96" s="86"/>
      <c r="C96" s="95"/>
      <c r="D96" s="73" t="s">
        <v>784</v>
      </c>
      <c r="E96" s="90" t="s">
        <v>31</v>
      </c>
      <c r="F96" s="82"/>
      <c r="G96" s="114" t="str">
        <f>IFERROR(INDEX(Ввод!$D:$D, MATCH('Вводные данные'!$K96, Ввод!$B:$B,0)), "--")</f>
        <v>--</v>
      </c>
      <c r="H96" s="86"/>
      <c r="K96" s="1" t="s">
        <v>786</v>
      </c>
    </row>
    <row customHeight="1" ht="14.25" r="97" spans="2:11" x14ac:dyDescent="0.2">
      <c r="B97" s="86"/>
      <c r="C97" s="95"/>
      <c r="D97" s="73" t="s">
        <v>679</v>
      </c>
      <c r="E97" s="90" t="s">
        <v>15</v>
      </c>
      <c r="F97" s="82"/>
      <c r="G97" s="114" t="str">
        <f>IFERROR(INDEX(Ввод!$D:$D, MATCH('Вводные данные'!$K97, Ввод!$B:$B,0)), "--")</f>
        <v>--</v>
      </c>
      <c r="H97" s="86"/>
      <c r="K97" s="1" t="s">
        <v>770</v>
      </c>
    </row>
    <row customHeight="1" ht="14.25" r="98" spans="2:11" x14ac:dyDescent="0.2">
      <c r="B98" s="86"/>
      <c r="C98" s="95"/>
      <c r="D98" s="73" t="s">
        <v>692</v>
      </c>
      <c r="E98" s="90" t="s">
        <v>29</v>
      </c>
      <c r="F98" s="82"/>
      <c r="G98" s="114" t="str">
        <f>IFERROR(INDEX(Ввод!$D:$D, MATCH('Вводные данные'!$K98, Ввод!$B:$B,0)), "--")</f>
        <v>--</v>
      </c>
      <c r="H98" s="86"/>
      <c r="K98" s="1" t="s">
        <v>771</v>
      </c>
    </row>
    <row customHeight="1" ht="14.25" r="99" spans="2:11" x14ac:dyDescent="0.2">
      <c r="B99" s="86"/>
      <c r="C99" s="95"/>
      <c r="D99" s="73" t="s">
        <v>680</v>
      </c>
      <c r="E99" s="90" t="s">
        <v>15</v>
      </c>
      <c r="F99" s="82"/>
      <c r="G99" s="114" t="str">
        <f>IFERROR(INDEX(Ввод!$D:$D, MATCH('Вводные данные'!$K99, Ввод!$B:$B,0)), "--")</f>
        <v>--</v>
      </c>
      <c r="H99" s="86"/>
      <c r="K99" s="1" t="s">
        <v>772</v>
      </c>
    </row>
    <row customHeight="1" ht="14.25" r="100" spans="2:11" x14ac:dyDescent="0.2">
      <c r="B100" s="86"/>
      <c r="C100" s="95"/>
      <c r="D100" s="73" t="s">
        <v>693</v>
      </c>
      <c r="E100" s="90" t="s">
        <v>29</v>
      </c>
      <c r="F100" s="82"/>
      <c r="G100" s="114" t="str">
        <f>IFERROR(INDEX(Ввод!$D:$D, MATCH('Вводные данные'!$K100, Ввод!$B:$B,0)), "--")</f>
        <v>--</v>
      </c>
      <c r="H100" s="86"/>
      <c r="K100" s="1" t="s">
        <v>773</v>
      </c>
    </row>
    <row customHeight="1" ht="4.5" r="101" spans="2:11" x14ac:dyDescent="0.2">
      <c r="B101" s="86"/>
      <c r="C101" s="87"/>
      <c r="D101" s="87"/>
      <c r="E101" s="87"/>
      <c r="F101" s="87"/>
      <c r="G101" s="88"/>
      <c r="H101" s="86"/>
    </row>
    <row ht="15" r="102" spans="2:11" x14ac:dyDescent="0.25">
      <c r="B102" s="86"/>
      <c r="C102" s="75" t="s">
        <v>569</v>
      </c>
      <c r="D102" s="73" t="s">
        <v>27</v>
      </c>
      <c r="E102" s="90" t="s">
        <v>4</v>
      </c>
      <c r="F102" s="82"/>
      <c r="G102" s="99" t="str">
        <f>IFERROR(INDEX(Ввод!$D:$D, MATCH('Вводные данные'!$K102, Ввод!$B:$B,0)), "--")</f>
        <v>--</v>
      </c>
      <c r="H102" s="86"/>
      <c r="K102" s="1" t="s">
        <v>719</v>
      </c>
    </row>
    <row r="103" spans="2:11" x14ac:dyDescent="0.2">
      <c r="B103" s="86"/>
      <c r="C103" s="3"/>
      <c r="D103" s="73" t="s">
        <v>26</v>
      </c>
      <c r="E103" s="90" t="s">
        <v>4</v>
      </c>
      <c r="F103" s="82"/>
      <c r="G103" s="99" t="str">
        <f>IFERROR(INDEX(Ввод!$D:$D, MATCH('Вводные данные'!$K103, Ввод!$B:$B,0)), "--")</f>
        <v>--</v>
      </c>
      <c r="H103" s="86"/>
      <c r="K103" s="1" t="s">
        <v>720</v>
      </c>
    </row>
    <row r="104" spans="2:11" x14ac:dyDescent="0.2">
      <c r="B104" s="86"/>
      <c r="C104" s="3"/>
      <c r="D104" s="73" t="s">
        <v>25</v>
      </c>
      <c r="E104" s="90" t="s">
        <v>4</v>
      </c>
      <c r="F104" s="82"/>
      <c r="G104" s="99" t="str">
        <f>IFERROR(INDEX(Ввод!$D:$D, MATCH('Вводные данные'!$K104, Ввод!$B:$B,0)), "--")</f>
        <v>--</v>
      </c>
      <c r="H104" s="86"/>
      <c r="K104" s="1" t="s">
        <v>721</v>
      </c>
    </row>
    <row r="105" spans="2:11" x14ac:dyDescent="0.2">
      <c r="B105" s="86"/>
      <c r="C105" s="2"/>
      <c r="D105" s="73" t="s">
        <v>24</v>
      </c>
      <c r="E105" s="90" t="s">
        <v>4</v>
      </c>
      <c r="F105" s="82"/>
      <c r="G105" s="99" t="str">
        <f>IFERROR(INDEX(Ввод!$D:$D, MATCH('Вводные данные'!$K105, Ввод!$B:$B,0)), "--")</f>
        <v>--</v>
      </c>
      <c r="H105" s="86"/>
      <c r="K105" s="1" t="s">
        <v>722</v>
      </c>
    </row>
    <row customHeight="1" ht="4.5" r="106" spans="2:11" x14ac:dyDescent="0.2">
      <c r="B106" s="86"/>
      <c r="C106" s="87"/>
      <c r="D106" s="87"/>
      <c r="E106" s="87"/>
      <c r="F106" s="87"/>
      <c r="G106" s="88"/>
      <c r="H106" s="86"/>
    </row>
    <row ht="15" r="107" spans="2:11" x14ac:dyDescent="0.25">
      <c r="B107" s="86"/>
      <c r="C107" s="76" t="s">
        <v>671</v>
      </c>
      <c r="D107" s="73" t="s">
        <v>17</v>
      </c>
      <c r="E107" s="90" t="s">
        <v>8</v>
      </c>
      <c r="F107" s="82"/>
      <c r="G107" s="114" t="str">
        <f>IFERROR(INDEX(Ввод!$D:$D, MATCH('Вводные данные'!$K107, Ввод!$B:$B,0)), "--")</f>
        <v>--</v>
      </c>
      <c r="H107" s="86"/>
      <c r="K107" s="1" t="s">
        <v>738</v>
      </c>
    </row>
    <row ht="15" r="108" spans="2:11" x14ac:dyDescent="0.25">
      <c r="B108" s="86"/>
      <c r="C108" s="76" t="s">
        <v>672</v>
      </c>
      <c r="D108" s="73" t="s">
        <v>23</v>
      </c>
      <c r="E108" s="90" t="s">
        <v>18</v>
      </c>
      <c r="F108" s="82"/>
      <c r="G108" s="114" t="str">
        <f>IFERROR(INDEX(Ввод!$D:$D, MATCH('Вводные данные'!$K108, Ввод!$B:$B,0)), "--")</f>
        <v>--</v>
      </c>
      <c r="H108" s="86"/>
      <c r="K108" s="1" t="s">
        <v>750</v>
      </c>
    </row>
    <row r="109" spans="2:11" x14ac:dyDescent="0.2">
      <c r="B109" s="86"/>
      <c r="C109" s="3"/>
      <c r="D109" s="73" t="s">
        <v>16</v>
      </c>
      <c r="E109" s="90" t="s">
        <v>15</v>
      </c>
      <c r="F109" s="82"/>
      <c r="G109" s="114" t="str">
        <f>IFERROR(INDEX(Ввод!$D:$D, MATCH('Вводные данные'!$K109, Ввод!$B:$B,0)), "--")</f>
        <v>--</v>
      </c>
      <c r="H109" s="86"/>
      <c r="K109" s="1" t="s">
        <v>775</v>
      </c>
    </row>
    <row r="110" spans="2:11" x14ac:dyDescent="0.2">
      <c r="B110" s="86"/>
      <c r="C110" s="3"/>
      <c r="D110" s="73" t="s">
        <v>694</v>
      </c>
      <c r="E110" s="90" t="s">
        <v>29</v>
      </c>
      <c r="F110" s="82"/>
      <c r="G110" s="114" t="str">
        <f>IFERROR(INDEX(Ввод!$D:$D, MATCH('Вводные данные'!$K110, Ввод!$B:$B,0)), "--")</f>
        <v>--</v>
      </c>
      <c r="H110" s="86"/>
      <c r="K110" s="1" t="s">
        <v>776</v>
      </c>
    </row>
    <row r="111" spans="2:11" x14ac:dyDescent="0.2">
      <c r="B111" s="86"/>
      <c r="C111" s="3"/>
      <c r="D111" s="73" t="s">
        <v>22</v>
      </c>
      <c r="E111" s="90" t="s">
        <v>1</v>
      </c>
      <c r="F111" s="82"/>
      <c r="G111" s="114" t="str">
        <f>IFERROR(INDEX(Ввод!$D:$D, MATCH('Вводные данные'!$K111, Ввод!$B:$B,0)), "--")</f>
        <v>--</v>
      </c>
      <c r="H111" s="86"/>
      <c r="K111" s="1" t="s">
        <v>737</v>
      </c>
    </row>
    <row r="112" spans="2:11" x14ac:dyDescent="0.2">
      <c r="B112" s="86"/>
      <c r="C112" s="3"/>
      <c r="D112" s="73" t="s">
        <v>21</v>
      </c>
      <c r="E112" s="90" t="s">
        <v>1</v>
      </c>
      <c r="F112" s="82"/>
      <c r="G112" s="114" t="str">
        <f>IFERROR(INDEX(Ввод!$D:$D, MATCH('Вводные данные'!$K112, Ввод!$B:$B,0)), "--")</f>
        <v>--</v>
      </c>
      <c r="H112" s="86"/>
      <c r="K112" s="1" t="s">
        <v>774</v>
      </c>
    </row>
    <row r="113" spans="2:11" x14ac:dyDescent="0.2">
      <c r="B113" s="86"/>
      <c r="C113" s="2"/>
      <c r="D113" s="73" t="s">
        <v>20</v>
      </c>
      <c r="E113" s="90" t="s">
        <v>1</v>
      </c>
      <c r="F113" s="82"/>
      <c r="G113" s="114" t="str">
        <f>IFERROR(INDEX(Ввод!$D:$D, MATCH('Вводные данные'!$K113, Ввод!$B:$B,0)), "--")</f>
        <v>--</v>
      </c>
      <c r="H113" s="86"/>
      <c r="K113" s="1" t="s">
        <v>740</v>
      </c>
    </row>
    <row customHeight="1" ht="4.5" r="114" spans="2:11" x14ac:dyDescent="0.2">
      <c r="B114" s="86"/>
      <c r="C114" s="87"/>
      <c r="D114" s="87"/>
      <c r="E114" s="87"/>
      <c r="F114" s="87"/>
      <c r="G114" s="88"/>
      <c r="H114" s="86"/>
    </row>
    <row ht="15" r="115" spans="2:11" x14ac:dyDescent="0.25">
      <c r="B115" s="86"/>
      <c r="C115" s="4"/>
      <c r="D115" s="73" t="s">
        <v>19</v>
      </c>
      <c r="E115" s="90" t="s">
        <v>18</v>
      </c>
      <c r="F115" s="82"/>
      <c r="G115" s="114" t="str">
        <f>IFERROR(INDEX(Ввод!$D:$D, MATCH('Вводные данные'!$K115, Ввод!$B:$B,0)), "--")</f>
        <v>--</v>
      </c>
      <c r="H115" s="86"/>
      <c r="K115" s="1" t="s">
        <v>751</v>
      </c>
    </row>
    <row ht="15" r="116" spans="2:11" x14ac:dyDescent="0.25">
      <c r="B116" s="86"/>
      <c r="C116" s="76" t="s">
        <v>673</v>
      </c>
      <c r="D116" s="73" t="s">
        <v>17</v>
      </c>
      <c r="E116" s="90" t="s">
        <v>8</v>
      </c>
      <c r="F116" s="82"/>
      <c r="G116" s="114" t="str">
        <f>IFERROR(INDEX(Ввод!$D:$D, MATCH('Вводные данные'!$K116, Ввод!$B:$B,0)), "--")</f>
        <v>--</v>
      </c>
      <c r="H116" s="86"/>
      <c r="K116" s="1" t="s">
        <v>777</v>
      </c>
    </row>
    <row ht="15" r="117" spans="2:11" x14ac:dyDescent="0.25">
      <c r="B117" s="86"/>
      <c r="C117" s="76" t="s">
        <v>674</v>
      </c>
      <c r="D117" s="73" t="s">
        <v>16</v>
      </c>
      <c r="E117" s="90" t="s">
        <v>15</v>
      </c>
      <c r="F117" s="82"/>
      <c r="G117" s="114" t="str">
        <f>IFERROR(INDEX(Ввод!$D:$D, MATCH('Вводные данные'!$K117, Ввод!$B:$B,0)), "--")</f>
        <v>--</v>
      </c>
      <c r="H117" s="86"/>
      <c r="K117" s="1" t="s">
        <v>778</v>
      </c>
    </row>
    <row ht="15" r="118" spans="2:11" x14ac:dyDescent="0.25">
      <c r="B118" s="86"/>
      <c r="C118" s="5"/>
      <c r="D118" s="73" t="s">
        <v>694</v>
      </c>
      <c r="E118" s="90" t="s">
        <v>29</v>
      </c>
      <c r="F118" s="82"/>
      <c r="G118" s="113" t="str">
        <f>IFERROR(INDEX(Ввод!$D:$D, MATCH('Вводные данные'!$K118, Ввод!$B:$B,0)), "--")</f>
        <v>--</v>
      </c>
      <c r="H118" s="86"/>
      <c r="K118" s="1" t="s">
        <v>779</v>
      </c>
    </row>
    <row r="119" spans="2:11" x14ac:dyDescent="0.2">
      <c r="B119" s="86"/>
      <c r="C119" s="3"/>
      <c r="D119" s="73" t="s">
        <v>14</v>
      </c>
      <c r="E119" s="90" t="s">
        <v>1</v>
      </c>
      <c r="F119" s="82"/>
      <c r="G119" s="114" t="str">
        <f>IFERROR(INDEX(Ввод!$D:$D, MATCH('Вводные данные'!$K119, Ввод!$B:$B,0)), "--")</f>
        <v>--</v>
      </c>
      <c r="H119" s="86"/>
      <c r="K119" s="1" t="s">
        <v>714</v>
      </c>
    </row>
    <row r="120" spans="2:11" x14ac:dyDescent="0.2">
      <c r="B120" s="86"/>
      <c r="C120" s="3"/>
      <c r="D120" s="73" t="s">
        <v>13</v>
      </c>
      <c r="E120" s="90" t="s">
        <v>1</v>
      </c>
      <c r="F120" s="82"/>
      <c r="G120" s="114" t="str">
        <f>IFERROR(INDEX(Ввод!$D:$D, MATCH('Вводные данные'!$K120, Ввод!$B:$B,0)), "--")</f>
        <v>--</v>
      </c>
      <c r="H120" s="86"/>
      <c r="K120" s="1" t="s">
        <v>715</v>
      </c>
    </row>
    <row r="121" spans="2:11" x14ac:dyDescent="0.2">
      <c r="B121" s="86"/>
      <c r="C121" s="2"/>
      <c r="D121" s="73" t="s">
        <v>12</v>
      </c>
      <c r="E121" s="90" t="s">
        <v>1</v>
      </c>
      <c r="F121" s="82"/>
      <c r="G121" s="114" t="str">
        <f>IFERROR(INDEX(Ввод!$D:$D, MATCH('Вводные данные'!$K121, Ввод!$B:$B,0)), "--")</f>
        <v>--</v>
      </c>
      <c r="H121" s="86"/>
      <c r="K121" s="1" t="s">
        <v>718</v>
      </c>
    </row>
    <row customHeight="1" ht="4.5" r="122" spans="2:11" x14ac:dyDescent="0.2">
      <c r="B122" s="86"/>
      <c r="C122" s="87"/>
      <c r="D122" s="87"/>
      <c r="E122" s="87"/>
      <c r="F122" s="87"/>
      <c r="G122" s="88"/>
      <c r="H122" s="86"/>
    </row>
    <row ht="15" r="123" spans="2:11" x14ac:dyDescent="0.25">
      <c r="B123" s="86"/>
      <c r="C123" s="75" t="s">
        <v>673</v>
      </c>
      <c r="D123" s="73" t="s">
        <v>11</v>
      </c>
      <c r="E123" s="90" t="s">
        <v>10</v>
      </c>
      <c r="F123" s="82"/>
      <c r="G123" s="114" t="str">
        <f>IFERROR(INDEX(Ввод!$D:$D, MATCH('Вводные данные'!$K123, Ввод!$B:$B,0)), "--")</f>
        <v>--</v>
      </c>
      <c r="H123" s="86"/>
      <c r="K123" s="1" t="s">
        <v>752</v>
      </c>
    </row>
    <row ht="15" r="124" spans="2:11" x14ac:dyDescent="0.25">
      <c r="B124" s="86"/>
      <c r="C124" s="76" t="s">
        <v>675</v>
      </c>
      <c r="D124" s="73" t="s">
        <v>9</v>
      </c>
      <c r="E124" s="90" t="s">
        <v>8</v>
      </c>
      <c r="F124" s="82"/>
      <c r="G124" s="114" t="str">
        <f>IFERROR(INDEX(Ввод!$D:$D, MATCH('Вводные данные'!$K124, Ввод!$B:$B,0)), "--")</f>
        <v>--</v>
      </c>
      <c r="H124" s="86"/>
      <c r="K124" s="1" t="s">
        <v>739</v>
      </c>
    </row>
    <row ht="15" r="125" spans="2:11" x14ac:dyDescent="0.25">
      <c r="B125" s="86"/>
      <c r="C125" s="5"/>
      <c r="D125" s="73" t="s">
        <v>7</v>
      </c>
      <c r="E125" s="90" t="s">
        <v>4</v>
      </c>
      <c r="F125" s="82"/>
      <c r="G125" s="99" t="str">
        <f>IFERROR(INDEX(Ввод!$D:$D, MATCH('Вводные данные'!$K125, Ввод!$B:$B,0)), "--")</f>
        <v>--</v>
      </c>
      <c r="H125" s="86"/>
      <c r="K125" s="1" t="s">
        <v>780</v>
      </c>
    </row>
    <row r="126" spans="2:11" x14ac:dyDescent="0.2">
      <c r="B126" s="86"/>
      <c r="C126" s="3"/>
      <c r="D126" s="73" t="s">
        <v>6</v>
      </c>
      <c r="E126" s="90" t="s">
        <v>4</v>
      </c>
      <c r="F126" s="82"/>
      <c r="G126" s="99" t="str">
        <f>IFERROR(INDEX(Ввод!$D:$D, MATCH('Вводные данные'!$K126, Ввод!$B:$B,0)), "--")</f>
        <v>--</v>
      </c>
      <c r="H126" s="86"/>
      <c r="K126" s="1" t="s">
        <v>781</v>
      </c>
    </row>
    <row r="127" spans="2:11" x14ac:dyDescent="0.2">
      <c r="B127" s="86"/>
      <c r="C127" s="2"/>
      <c r="D127" s="73" t="s">
        <v>5</v>
      </c>
      <c r="E127" s="90" t="s">
        <v>4</v>
      </c>
      <c r="F127" s="82"/>
      <c r="G127" s="99" t="str">
        <f>IFERROR(INDEX(Ввод!$D:$D, MATCH('Вводные данные'!$K127, Ввод!$B:$B,0)), "--")</f>
        <v>--</v>
      </c>
      <c r="H127" s="86"/>
      <c r="K127" s="1" t="s">
        <v>782</v>
      </c>
    </row>
    <row customHeight="1" ht="4.5" r="128" spans="2:11" x14ac:dyDescent="0.2">
      <c r="B128" s="86"/>
      <c r="C128" s="87"/>
      <c r="D128" s="87"/>
      <c r="E128" s="87"/>
      <c r="F128" s="87"/>
      <c r="G128" s="88"/>
      <c r="H128" s="86"/>
    </row>
    <row ht="15" r="129" spans="2:11" x14ac:dyDescent="0.25">
      <c r="B129" s="86"/>
      <c r="C129" s="75" t="s">
        <v>676</v>
      </c>
      <c r="D129" s="73" t="s">
        <v>3</v>
      </c>
      <c r="E129" s="90" t="s">
        <v>1</v>
      </c>
      <c r="F129" s="82"/>
      <c r="G129" s="114" t="str">
        <f>IFERROR(INDEX(Ввод!$D:$D, MATCH('Вводные данные'!$K129, Ввод!$B:$B,0)), "--")</f>
        <v>--</v>
      </c>
      <c r="H129" s="86"/>
      <c r="K129" s="1" t="s">
        <v>697</v>
      </c>
    </row>
    <row r="130" spans="2:11" x14ac:dyDescent="0.2">
      <c r="B130" s="86"/>
      <c r="C130" s="3"/>
      <c r="D130" s="73" t="s">
        <v>2</v>
      </c>
      <c r="E130" s="90" t="s">
        <v>1</v>
      </c>
      <c r="F130" s="82"/>
      <c r="G130" s="114" t="str">
        <f>IFERROR(INDEX(Ввод!$D:$D, MATCH('Вводные данные'!$K130, Ввод!$B:$B,0)), "--")</f>
        <v>--</v>
      </c>
      <c r="H130" s="86"/>
      <c r="K130" s="1" t="s">
        <v>698</v>
      </c>
    </row>
    <row r="131" spans="2:11" x14ac:dyDescent="0.2">
      <c r="B131" s="86"/>
      <c r="C131" s="3"/>
      <c r="D131" s="73" t="s">
        <v>842</v>
      </c>
      <c r="E131" s="90" t="s">
        <v>0</v>
      </c>
      <c r="F131" s="82"/>
      <c r="G131" s="113" t="str">
        <f>IFERROR(INDEX(Ввод!$D:$D, MATCH('Вводные данные'!$K131, Ввод!$B:$B,0)), "--")</f>
        <v>--</v>
      </c>
      <c r="H131" s="86"/>
      <c r="K131" t="s">
        <v>832</v>
      </c>
    </row>
    <row r="132" spans="2:11" x14ac:dyDescent="0.2">
      <c r="B132" s="86"/>
      <c r="C132" s="3"/>
      <c r="D132" s="73" t="s">
        <v>843</v>
      </c>
      <c r="E132" s="90" t="s">
        <v>0</v>
      </c>
      <c r="F132" s="82"/>
      <c r="G132" s="113" t="str">
        <f>IFERROR(INDEX(Ввод!$D:$D, MATCH('Вводные данные'!$K132, Ввод!$B:$B,0)), "--")</f>
        <v>--</v>
      </c>
      <c r="H132" s="86"/>
      <c r="K132" t="s">
        <v>831</v>
      </c>
    </row>
    <row r="133" spans="2:11" x14ac:dyDescent="0.2">
      <c r="B133" s="86"/>
      <c r="C133" s="2"/>
      <c r="D133" s="73" t="s">
        <v>845</v>
      </c>
      <c r="E133" s="90" t="s">
        <v>0</v>
      </c>
      <c r="F133" s="82"/>
      <c r="G133" s="113" t="str">
        <f>IFERROR(INDEX(Ввод!$D:$D, MATCH('Вводные данные'!$K133, Ввод!$B:$B,0)), "--")</f>
        <v>--</v>
      </c>
      <c r="H133" s="86"/>
      <c r="K133" t="s">
        <v>834</v>
      </c>
    </row>
    <row r="134" spans="2:11" x14ac:dyDescent="0.2">
      <c r="B134" s="86"/>
      <c r="C134" s="2"/>
      <c r="D134" s="73" t="s">
        <v>844</v>
      </c>
      <c r="E134" s="90" t="s">
        <v>0</v>
      </c>
      <c r="F134" s="82"/>
      <c r="G134" s="113" t="str">
        <f>IFERROR(INDEX(Ввод!$D:$D, MATCH('Вводные данные'!$K134, Ввод!$B:$B,0)), "--")</f>
        <v>--</v>
      </c>
      <c r="H134" s="86"/>
      <c r="K134" t="s">
        <v>833</v>
      </c>
    </row>
    <row customHeight="1" ht="4.5" r="135" spans="2:11" x14ac:dyDescent="0.2">
      <c r="B135" s="86"/>
      <c r="C135" s="87"/>
      <c r="D135" s="87"/>
      <c r="E135" s="87"/>
      <c r="F135" s="87"/>
      <c r="G135" s="88"/>
      <c r="H135" s="86"/>
    </row>
  </sheetData>
  <mergeCells count="5">
    <mergeCell ref="E4:G4"/>
    <mergeCell ref="E6:G6"/>
    <mergeCell ref="C10:C35"/>
    <mergeCell ref="C86:C88"/>
    <mergeCell ref="E5:G5"/>
  </mergeCells>
  <conditionalFormatting sqref="G124:G127 G116:G121 G37:G45 G60:G67 G69:G72 G75:G84 G47:G58 G10:G35">
    <cfRule dxfId="12" priority="14" type="expression">
      <formula>OR($G10&lt;&gt;$F10, $G10="")</formula>
    </cfRule>
  </conditionalFormatting>
  <conditionalFormatting sqref="G130:G134">
    <cfRule dxfId="11" priority="2" type="expression">
      <formula>OR($G130&lt;&gt;$F130, $G130="")</formula>
    </cfRule>
  </conditionalFormatting>
  <conditionalFormatting sqref="G74:G84">
    <cfRule dxfId="10" priority="10" type="expression">
      <formula>OR($G74&lt;&gt;$F74, $G74="")</formula>
    </cfRule>
  </conditionalFormatting>
  <conditionalFormatting sqref="G86:G88">
    <cfRule dxfId="9" priority="9" type="expression">
      <formula>OR($G86&lt;&gt;$F86, $G86="")</formula>
    </cfRule>
  </conditionalFormatting>
  <conditionalFormatting sqref="G90:G100">
    <cfRule dxfId="8" priority="8" type="expression">
      <formula>OR($G90&lt;&gt;$F90, $G90="")</formula>
    </cfRule>
  </conditionalFormatting>
  <conditionalFormatting sqref="G102:G105">
    <cfRule dxfId="7" priority="7" type="expression">
      <formula>OR($G102&lt;&gt;$F102, $G102="")</formula>
    </cfRule>
  </conditionalFormatting>
  <conditionalFormatting sqref="G107:G113">
    <cfRule dxfId="6" priority="6" type="expression">
      <formula>OR($G107&lt;&gt;$F107, $G107="")</formula>
    </cfRule>
  </conditionalFormatting>
  <conditionalFormatting sqref="G115:G121">
    <cfRule dxfId="5" priority="5" type="expression">
      <formula>OR($G115&lt;&gt;$F115, $G115="")</formula>
    </cfRule>
  </conditionalFormatting>
  <conditionalFormatting sqref="G123:G127">
    <cfRule dxfId="4" priority="4" type="expression">
      <formula>OR($G123&lt;&gt;$F123, $G123="")</formula>
    </cfRule>
  </conditionalFormatting>
  <conditionalFormatting sqref="G129">
    <cfRule dxfId="3" priority="3" type="expression">
      <formula>OR($G129&lt;&gt;$F129, $G129="")</formula>
    </cfRule>
  </conditionalFormatting>
  <pageMargins bottom="0.75" footer="0.3" header="0.3" left="0.7" right="0.7" top="0.75"/>
  <pageSetup orientation="portrait" paperSize="9" r:id="rId1" scale="48"/>
  <drawing r:id="rId2"/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A10B11-94DD-4752-88DE-D23B118489B1}">
  <sheetPr>
    <tabColor rgb="FF92D050"/>
  </sheetPr>
  <dimension ref="A1"/>
  <sheetViews>
    <sheetView tabSelected="1" workbookViewId="0">
      <selection activeCell="G28" sqref="G28"/>
    </sheetView>
  </sheetViews>
  <sheetFormatPr defaultRowHeight="14.25" x14ac:dyDescent="0.2"/>
  <sheetData/>
  <pageMargins bottom="0.75" footer="0.3" header="0.3" left="0.7" right="0.7" top="0.75"/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92D050"/>
    <pageSetUpPr fitToPage="1"/>
  </sheetPr>
  <dimension ref="B2:XFE290"/>
  <sheetViews>
    <sheetView showGridLines="0" workbookViewId="0" zoomScale="85" zoomScaleNormal="85" zoomScaleSheetLayoutView="70">
      <selection activeCell="P99" sqref="P99"/>
    </sheetView>
  </sheetViews>
  <sheetFormatPr defaultRowHeight="14.25" x14ac:dyDescent="0.2"/>
  <cols>
    <col min="1" max="1" customWidth="true" width="3.25" collapsed="true"/>
    <col min="2" max="2" customWidth="true" width="0.875" collapsed="true"/>
    <col min="3" max="3" customWidth="true" width="17.125" collapsed="true"/>
    <col min="4" max="4" customWidth="true" width="0.875" collapsed="true"/>
    <col min="5" max="5" customWidth="true" width="30.875" collapsed="true"/>
    <col min="6" max="6" customWidth="true" width="13.25" collapsed="true"/>
    <col min="7" max="8" customWidth="true" width="10.625" collapsed="true"/>
    <col min="9" max="9" customWidth="true" width="7.375" collapsed="true"/>
    <col min="10" max="10" customWidth="true" width="0.875" collapsed="true"/>
    <col min="11" max="11" customWidth="true" width="50.875" collapsed="true"/>
    <col min="13" max="13" customWidth="true" width="0.875" collapsed="true"/>
  </cols>
  <sheetData>
    <row customFormat="1" customHeight="1" ht="4.5" r="2" s="17" spans="2:13 16384:16384" x14ac:dyDescent="0.25">
      <c r="B2" s="55"/>
      <c r="C2" s="56"/>
      <c r="D2" s="56"/>
      <c r="E2" s="56"/>
      <c r="F2" s="56"/>
      <c r="G2" s="56"/>
      <c r="H2" s="56"/>
      <c r="I2" s="56"/>
      <c r="J2" s="57"/>
      <c r="K2" s="55"/>
      <c r="L2" s="55"/>
      <c r="M2" s="55"/>
    </row>
    <row ht="15.75" r="3" spans="2:13 16384:16384" x14ac:dyDescent="0.25">
      <c r="B3" s="56"/>
      <c r="C3" s="12" t="s">
        <v>73</v>
      </c>
      <c r="D3" s="12"/>
      <c r="E3" s="12"/>
      <c r="F3" s="12"/>
      <c r="G3" s="12"/>
      <c r="H3" s="12"/>
      <c r="I3" s="13" t="s">
        <v>651</v>
      </c>
      <c r="J3" s="12"/>
      <c r="K3" s="14" t="str">
        <f>'Вводные данные'!E4</f>
        <v>18.01.2024 23:13:03</v>
      </c>
      <c r="L3" s="15" t="s">
        <v>652</v>
      </c>
      <c r="M3" s="56"/>
    </row>
    <row customFormat="1" customHeight="1" ht="4.5" r="4" s="17" spans="2:13 16384:16384" x14ac:dyDescent="0.25">
      <c r="B4" s="55"/>
      <c r="C4" s="56"/>
      <c r="D4" s="56"/>
      <c r="E4" s="56"/>
      <c r="F4" s="56"/>
      <c r="G4" s="56"/>
      <c r="H4" s="56"/>
      <c r="I4" s="56"/>
      <c r="J4" s="57"/>
      <c r="K4" s="55"/>
      <c r="L4" s="55"/>
      <c r="M4" s="55"/>
    </row>
    <row ht="15" r="5" spans="2:13 16384:16384" x14ac:dyDescent="0.25">
      <c r="B5" s="58"/>
      <c r="C5" s="53" t="s">
        <v>640</v>
      </c>
      <c r="D5" s="60"/>
      <c r="E5" s="164" t="e">
        <f>Вспомогательный!H3</f>
        <v>#N/A</v>
      </c>
      <c r="F5" s="164"/>
      <c r="G5" s="164"/>
      <c r="H5" s="164"/>
      <c r="I5" s="164"/>
      <c r="J5" s="164"/>
      <c r="K5" s="164"/>
      <c r="L5" s="164"/>
      <c r="M5" s="62"/>
    </row>
    <row ht="15" r="6" spans="2:13 16384:16384" x14ac:dyDescent="0.25">
      <c r="B6" s="58"/>
      <c r="C6" s="53" t="s">
        <v>639</v>
      </c>
      <c r="D6" s="60"/>
      <c r="E6" s="161" t="str">
        <f>Вспомогательный!H4&amp; " месяцев"</f>
        <v>-- месяцев</v>
      </c>
      <c r="F6" s="161"/>
      <c r="G6" s="161"/>
      <c r="H6" s="161"/>
      <c r="I6" s="161"/>
      <c r="J6" s="161"/>
      <c r="K6" s="161"/>
      <c r="L6" s="161"/>
      <c r="M6" s="62"/>
    </row>
    <row customHeight="1" ht="4.5" r="7" spans="2:13 16384:16384" x14ac:dyDescent="0.25">
      <c r="B7" s="54"/>
      <c r="C7" s="54"/>
      <c r="D7" s="54"/>
      <c r="E7" s="54"/>
      <c r="F7" s="54"/>
      <c r="G7" s="54"/>
      <c r="H7" s="54"/>
      <c r="I7" s="54"/>
      <c r="J7" s="54"/>
      <c r="K7" s="54"/>
      <c r="L7" s="54"/>
      <c r="M7" s="59"/>
      <c r="XFD7" s="16"/>
    </row>
    <row customHeight="1" ht="14.25" r="8" spans="2:13 16384:16384" x14ac:dyDescent="0.2">
      <c r="B8" s="58"/>
      <c r="C8" s="163" t="s">
        <v>883</v>
      </c>
      <c r="D8" s="61"/>
      <c r="M8" s="59"/>
    </row>
    <row customHeight="1" ht="15" r="9" spans="2:13 16384:16384" x14ac:dyDescent="0.2">
      <c r="B9" s="58"/>
      <c r="C9" s="163"/>
      <c r="D9" s="61"/>
      <c r="M9" s="59"/>
    </row>
    <row customHeight="1" ht="15" r="10" spans="2:13 16384:16384" x14ac:dyDescent="0.2">
      <c r="B10" s="58"/>
      <c r="C10" s="163"/>
      <c r="D10" s="61"/>
      <c r="M10" s="59"/>
    </row>
    <row r="11" spans="2:13 16384:16384" x14ac:dyDescent="0.2">
      <c r="B11" s="59"/>
      <c r="C11" s="163"/>
      <c r="D11" s="61"/>
      <c r="M11" s="59"/>
    </row>
    <row r="12" spans="2:13 16384:16384" x14ac:dyDescent="0.2">
      <c r="B12" s="59"/>
      <c r="D12" s="59"/>
      <c r="M12" s="59"/>
    </row>
    <row r="13" spans="2:13 16384:16384" x14ac:dyDescent="0.2">
      <c r="B13" s="59"/>
      <c r="D13" s="59"/>
      <c r="M13" s="59"/>
    </row>
    <row r="14" spans="2:13 16384:16384" x14ac:dyDescent="0.2">
      <c r="B14" s="59"/>
      <c r="D14" s="59"/>
      <c r="M14" s="59"/>
    </row>
    <row r="15" spans="2:13 16384:16384" x14ac:dyDescent="0.2">
      <c r="B15" s="59"/>
      <c r="D15" s="59"/>
      <c r="M15" s="59"/>
    </row>
    <row r="16" spans="2:13 16384:16384" x14ac:dyDescent="0.2">
      <c r="B16" s="59"/>
      <c r="D16" s="59"/>
      <c r="M16" s="59"/>
    </row>
    <row r="17" spans="2:13 16384:16384" x14ac:dyDescent="0.2">
      <c r="B17" s="59"/>
      <c r="D17" s="59"/>
      <c r="M17" s="59"/>
    </row>
    <row r="18" spans="2:13 16384:16384" x14ac:dyDescent="0.2">
      <c r="B18" s="59"/>
      <c r="D18" s="59"/>
      <c r="M18" s="59"/>
    </row>
    <row customHeight="1" ht="8.25" r="19" spans="2:13 16384:16384" x14ac:dyDescent="0.2">
      <c r="B19" s="59"/>
      <c r="D19" s="59"/>
      <c r="M19" s="59"/>
    </row>
    <row customHeight="1" ht="4.5" r="20" spans="2:13 16384:16384" x14ac:dyDescent="0.25">
      <c r="B20" s="54"/>
      <c r="C20" s="54"/>
      <c r="D20" s="54"/>
      <c r="E20" s="54"/>
      <c r="F20" s="54"/>
      <c r="G20" s="54"/>
      <c r="H20" s="54"/>
      <c r="I20" s="54"/>
      <c r="J20" s="54"/>
      <c r="K20" s="54"/>
      <c r="L20" s="54"/>
      <c r="M20" s="59"/>
      <c r="XFD20" s="16"/>
    </row>
    <row r="21" spans="2:13 16384:16384" x14ac:dyDescent="0.2">
      <c r="B21" s="59"/>
      <c r="C21" s="163" t="s">
        <v>880</v>
      </c>
      <c r="D21" s="59"/>
      <c r="M21" s="59"/>
    </row>
    <row r="22" spans="2:13 16384:16384" x14ac:dyDescent="0.2">
      <c r="B22" s="59"/>
      <c r="C22" s="163"/>
      <c r="D22" s="59"/>
      <c r="M22" s="59"/>
    </row>
    <row r="23" spans="2:13 16384:16384" x14ac:dyDescent="0.2">
      <c r="B23" s="59"/>
      <c r="C23" s="163"/>
      <c r="D23" s="59"/>
      <c r="M23" s="59"/>
    </row>
    <row r="24" spans="2:13 16384:16384" x14ac:dyDescent="0.2">
      <c r="B24" s="59"/>
      <c r="D24" s="59"/>
      <c r="M24" s="59"/>
    </row>
    <row r="25" spans="2:13 16384:16384" x14ac:dyDescent="0.2">
      <c r="B25" s="59"/>
      <c r="D25" s="59"/>
      <c r="M25" s="59"/>
    </row>
    <row r="26" spans="2:13 16384:16384" x14ac:dyDescent="0.2">
      <c r="B26" s="59"/>
      <c r="D26" s="59"/>
      <c r="M26" s="59"/>
    </row>
    <row r="27" spans="2:13 16384:16384" x14ac:dyDescent="0.2">
      <c r="B27" s="59"/>
      <c r="D27" s="59"/>
      <c r="M27" s="59"/>
    </row>
    <row r="28" spans="2:13 16384:16384" x14ac:dyDescent="0.2">
      <c r="B28" s="59"/>
      <c r="D28" s="59"/>
      <c r="M28" s="59"/>
    </row>
    <row r="29" spans="2:13 16384:16384" x14ac:dyDescent="0.2">
      <c r="B29" s="59"/>
      <c r="D29" s="59"/>
      <c r="M29" s="59"/>
    </row>
    <row r="30" spans="2:13 16384:16384" x14ac:dyDescent="0.2">
      <c r="B30" s="59"/>
      <c r="D30" s="59"/>
      <c r="M30" s="59"/>
    </row>
    <row customHeight="1" ht="8.25" r="31" spans="2:13 16384:16384" x14ac:dyDescent="0.2">
      <c r="B31" s="59"/>
      <c r="D31" s="59"/>
      <c r="M31" s="59"/>
    </row>
    <row customHeight="1" ht="4.5" r="32" spans="2:13 16384:16384" x14ac:dyDescent="0.25">
      <c r="B32" s="54"/>
      <c r="C32" s="54"/>
      <c r="D32" s="54"/>
      <c r="E32" s="54"/>
      <c r="F32" s="54"/>
      <c r="G32" s="54"/>
      <c r="H32" s="54"/>
      <c r="I32" s="54"/>
      <c r="J32" s="54"/>
      <c r="K32" s="54"/>
      <c r="L32" s="54"/>
      <c r="M32" s="59"/>
      <c r="XFD32" s="16"/>
    </row>
    <row r="33" spans="2:13 16384:16384" x14ac:dyDescent="0.2">
      <c r="B33" s="59"/>
      <c r="C33" s="163" t="s">
        <v>647</v>
      </c>
      <c r="D33" s="59"/>
      <c r="M33" s="59"/>
    </row>
    <row r="34" spans="2:13 16384:16384" x14ac:dyDescent="0.2">
      <c r="B34" s="59"/>
      <c r="C34" s="163"/>
      <c r="D34" s="59"/>
      <c r="M34" s="59"/>
    </row>
    <row r="35" spans="2:13 16384:16384" x14ac:dyDescent="0.2">
      <c r="B35" s="59"/>
      <c r="C35" s="163"/>
      <c r="D35" s="59"/>
      <c r="M35" s="59"/>
    </row>
    <row r="36" spans="2:13 16384:16384" x14ac:dyDescent="0.2">
      <c r="B36" s="59"/>
      <c r="D36" s="59"/>
      <c r="M36" s="59"/>
    </row>
    <row r="37" spans="2:13 16384:16384" x14ac:dyDescent="0.2">
      <c r="B37" s="59"/>
      <c r="D37" s="59"/>
      <c r="M37" s="59"/>
    </row>
    <row r="38" spans="2:13 16384:16384" x14ac:dyDescent="0.2">
      <c r="B38" s="59"/>
      <c r="D38" s="59"/>
      <c r="M38" s="59"/>
    </row>
    <row r="39" spans="2:13 16384:16384" x14ac:dyDescent="0.2">
      <c r="B39" s="59"/>
      <c r="D39" s="59"/>
      <c r="M39" s="59"/>
    </row>
    <row r="40" spans="2:13 16384:16384" x14ac:dyDescent="0.2">
      <c r="B40" s="59"/>
      <c r="D40" s="59"/>
      <c r="M40" s="59"/>
    </row>
    <row r="41" spans="2:13 16384:16384" x14ac:dyDescent="0.2">
      <c r="B41" s="59"/>
      <c r="D41" s="59"/>
      <c r="M41" s="59"/>
    </row>
    <row r="42" spans="2:13 16384:16384" x14ac:dyDescent="0.2">
      <c r="B42" s="59"/>
      <c r="D42" s="59"/>
      <c r="M42" s="59"/>
    </row>
    <row customHeight="1" ht="8.25" r="43" spans="2:13 16384:16384" x14ac:dyDescent="0.2">
      <c r="B43" s="59"/>
      <c r="D43" s="59"/>
      <c r="M43" s="59"/>
    </row>
    <row customHeight="1" ht="4.5" r="44" spans="2:13 16384:16384" x14ac:dyDescent="0.25">
      <c r="B44" s="54"/>
      <c r="C44" s="54"/>
      <c r="D44" s="54"/>
      <c r="E44" s="54"/>
      <c r="F44" s="54"/>
      <c r="G44" s="54"/>
      <c r="H44" s="54"/>
      <c r="I44" s="54"/>
      <c r="J44" s="54"/>
      <c r="K44" s="54"/>
      <c r="L44" s="54"/>
      <c r="M44" s="59"/>
      <c r="XFD44" s="16"/>
    </row>
    <row r="45" spans="2:13 16384:16384" x14ac:dyDescent="0.2">
      <c r="B45" s="59"/>
      <c r="C45" s="163" t="s">
        <v>648</v>
      </c>
      <c r="D45" s="59"/>
      <c r="M45" s="59"/>
    </row>
    <row r="46" spans="2:13 16384:16384" x14ac:dyDescent="0.2">
      <c r="B46" s="59"/>
      <c r="C46" s="163"/>
      <c r="D46" s="59"/>
      <c r="M46" s="59"/>
    </row>
    <row r="47" spans="2:13 16384:16384" x14ac:dyDescent="0.2">
      <c r="B47" s="59"/>
      <c r="C47" s="163"/>
      <c r="D47" s="59"/>
      <c r="M47" s="59"/>
    </row>
    <row r="48" spans="2:13 16384:16384" x14ac:dyDescent="0.2">
      <c r="B48" s="59"/>
      <c r="D48" s="59"/>
      <c r="M48" s="59"/>
    </row>
    <row r="49" spans="2:13" x14ac:dyDescent="0.2">
      <c r="B49" s="59"/>
      <c r="D49" s="59"/>
      <c r="M49" s="59"/>
    </row>
    <row r="50" spans="2:13" x14ac:dyDescent="0.2">
      <c r="B50" s="59"/>
      <c r="D50" s="59"/>
      <c r="M50" s="59"/>
    </row>
    <row r="51" spans="2:13" x14ac:dyDescent="0.2">
      <c r="B51" s="59"/>
      <c r="D51" s="59"/>
      <c r="M51" s="59"/>
    </row>
    <row r="52" spans="2:13" x14ac:dyDescent="0.2">
      <c r="B52" s="59"/>
      <c r="D52" s="59"/>
      <c r="M52" s="59"/>
    </row>
    <row r="53" spans="2:13" x14ac:dyDescent="0.2">
      <c r="B53" s="59"/>
      <c r="D53" s="59"/>
      <c r="M53" s="59"/>
    </row>
    <row r="54" spans="2:13" x14ac:dyDescent="0.2">
      <c r="B54" s="59"/>
      <c r="D54" s="59"/>
      <c r="M54" s="59"/>
    </row>
    <row customHeight="1" ht="8.25" r="55" spans="2:13" x14ac:dyDescent="0.2">
      <c r="B55" s="59"/>
      <c r="D55" s="59"/>
      <c r="M55" s="59"/>
    </row>
    <row r="56" spans="2:13" x14ac:dyDescent="0.2">
      <c r="B56" s="59"/>
      <c r="C56" s="67"/>
      <c r="D56" s="59"/>
      <c r="M56" s="59"/>
    </row>
    <row r="57" spans="2:13" x14ac:dyDescent="0.2">
      <c r="B57" s="59"/>
      <c r="C57" s="67"/>
      <c r="D57" s="59"/>
      <c r="M57" s="59"/>
    </row>
    <row r="58" spans="2:13" x14ac:dyDescent="0.2">
      <c r="B58" s="59"/>
      <c r="C58" s="67"/>
      <c r="D58" s="59"/>
      <c r="M58" s="59"/>
    </row>
    <row r="59" spans="2:13" x14ac:dyDescent="0.2">
      <c r="B59" s="59"/>
      <c r="C59" s="67"/>
      <c r="D59" s="59"/>
      <c r="M59" s="59"/>
    </row>
    <row r="60" spans="2:13" x14ac:dyDescent="0.2">
      <c r="B60" s="59"/>
      <c r="C60" s="67"/>
      <c r="D60" s="59"/>
      <c r="M60" s="59"/>
    </row>
    <row r="61" spans="2:13" x14ac:dyDescent="0.2">
      <c r="B61" s="59"/>
      <c r="D61" s="59"/>
      <c r="M61" s="59"/>
    </row>
    <row r="62" spans="2:13" x14ac:dyDescent="0.2">
      <c r="B62" s="59"/>
      <c r="D62" s="59"/>
      <c r="M62" s="59"/>
    </row>
    <row r="63" spans="2:13" x14ac:dyDescent="0.2">
      <c r="B63" s="59"/>
      <c r="D63" s="59"/>
      <c r="M63" s="59"/>
    </row>
    <row r="64" spans="2:13" x14ac:dyDescent="0.2">
      <c r="B64" s="59"/>
      <c r="D64" s="59"/>
      <c r="M64" s="59"/>
    </row>
    <row r="65" spans="2:13 16384:16384" x14ac:dyDescent="0.2">
      <c r="B65" s="59"/>
      <c r="D65" s="59"/>
      <c r="M65" s="59"/>
    </row>
    <row r="66" spans="2:13 16384:16384" x14ac:dyDescent="0.2">
      <c r="B66" s="59"/>
      <c r="D66" s="59"/>
      <c r="M66" s="59"/>
    </row>
    <row r="67" spans="2:13 16384:16384" x14ac:dyDescent="0.2">
      <c r="B67" s="59"/>
      <c r="D67" s="59"/>
      <c r="M67" s="59"/>
    </row>
    <row r="68" spans="2:13 16384:16384" x14ac:dyDescent="0.2">
      <c r="B68" s="59"/>
      <c r="D68" s="59"/>
      <c r="M68" s="59"/>
    </row>
    <row r="69" spans="2:13 16384:16384" x14ac:dyDescent="0.2">
      <c r="B69" s="59"/>
      <c r="D69" s="59"/>
      <c r="M69" s="59"/>
    </row>
    <row r="70" spans="2:13 16384:16384" x14ac:dyDescent="0.2">
      <c r="B70" s="59"/>
      <c r="D70" s="59"/>
      <c r="M70" s="59"/>
    </row>
    <row r="71" spans="2:13 16384:16384" x14ac:dyDescent="0.2">
      <c r="B71" s="59"/>
      <c r="D71" s="59"/>
      <c r="M71" s="59"/>
    </row>
    <row customHeight="1" ht="8.25" r="72" spans="2:13 16384:16384" x14ac:dyDescent="0.2">
      <c r="B72" s="59"/>
      <c r="D72" s="59"/>
      <c r="M72" s="59"/>
    </row>
    <row customHeight="1" ht="4.5" r="73" spans="2:13 16384:16384" x14ac:dyDescent="0.25">
      <c r="B73" s="54"/>
      <c r="C73" s="54"/>
      <c r="D73" s="54"/>
      <c r="E73" s="54"/>
      <c r="F73" s="54"/>
      <c r="G73" s="54"/>
      <c r="H73" s="54"/>
      <c r="I73" s="54"/>
      <c r="J73" s="54"/>
      <c r="K73" s="54"/>
      <c r="L73" s="54"/>
      <c r="M73" s="59"/>
      <c r="XFD73" s="16"/>
    </row>
    <row r="74" spans="2:13 16384:16384" x14ac:dyDescent="0.2">
      <c r="B74" s="59"/>
      <c r="C74" s="163" t="s">
        <v>638</v>
      </c>
      <c r="D74" s="61"/>
      <c r="M74" s="59"/>
    </row>
    <row r="75" spans="2:13 16384:16384" x14ac:dyDescent="0.2">
      <c r="B75" s="59"/>
      <c r="C75" s="163"/>
      <c r="D75" s="61"/>
      <c r="M75" s="59"/>
    </row>
    <row r="76" spans="2:13 16384:16384" x14ac:dyDescent="0.2">
      <c r="B76" s="59"/>
      <c r="C76" s="163"/>
      <c r="D76" s="61"/>
      <c r="M76" s="59"/>
    </row>
    <row r="77" spans="2:13 16384:16384" x14ac:dyDescent="0.2">
      <c r="B77" s="59"/>
      <c r="D77" s="59"/>
      <c r="M77" s="59"/>
    </row>
    <row r="78" spans="2:13 16384:16384" x14ac:dyDescent="0.2">
      <c r="B78" s="59"/>
      <c r="D78" s="59"/>
      <c r="M78" s="59"/>
    </row>
    <row r="79" spans="2:13 16384:16384" x14ac:dyDescent="0.2">
      <c r="B79" s="59"/>
      <c r="D79" s="59"/>
      <c r="M79" s="59"/>
    </row>
    <row r="80" spans="2:13 16384:16384" x14ac:dyDescent="0.2">
      <c r="B80" s="59"/>
      <c r="D80" s="59"/>
      <c r="M80" s="59"/>
    </row>
    <row r="81" spans="2:13 16384:16384" x14ac:dyDescent="0.2">
      <c r="B81" s="59"/>
      <c r="D81" s="59"/>
      <c r="M81" s="59"/>
    </row>
    <row r="82" spans="2:13 16384:16384" x14ac:dyDescent="0.2">
      <c r="B82" s="59"/>
      <c r="D82" s="59"/>
      <c r="M82" s="59"/>
    </row>
    <row r="83" spans="2:13 16384:16384" x14ac:dyDescent="0.2">
      <c r="B83" s="59"/>
      <c r="D83" s="59"/>
      <c r="M83" s="59"/>
    </row>
    <row r="84" spans="2:13 16384:16384" x14ac:dyDescent="0.2">
      <c r="B84" s="59"/>
      <c r="D84" s="59"/>
      <c r="M84" s="59"/>
    </row>
    <row customHeight="1" ht="4.5" r="85" spans="2:13 16384:16384" x14ac:dyDescent="0.25">
      <c r="B85" s="54"/>
      <c r="C85" s="54"/>
      <c r="D85" s="54"/>
      <c r="E85" s="54"/>
      <c r="F85" s="54"/>
      <c r="G85" s="54"/>
      <c r="H85" s="54"/>
      <c r="I85" s="54"/>
      <c r="J85" s="54"/>
      <c r="K85" s="54"/>
      <c r="L85" s="54"/>
      <c r="M85" s="59"/>
      <c r="XFD85" s="16"/>
    </row>
    <row r="86" spans="2:13 16384:16384" x14ac:dyDescent="0.2">
      <c r="B86" s="59"/>
      <c r="C86" s="162" t="s">
        <v>655</v>
      </c>
      <c r="D86" s="61"/>
      <c r="M86" s="59"/>
    </row>
    <row r="87" spans="2:13 16384:16384" x14ac:dyDescent="0.2">
      <c r="B87" s="59"/>
      <c r="C87" s="162"/>
      <c r="D87" s="61"/>
      <c r="M87" s="59"/>
    </row>
    <row r="88" spans="2:13 16384:16384" x14ac:dyDescent="0.2">
      <c r="B88" s="59"/>
      <c r="C88" s="162"/>
      <c r="D88" s="61"/>
      <c r="M88" s="59"/>
    </row>
    <row r="89" spans="2:13 16384:16384" x14ac:dyDescent="0.2">
      <c r="B89" s="59"/>
      <c r="D89" s="59"/>
      <c r="M89" s="59"/>
    </row>
    <row r="90" spans="2:13 16384:16384" x14ac:dyDescent="0.2">
      <c r="B90" s="59"/>
      <c r="D90" s="59"/>
      <c r="M90" s="59"/>
    </row>
    <row r="91" spans="2:13 16384:16384" x14ac:dyDescent="0.2">
      <c r="B91" s="59"/>
      <c r="D91" s="59"/>
      <c r="M91" s="59"/>
    </row>
    <row r="92" spans="2:13 16384:16384" x14ac:dyDescent="0.2">
      <c r="B92" s="59"/>
      <c r="D92" s="59"/>
      <c r="M92" s="59"/>
    </row>
    <row r="93" spans="2:13 16384:16384" x14ac:dyDescent="0.2">
      <c r="B93" s="59"/>
      <c r="D93" s="59"/>
      <c r="M93" s="59"/>
    </row>
    <row r="94" spans="2:13 16384:16384" x14ac:dyDescent="0.2">
      <c r="B94" s="59"/>
      <c r="D94" s="59"/>
      <c r="M94" s="59"/>
    </row>
    <row r="95" spans="2:13 16384:16384" x14ac:dyDescent="0.2">
      <c r="B95" s="59"/>
      <c r="D95" s="59"/>
      <c r="M95" s="59"/>
    </row>
    <row r="96" spans="2:13 16384:16384" x14ac:dyDescent="0.2">
      <c r="B96" s="59"/>
      <c r="D96" s="59"/>
      <c r="M96" s="59"/>
    </row>
    <row customHeight="1" ht="4.5" r="97" spans="2:13 16384:16384" x14ac:dyDescent="0.25">
      <c r="B97" s="54"/>
      <c r="C97" s="54"/>
      <c r="D97" s="54"/>
      <c r="E97" s="54"/>
      <c r="F97" s="54"/>
      <c r="G97" s="54"/>
      <c r="H97" s="54"/>
      <c r="I97" s="54"/>
      <c r="J97" s="54"/>
      <c r="K97" s="54"/>
      <c r="L97" s="54"/>
      <c r="M97" s="59"/>
      <c r="XFD97" s="16"/>
    </row>
    <row r="98" spans="2:13 16384:16384" x14ac:dyDescent="0.2">
      <c r="B98" s="59"/>
      <c r="C98" s="163" t="s">
        <v>630</v>
      </c>
      <c r="D98" s="61"/>
      <c r="M98" s="59"/>
    </row>
    <row r="99" spans="2:13 16384:16384" x14ac:dyDescent="0.2">
      <c r="B99" s="59"/>
      <c r="C99" s="163"/>
      <c r="D99" s="61"/>
      <c r="M99" s="59"/>
    </row>
    <row r="100" spans="2:13 16384:16384" x14ac:dyDescent="0.2">
      <c r="B100" s="59"/>
      <c r="C100" s="163"/>
      <c r="D100" s="61"/>
      <c r="M100" s="59"/>
    </row>
    <row r="101" spans="2:13 16384:16384" x14ac:dyDescent="0.2">
      <c r="B101" s="59"/>
      <c r="D101" s="59"/>
      <c r="M101" s="59"/>
    </row>
    <row r="102" spans="2:13 16384:16384" x14ac:dyDescent="0.2">
      <c r="B102" s="59"/>
      <c r="D102" s="59"/>
      <c r="M102" s="59"/>
    </row>
    <row r="103" spans="2:13 16384:16384" x14ac:dyDescent="0.2">
      <c r="B103" s="59"/>
      <c r="D103" s="59"/>
      <c r="M103" s="59"/>
    </row>
    <row r="104" spans="2:13 16384:16384" x14ac:dyDescent="0.2">
      <c r="B104" s="59"/>
      <c r="D104" s="59"/>
      <c r="M104" s="59"/>
    </row>
    <row r="105" spans="2:13 16384:16384" x14ac:dyDescent="0.2">
      <c r="B105" s="59"/>
      <c r="D105" s="59"/>
      <c r="M105" s="59"/>
    </row>
    <row r="106" spans="2:13 16384:16384" x14ac:dyDescent="0.2">
      <c r="B106" s="59"/>
      <c r="D106" s="59"/>
      <c r="M106" s="59"/>
    </row>
    <row r="107" spans="2:13 16384:16384" x14ac:dyDescent="0.2">
      <c r="B107" s="59"/>
      <c r="D107" s="59"/>
      <c r="M107" s="59"/>
    </row>
    <row r="108" spans="2:13 16384:16384" x14ac:dyDescent="0.2">
      <c r="B108" s="59"/>
      <c r="D108" s="59"/>
      <c r="M108" s="59"/>
    </row>
    <row customHeight="1" ht="4.5" r="109" spans="2:13 16384:16384" x14ac:dyDescent="0.25">
      <c r="B109" s="54"/>
      <c r="C109" s="54"/>
      <c r="D109" s="54"/>
      <c r="E109" s="54"/>
      <c r="F109" s="54"/>
      <c r="G109" s="54"/>
      <c r="H109" s="54"/>
      <c r="I109" s="54"/>
      <c r="J109" s="54"/>
      <c r="K109" s="54"/>
      <c r="L109" s="54"/>
      <c r="M109" s="59"/>
      <c r="XFD109" s="16"/>
    </row>
    <row customHeight="1" ht="4.5" r="110" spans="2:13 16384:16384" x14ac:dyDescent="0.25">
      <c r="B110" s="54"/>
      <c r="C110" s="54"/>
      <c r="D110" s="54"/>
      <c r="E110" s="54"/>
      <c r="F110" s="54"/>
      <c r="G110" s="54"/>
      <c r="H110" s="54"/>
      <c r="I110" s="54"/>
      <c r="J110" s="54"/>
      <c r="K110" s="54"/>
      <c r="L110" s="54"/>
      <c r="M110" s="59"/>
      <c r="XFD110" s="16"/>
    </row>
    <row ht="15.75" r="111" spans="2:13 16384:16384" x14ac:dyDescent="0.25">
      <c r="B111" s="56"/>
      <c r="C111" s="12" t="s">
        <v>73</v>
      </c>
      <c r="D111" s="12"/>
      <c r="E111" s="12"/>
      <c r="F111" s="12"/>
      <c r="G111" s="12"/>
      <c r="H111" s="12"/>
      <c r="I111" s="13" t="s">
        <v>651</v>
      </c>
      <c r="J111" s="12"/>
      <c r="K111" s="14" t="str">
        <f>$K$3</f>
        <v>18.01.2024 23:13:03</v>
      </c>
      <c r="L111" s="15" t="s">
        <v>653</v>
      </c>
      <c r="M111" s="56"/>
    </row>
    <row customFormat="1" customHeight="1" ht="4.5" r="112" s="17" spans="2:13 16384:16384" x14ac:dyDescent="0.25">
      <c r="B112" s="55"/>
      <c r="C112" s="56"/>
      <c r="D112" s="56"/>
      <c r="E112" s="56"/>
      <c r="F112" s="56"/>
      <c r="G112" s="56"/>
      <c r="H112" s="56"/>
      <c r="I112" s="56"/>
      <c r="J112" s="57"/>
      <c r="K112" s="55"/>
      <c r="L112" s="55"/>
      <c r="M112" s="55"/>
    </row>
    <row ht="15" r="113" spans="2:13 16384:16384" x14ac:dyDescent="0.25">
      <c r="B113" s="58"/>
      <c r="C113" s="53" t="s">
        <v>640</v>
      </c>
      <c r="D113" s="60"/>
      <c r="E113" s="164" t="e">
        <f>$E$5</f>
        <v>#N/A</v>
      </c>
      <c r="F113" s="164"/>
      <c r="G113" s="164"/>
      <c r="H113" s="164"/>
      <c r="I113" s="164"/>
      <c r="J113" s="164"/>
      <c r="K113" s="164"/>
      <c r="L113" s="164"/>
      <c r="M113" s="62"/>
    </row>
    <row ht="15" r="114" spans="2:13 16384:16384" x14ac:dyDescent="0.25">
      <c r="B114" s="58"/>
      <c r="C114" s="53" t="s">
        <v>639</v>
      </c>
      <c r="D114" s="60"/>
      <c r="E114" s="161" t="str">
        <f>$E$6</f>
        <v>-- месяцев</v>
      </c>
      <c r="F114" s="161"/>
      <c r="G114" s="161"/>
      <c r="H114" s="161"/>
      <c r="I114" s="161"/>
      <c r="J114" s="161"/>
      <c r="K114" s="161"/>
      <c r="L114" s="161"/>
      <c r="M114" s="62"/>
    </row>
    <row customHeight="1" ht="4.5" r="115" spans="2:13 16384:16384" x14ac:dyDescent="0.25">
      <c r="B115" s="54"/>
      <c r="C115" s="54"/>
      <c r="D115" s="54"/>
      <c r="E115" s="54"/>
      <c r="F115" s="54"/>
      <c r="G115" s="54"/>
      <c r="H115" s="54"/>
      <c r="I115" s="54"/>
      <c r="J115" s="54"/>
      <c r="K115" s="54"/>
      <c r="L115" s="54"/>
      <c r="M115" s="59"/>
      <c r="XFD115" s="16"/>
    </row>
    <row customHeight="1" ht="14.25" r="116" spans="2:13 16384:16384" x14ac:dyDescent="0.2">
      <c r="B116" s="58"/>
      <c r="C116" s="69"/>
      <c r="D116" s="70"/>
      <c r="E116" s="28"/>
      <c r="F116" s="28"/>
      <c r="G116" s="28"/>
      <c r="H116" s="28"/>
      <c r="I116" s="28"/>
      <c r="J116" s="28"/>
      <c r="K116" s="28"/>
      <c r="L116" s="28"/>
      <c r="M116" s="59"/>
    </row>
    <row customHeight="1" ht="14.25" r="117" spans="2:13 16384:16384" x14ac:dyDescent="0.2">
      <c r="B117" s="58"/>
      <c r="C117" s="69"/>
      <c r="D117" s="70"/>
      <c r="E117" s="28"/>
      <c r="F117" s="28"/>
      <c r="G117" s="28"/>
      <c r="H117" s="28"/>
      <c r="I117" s="28"/>
      <c r="J117" s="28"/>
      <c r="K117" s="28"/>
      <c r="L117" s="28"/>
      <c r="M117" s="59"/>
    </row>
    <row customHeight="1" ht="14.25" r="118" spans="2:13 16384:16384" x14ac:dyDescent="0.2">
      <c r="B118" s="58"/>
      <c r="C118" s="69"/>
      <c r="D118" s="70"/>
      <c r="E118" s="28"/>
      <c r="F118" s="28"/>
      <c r="G118" s="28"/>
      <c r="H118" s="28"/>
      <c r="I118" s="28"/>
      <c r="J118" s="28"/>
      <c r="K118" s="28"/>
      <c r="L118" s="28"/>
      <c r="M118" s="59"/>
    </row>
    <row customHeight="1" ht="14.25" r="119" spans="2:13 16384:16384" x14ac:dyDescent="0.2">
      <c r="B119" s="58"/>
      <c r="C119" s="69"/>
      <c r="D119" s="70"/>
      <c r="E119" s="28"/>
      <c r="F119" s="28"/>
      <c r="G119" s="28"/>
      <c r="H119" s="28"/>
      <c r="I119" s="28"/>
      <c r="J119" s="28"/>
      <c r="K119" s="28"/>
      <c r="L119" s="28"/>
      <c r="M119" s="59"/>
    </row>
    <row customHeight="1" ht="14.25" r="120" spans="2:13 16384:16384" x14ac:dyDescent="0.2">
      <c r="B120" s="58"/>
      <c r="C120" s="69"/>
      <c r="D120" s="70"/>
      <c r="E120" s="28"/>
      <c r="F120" s="28"/>
      <c r="G120" s="28"/>
      <c r="H120" s="28"/>
      <c r="I120" s="28"/>
      <c r="J120" s="28"/>
      <c r="K120" s="28"/>
      <c r="L120" s="28"/>
      <c r="M120" s="59"/>
    </row>
    <row customHeight="1" ht="14.25" r="121" spans="2:13 16384:16384" x14ac:dyDescent="0.2">
      <c r="B121" s="58"/>
      <c r="C121" s="69"/>
      <c r="D121" s="70"/>
      <c r="E121" s="28"/>
      <c r="F121" s="28"/>
      <c r="G121" s="28"/>
      <c r="H121" s="28"/>
      <c r="I121" s="28"/>
      <c r="J121" s="28"/>
      <c r="K121" s="28"/>
      <c r="L121" s="28"/>
      <c r="M121" s="59"/>
    </row>
    <row customHeight="1" ht="14.25" r="122" spans="2:13 16384:16384" x14ac:dyDescent="0.2">
      <c r="B122" s="58"/>
      <c r="C122" s="69"/>
      <c r="D122" s="70"/>
      <c r="E122" s="28"/>
      <c r="F122" s="28"/>
      <c r="G122" s="28"/>
      <c r="H122" s="28"/>
      <c r="I122" s="28"/>
      <c r="J122" s="28"/>
      <c r="K122" s="28"/>
      <c r="L122" s="28"/>
      <c r="M122" s="59"/>
    </row>
    <row customHeight="1" ht="14.25" r="123" spans="2:13 16384:16384" x14ac:dyDescent="0.2">
      <c r="B123" s="58"/>
      <c r="C123" s="69"/>
      <c r="D123" s="70"/>
      <c r="E123" s="28"/>
      <c r="F123" s="28"/>
      <c r="G123" s="28"/>
      <c r="H123" s="28"/>
      <c r="I123" s="28"/>
      <c r="J123" s="28"/>
      <c r="K123" s="28"/>
      <c r="L123" s="28"/>
      <c r="M123" s="59"/>
    </row>
    <row customHeight="1" ht="14.25" r="124" spans="2:13 16384:16384" x14ac:dyDescent="0.2">
      <c r="B124" s="58"/>
      <c r="C124" s="69"/>
      <c r="D124" s="70"/>
      <c r="E124" s="28"/>
      <c r="F124" s="28"/>
      <c r="G124" s="28"/>
      <c r="H124" s="28"/>
      <c r="I124" s="28"/>
      <c r="J124" s="28"/>
      <c r="K124" s="28"/>
      <c r="L124" s="28"/>
      <c r="M124" s="59"/>
    </row>
    <row customHeight="1" ht="14.25" r="125" spans="2:13 16384:16384" x14ac:dyDescent="0.2">
      <c r="B125" s="58"/>
      <c r="C125" s="69"/>
      <c r="D125" s="70"/>
      <c r="E125" s="28"/>
      <c r="F125" s="28"/>
      <c r="G125" s="28"/>
      <c r="H125" s="28"/>
      <c r="I125" s="28"/>
      <c r="J125" s="28"/>
      <c r="K125" s="28"/>
      <c r="L125" s="28"/>
      <c r="M125" s="59"/>
    </row>
    <row customHeight="1" ht="14.25" r="126" spans="2:13 16384:16384" x14ac:dyDescent="0.2">
      <c r="B126" s="58"/>
      <c r="C126" s="69"/>
      <c r="D126" s="70"/>
      <c r="E126" s="28"/>
      <c r="F126" s="28"/>
      <c r="G126" s="28"/>
      <c r="H126" s="28"/>
      <c r="I126" s="28"/>
      <c r="J126" s="28"/>
      <c r="K126" s="28"/>
      <c r="L126" s="28"/>
      <c r="M126" s="59"/>
    </row>
    <row customHeight="1" ht="14.25" r="127" spans="2:13 16384:16384" x14ac:dyDescent="0.2">
      <c r="B127" s="58"/>
      <c r="C127" s="69"/>
      <c r="D127" s="70"/>
      <c r="E127" s="28"/>
      <c r="F127" s="28"/>
      <c r="G127" s="28"/>
      <c r="H127" s="28"/>
      <c r="I127" s="28"/>
      <c r="J127" s="28"/>
      <c r="K127" s="28"/>
      <c r="L127" s="28"/>
      <c r="M127" s="59"/>
    </row>
    <row customHeight="1" ht="14.25" r="128" spans="2:13 16384:16384" x14ac:dyDescent="0.2">
      <c r="B128" s="58"/>
      <c r="C128" s="69"/>
      <c r="D128" s="70"/>
      <c r="E128" s="28"/>
      <c r="F128" s="28"/>
      <c r="G128" s="28"/>
      <c r="H128" s="28"/>
      <c r="I128" s="28"/>
      <c r="J128" s="28"/>
      <c r="K128" s="28"/>
      <c r="L128" s="28"/>
      <c r="M128" s="59"/>
    </row>
    <row customHeight="1" ht="14.25" r="129" spans="2:13 16384:16384" x14ac:dyDescent="0.2">
      <c r="B129" s="58"/>
      <c r="C129" s="69"/>
      <c r="D129" s="70"/>
      <c r="E129" s="28"/>
      <c r="F129" s="28"/>
      <c r="G129" s="28"/>
      <c r="H129" s="28"/>
      <c r="I129" s="28"/>
      <c r="J129" s="28"/>
      <c r="K129" s="28"/>
      <c r="L129" s="28"/>
      <c r="M129" s="59"/>
    </row>
    <row customHeight="1" ht="15" r="130" spans="2:13 16384:16384" x14ac:dyDescent="0.2">
      <c r="B130" s="58"/>
      <c r="C130" s="69"/>
      <c r="D130" s="70"/>
      <c r="E130" s="28"/>
      <c r="F130" s="28"/>
      <c r="G130" s="28"/>
      <c r="H130" s="28"/>
      <c r="I130" s="28"/>
      <c r="J130" s="28"/>
      <c r="K130" s="28"/>
      <c r="L130" s="28"/>
      <c r="M130" s="59"/>
    </row>
    <row r="131" spans="2:13 16384:16384" x14ac:dyDescent="0.2">
      <c r="B131" s="59"/>
      <c r="C131" s="28"/>
      <c r="D131" s="28"/>
      <c r="E131" s="28"/>
      <c r="F131" s="28"/>
      <c r="G131" s="28"/>
      <c r="H131" s="28"/>
      <c r="I131" s="28"/>
      <c r="J131" s="28"/>
      <c r="K131" s="28"/>
      <c r="L131" s="28"/>
      <c r="M131" s="59"/>
    </row>
    <row r="132" spans="2:13 16384:16384" x14ac:dyDescent="0.2">
      <c r="B132" s="59"/>
      <c r="C132" s="28"/>
      <c r="D132" s="28"/>
      <c r="E132" s="28"/>
      <c r="F132" s="28"/>
      <c r="G132" s="28"/>
      <c r="H132" s="28"/>
      <c r="I132" s="28"/>
      <c r="J132" s="28"/>
      <c r="K132" s="28"/>
      <c r="L132" s="28"/>
      <c r="M132" s="59"/>
    </row>
    <row r="133" spans="2:13 16384:16384" x14ac:dyDescent="0.2">
      <c r="B133" s="59"/>
      <c r="C133" s="28"/>
      <c r="D133" s="28"/>
      <c r="E133" s="28"/>
      <c r="F133" s="28"/>
      <c r="G133" s="28"/>
      <c r="H133" s="28"/>
      <c r="I133" s="28"/>
      <c r="J133" s="28"/>
      <c r="K133" s="28"/>
      <c r="L133" s="28"/>
      <c r="M133" s="59"/>
    </row>
    <row r="134" spans="2:13 16384:16384" x14ac:dyDescent="0.2">
      <c r="B134" s="59"/>
      <c r="C134" s="28"/>
      <c r="D134" s="28"/>
      <c r="E134" s="28"/>
      <c r="F134" s="28"/>
      <c r="G134" s="28"/>
      <c r="H134" s="28"/>
      <c r="I134" s="28"/>
      <c r="J134" s="28"/>
      <c r="K134" s="28"/>
      <c r="L134" s="28"/>
      <c r="M134" s="59"/>
    </row>
    <row r="135" spans="2:13 16384:16384" x14ac:dyDescent="0.2">
      <c r="B135" s="59"/>
      <c r="C135" s="28"/>
      <c r="D135" s="28"/>
      <c r="E135" s="28"/>
      <c r="F135" s="28"/>
      <c r="G135" s="28"/>
      <c r="H135" s="28"/>
      <c r="I135" s="28"/>
      <c r="J135" s="28"/>
      <c r="K135" s="28"/>
      <c r="L135" s="28"/>
      <c r="M135" s="59"/>
    </row>
    <row customHeight="1" ht="8.25" r="136" spans="2:13 16384:16384" x14ac:dyDescent="0.2">
      <c r="B136" s="59"/>
      <c r="C136" s="28"/>
      <c r="D136" s="28"/>
      <c r="E136" s="28"/>
      <c r="F136" s="28"/>
      <c r="G136" s="28"/>
      <c r="H136" s="28"/>
      <c r="I136" s="28"/>
      <c r="J136" s="28"/>
      <c r="K136" s="28"/>
      <c r="L136" s="28"/>
      <c r="M136" s="59"/>
    </row>
    <row customHeight="1" ht="4.5" r="137" spans="2:13 16384:16384" x14ac:dyDescent="0.25">
      <c r="B137" s="54"/>
      <c r="C137" s="68"/>
      <c r="D137" s="68"/>
      <c r="E137" s="68"/>
      <c r="F137" s="68"/>
      <c r="G137" s="68"/>
      <c r="H137" s="68"/>
      <c r="I137" s="68"/>
      <c r="J137" s="68"/>
      <c r="K137" s="68"/>
      <c r="L137" s="68"/>
      <c r="M137" s="59"/>
      <c r="XFD137" s="16"/>
    </row>
    <row r="138" spans="2:13 16384:16384" x14ac:dyDescent="0.2">
      <c r="B138" s="59"/>
      <c r="C138" s="69"/>
      <c r="D138" s="70"/>
      <c r="E138" s="28"/>
      <c r="F138" s="28"/>
      <c r="G138" s="28"/>
      <c r="H138" s="28"/>
      <c r="I138" s="28"/>
      <c r="J138" s="28"/>
      <c r="K138" s="28"/>
      <c r="L138" s="28"/>
      <c r="M138" s="59"/>
    </row>
    <row r="139" spans="2:13 16384:16384" x14ac:dyDescent="0.2">
      <c r="B139" s="59"/>
      <c r="C139" s="69"/>
      <c r="D139" s="70"/>
      <c r="E139" s="28"/>
      <c r="F139" s="28"/>
      <c r="G139" s="28"/>
      <c r="H139" s="28"/>
      <c r="I139" s="28"/>
      <c r="J139" s="28"/>
      <c r="K139" s="28"/>
      <c r="L139" s="28"/>
      <c r="M139" s="59"/>
    </row>
    <row r="140" spans="2:13 16384:16384" x14ac:dyDescent="0.2">
      <c r="B140" s="59"/>
      <c r="C140" s="69"/>
      <c r="D140" s="70"/>
      <c r="E140" s="28"/>
      <c r="F140" s="28"/>
      <c r="G140" s="28"/>
      <c r="H140" s="28"/>
      <c r="I140" s="28"/>
      <c r="J140" s="28"/>
      <c r="K140" s="28"/>
      <c r="L140" s="28"/>
      <c r="M140" s="59"/>
    </row>
    <row r="141" spans="2:13 16384:16384" x14ac:dyDescent="0.2">
      <c r="B141" s="59"/>
      <c r="C141" s="28"/>
      <c r="D141" s="28"/>
      <c r="E141" s="28"/>
      <c r="F141" s="28"/>
      <c r="G141" s="28"/>
      <c r="H141" s="28"/>
      <c r="I141" s="28"/>
      <c r="J141" s="28"/>
      <c r="K141" s="28"/>
      <c r="L141" s="28"/>
      <c r="M141" s="59"/>
    </row>
    <row r="142" spans="2:13 16384:16384" x14ac:dyDescent="0.2">
      <c r="B142" s="59"/>
      <c r="C142" s="28"/>
      <c r="D142" s="28"/>
      <c r="E142" s="28"/>
      <c r="F142" s="28"/>
      <c r="G142" s="28"/>
      <c r="H142" s="28"/>
      <c r="I142" s="28"/>
      <c r="J142" s="28"/>
      <c r="K142" s="28"/>
      <c r="L142" s="28"/>
      <c r="M142" s="59"/>
    </row>
    <row r="143" spans="2:13 16384:16384" x14ac:dyDescent="0.2">
      <c r="B143" s="59"/>
      <c r="C143" s="28"/>
      <c r="D143" s="28"/>
      <c r="E143" s="28"/>
      <c r="F143" s="28"/>
      <c r="G143" s="28"/>
      <c r="H143" s="28"/>
      <c r="I143" s="28"/>
      <c r="J143" s="28"/>
      <c r="K143" s="28"/>
      <c r="L143" s="28"/>
      <c r="M143" s="59"/>
    </row>
    <row r="144" spans="2:13 16384:16384" x14ac:dyDescent="0.2">
      <c r="B144" s="59"/>
      <c r="C144" s="28"/>
      <c r="D144" s="28"/>
      <c r="E144" s="28"/>
      <c r="F144" s="28"/>
      <c r="G144" s="28"/>
      <c r="H144" s="28"/>
      <c r="I144" s="28"/>
      <c r="J144" s="28"/>
      <c r="K144" s="28"/>
      <c r="L144" s="28"/>
      <c r="M144" s="59"/>
    </row>
    <row r="145" spans="2:13 16384:16384" x14ac:dyDescent="0.2">
      <c r="B145" s="59"/>
      <c r="C145" s="28"/>
      <c r="D145" s="28"/>
      <c r="E145" s="28"/>
      <c r="F145" s="28"/>
      <c r="G145" s="28"/>
      <c r="H145" s="28"/>
      <c r="I145" s="28"/>
      <c r="J145" s="28"/>
      <c r="K145" s="28"/>
      <c r="L145" s="28"/>
      <c r="M145" s="59"/>
    </row>
    <row r="146" spans="2:13 16384:16384" x14ac:dyDescent="0.2">
      <c r="B146" s="59"/>
      <c r="C146" s="28"/>
      <c r="D146" s="28"/>
      <c r="E146" s="28"/>
      <c r="F146" s="28"/>
      <c r="G146" s="28"/>
      <c r="H146" s="28"/>
      <c r="I146" s="28"/>
      <c r="J146" s="28"/>
      <c r="K146" s="28"/>
      <c r="L146" s="28"/>
      <c r="M146" s="59"/>
    </row>
    <row r="147" spans="2:13 16384:16384" x14ac:dyDescent="0.2">
      <c r="B147" s="59"/>
      <c r="C147" s="28"/>
      <c r="D147" s="28"/>
      <c r="E147" s="28"/>
      <c r="F147" s="28"/>
      <c r="G147" s="28"/>
      <c r="H147" s="28"/>
      <c r="I147" s="28"/>
      <c r="J147" s="28"/>
      <c r="K147" s="28"/>
      <c r="L147" s="28"/>
      <c r="M147" s="59"/>
    </row>
    <row r="148" spans="2:13 16384:16384" x14ac:dyDescent="0.2">
      <c r="B148" s="59"/>
      <c r="C148" s="28"/>
      <c r="D148" s="28"/>
      <c r="E148" s="28"/>
      <c r="F148" s="28"/>
      <c r="G148" s="28"/>
      <c r="H148" s="28"/>
      <c r="I148" s="28"/>
      <c r="J148" s="28"/>
      <c r="K148" s="28"/>
      <c r="L148" s="28"/>
      <c r="M148" s="59"/>
    </row>
    <row customHeight="1" ht="4.5" r="149" spans="2:13 16384:16384" x14ac:dyDescent="0.25">
      <c r="B149" s="54"/>
      <c r="C149" s="68"/>
      <c r="D149" s="68"/>
      <c r="E149" s="68"/>
      <c r="F149" s="68"/>
      <c r="G149" s="68"/>
      <c r="H149" s="68"/>
      <c r="I149" s="68"/>
      <c r="J149" s="68"/>
      <c r="K149" s="68"/>
      <c r="L149" s="68"/>
      <c r="M149" s="59"/>
      <c r="XFD149" s="16"/>
    </row>
    <row customHeight="1" ht="14.25" r="150" spans="2:13 16384:16384" x14ac:dyDescent="0.2">
      <c r="B150" s="59"/>
      <c r="C150" s="69"/>
      <c r="D150" s="28"/>
      <c r="E150" s="28"/>
      <c r="F150" s="28"/>
      <c r="G150" s="28"/>
      <c r="H150" s="28"/>
      <c r="I150" s="28"/>
      <c r="J150" s="28"/>
      <c r="K150" s="28"/>
      <c r="L150" s="28"/>
      <c r="M150" s="59"/>
    </row>
    <row r="151" spans="2:13 16384:16384" x14ac:dyDescent="0.2">
      <c r="B151" s="59"/>
      <c r="C151" s="69"/>
      <c r="D151" s="28"/>
      <c r="E151" s="28"/>
      <c r="F151" s="28"/>
      <c r="G151" s="28"/>
      <c r="H151" s="28"/>
      <c r="I151" s="28"/>
      <c r="J151" s="28"/>
      <c r="K151" s="28"/>
      <c r="L151" s="28"/>
      <c r="M151" s="59"/>
    </row>
    <row r="152" spans="2:13 16384:16384" x14ac:dyDescent="0.2">
      <c r="B152" s="59"/>
      <c r="C152" s="69"/>
      <c r="D152" s="28"/>
      <c r="E152" s="28"/>
      <c r="F152" s="28"/>
      <c r="G152" s="28"/>
      <c r="H152" s="28"/>
      <c r="I152" s="28"/>
      <c r="J152" s="28"/>
      <c r="K152" s="28"/>
      <c r="L152" s="28"/>
      <c r="M152" s="59"/>
    </row>
    <row r="153" spans="2:13 16384:16384" x14ac:dyDescent="0.2">
      <c r="B153" s="59"/>
      <c r="C153" s="28"/>
      <c r="D153" s="28"/>
      <c r="E153" s="28"/>
      <c r="F153" s="28"/>
      <c r="G153" s="28"/>
      <c r="H153" s="28"/>
      <c r="I153" s="28"/>
      <c r="J153" s="28"/>
      <c r="K153" s="28"/>
      <c r="L153" s="28"/>
      <c r="M153" s="59"/>
    </row>
    <row r="154" spans="2:13 16384:16384" x14ac:dyDescent="0.2">
      <c r="B154" s="59"/>
      <c r="C154" s="28"/>
      <c r="D154" s="28"/>
      <c r="E154" s="28"/>
      <c r="F154" s="28"/>
      <c r="G154" s="28"/>
      <c r="H154" s="28"/>
      <c r="I154" s="28"/>
      <c r="J154" s="28"/>
      <c r="K154" s="28"/>
      <c r="L154" s="28"/>
      <c r="M154" s="59"/>
    </row>
    <row r="155" spans="2:13 16384:16384" x14ac:dyDescent="0.2">
      <c r="B155" s="59"/>
      <c r="C155" s="28"/>
      <c r="D155" s="28"/>
      <c r="E155" s="28"/>
      <c r="F155" s="28"/>
      <c r="G155" s="28"/>
      <c r="H155" s="28"/>
      <c r="I155" s="28"/>
      <c r="J155" s="28"/>
      <c r="K155" s="28"/>
      <c r="L155" s="28"/>
      <c r="M155" s="59"/>
    </row>
    <row r="156" spans="2:13 16384:16384" x14ac:dyDescent="0.2">
      <c r="B156" s="59"/>
      <c r="C156" s="28"/>
      <c r="D156" s="28"/>
      <c r="E156" s="28"/>
      <c r="F156" s="28"/>
      <c r="G156" s="28"/>
      <c r="H156" s="28"/>
      <c r="I156" s="28"/>
      <c r="J156" s="28"/>
      <c r="K156" s="28"/>
      <c r="L156" s="28"/>
      <c r="M156" s="59"/>
    </row>
    <row r="157" spans="2:13 16384:16384" x14ac:dyDescent="0.2">
      <c r="B157" s="59"/>
      <c r="C157" s="28"/>
      <c r="D157" s="28"/>
      <c r="E157" s="28"/>
      <c r="F157" s="28"/>
      <c r="G157" s="28"/>
      <c r="H157" s="28"/>
      <c r="I157" s="28"/>
      <c r="J157" s="28"/>
      <c r="K157" s="28"/>
      <c r="L157" s="28"/>
      <c r="M157" s="59"/>
    </row>
    <row r="158" spans="2:13 16384:16384" x14ac:dyDescent="0.2">
      <c r="B158" s="59"/>
      <c r="C158" s="28"/>
      <c r="D158" s="28"/>
      <c r="E158" s="28"/>
      <c r="F158" s="28"/>
      <c r="G158" s="28"/>
      <c r="H158" s="28"/>
      <c r="I158" s="28"/>
      <c r="J158" s="28"/>
      <c r="K158" s="28"/>
      <c r="L158" s="28"/>
      <c r="M158" s="59"/>
    </row>
    <row r="159" spans="2:13 16384:16384" x14ac:dyDescent="0.2">
      <c r="B159" s="59"/>
      <c r="C159" s="28"/>
      <c r="D159" s="28"/>
      <c r="E159" s="28"/>
      <c r="F159" s="28"/>
      <c r="G159" s="28"/>
      <c r="H159" s="28"/>
      <c r="I159" s="28"/>
      <c r="J159" s="28"/>
      <c r="K159" s="28"/>
      <c r="L159" s="28"/>
      <c r="M159" s="59"/>
    </row>
    <row customHeight="1" ht="8.25" r="160" spans="2:13 16384:16384" x14ac:dyDescent="0.2">
      <c r="B160" s="59"/>
      <c r="C160" s="28"/>
      <c r="D160" s="28"/>
      <c r="E160" s="28"/>
      <c r="F160" s="28"/>
      <c r="G160" s="28"/>
      <c r="H160" s="28"/>
      <c r="I160" s="28"/>
      <c r="J160" s="28"/>
      <c r="K160" s="28"/>
      <c r="L160" s="28"/>
      <c r="M160" s="59"/>
    </row>
    <row customHeight="1" ht="4.5" r="161" spans="2:13 16384:16384" x14ac:dyDescent="0.25">
      <c r="B161" s="54"/>
      <c r="C161" s="68"/>
      <c r="D161" s="68"/>
      <c r="E161" s="68"/>
      <c r="F161" s="68"/>
      <c r="G161" s="68"/>
      <c r="H161" s="68"/>
      <c r="I161" s="68"/>
      <c r="J161" s="68"/>
      <c r="K161" s="68"/>
      <c r="L161" s="68"/>
      <c r="M161" s="59"/>
      <c r="XFD161" s="16"/>
    </row>
    <row r="162" spans="2:13 16384:16384" x14ac:dyDescent="0.2">
      <c r="B162" s="59"/>
      <c r="C162" s="69"/>
      <c r="D162" s="28"/>
      <c r="E162" s="28"/>
      <c r="F162" s="28"/>
      <c r="G162" s="28"/>
      <c r="H162" s="28"/>
      <c r="I162" s="28"/>
      <c r="J162" s="28"/>
      <c r="K162" s="28"/>
      <c r="L162" s="28"/>
      <c r="M162" s="59"/>
    </row>
    <row r="163" spans="2:13 16384:16384" x14ac:dyDescent="0.2">
      <c r="B163" s="59"/>
      <c r="C163" s="69"/>
      <c r="D163" s="28"/>
      <c r="E163" s="28"/>
      <c r="F163" s="28"/>
      <c r="G163" s="28"/>
      <c r="H163" s="28"/>
      <c r="I163" s="28"/>
      <c r="J163" s="28"/>
      <c r="K163" s="28"/>
      <c r="L163" s="28"/>
      <c r="M163" s="59"/>
    </row>
    <row r="164" spans="2:13 16384:16384" x14ac:dyDescent="0.2">
      <c r="B164" s="59"/>
      <c r="C164" s="69"/>
      <c r="D164" s="28"/>
      <c r="E164" s="28"/>
      <c r="F164" s="28"/>
      <c r="G164" s="28"/>
      <c r="H164" s="28"/>
      <c r="I164" s="28"/>
      <c r="J164" s="28"/>
      <c r="K164" s="28"/>
      <c r="L164" s="28"/>
      <c r="M164" s="59"/>
    </row>
    <row r="165" spans="2:13 16384:16384" x14ac:dyDescent="0.2">
      <c r="B165" s="59"/>
      <c r="C165" s="28"/>
      <c r="D165" s="28"/>
      <c r="E165" s="28"/>
      <c r="F165" s="28"/>
      <c r="G165" s="28"/>
      <c r="H165" s="28"/>
      <c r="I165" s="28"/>
      <c r="J165" s="28"/>
      <c r="K165" s="28"/>
      <c r="L165" s="28"/>
      <c r="M165" s="59"/>
    </row>
    <row r="166" spans="2:13 16384:16384" x14ac:dyDescent="0.2">
      <c r="B166" s="59"/>
      <c r="C166" s="28"/>
      <c r="D166" s="28"/>
      <c r="E166" s="28"/>
      <c r="F166" s="28"/>
      <c r="G166" s="28"/>
      <c r="H166" s="28"/>
      <c r="I166" s="28"/>
      <c r="J166" s="28"/>
      <c r="K166" s="28"/>
      <c r="L166" s="28"/>
      <c r="M166" s="59"/>
    </row>
    <row r="167" spans="2:13 16384:16384" x14ac:dyDescent="0.2">
      <c r="B167" s="59"/>
      <c r="C167" s="28"/>
      <c r="D167" s="28"/>
      <c r="E167" s="28"/>
      <c r="F167" s="28"/>
      <c r="G167" s="28"/>
      <c r="H167" s="28"/>
      <c r="I167" s="28"/>
      <c r="J167" s="28"/>
      <c r="K167" s="28"/>
      <c r="L167" s="28"/>
      <c r="M167" s="59"/>
    </row>
    <row r="168" spans="2:13 16384:16384" x14ac:dyDescent="0.2">
      <c r="B168" s="59"/>
      <c r="C168" s="28"/>
      <c r="D168" s="28"/>
      <c r="E168" s="28"/>
      <c r="F168" s="28"/>
      <c r="G168" s="28"/>
      <c r="H168" s="28"/>
      <c r="I168" s="28"/>
      <c r="J168" s="28"/>
      <c r="K168" s="28"/>
      <c r="L168" s="28"/>
      <c r="M168" s="59"/>
    </row>
    <row r="169" spans="2:13 16384:16384" x14ac:dyDescent="0.2">
      <c r="B169" s="59"/>
      <c r="C169" s="28"/>
      <c r="D169" s="28"/>
      <c r="E169" s="28"/>
      <c r="F169" s="28"/>
      <c r="G169" s="28"/>
      <c r="H169" s="28"/>
      <c r="I169" s="28"/>
      <c r="J169" s="28"/>
      <c r="K169" s="28"/>
      <c r="L169" s="28"/>
      <c r="M169" s="59"/>
    </row>
    <row r="170" spans="2:13 16384:16384" x14ac:dyDescent="0.2">
      <c r="B170" s="59"/>
      <c r="C170" s="28"/>
      <c r="D170" s="28"/>
      <c r="E170" s="28"/>
      <c r="F170" s="28"/>
      <c r="G170" s="28"/>
      <c r="H170" s="28"/>
      <c r="I170" s="28"/>
      <c r="J170" s="28"/>
      <c r="K170" s="28"/>
      <c r="L170" s="28"/>
      <c r="M170" s="59"/>
    </row>
    <row r="171" spans="2:13 16384:16384" x14ac:dyDescent="0.2">
      <c r="B171" s="59"/>
      <c r="C171" s="28"/>
      <c r="D171" s="28"/>
      <c r="E171" s="28"/>
      <c r="F171" s="28"/>
      <c r="G171" s="28"/>
      <c r="H171" s="28"/>
      <c r="I171" s="28"/>
      <c r="J171" s="28"/>
      <c r="K171" s="28"/>
      <c r="L171" s="28"/>
      <c r="M171" s="59"/>
    </row>
    <row customHeight="1" ht="8.25" r="172" spans="2:13 16384:16384" x14ac:dyDescent="0.2">
      <c r="B172" s="59"/>
      <c r="C172" s="28"/>
      <c r="D172" s="28"/>
      <c r="E172" s="28"/>
      <c r="F172" s="28"/>
      <c r="G172" s="28"/>
      <c r="H172" s="28"/>
      <c r="I172" s="28"/>
      <c r="J172" s="28"/>
      <c r="K172" s="28"/>
      <c r="L172" s="28"/>
      <c r="M172" s="59"/>
    </row>
    <row customHeight="1" ht="4.5" r="173" spans="2:13 16384:16384" x14ac:dyDescent="0.25">
      <c r="B173" s="54"/>
      <c r="C173" s="68"/>
      <c r="D173" s="68"/>
      <c r="E173" s="68"/>
      <c r="F173" s="68"/>
      <c r="G173" s="68"/>
      <c r="H173" s="68"/>
      <c r="I173" s="68"/>
      <c r="J173" s="68"/>
      <c r="K173" s="68"/>
      <c r="L173" s="68"/>
      <c r="M173" s="59"/>
      <c r="XFD173" s="16"/>
    </row>
    <row r="174" spans="2:13 16384:16384" x14ac:dyDescent="0.2">
      <c r="B174" s="59"/>
      <c r="C174" s="69"/>
      <c r="D174" s="28"/>
      <c r="E174" s="28"/>
      <c r="F174" s="28"/>
      <c r="G174" s="28"/>
      <c r="H174" s="28"/>
      <c r="I174" s="28"/>
      <c r="J174" s="28"/>
      <c r="K174" s="28"/>
      <c r="L174" s="28"/>
      <c r="M174" s="59"/>
    </row>
    <row r="175" spans="2:13 16384:16384" x14ac:dyDescent="0.2">
      <c r="B175" s="59"/>
      <c r="C175" s="69"/>
      <c r="D175" s="28"/>
      <c r="E175" s="28"/>
      <c r="F175" s="28"/>
      <c r="G175" s="28"/>
      <c r="H175" s="28"/>
      <c r="I175" s="28"/>
      <c r="J175" s="28"/>
      <c r="K175" s="28"/>
      <c r="L175" s="28"/>
      <c r="M175" s="59"/>
    </row>
    <row r="176" spans="2:13 16384:16384" x14ac:dyDescent="0.2">
      <c r="B176" s="59"/>
      <c r="C176" s="69"/>
      <c r="D176" s="28"/>
      <c r="E176" s="28"/>
      <c r="F176" s="28"/>
      <c r="G176" s="28"/>
      <c r="H176" s="28"/>
      <c r="I176" s="28"/>
      <c r="J176" s="28"/>
      <c r="K176" s="28"/>
      <c r="L176" s="28"/>
      <c r="M176" s="59"/>
    </row>
    <row r="177" spans="2:13" x14ac:dyDescent="0.2">
      <c r="B177" s="59"/>
      <c r="C177" s="28"/>
      <c r="D177" s="28"/>
      <c r="E177" s="28"/>
      <c r="F177" s="28"/>
      <c r="G177" s="28"/>
      <c r="H177" s="28"/>
      <c r="I177" s="28"/>
      <c r="J177" s="28"/>
      <c r="K177" s="28"/>
      <c r="L177" s="28"/>
      <c r="M177" s="59"/>
    </row>
    <row r="178" spans="2:13" x14ac:dyDescent="0.2">
      <c r="B178" s="59"/>
      <c r="C178" s="28"/>
      <c r="D178" s="28"/>
      <c r="E178" s="28"/>
      <c r="F178" s="28"/>
      <c r="G178" s="28"/>
      <c r="H178" s="28"/>
      <c r="I178" s="28"/>
      <c r="J178" s="28"/>
      <c r="K178" s="28"/>
      <c r="L178" s="28"/>
      <c r="M178" s="59"/>
    </row>
    <row r="179" spans="2:13" x14ac:dyDescent="0.2">
      <c r="B179" s="59"/>
      <c r="C179" s="28"/>
      <c r="D179" s="28"/>
      <c r="E179" s="28"/>
      <c r="F179" s="28"/>
      <c r="G179" s="28"/>
      <c r="H179" s="28"/>
      <c r="I179" s="28"/>
      <c r="J179" s="28"/>
      <c r="K179" s="28"/>
      <c r="L179" s="28"/>
      <c r="M179" s="59"/>
    </row>
    <row r="180" spans="2:13" x14ac:dyDescent="0.2">
      <c r="B180" s="59"/>
      <c r="C180" s="28"/>
      <c r="D180" s="28"/>
      <c r="E180" s="28"/>
      <c r="F180" s="28"/>
      <c r="G180" s="28"/>
      <c r="H180" s="28"/>
      <c r="I180" s="28"/>
      <c r="J180" s="28"/>
      <c r="K180" s="28"/>
      <c r="L180" s="28"/>
      <c r="M180" s="59"/>
    </row>
    <row r="181" spans="2:13" x14ac:dyDescent="0.2">
      <c r="B181" s="59"/>
      <c r="C181" s="28"/>
      <c r="D181" s="28"/>
      <c r="E181" s="28"/>
      <c r="F181" s="28"/>
      <c r="G181" s="28"/>
      <c r="H181" s="28"/>
      <c r="I181" s="28"/>
      <c r="J181" s="28"/>
      <c r="K181" s="28"/>
      <c r="L181" s="28"/>
      <c r="M181" s="59"/>
    </row>
    <row r="182" spans="2:13" x14ac:dyDescent="0.2">
      <c r="B182" s="59"/>
      <c r="C182" s="28"/>
      <c r="D182" s="28"/>
      <c r="E182" s="28"/>
      <c r="F182" s="28"/>
      <c r="G182" s="28"/>
      <c r="H182" s="28"/>
      <c r="I182" s="28"/>
      <c r="J182" s="28"/>
      <c r="K182" s="28"/>
      <c r="L182" s="28"/>
      <c r="M182" s="59"/>
    </row>
    <row r="183" spans="2:13" x14ac:dyDescent="0.2">
      <c r="B183" s="59"/>
      <c r="C183" s="28"/>
      <c r="D183" s="28"/>
      <c r="E183" s="28"/>
      <c r="F183" s="28"/>
      <c r="G183" s="28"/>
      <c r="H183" s="28"/>
      <c r="I183" s="28"/>
      <c r="J183" s="28"/>
      <c r="K183" s="28"/>
      <c r="L183" s="28"/>
      <c r="M183" s="59"/>
    </row>
    <row customHeight="1" ht="8.25" r="184" spans="2:13" x14ac:dyDescent="0.2">
      <c r="B184" s="59"/>
      <c r="C184" s="28"/>
      <c r="D184" s="28"/>
      <c r="E184" s="28"/>
      <c r="F184" s="28"/>
      <c r="G184" s="28"/>
      <c r="H184" s="28"/>
      <c r="I184" s="28"/>
      <c r="J184" s="28"/>
      <c r="K184" s="28"/>
      <c r="L184" s="28"/>
      <c r="M184" s="59"/>
    </row>
    <row r="185" spans="2:13" x14ac:dyDescent="0.2">
      <c r="B185" s="59"/>
      <c r="C185" s="69"/>
      <c r="D185" s="28"/>
      <c r="E185" s="28"/>
      <c r="F185" s="28"/>
      <c r="G185" s="28"/>
      <c r="H185" s="28"/>
      <c r="I185" s="28"/>
      <c r="J185" s="28"/>
      <c r="K185" s="28"/>
      <c r="L185" s="28"/>
      <c r="M185" s="59"/>
    </row>
    <row r="186" spans="2:13" x14ac:dyDescent="0.2">
      <c r="B186" s="59"/>
      <c r="C186" s="69"/>
      <c r="D186" s="28"/>
      <c r="E186" s="28"/>
      <c r="F186" s="28"/>
      <c r="G186" s="28"/>
      <c r="H186" s="28"/>
      <c r="I186" s="28"/>
      <c r="J186" s="28"/>
      <c r="K186" s="28"/>
      <c r="L186" s="28"/>
      <c r="M186" s="59"/>
    </row>
    <row r="187" spans="2:13" x14ac:dyDescent="0.2">
      <c r="B187" s="59"/>
      <c r="C187" s="69"/>
      <c r="D187" s="28"/>
      <c r="E187" s="28"/>
      <c r="F187" s="28"/>
      <c r="G187" s="28"/>
      <c r="H187" s="28"/>
      <c r="I187" s="28"/>
      <c r="J187" s="28"/>
      <c r="K187" s="28"/>
      <c r="L187" s="28"/>
      <c r="M187" s="59"/>
    </row>
    <row r="188" spans="2:13" x14ac:dyDescent="0.2">
      <c r="B188" s="59"/>
      <c r="C188" s="69"/>
      <c r="D188" s="28"/>
      <c r="E188" s="28"/>
      <c r="F188" s="28"/>
      <c r="G188" s="28"/>
      <c r="H188" s="28"/>
      <c r="I188" s="28"/>
      <c r="J188" s="28"/>
      <c r="K188" s="28"/>
      <c r="L188" s="28"/>
      <c r="M188" s="59"/>
    </row>
    <row r="189" spans="2:13" x14ac:dyDescent="0.2">
      <c r="B189" s="59"/>
      <c r="C189" s="69"/>
      <c r="D189" s="28"/>
      <c r="E189" s="28"/>
      <c r="F189" s="28"/>
      <c r="G189" s="28"/>
      <c r="H189" s="28"/>
      <c r="I189" s="28"/>
      <c r="J189" s="28"/>
      <c r="K189" s="28"/>
      <c r="L189" s="28"/>
      <c r="M189" s="59"/>
    </row>
    <row r="190" spans="2:13" x14ac:dyDescent="0.2">
      <c r="B190" s="59"/>
      <c r="C190" s="28"/>
      <c r="D190" s="28"/>
      <c r="E190" s="28"/>
      <c r="F190" s="28"/>
      <c r="G190" s="28"/>
      <c r="H190" s="28"/>
      <c r="I190" s="28"/>
      <c r="J190" s="28"/>
      <c r="K190" s="28"/>
      <c r="L190" s="28"/>
      <c r="M190" s="59"/>
    </row>
    <row r="191" spans="2:13" x14ac:dyDescent="0.2">
      <c r="B191" s="59"/>
      <c r="C191" s="28"/>
      <c r="D191" s="28"/>
      <c r="E191" s="28"/>
      <c r="F191" s="28"/>
      <c r="G191" s="28"/>
      <c r="H191" s="28"/>
      <c r="I191" s="28"/>
      <c r="J191" s="28"/>
      <c r="K191" s="28"/>
      <c r="L191" s="28"/>
      <c r="M191" s="59"/>
    </row>
    <row r="192" spans="2:13" x14ac:dyDescent="0.2">
      <c r="B192" s="59"/>
      <c r="C192" s="28"/>
      <c r="D192" s="28"/>
      <c r="E192" s="28"/>
      <c r="F192" s="28"/>
      <c r="G192" s="28"/>
      <c r="H192" s="28"/>
      <c r="I192" s="28"/>
      <c r="J192" s="28"/>
      <c r="K192" s="28"/>
      <c r="L192" s="28"/>
      <c r="M192" s="59"/>
    </row>
    <row r="193" spans="2:13 16384:16384" x14ac:dyDescent="0.2">
      <c r="B193" s="59"/>
      <c r="C193" s="28"/>
      <c r="D193" s="28"/>
      <c r="E193" s="28"/>
      <c r="F193" s="28"/>
      <c r="G193" s="28"/>
      <c r="H193" s="28"/>
      <c r="I193" s="28"/>
      <c r="J193" s="28"/>
      <c r="K193" s="28"/>
      <c r="L193" s="28"/>
      <c r="M193" s="59"/>
    </row>
    <row customHeight="1" ht="8.25" r="194" spans="2:13 16384:16384" x14ac:dyDescent="0.2">
      <c r="B194" s="59"/>
      <c r="C194" s="28"/>
      <c r="D194" s="28"/>
      <c r="E194" s="28"/>
      <c r="F194" s="28"/>
      <c r="G194" s="28"/>
      <c r="H194" s="28"/>
      <c r="I194" s="28"/>
      <c r="J194" s="28"/>
      <c r="K194" s="28"/>
      <c r="L194" s="28"/>
      <c r="M194" s="59"/>
    </row>
    <row customHeight="1" ht="15" r="195" spans="2:13 16384:16384" x14ac:dyDescent="0.2">
      <c r="B195" s="59"/>
      <c r="C195" s="28"/>
      <c r="D195" s="28"/>
      <c r="E195" s="28"/>
      <c r="F195" s="28"/>
      <c r="G195" s="28"/>
      <c r="H195" s="28"/>
      <c r="I195" s="28"/>
      <c r="J195" s="28"/>
      <c r="K195" s="28"/>
      <c r="L195" s="28"/>
      <c r="M195" s="59"/>
    </row>
    <row customHeight="1" ht="15" r="196" spans="2:13 16384:16384" x14ac:dyDescent="0.2">
      <c r="B196" s="59"/>
      <c r="C196" s="28"/>
      <c r="D196" s="28"/>
      <c r="E196" s="28"/>
      <c r="F196" s="28"/>
      <c r="G196" s="28"/>
      <c r="H196" s="28"/>
      <c r="I196" s="28"/>
      <c r="J196" s="28"/>
      <c r="K196" s="28"/>
      <c r="L196" s="28"/>
      <c r="M196" s="59"/>
    </row>
    <row customHeight="1" ht="15" r="197" spans="2:13 16384:16384" x14ac:dyDescent="0.2">
      <c r="B197" s="59"/>
      <c r="C197" s="28"/>
      <c r="D197" s="28"/>
      <c r="E197" s="28"/>
      <c r="F197" s="28"/>
      <c r="G197" s="28"/>
      <c r="H197" s="28"/>
      <c r="I197" s="28"/>
      <c r="J197" s="28"/>
      <c r="K197" s="28"/>
      <c r="L197" s="28"/>
      <c r="M197" s="59"/>
    </row>
    <row customHeight="1" ht="4.5" r="198" spans="2:13 16384:16384" x14ac:dyDescent="0.25">
      <c r="B198" s="54"/>
      <c r="C198" s="54"/>
      <c r="D198" s="54"/>
      <c r="E198" s="54"/>
      <c r="F198" s="54"/>
      <c r="G198" s="54"/>
      <c r="H198" s="54"/>
      <c r="I198" s="54"/>
      <c r="J198" s="54"/>
      <c r="K198" s="54"/>
      <c r="L198" s="54"/>
      <c r="M198" s="59"/>
      <c r="XFD198" s="16"/>
    </row>
    <row customHeight="1" ht="4.5" r="199" spans="2:13 16384:16384" x14ac:dyDescent="0.25">
      <c r="B199" s="54"/>
      <c r="C199" s="54"/>
      <c r="D199" s="54"/>
      <c r="E199" s="54"/>
      <c r="F199" s="54"/>
      <c r="G199" s="54"/>
      <c r="H199" s="54"/>
      <c r="I199" s="54"/>
      <c r="J199" s="54"/>
      <c r="K199" s="54"/>
      <c r="L199" s="54"/>
      <c r="M199" s="59"/>
      <c r="XFD199" s="16"/>
    </row>
    <row ht="15.75" r="200" spans="2:13 16384:16384" x14ac:dyDescent="0.25">
      <c r="B200" s="56"/>
      <c r="C200" s="12" t="s">
        <v>73</v>
      </c>
      <c r="D200" s="12"/>
      <c r="E200" s="12"/>
      <c r="F200" s="12"/>
      <c r="G200" s="12"/>
      <c r="H200" s="12"/>
      <c r="I200" s="13" t="s">
        <v>651</v>
      </c>
      <c r="J200" s="12"/>
      <c r="K200" s="14" t="str">
        <f>$K$3</f>
        <v>18.01.2024 23:13:03</v>
      </c>
      <c r="L200" s="15" t="s">
        <v>654</v>
      </c>
      <c r="M200" s="56"/>
    </row>
    <row customFormat="1" customHeight="1" ht="4.5" r="201" s="17" spans="2:13 16384:16384" x14ac:dyDescent="0.25">
      <c r="B201" s="55"/>
      <c r="C201" s="56"/>
      <c r="D201" s="56"/>
      <c r="E201" s="56"/>
      <c r="F201" s="56"/>
      <c r="G201" s="56"/>
      <c r="H201" s="56"/>
      <c r="I201" s="56"/>
      <c r="J201" s="57"/>
      <c r="K201" s="55"/>
      <c r="L201" s="55"/>
      <c r="M201" s="55"/>
    </row>
    <row ht="15" r="202" spans="2:13 16384:16384" x14ac:dyDescent="0.25">
      <c r="B202" s="58"/>
      <c r="C202" s="53" t="s">
        <v>640</v>
      </c>
      <c r="D202" s="60"/>
      <c r="E202" s="164" t="e">
        <f>$E$5</f>
        <v>#N/A</v>
      </c>
      <c r="F202" s="164"/>
      <c r="G202" s="164"/>
      <c r="H202" s="164"/>
      <c r="I202" s="164"/>
      <c r="J202" s="164"/>
      <c r="K202" s="164"/>
      <c r="L202" s="164"/>
      <c r="M202" s="62"/>
    </row>
    <row ht="15" r="203" spans="2:13 16384:16384" x14ac:dyDescent="0.25">
      <c r="B203" s="58"/>
      <c r="C203" s="53" t="s">
        <v>639</v>
      </c>
      <c r="D203" s="60"/>
      <c r="E203" s="161" t="str">
        <f>$E$6</f>
        <v>-- месяцев</v>
      </c>
      <c r="F203" s="161"/>
      <c r="G203" s="161"/>
      <c r="H203" s="161"/>
      <c r="I203" s="161"/>
      <c r="J203" s="161"/>
      <c r="K203" s="161"/>
      <c r="L203" s="161"/>
      <c r="M203" s="62"/>
    </row>
    <row customHeight="1" ht="4.5" r="204" spans="2:13 16384:16384" x14ac:dyDescent="0.25">
      <c r="B204" s="54"/>
      <c r="C204" s="54"/>
      <c r="D204" s="54"/>
      <c r="E204" s="54"/>
      <c r="F204" s="54"/>
      <c r="G204" s="54"/>
      <c r="H204" s="54"/>
      <c r="I204" s="54"/>
      <c r="J204" s="54"/>
      <c r="K204" s="54"/>
      <c r="L204" s="54"/>
      <c r="M204" s="59"/>
      <c r="XFD204" s="16"/>
    </row>
    <row customHeight="1" ht="14.25" r="205" spans="2:13 16384:16384" x14ac:dyDescent="0.2">
      <c r="B205" s="58"/>
      <c r="C205" s="69"/>
      <c r="D205" s="70"/>
      <c r="E205" s="28"/>
      <c r="F205" s="28"/>
      <c r="G205" s="28"/>
      <c r="H205" s="28"/>
      <c r="I205" s="28"/>
      <c r="J205" s="28"/>
      <c r="K205" s="28"/>
      <c r="L205" s="28"/>
      <c r="M205" s="59"/>
    </row>
    <row customHeight="1" ht="14.25" r="206" spans="2:13 16384:16384" x14ac:dyDescent="0.2">
      <c r="B206" s="58"/>
      <c r="C206" s="69"/>
      <c r="D206" s="70"/>
      <c r="E206" s="28"/>
      <c r="F206" s="28"/>
      <c r="G206" s="28"/>
      <c r="H206" s="28"/>
      <c r="I206" s="28"/>
      <c r="J206" s="28"/>
      <c r="K206" s="28"/>
      <c r="L206" s="28"/>
      <c r="M206" s="59"/>
    </row>
    <row customHeight="1" ht="14.25" r="207" spans="2:13 16384:16384" x14ac:dyDescent="0.2">
      <c r="B207" s="58"/>
      <c r="C207" s="69"/>
      <c r="D207" s="70"/>
      <c r="E207" s="28"/>
      <c r="F207" s="28"/>
      <c r="G207" s="28"/>
      <c r="H207" s="28"/>
      <c r="I207" s="28"/>
      <c r="J207" s="28"/>
      <c r="K207" s="28"/>
      <c r="L207" s="28"/>
      <c r="M207" s="59"/>
    </row>
    <row customHeight="1" ht="14.25" r="208" spans="2:13 16384:16384" x14ac:dyDescent="0.2">
      <c r="B208" s="58"/>
      <c r="C208" s="69"/>
      <c r="D208" s="70"/>
      <c r="E208" s="28"/>
      <c r="F208" s="28"/>
      <c r="G208" s="28"/>
      <c r="H208" s="28"/>
      <c r="I208" s="28"/>
      <c r="J208" s="28"/>
      <c r="K208" s="28"/>
      <c r="L208" s="28"/>
      <c r="M208" s="59"/>
    </row>
    <row customHeight="1" ht="14.25" r="209" spans="2:13" x14ac:dyDescent="0.2">
      <c r="B209" s="58"/>
      <c r="C209" s="69"/>
      <c r="D209" s="70"/>
      <c r="E209" s="28"/>
      <c r="F209" s="28"/>
      <c r="G209" s="28"/>
      <c r="H209" s="28"/>
      <c r="I209" s="28"/>
      <c r="J209" s="28"/>
      <c r="K209" s="28"/>
      <c r="L209" s="28"/>
      <c r="M209" s="59"/>
    </row>
    <row customHeight="1" ht="14.25" r="210" spans="2:13" x14ac:dyDescent="0.2">
      <c r="B210" s="58"/>
      <c r="C210" s="69"/>
      <c r="D210" s="70"/>
      <c r="E210" s="28"/>
      <c r="F210" s="28"/>
      <c r="G210" s="28"/>
      <c r="H210" s="28"/>
      <c r="I210" s="28"/>
      <c r="J210" s="28"/>
      <c r="K210" s="28"/>
      <c r="L210" s="28"/>
      <c r="M210" s="59"/>
    </row>
    <row customHeight="1" ht="14.25" r="211" spans="2:13" x14ac:dyDescent="0.2">
      <c r="B211" s="58"/>
      <c r="C211" s="69"/>
      <c r="D211" s="70"/>
      <c r="E211" s="28"/>
      <c r="F211" s="28"/>
      <c r="G211" s="28"/>
      <c r="H211" s="28"/>
      <c r="I211" s="28"/>
      <c r="J211" s="28"/>
      <c r="K211" s="28"/>
      <c r="L211" s="28"/>
      <c r="M211" s="59"/>
    </row>
    <row customHeight="1" ht="14.25" r="212" spans="2:13" x14ac:dyDescent="0.2">
      <c r="B212" s="58"/>
      <c r="C212" s="69"/>
      <c r="D212" s="70"/>
      <c r="E212" s="28"/>
      <c r="F212" s="28"/>
      <c r="G212" s="28"/>
      <c r="H212" s="28"/>
      <c r="I212" s="28"/>
      <c r="J212" s="28"/>
      <c r="K212" s="28"/>
      <c r="L212" s="28"/>
      <c r="M212" s="59"/>
    </row>
    <row customHeight="1" ht="14.25" r="213" spans="2:13" x14ac:dyDescent="0.2">
      <c r="B213" s="58"/>
      <c r="C213" s="69"/>
      <c r="D213" s="70"/>
      <c r="E213" s="28"/>
      <c r="F213" s="28"/>
      <c r="G213" s="28"/>
      <c r="H213" s="28"/>
      <c r="I213" s="28"/>
      <c r="J213" s="28"/>
      <c r="K213" s="28"/>
      <c r="L213" s="28"/>
      <c r="M213" s="59"/>
    </row>
    <row customHeight="1" ht="14.25" r="214" spans="2:13" x14ac:dyDescent="0.2">
      <c r="B214" s="58"/>
      <c r="C214" s="69"/>
      <c r="D214" s="70"/>
      <c r="E214" s="28"/>
      <c r="F214" s="28"/>
      <c r="G214" s="28"/>
      <c r="H214" s="28"/>
      <c r="I214" s="28"/>
      <c r="J214" s="28"/>
      <c r="K214" s="28"/>
      <c r="L214" s="28"/>
      <c r="M214" s="59"/>
    </row>
    <row customHeight="1" ht="14.25" r="215" spans="2:13" x14ac:dyDescent="0.2">
      <c r="B215" s="58"/>
      <c r="C215" s="69"/>
      <c r="D215" s="70"/>
      <c r="E215" s="28"/>
      <c r="F215" s="28"/>
      <c r="G215" s="28"/>
      <c r="H215" s="28"/>
      <c r="I215" s="28"/>
      <c r="J215" s="28"/>
      <c r="K215" s="28"/>
      <c r="L215" s="28"/>
      <c r="M215" s="59"/>
    </row>
    <row customHeight="1" ht="14.25" r="216" spans="2:13" x14ac:dyDescent="0.2">
      <c r="B216" s="58"/>
      <c r="C216" s="69"/>
      <c r="D216" s="70"/>
      <c r="E216" s="28"/>
      <c r="F216" s="28"/>
      <c r="G216" s="28"/>
      <c r="H216" s="28"/>
      <c r="I216" s="28"/>
      <c r="J216" s="28"/>
      <c r="K216" s="28"/>
      <c r="L216" s="28"/>
      <c r="M216" s="59"/>
    </row>
    <row r="217" spans="2:13" x14ac:dyDescent="0.2">
      <c r="B217" s="59"/>
      <c r="C217" s="69"/>
      <c r="D217" s="70"/>
      <c r="E217" s="28"/>
      <c r="F217" s="28"/>
      <c r="G217" s="28"/>
      <c r="H217" s="28"/>
      <c r="I217" s="28"/>
      <c r="J217" s="28"/>
      <c r="K217" s="28"/>
      <c r="L217" s="28"/>
      <c r="M217" s="59"/>
    </row>
    <row r="218" spans="2:13" x14ac:dyDescent="0.2">
      <c r="B218" s="59"/>
      <c r="C218" s="28"/>
      <c r="D218" s="28"/>
      <c r="E218" s="28"/>
      <c r="F218" s="28"/>
      <c r="G218" s="28"/>
      <c r="H218" s="28"/>
      <c r="I218" s="28"/>
      <c r="J218" s="28"/>
      <c r="K218" s="28"/>
      <c r="L218" s="28"/>
      <c r="M218" s="59"/>
    </row>
    <row r="219" spans="2:13" x14ac:dyDescent="0.2">
      <c r="B219" s="59"/>
      <c r="C219" s="28"/>
      <c r="D219" s="28"/>
      <c r="E219" s="28"/>
      <c r="F219" s="28"/>
      <c r="G219" s="28"/>
      <c r="H219" s="28"/>
      <c r="I219" s="28"/>
      <c r="J219" s="28"/>
      <c r="K219" s="28"/>
      <c r="L219" s="28"/>
      <c r="M219" s="59"/>
    </row>
    <row r="220" spans="2:13" x14ac:dyDescent="0.2">
      <c r="B220" s="59"/>
      <c r="C220" s="28"/>
      <c r="D220" s="28"/>
      <c r="E220" s="28"/>
      <c r="F220" s="28"/>
      <c r="G220" s="28"/>
      <c r="H220" s="28"/>
      <c r="I220" s="28"/>
      <c r="J220" s="28"/>
      <c r="K220" s="28"/>
      <c r="L220" s="28"/>
      <c r="M220" s="59"/>
    </row>
    <row r="221" spans="2:13" x14ac:dyDescent="0.2">
      <c r="B221" s="59"/>
      <c r="C221" s="28"/>
      <c r="D221" s="28"/>
      <c r="E221" s="28"/>
      <c r="F221" s="28"/>
      <c r="G221" s="28"/>
      <c r="H221" s="28"/>
      <c r="I221" s="28"/>
      <c r="J221" s="28"/>
      <c r="K221" s="28"/>
      <c r="L221" s="28"/>
      <c r="M221" s="59"/>
    </row>
    <row r="222" spans="2:13" x14ac:dyDescent="0.2">
      <c r="B222" s="59"/>
      <c r="C222" s="28"/>
      <c r="D222" s="28"/>
      <c r="E222" s="28"/>
      <c r="F222" s="28"/>
      <c r="G222" s="28"/>
      <c r="H222" s="28"/>
      <c r="I222" s="28"/>
      <c r="J222" s="28"/>
      <c r="K222" s="28"/>
      <c r="L222" s="28"/>
      <c r="M222" s="59"/>
    </row>
    <row r="223" spans="2:13" x14ac:dyDescent="0.2">
      <c r="B223" s="59"/>
      <c r="C223" s="28"/>
      <c r="D223" s="28"/>
      <c r="E223" s="28"/>
      <c r="F223" s="28"/>
      <c r="G223" s="28"/>
      <c r="H223" s="28"/>
      <c r="I223" s="28"/>
      <c r="J223" s="28"/>
      <c r="K223" s="28"/>
      <c r="L223" s="28"/>
      <c r="M223" s="59"/>
    </row>
    <row r="224" spans="2:13" x14ac:dyDescent="0.2">
      <c r="B224" s="59"/>
      <c r="C224" s="28"/>
      <c r="D224" s="28"/>
      <c r="E224" s="28"/>
      <c r="F224" s="28"/>
      <c r="G224" s="28"/>
      <c r="H224" s="28"/>
      <c r="I224" s="28"/>
      <c r="J224" s="28"/>
      <c r="K224" s="28"/>
      <c r="L224" s="28"/>
      <c r="M224" s="59"/>
    </row>
    <row customHeight="1" ht="8.25" r="225" spans="2:13 16384:16384" x14ac:dyDescent="0.2">
      <c r="B225" s="59"/>
      <c r="C225" s="28"/>
      <c r="D225" s="28"/>
      <c r="E225" s="28"/>
      <c r="F225" s="28"/>
      <c r="G225" s="28"/>
      <c r="H225" s="28"/>
      <c r="I225" s="28"/>
      <c r="J225" s="28"/>
      <c r="K225" s="28"/>
      <c r="L225" s="28"/>
      <c r="M225" s="59"/>
    </row>
    <row customHeight="1" ht="4.5" r="226" spans="2:13 16384:16384" x14ac:dyDescent="0.25">
      <c r="B226" s="54"/>
      <c r="C226" s="68"/>
      <c r="D226" s="68"/>
      <c r="E226" s="68"/>
      <c r="F226" s="68"/>
      <c r="G226" s="68"/>
      <c r="H226" s="68"/>
      <c r="I226" s="68"/>
      <c r="J226" s="68"/>
      <c r="K226" s="68"/>
      <c r="L226" s="68"/>
      <c r="M226" s="59"/>
      <c r="XFD226" s="16"/>
    </row>
    <row r="227" spans="2:13 16384:16384" x14ac:dyDescent="0.2">
      <c r="B227" s="59"/>
      <c r="C227" s="69"/>
      <c r="D227" s="70"/>
      <c r="E227" s="28"/>
      <c r="F227" s="28"/>
      <c r="G227" s="28"/>
      <c r="H227" s="28"/>
      <c r="I227" s="28"/>
      <c r="J227" s="28"/>
      <c r="K227" s="28"/>
      <c r="L227" s="28"/>
      <c r="M227" s="59"/>
    </row>
    <row r="228" spans="2:13 16384:16384" x14ac:dyDescent="0.2">
      <c r="B228" s="59"/>
      <c r="C228" s="69"/>
      <c r="D228" s="70"/>
      <c r="E228" s="28"/>
      <c r="F228" s="28"/>
      <c r="G228" s="28"/>
      <c r="H228" s="28"/>
      <c r="I228" s="28"/>
      <c r="J228" s="28"/>
      <c r="K228" s="28"/>
      <c r="L228" s="28"/>
      <c r="M228" s="59"/>
    </row>
    <row r="229" spans="2:13 16384:16384" x14ac:dyDescent="0.2">
      <c r="B229" s="59"/>
      <c r="C229" s="69"/>
      <c r="D229" s="70"/>
      <c r="E229" s="28"/>
      <c r="F229" s="28"/>
      <c r="G229" s="28"/>
      <c r="H229" s="28"/>
      <c r="I229" s="28"/>
      <c r="J229" s="28"/>
      <c r="K229" s="28"/>
      <c r="L229" s="28"/>
      <c r="M229" s="59"/>
    </row>
    <row r="230" spans="2:13 16384:16384" x14ac:dyDescent="0.2">
      <c r="B230" s="59"/>
      <c r="C230" s="28"/>
      <c r="D230" s="28"/>
      <c r="E230" s="28"/>
      <c r="F230" s="28"/>
      <c r="G230" s="28"/>
      <c r="H230" s="28"/>
      <c r="I230" s="28"/>
      <c r="J230" s="28"/>
      <c r="K230" s="28"/>
      <c r="L230" s="28"/>
      <c r="M230" s="59"/>
    </row>
    <row r="231" spans="2:13 16384:16384" x14ac:dyDescent="0.2">
      <c r="B231" s="59"/>
      <c r="C231" s="28"/>
      <c r="D231" s="28"/>
      <c r="E231" s="28"/>
      <c r="F231" s="28"/>
      <c r="G231" s="28"/>
      <c r="H231" s="28"/>
      <c r="I231" s="28"/>
      <c r="J231" s="28"/>
      <c r="K231" s="28"/>
      <c r="L231" s="28"/>
      <c r="M231" s="59"/>
    </row>
    <row r="232" spans="2:13 16384:16384" x14ac:dyDescent="0.2">
      <c r="B232" s="59"/>
      <c r="C232" s="28"/>
      <c r="D232" s="28"/>
      <c r="E232" s="28"/>
      <c r="F232" s="28"/>
      <c r="G232" s="28"/>
      <c r="H232" s="28"/>
      <c r="I232" s="28"/>
      <c r="J232" s="28"/>
      <c r="K232" s="28"/>
      <c r="L232" s="28"/>
      <c r="M232" s="59"/>
    </row>
    <row r="233" spans="2:13 16384:16384" x14ac:dyDescent="0.2">
      <c r="B233" s="59"/>
      <c r="C233" s="28"/>
      <c r="D233" s="28"/>
      <c r="E233" s="28"/>
      <c r="F233" s="28"/>
      <c r="G233" s="28"/>
      <c r="H233" s="28"/>
      <c r="I233" s="28"/>
      <c r="J233" s="28"/>
      <c r="K233" s="28"/>
      <c r="L233" s="28"/>
      <c r="M233" s="59"/>
    </row>
    <row r="234" spans="2:13 16384:16384" x14ac:dyDescent="0.2">
      <c r="B234" s="59"/>
      <c r="C234" s="28"/>
      <c r="D234" s="28"/>
      <c r="E234" s="28"/>
      <c r="F234" s="28"/>
      <c r="G234" s="28"/>
      <c r="H234" s="28"/>
      <c r="I234" s="28"/>
      <c r="J234" s="28"/>
      <c r="K234" s="28"/>
      <c r="L234" s="28"/>
      <c r="M234" s="59"/>
    </row>
    <row r="235" spans="2:13 16384:16384" x14ac:dyDescent="0.2">
      <c r="B235" s="59"/>
      <c r="C235" s="28"/>
      <c r="D235" s="28"/>
      <c r="E235" s="28"/>
      <c r="F235" s="28"/>
      <c r="G235" s="28"/>
      <c r="H235" s="28"/>
      <c r="I235" s="28"/>
      <c r="J235" s="28"/>
      <c r="K235" s="28"/>
      <c r="L235" s="28"/>
      <c r="M235" s="59"/>
    </row>
    <row r="236" spans="2:13 16384:16384" x14ac:dyDescent="0.2">
      <c r="B236" s="59"/>
      <c r="C236" s="28"/>
      <c r="D236" s="28"/>
      <c r="E236" s="28"/>
      <c r="F236" s="28"/>
      <c r="G236" s="28"/>
      <c r="H236" s="28"/>
      <c r="I236" s="28"/>
      <c r="J236" s="28"/>
      <c r="K236" s="28"/>
      <c r="L236" s="28"/>
      <c r="M236" s="59"/>
    </row>
    <row r="237" spans="2:13 16384:16384" x14ac:dyDescent="0.2">
      <c r="B237" s="59"/>
      <c r="C237" s="28"/>
      <c r="D237" s="28"/>
      <c r="E237" s="28"/>
      <c r="F237" s="28"/>
      <c r="G237" s="28"/>
      <c r="H237" s="28"/>
      <c r="I237" s="28"/>
      <c r="J237" s="28"/>
      <c r="K237" s="28"/>
      <c r="L237" s="28"/>
      <c r="M237" s="59"/>
    </row>
    <row customHeight="1" ht="4.5" r="238" spans="2:13 16384:16384" x14ac:dyDescent="0.25">
      <c r="B238" s="54"/>
      <c r="C238" s="68"/>
      <c r="D238" s="68"/>
      <c r="E238" s="68"/>
      <c r="F238" s="68"/>
      <c r="G238" s="68"/>
      <c r="H238" s="68"/>
      <c r="I238" s="68"/>
      <c r="J238" s="68"/>
      <c r="K238" s="68"/>
      <c r="L238" s="68"/>
      <c r="M238" s="59"/>
      <c r="XFD238" s="16"/>
    </row>
    <row customHeight="1" ht="14.25" r="239" spans="2:13 16384:16384" x14ac:dyDescent="0.2">
      <c r="B239" s="59"/>
      <c r="C239" s="69"/>
      <c r="D239" s="28"/>
      <c r="E239" s="28"/>
      <c r="F239" s="28"/>
      <c r="G239" s="28"/>
      <c r="H239" s="28"/>
      <c r="I239" s="28"/>
      <c r="J239" s="28"/>
      <c r="K239" s="28"/>
      <c r="L239" s="28"/>
      <c r="M239" s="59"/>
    </row>
    <row r="240" spans="2:13 16384:16384" x14ac:dyDescent="0.2">
      <c r="B240" s="59"/>
      <c r="C240" s="69"/>
      <c r="D240" s="28"/>
      <c r="E240" s="28"/>
      <c r="F240" s="28"/>
      <c r="G240" s="28"/>
      <c r="H240" s="28"/>
      <c r="I240" s="28"/>
      <c r="J240" s="28"/>
      <c r="K240" s="28"/>
      <c r="L240" s="28"/>
      <c r="M240" s="59"/>
    </row>
    <row r="241" spans="2:13 16384:16384" x14ac:dyDescent="0.2">
      <c r="B241" s="59"/>
      <c r="C241" s="69"/>
      <c r="D241" s="28"/>
      <c r="E241" s="28"/>
      <c r="F241" s="28"/>
      <c r="G241" s="28"/>
      <c r="H241" s="28"/>
      <c r="I241" s="28"/>
      <c r="J241" s="28"/>
      <c r="K241" s="28"/>
      <c r="L241" s="28"/>
      <c r="M241" s="59"/>
    </row>
    <row r="242" spans="2:13 16384:16384" x14ac:dyDescent="0.2">
      <c r="B242" s="59"/>
      <c r="C242" s="28"/>
      <c r="D242" s="28"/>
      <c r="E242" s="28"/>
      <c r="F242" s="28"/>
      <c r="G242" s="28"/>
      <c r="H242" s="28"/>
      <c r="I242" s="28"/>
      <c r="J242" s="28"/>
      <c r="K242" s="28"/>
      <c r="L242" s="28"/>
      <c r="M242" s="59"/>
    </row>
    <row r="243" spans="2:13 16384:16384" x14ac:dyDescent="0.2">
      <c r="B243" s="59"/>
      <c r="C243" s="28"/>
      <c r="D243" s="28"/>
      <c r="E243" s="28"/>
      <c r="F243" s="28"/>
      <c r="G243" s="28"/>
      <c r="H243" s="28"/>
      <c r="I243" s="28"/>
      <c r="J243" s="28"/>
      <c r="K243" s="28"/>
      <c r="L243" s="28"/>
      <c r="M243" s="59"/>
    </row>
    <row r="244" spans="2:13 16384:16384" x14ac:dyDescent="0.2">
      <c r="B244" s="59"/>
      <c r="C244" s="28"/>
      <c r="D244" s="28"/>
      <c r="E244" s="28"/>
      <c r="F244" s="28"/>
      <c r="G244" s="28"/>
      <c r="H244" s="28"/>
      <c r="I244" s="28"/>
      <c r="J244" s="28"/>
      <c r="K244" s="28"/>
      <c r="L244" s="28"/>
      <c r="M244" s="59"/>
    </row>
    <row r="245" spans="2:13 16384:16384" x14ac:dyDescent="0.2">
      <c r="B245" s="59"/>
      <c r="C245" s="28"/>
      <c r="D245" s="28"/>
      <c r="E245" s="28"/>
      <c r="F245" s="28"/>
      <c r="G245" s="28"/>
      <c r="H245" s="28"/>
      <c r="I245" s="28"/>
      <c r="J245" s="28"/>
      <c r="K245" s="28"/>
      <c r="L245" s="28"/>
      <c r="M245" s="59"/>
    </row>
    <row r="246" spans="2:13 16384:16384" x14ac:dyDescent="0.2">
      <c r="B246" s="59"/>
      <c r="C246" s="28"/>
      <c r="D246" s="28"/>
      <c r="E246" s="28"/>
      <c r="F246" s="28"/>
      <c r="G246" s="28"/>
      <c r="H246" s="28"/>
      <c r="I246" s="28"/>
      <c r="J246" s="28"/>
      <c r="K246" s="28"/>
      <c r="L246" s="28"/>
      <c r="M246" s="59"/>
    </row>
    <row r="247" spans="2:13 16384:16384" x14ac:dyDescent="0.2">
      <c r="B247" s="59"/>
      <c r="C247" s="28"/>
      <c r="D247" s="28"/>
      <c r="E247" s="28"/>
      <c r="F247" s="28"/>
      <c r="G247" s="28"/>
      <c r="H247" s="28"/>
      <c r="I247" s="28"/>
      <c r="J247" s="28"/>
      <c r="K247" s="28"/>
      <c r="L247" s="28"/>
      <c r="M247" s="59"/>
    </row>
    <row r="248" spans="2:13 16384:16384" x14ac:dyDescent="0.2">
      <c r="B248" s="59"/>
      <c r="C248" s="28"/>
      <c r="D248" s="28"/>
      <c r="E248" s="28"/>
      <c r="F248" s="28"/>
      <c r="G248" s="28"/>
      <c r="H248" s="28"/>
      <c r="I248" s="28"/>
      <c r="J248" s="28"/>
      <c r="K248" s="28"/>
      <c r="L248" s="28"/>
      <c r="M248" s="59"/>
    </row>
    <row customHeight="1" ht="8.25" r="249" spans="2:13 16384:16384" x14ac:dyDescent="0.2">
      <c r="B249" s="59"/>
      <c r="C249" s="28"/>
      <c r="D249" s="28"/>
      <c r="E249" s="28"/>
      <c r="F249" s="28"/>
      <c r="G249" s="28"/>
      <c r="H249" s="28"/>
      <c r="I249" s="28"/>
      <c r="J249" s="28"/>
      <c r="K249" s="28"/>
      <c r="L249" s="28"/>
      <c r="M249" s="59"/>
    </row>
    <row customHeight="1" ht="4.5" r="250" spans="2:13 16384:16384" x14ac:dyDescent="0.25">
      <c r="B250" s="54"/>
      <c r="C250" s="68"/>
      <c r="D250" s="68"/>
      <c r="E250" s="68"/>
      <c r="F250" s="68"/>
      <c r="G250" s="68"/>
      <c r="H250" s="68"/>
      <c r="I250" s="68"/>
      <c r="J250" s="68"/>
      <c r="K250" s="68"/>
      <c r="L250" s="68"/>
      <c r="M250" s="59"/>
      <c r="XFD250" s="16"/>
    </row>
    <row r="251" spans="2:13 16384:16384" x14ac:dyDescent="0.2">
      <c r="B251" s="59"/>
      <c r="C251" s="69"/>
      <c r="D251" s="28"/>
      <c r="E251" s="28"/>
      <c r="F251" s="28"/>
      <c r="G251" s="28"/>
      <c r="H251" s="28"/>
      <c r="I251" s="28"/>
      <c r="J251" s="28"/>
      <c r="K251" s="28"/>
      <c r="L251" s="28"/>
      <c r="M251" s="59"/>
    </row>
    <row r="252" spans="2:13 16384:16384" x14ac:dyDescent="0.2">
      <c r="B252" s="59"/>
      <c r="C252" s="69"/>
      <c r="D252" s="28"/>
      <c r="E252" s="28"/>
      <c r="F252" s="28"/>
      <c r="G252" s="28"/>
      <c r="H252" s="28"/>
      <c r="I252" s="28"/>
      <c r="J252" s="28"/>
      <c r="K252" s="28"/>
      <c r="L252" s="28"/>
      <c r="M252" s="59"/>
    </row>
    <row r="253" spans="2:13 16384:16384" x14ac:dyDescent="0.2">
      <c r="B253" s="59"/>
      <c r="C253" s="69"/>
      <c r="D253" s="28"/>
      <c r="E253" s="28"/>
      <c r="F253" s="28"/>
      <c r="G253" s="28"/>
      <c r="H253" s="28"/>
      <c r="I253" s="28"/>
      <c r="J253" s="28"/>
      <c r="K253" s="28"/>
      <c r="L253" s="28"/>
      <c r="M253" s="59"/>
    </row>
    <row r="254" spans="2:13 16384:16384" x14ac:dyDescent="0.2">
      <c r="B254" s="59"/>
      <c r="C254" s="28"/>
      <c r="D254" s="28"/>
      <c r="E254" s="28"/>
      <c r="F254" s="28"/>
      <c r="G254" s="28"/>
      <c r="H254" s="28"/>
      <c r="I254" s="28"/>
      <c r="J254" s="28"/>
      <c r="K254" s="28"/>
      <c r="L254" s="28"/>
      <c r="M254" s="59"/>
    </row>
    <row r="255" spans="2:13 16384:16384" x14ac:dyDescent="0.2">
      <c r="B255" s="59"/>
      <c r="C255" s="28"/>
      <c r="D255" s="28"/>
      <c r="E255" s="28"/>
      <c r="F255" s="28"/>
      <c r="G255" s="28"/>
      <c r="H255" s="28"/>
      <c r="I255" s="28"/>
      <c r="J255" s="28"/>
      <c r="K255" s="28"/>
      <c r="L255" s="28"/>
      <c r="M255" s="59"/>
    </row>
    <row r="256" spans="2:13 16384:16384" x14ac:dyDescent="0.2">
      <c r="B256" s="59"/>
      <c r="C256" s="28"/>
      <c r="D256" s="28"/>
      <c r="E256" s="28"/>
      <c r="F256" s="28"/>
      <c r="G256" s="28"/>
      <c r="H256" s="28"/>
      <c r="I256" s="28"/>
      <c r="J256" s="28"/>
      <c r="K256" s="28"/>
      <c r="L256" s="28"/>
      <c r="M256" s="59"/>
    </row>
    <row r="257" spans="2:13 16384:16384" x14ac:dyDescent="0.2">
      <c r="B257" s="59"/>
      <c r="C257" s="28"/>
      <c r="D257" s="28"/>
      <c r="E257" s="28"/>
      <c r="F257" s="28"/>
      <c r="G257" s="28"/>
      <c r="H257" s="28"/>
      <c r="I257" s="28"/>
      <c r="J257" s="28"/>
      <c r="K257" s="28"/>
      <c r="L257" s="28"/>
      <c r="M257" s="59"/>
    </row>
    <row r="258" spans="2:13 16384:16384" x14ac:dyDescent="0.2">
      <c r="B258" s="59"/>
      <c r="C258" s="28"/>
      <c r="D258" s="28"/>
      <c r="E258" s="28"/>
      <c r="F258" s="28"/>
      <c r="G258" s="28"/>
      <c r="H258" s="28"/>
      <c r="I258" s="28"/>
      <c r="J258" s="28"/>
      <c r="K258" s="28"/>
      <c r="L258" s="28"/>
      <c r="M258" s="59"/>
    </row>
    <row r="259" spans="2:13 16384:16384" x14ac:dyDescent="0.2">
      <c r="B259" s="59"/>
      <c r="C259" s="28"/>
      <c r="D259" s="28"/>
      <c r="E259" s="28"/>
      <c r="F259" s="28"/>
      <c r="G259" s="28"/>
      <c r="H259" s="28"/>
      <c r="I259" s="28"/>
      <c r="J259" s="28"/>
      <c r="K259" s="28"/>
      <c r="L259" s="28"/>
      <c r="M259" s="59"/>
    </row>
    <row r="260" spans="2:13 16384:16384" x14ac:dyDescent="0.2">
      <c r="B260" s="59"/>
      <c r="C260" s="28"/>
      <c r="D260" s="28"/>
      <c r="E260" s="28"/>
      <c r="F260" s="28"/>
      <c r="G260" s="28"/>
      <c r="H260" s="28"/>
      <c r="I260" s="28"/>
      <c r="J260" s="28"/>
      <c r="K260" s="28"/>
      <c r="L260" s="28"/>
      <c r="M260" s="59"/>
    </row>
    <row customHeight="1" ht="8.25" r="261" spans="2:13 16384:16384" x14ac:dyDescent="0.2">
      <c r="B261" s="59"/>
      <c r="C261" s="28"/>
      <c r="D261" s="28"/>
      <c r="E261" s="28"/>
      <c r="F261" s="28"/>
      <c r="G261" s="28"/>
      <c r="H261" s="28"/>
      <c r="I261" s="28"/>
      <c r="J261" s="28"/>
      <c r="K261" s="28"/>
      <c r="L261" s="28"/>
      <c r="M261" s="59"/>
    </row>
    <row customHeight="1" ht="4.5" r="262" spans="2:13 16384:16384" x14ac:dyDescent="0.25">
      <c r="B262" s="54"/>
      <c r="C262" s="68"/>
      <c r="D262" s="68"/>
      <c r="E262" s="68"/>
      <c r="F262" s="68"/>
      <c r="G262" s="68"/>
      <c r="H262" s="68"/>
      <c r="I262" s="68"/>
      <c r="J262" s="68"/>
      <c r="K262" s="68"/>
      <c r="L262" s="68"/>
      <c r="M262" s="59"/>
      <c r="XFD262" s="16"/>
    </row>
    <row r="263" spans="2:13 16384:16384" x14ac:dyDescent="0.2">
      <c r="B263" s="59"/>
      <c r="C263" s="69"/>
      <c r="D263" s="28"/>
      <c r="E263" s="28"/>
      <c r="F263" s="28"/>
      <c r="G263" s="28"/>
      <c r="H263" s="28"/>
      <c r="I263" s="28"/>
      <c r="J263" s="28"/>
      <c r="K263" s="28"/>
      <c r="L263" s="28"/>
      <c r="M263" s="59"/>
    </row>
    <row r="264" spans="2:13 16384:16384" x14ac:dyDescent="0.2">
      <c r="B264" s="59"/>
      <c r="C264" s="69"/>
      <c r="D264" s="28"/>
      <c r="E264" s="28"/>
      <c r="F264" s="28"/>
      <c r="G264" s="28"/>
      <c r="H264" s="28"/>
      <c r="I264" s="28"/>
      <c r="J264" s="28"/>
      <c r="K264" s="28"/>
      <c r="L264" s="28"/>
      <c r="M264" s="59"/>
    </row>
    <row r="265" spans="2:13 16384:16384" x14ac:dyDescent="0.2">
      <c r="B265" s="59"/>
      <c r="C265" s="69"/>
      <c r="D265" s="28"/>
      <c r="E265" s="28"/>
      <c r="F265" s="28"/>
      <c r="G265" s="28"/>
      <c r="H265" s="28"/>
      <c r="I265" s="28"/>
      <c r="J265" s="28"/>
      <c r="K265" s="28"/>
      <c r="L265" s="28"/>
      <c r="M265" s="59"/>
    </row>
    <row r="266" spans="2:13 16384:16384" x14ac:dyDescent="0.2">
      <c r="B266" s="59"/>
      <c r="C266" s="28"/>
      <c r="D266" s="28"/>
      <c r="E266" s="28"/>
      <c r="F266" s="28"/>
      <c r="G266" s="28"/>
      <c r="H266" s="28"/>
      <c r="I266" s="28"/>
      <c r="J266" s="28"/>
      <c r="K266" s="28"/>
      <c r="L266" s="28"/>
      <c r="M266" s="59"/>
    </row>
    <row r="267" spans="2:13 16384:16384" x14ac:dyDescent="0.2">
      <c r="B267" s="59"/>
      <c r="C267" s="28"/>
      <c r="D267" s="28"/>
      <c r="E267" s="28"/>
      <c r="F267" s="28"/>
      <c r="G267" s="28"/>
      <c r="H267" s="28"/>
      <c r="I267" s="28"/>
      <c r="J267" s="28"/>
      <c r="K267" s="28"/>
      <c r="L267" s="28"/>
      <c r="M267" s="59"/>
    </row>
    <row r="268" spans="2:13 16384:16384" x14ac:dyDescent="0.2">
      <c r="B268" s="59"/>
      <c r="C268" s="28"/>
      <c r="D268" s="28"/>
      <c r="E268" s="28"/>
      <c r="F268" s="28"/>
      <c r="G268" s="28"/>
      <c r="H268" s="28"/>
      <c r="I268" s="28"/>
      <c r="J268" s="28"/>
      <c r="K268" s="28"/>
      <c r="L268" s="28"/>
      <c r="M268" s="59"/>
    </row>
    <row r="269" spans="2:13 16384:16384" x14ac:dyDescent="0.2">
      <c r="B269" s="59"/>
      <c r="C269" s="28"/>
      <c r="D269" s="28"/>
      <c r="E269" s="28"/>
      <c r="F269" s="28"/>
      <c r="G269" s="28"/>
      <c r="H269" s="28"/>
      <c r="I269" s="28"/>
      <c r="J269" s="28"/>
      <c r="K269" s="28"/>
      <c r="L269" s="28"/>
      <c r="M269" s="59"/>
    </row>
    <row r="270" spans="2:13 16384:16384" x14ac:dyDescent="0.2">
      <c r="B270" s="59"/>
      <c r="C270" s="28"/>
      <c r="D270" s="28"/>
      <c r="E270" s="28"/>
      <c r="F270" s="28"/>
      <c r="G270" s="28"/>
      <c r="H270" s="28"/>
      <c r="I270" s="28"/>
      <c r="J270" s="28"/>
      <c r="K270" s="28"/>
      <c r="L270" s="28"/>
      <c r="M270" s="59"/>
    </row>
    <row r="271" spans="2:13 16384:16384" x14ac:dyDescent="0.2">
      <c r="B271" s="59"/>
      <c r="C271" s="28"/>
      <c r="D271" s="28"/>
      <c r="E271" s="28"/>
      <c r="F271" s="28"/>
      <c r="G271" s="28"/>
      <c r="H271" s="28"/>
      <c r="I271" s="28"/>
      <c r="J271" s="28"/>
      <c r="K271" s="28"/>
      <c r="L271" s="28"/>
      <c r="M271" s="59"/>
    </row>
    <row r="272" spans="2:13 16384:16384" x14ac:dyDescent="0.2">
      <c r="B272" s="59"/>
      <c r="C272" s="28"/>
      <c r="D272" s="28"/>
      <c r="E272" s="28"/>
      <c r="F272" s="28"/>
      <c r="G272" s="28"/>
      <c r="H272" s="28"/>
      <c r="I272" s="28"/>
      <c r="J272" s="28"/>
      <c r="K272" s="28"/>
      <c r="L272" s="28"/>
      <c r="M272" s="59"/>
    </row>
    <row customHeight="1" ht="8.25" r="273" spans="2:13" x14ac:dyDescent="0.2">
      <c r="B273" s="59"/>
      <c r="C273" s="28"/>
      <c r="D273" s="28"/>
      <c r="E273" s="28"/>
      <c r="F273" s="28"/>
      <c r="G273" s="28"/>
      <c r="H273" s="28"/>
      <c r="I273" s="28"/>
      <c r="J273" s="28"/>
      <c r="K273" s="28"/>
      <c r="L273" s="28"/>
      <c r="M273" s="59"/>
    </row>
    <row r="274" spans="2:13" x14ac:dyDescent="0.2">
      <c r="B274" s="59"/>
      <c r="C274" s="69"/>
      <c r="D274" s="28"/>
      <c r="E274" s="28"/>
      <c r="F274" s="28"/>
      <c r="G274" s="28"/>
      <c r="H274" s="28"/>
      <c r="I274" s="28"/>
      <c r="J274" s="28"/>
      <c r="K274" s="28"/>
      <c r="L274" s="28"/>
      <c r="M274" s="59"/>
    </row>
    <row r="275" spans="2:13" x14ac:dyDescent="0.2">
      <c r="B275" s="59"/>
      <c r="C275" s="69"/>
      <c r="D275" s="28"/>
      <c r="E275" s="28"/>
      <c r="F275" s="28"/>
      <c r="G275" s="28"/>
      <c r="H275" s="28"/>
      <c r="I275" s="28"/>
      <c r="J275" s="28"/>
      <c r="K275" s="28"/>
      <c r="L275" s="28"/>
      <c r="M275" s="59"/>
    </row>
    <row r="276" spans="2:13" x14ac:dyDescent="0.2">
      <c r="B276" s="59"/>
      <c r="C276" s="69"/>
      <c r="D276" s="28"/>
      <c r="E276" s="28"/>
      <c r="F276" s="28"/>
      <c r="G276" s="28"/>
      <c r="H276" s="28"/>
      <c r="I276" s="28"/>
      <c r="J276" s="28"/>
      <c r="K276" s="28"/>
      <c r="L276" s="28"/>
      <c r="M276" s="59"/>
    </row>
    <row r="277" spans="2:13" x14ac:dyDescent="0.2">
      <c r="B277" s="59"/>
      <c r="C277" s="69"/>
      <c r="D277" s="28"/>
      <c r="E277" s="28"/>
      <c r="F277" s="28"/>
      <c r="G277" s="28"/>
      <c r="H277" s="28"/>
      <c r="I277" s="28"/>
      <c r="J277" s="28"/>
      <c r="K277" s="28"/>
      <c r="L277" s="28"/>
      <c r="M277" s="59"/>
    </row>
    <row r="278" spans="2:13" x14ac:dyDescent="0.2">
      <c r="B278" s="59"/>
      <c r="C278" s="69"/>
      <c r="D278" s="28"/>
      <c r="E278" s="28"/>
      <c r="F278" s="28"/>
      <c r="G278" s="28"/>
      <c r="H278" s="28"/>
      <c r="I278" s="28"/>
      <c r="J278" s="28"/>
      <c r="K278" s="28"/>
      <c r="L278" s="28"/>
      <c r="M278" s="59"/>
    </row>
    <row r="279" spans="2:13" x14ac:dyDescent="0.2">
      <c r="B279" s="59"/>
      <c r="C279" s="28"/>
      <c r="D279" s="28"/>
      <c r="E279" s="28"/>
      <c r="F279" s="28"/>
      <c r="G279" s="28"/>
      <c r="H279" s="28"/>
      <c r="I279" s="28"/>
      <c r="J279" s="28"/>
      <c r="K279" s="28"/>
      <c r="L279" s="28"/>
      <c r="M279" s="59"/>
    </row>
    <row r="280" spans="2:13" x14ac:dyDescent="0.2">
      <c r="B280" s="59"/>
      <c r="C280" s="28"/>
      <c r="D280" s="28"/>
      <c r="E280" s="28"/>
      <c r="F280" s="28"/>
      <c r="G280" s="28"/>
      <c r="H280" s="28"/>
      <c r="I280" s="28"/>
      <c r="J280" s="28"/>
      <c r="K280" s="28"/>
      <c r="L280" s="28"/>
      <c r="M280" s="59"/>
    </row>
    <row r="281" spans="2:13" x14ac:dyDescent="0.2">
      <c r="B281" s="59"/>
      <c r="C281" s="28"/>
      <c r="D281" s="28"/>
      <c r="E281" s="28"/>
      <c r="F281" s="28"/>
      <c r="G281" s="28"/>
      <c r="H281" s="28"/>
      <c r="I281" s="28"/>
      <c r="J281" s="28"/>
      <c r="K281" s="28"/>
      <c r="L281" s="28"/>
      <c r="M281" s="59"/>
    </row>
    <row r="282" spans="2:13" x14ac:dyDescent="0.2">
      <c r="B282" s="59"/>
      <c r="C282" s="28"/>
      <c r="D282" s="28"/>
      <c r="E282" s="28"/>
      <c r="F282" s="28"/>
      <c r="G282" s="28"/>
      <c r="H282" s="28"/>
      <c r="I282" s="28"/>
      <c r="J282" s="28"/>
      <c r="K282" s="28"/>
      <c r="L282" s="28"/>
      <c r="M282" s="59"/>
    </row>
    <row r="283" spans="2:13" x14ac:dyDescent="0.2">
      <c r="B283" s="59"/>
      <c r="C283" s="28"/>
      <c r="D283" s="28"/>
      <c r="E283" s="28"/>
      <c r="F283" s="28"/>
      <c r="G283" s="28"/>
      <c r="H283" s="28"/>
      <c r="I283" s="28"/>
      <c r="J283" s="28"/>
      <c r="K283" s="28"/>
      <c r="L283" s="28"/>
      <c r="M283" s="59"/>
    </row>
    <row r="284" spans="2:13" x14ac:dyDescent="0.2">
      <c r="B284" s="59"/>
      <c r="C284" s="28"/>
      <c r="D284" s="28"/>
      <c r="E284" s="28"/>
      <c r="F284" s="28"/>
      <c r="G284" s="28"/>
      <c r="H284" s="28"/>
      <c r="I284" s="28"/>
      <c r="J284" s="28"/>
      <c r="K284" s="28"/>
      <c r="L284" s="28"/>
      <c r="M284" s="59"/>
    </row>
    <row r="285" spans="2:13" x14ac:dyDescent="0.2">
      <c r="B285" s="59"/>
      <c r="C285" s="28"/>
      <c r="D285" s="28"/>
      <c r="E285" s="28"/>
      <c r="F285" s="28"/>
      <c r="G285" s="28"/>
      <c r="H285" s="28"/>
      <c r="I285" s="28"/>
      <c r="J285" s="28"/>
      <c r="K285" s="28"/>
      <c r="L285" s="28"/>
      <c r="M285" s="59"/>
    </row>
    <row customHeight="1" ht="8.25" r="286" spans="2:13" x14ac:dyDescent="0.2">
      <c r="B286" s="59"/>
      <c r="C286" s="28"/>
      <c r="D286" s="28"/>
      <c r="E286" s="28"/>
      <c r="F286" s="28"/>
      <c r="G286" s="28"/>
      <c r="H286" s="28"/>
      <c r="I286" s="28"/>
      <c r="J286" s="28"/>
      <c r="K286" s="28"/>
      <c r="L286" s="28"/>
      <c r="M286" s="59"/>
    </row>
    <row customHeight="1" ht="15" r="287" spans="2:13" x14ac:dyDescent="0.2">
      <c r="B287" s="59"/>
      <c r="C287" s="28"/>
      <c r="D287" s="28"/>
      <c r="E287" s="28"/>
      <c r="F287" s="28"/>
      <c r="G287" s="28"/>
      <c r="H287" s="28"/>
      <c r="I287" s="28"/>
      <c r="J287" s="28"/>
      <c r="K287" s="28"/>
      <c r="L287" s="28"/>
      <c r="M287" s="59"/>
    </row>
    <row customHeight="1" ht="15" r="288" spans="2:13" x14ac:dyDescent="0.2">
      <c r="B288" s="59"/>
      <c r="C288" s="28"/>
      <c r="D288" s="28"/>
      <c r="E288" s="28"/>
      <c r="F288" s="28"/>
      <c r="G288" s="28"/>
      <c r="H288" s="28"/>
      <c r="I288" s="28"/>
      <c r="J288" s="28"/>
      <c r="K288" s="28"/>
      <c r="L288" s="28"/>
      <c r="M288" s="59"/>
    </row>
    <row customHeight="1" ht="15" r="289" spans="2:13 16384:16384" x14ac:dyDescent="0.2">
      <c r="B289" s="59"/>
      <c r="C289" s="28"/>
      <c r="D289" s="28"/>
      <c r="E289" s="28"/>
      <c r="F289" s="28"/>
      <c r="G289" s="28"/>
      <c r="H289" s="28"/>
      <c r="I289" s="28"/>
      <c r="J289" s="28"/>
      <c r="K289" s="28"/>
      <c r="L289" s="28"/>
      <c r="M289" s="59"/>
    </row>
    <row customHeight="1" ht="4.5" r="290" spans="2:13 16384:16384" x14ac:dyDescent="0.25">
      <c r="B290" s="54"/>
      <c r="C290" s="54"/>
      <c r="D290" s="54"/>
      <c r="E290" s="54"/>
      <c r="F290" s="54"/>
      <c r="G290" s="54"/>
      <c r="H290" s="54"/>
      <c r="I290" s="54"/>
      <c r="J290" s="54"/>
      <c r="K290" s="54"/>
      <c r="L290" s="54"/>
      <c r="M290" s="59"/>
      <c r="XFD290" s="16"/>
    </row>
  </sheetData>
  <mergeCells count="13">
    <mergeCell ref="E203:L203"/>
    <mergeCell ref="C86:C88"/>
    <mergeCell ref="C98:C100"/>
    <mergeCell ref="E202:L202"/>
    <mergeCell ref="E5:L5"/>
    <mergeCell ref="E6:L6"/>
    <mergeCell ref="E113:L113"/>
    <mergeCell ref="E114:L114"/>
    <mergeCell ref="C45:C47"/>
    <mergeCell ref="C33:C35"/>
    <mergeCell ref="C21:C23"/>
    <mergeCell ref="C8:C11"/>
    <mergeCell ref="C74:C76"/>
  </mergeCells>
  <pageMargins bottom="0.75" footer="0.3" header="0.3" left="0.7" right="0.7" top="0.75"/>
  <pageSetup fitToHeight="0" orientation="portrait" paperSize="9" r:id="rId1" scale="52"/>
  <rowBreaks count="2" manualBreakCount="2">
    <brk id="109" man="1" max="12" min="1"/>
    <brk id="198" man="1" max="12" min="1"/>
  </rowBreaks>
  <drawing r:id="rId2"/>
</worksheet>
</file>

<file path=xl/worksheets/sheet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="http://schemas.microsoft.com/office/spreadsheetml/2009/9/main" xmlns:x14ac="http://schemas.microsoft.com/office/spreadsheetml/2009/9/ac" xmlns:xdr="http://schemas.openxmlformats.org/drawingml/2006/spreadsheetDrawing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theme="8" tint="0.39997558519241921"/>
  </sheetPr>
  <dimension ref="C2:AR372"/>
  <sheetViews>
    <sheetView showGridLines="0" workbookViewId="0" zoomScale="55" zoomScaleNormal="55">
      <selection activeCell="K29" sqref="K29"/>
    </sheetView>
  </sheetViews>
  <sheetFormatPr defaultRowHeight="14.25" x14ac:dyDescent="0.2"/>
  <cols>
    <col min="1" max="4" customWidth="true" width="4.125" collapsed="true"/>
    <col min="6" max="8" customWidth="true" width="13.625" collapsed="true"/>
    <col min="9" max="10" customWidth="true" width="13.625" collapsed="false"/>
    <col min="11" max="12" customWidth="true" width="13.625" collapsed="true"/>
    <col min="13" max="14" customWidth="true" width="13.625" collapsed="false"/>
    <col min="15" max="15" customWidth="true" width="13.625" collapsed="true"/>
    <col min="16" max="16" customWidth="true" width="13.0" collapsed="false"/>
    <col min="17" max="17" customWidth="true" width="12.875" collapsed="false"/>
    <col min="20" max="20" customWidth="true" width="10.125" collapsed="false"/>
    <col min="22" max="22" bestFit="true" customWidth="true" width="10.875" collapsed="true"/>
    <col min="23" max="23" customWidth="true" width="9.0" collapsed="true"/>
    <col min="24" max="24" customWidth="true" width="10.375" collapsed="false"/>
    <col min="25" max="25" customWidth="true" style="35" width="1.625" collapsed="true"/>
  </cols>
  <sheetData>
    <row r="2" spans="3:32" x14ac:dyDescent="0.2">
      <c r="E2" s="18" t="s">
        <v>74</v>
      </c>
      <c r="F2" s="18"/>
      <c r="G2" s="18"/>
      <c r="AA2" s="52" t="s">
        <v>632</v>
      </c>
      <c r="AB2" s="52"/>
      <c r="AC2" s="52"/>
      <c r="AD2" s="52"/>
    </row>
    <row r="3" spans="3:32" x14ac:dyDescent="0.2">
      <c r="E3" t="s">
        <v>76</v>
      </c>
      <c r="H3" t="e">
        <f>INDEX(Ввод!C:C, MATCH(Вспомогательный!$AB$3, Ввод!B:B, 0))</f>
        <v>#N/A</v>
      </c>
      <c r="I3" s="20"/>
      <c r="J3" s="20"/>
      <c r="K3" s="19" t="s">
        <v>78</v>
      </c>
      <c r="L3" t="e">
        <f>DAY($H$3)</f>
        <v>#N/A</v>
      </c>
      <c r="N3" s="19" t="s">
        <v>789</v>
      </c>
      <c r="O3" s="30" t="n">
        <f ca="1">NOW()</f>
        <v>45309.96773387732</v>
      </c>
      <c r="AB3" t="s">
        <v>182</v>
      </c>
    </row>
    <row r="4" spans="3:32" x14ac:dyDescent="0.2">
      <c r="E4" t="s">
        <v>77</v>
      </c>
      <c r="H4" s="103" t="str">
        <f>'Вводные данные'!E6</f>
        <v>--</v>
      </c>
      <c r="I4" s="20"/>
      <c r="J4" s="20"/>
      <c r="K4" s="19" t="s">
        <v>79</v>
      </c>
      <c r="L4" t="e">
        <f>MONTH($H$3)</f>
        <v>#N/A</v>
      </c>
      <c r="AB4" t="s">
        <v>183</v>
      </c>
      <c r="AF4" t="s">
        <v>846</v>
      </c>
    </row>
    <row r="5" spans="3:32" x14ac:dyDescent="0.2">
      <c r="E5" s="1" t="s">
        <v>81</v>
      </c>
      <c r="H5" s="109" t="str">
        <f>IFERROR(INDEX(Ввод!$D:$D, MATCH(Вспомогательный!AB5, Ввод!$B:$B, 0)), "--")</f>
        <v>--</v>
      </c>
      <c r="I5" s="20"/>
      <c r="J5" s="20"/>
      <c r="K5" s="19" t="s">
        <v>80</v>
      </c>
      <c r="L5" t="e">
        <f>YEAR($H$3)</f>
        <v>#N/A</v>
      </c>
      <c r="AB5" t="s">
        <v>847</v>
      </c>
    </row>
    <row r="6" spans="3:32" x14ac:dyDescent="0.2">
      <c r="E6" t="s">
        <v>75</v>
      </c>
      <c r="H6" s="29" t="e">
        <f>H5*24</f>
        <v>#VALUE!</v>
      </c>
      <c r="I6" s="20"/>
      <c r="J6" s="20"/>
      <c r="K6" s="19" t="s">
        <v>82</v>
      </c>
      <c r="L6" t="str">
        <f>IFERROR(INDEX(Ввод!$D:$D, MATCH(Вспомогательный!AF4, Ввод!$B:$B, 0)), "--")</f>
        <v>--</v>
      </c>
    </row>
    <row customHeight="1" ht="14.25" r="8" spans="3:32" x14ac:dyDescent="0.2">
      <c r="C8" s="165" t="s">
        <v>375</v>
      </c>
      <c r="E8" s="18" t="s">
        <v>83</v>
      </c>
      <c r="F8" s="18"/>
      <c r="G8" s="18"/>
    </row>
    <row r="9" spans="3:32" x14ac:dyDescent="0.2">
      <c r="C9" s="165"/>
      <c r="E9" s="22" t="s">
        <v>88</v>
      </c>
      <c r="F9" s="21"/>
      <c r="G9" s="21"/>
      <c r="I9" s="22" t="s">
        <v>89</v>
      </c>
      <c r="J9" s="21"/>
      <c r="K9" s="21"/>
    </row>
    <row r="10" spans="3:32" x14ac:dyDescent="0.2">
      <c r="C10" s="165"/>
      <c r="E10" t="s">
        <v>84</v>
      </c>
      <c r="G10" s="103" t="str">
        <f>IFERROR(INDEX(Результат!$D:$D, MATCH(Вспомогательный!AA10, Результат!$B:$B, 0)), "--")</f>
        <v>--</v>
      </c>
      <c r="I10" t="s">
        <v>86</v>
      </c>
      <c r="K10" s="103" t="str">
        <f>IFERROR(INDEX(Результат!$D:$D, MATCH(Вспомогательный!AE10, Результат!$B:$B, 0)), "--")</f>
        <v>--</v>
      </c>
      <c r="AA10" t="s">
        <v>184</v>
      </c>
      <c r="AE10" t="s">
        <v>188</v>
      </c>
    </row>
    <row r="11" spans="3:32" x14ac:dyDescent="0.2">
      <c r="C11" s="165"/>
      <c r="E11" t="s">
        <v>85</v>
      </c>
      <c r="G11" s="103" t="str">
        <f>IFERROR(INDEX(Результат!$D:$D, MATCH(Вспомогательный!AA11, Результат!$B:$B, 0)), "--")</f>
        <v>--</v>
      </c>
      <c r="I11" t="s">
        <v>90</v>
      </c>
      <c r="K11" s="103" t="str">
        <f>IFERROR(INDEX(Результат!$D:$D, MATCH(Вспомогательный!AE11, Результат!$B:$B, 0)), "--")</f>
        <v>--</v>
      </c>
      <c r="AA11" t="s">
        <v>185</v>
      </c>
      <c r="AE11" t="s">
        <v>189</v>
      </c>
    </row>
    <row r="12" spans="3:32" x14ac:dyDescent="0.2">
      <c r="C12" s="165"/>
      <c r="E12" t="s">
        <v>86</v>
      </c>
      <c r="G12" s="103" t="str">
        <f>IFERROR(INDEX(Результат!$D:$D, MATCH(Вспомогательный!AA12, Результат!$B:$B, 0)), "--")</f>
        <v>--</v>
      </c>
      <c r="I12" t="s">
        <v>91</v>
      </c>
      <c r="K12" s="103" t="str">
        <f>IFERROR(INDEX(Результат!$D:$D, MATCH(Вспомогательный!AE12, Результат!$B:$B, 0)), "--")</f>
        <v>--</v>
      </c>
      <c r="AA12" t="s">
        <v>187</v>
      </c>
      <c r="AE12" t="s">
        <v>190</v>
      </c>
    </row>
    <row r="13" spans="3:32" x14ac:dyDescent="0.2">
      <c r="C13" s="165"/>
      <c r="E13" t="s">
        <v>87</v>
      </c>
      <c r="G13" s="103" t="str">
        <f>IFERROR(INDEX(Результат!$D:$D, MATCH(Вспомогательный!AA13, Результат!$B:$B, 0)), "--")</f>
        <v>--</v>
      </c>
      <c r="I13" t="s">
        <v>92</v>
      </c>
      <c r="K13" s="103" t="str">
        <f>IFERROR(INDEX(Результат!$D:$D, MATCH(Вспомогательный!AE13, Результат!$B:$B, 0)), "--")</f>
        <v>--</v>
      </c>
      <c r="AA13" t="s">
        <v>186</v>
      </c>
      <c r="AE13" t="s">
        <v>191</v>
      </c>
    </row>
    <row r="14" spans="3:32" x14ac:dyDescent="0.2">
      <c r="C14" s="165"/>
      <c r="I14" t="s">
        <v>93</v>
      </c>
      <c r="K14" s="103" t="str">
        <f>IFERROR(INDEX(Результат!$D:$D, MATCH(Вспомогательный!AE14, Результат!$B:$B, 0)), "--")</f>
        <v>--</v>
      </c>
      <c r="AE14" t="s">
        <v>192</v>
      </c>
    </row>
    <row customHeight="1" ht="14.25" r="16" spans="3:32" x14ac:dyDescent="0.2">
      <c r="C16" s="168" t="s">
        <v>152</v>
      </c>
      <c r="E16" s="18" t="s">
        <v>94</v>
      </c>
      <c r="F16" s="18"/>
      <c r="G16" s="18"/>
    </row>
    <row r="17" spans="3:39" x14ac:dyDescent="0.2">
      <c r="C17" s="168"/>
      <c r="E17" s="22" t="s">
        <v>95</v>
      </c>
      <c r="F17" s="21"/>
      <c r="G17" s="21"/>
      <c r="I17" s="22" t="s">
        <v>96</v>
      </c>
      <c r="J17" s="21"/>
      <c r="K17" s="21"/>
      <c r="M17" s="22" t="s">
        <v>913</v>
      </c>
      <c r="N17" s="21"/>
      <c r="O17" s="21"/>
      <c r="Q17" s="22" t="s">
        <v>914</v>
      </c>
      <c r="R17" s="21"/>
      <c r="S17" s="21"/>
    </row>
    <row r="18" spans="3:39" x14ac:dyDescent="0.2">
      <c r="C18" s="168"/>
      <c r="F18" s="23" t="s">
        <v>102</v>
      </c>
      <c r="G18" s="23" t="s">
        <v>103</v>
      </c>
      <c r="H18" t="s">
        <v>491</v>
      </c>
      <c r="J18" s="23" t="s">
        <v>102</v>
      </c>
      <c r="K18" s="23" t="s">
        <v>103</v>
      </c>
      <c r="N18" s="23" t="s">
        <v>102</v>
      </c>
      <c r="O18" s="23" t="s">
        <v>103</v>
      </c>
      <c r="R18" s="23" t="s">
        <v>102</v>
      </c>
      <c r="S18" s="23" t="s">
        <v>103</v>
      </c>
    </row>
    <row r="19" spans="3:39" x14ac:dyDescent="0.2">
      <c r="C19" s="168"/>
      <c r="E19" t="s">
        <v>97</v>
      </c>
      <c r="F19" s="24"/>
      <c r="G19" s="101" t="str">
        <f>IFERROR(INDEX(Результат!$D:$D, MATCH(Вспомогательный!AA19, Результат!$B:$B, 0)), "--")</f>
        <v>--</v>
      </c>
      <c r="H19" s="104" t="e">
        <f>$F$303</f>
        <v>#VALUE!</v>
      </c>
      <c r="I19" t="s">
        <v>97</v>
      </c>
      <c r="K19" s="103" t="str">
        <f>IFERROR(INDEX(Результат!$D:$D, MATCH(Вспомогательный!AE19, Результат!$B:$B, 0)), "--")</f>
        <v>--</v>
      </c>
      <c r="L19" s="32" t="e">
        <f>K41/K19</f>
        <v>#VALUE!</v>
      </c>
      <c r="M19" t="s">
        <v>97</v>
      </c>
      <c r="O19" s="103" t="str">
        <f>IFERROR(INDEX(Результат!$D:$D, MATCH(Вспомогательный!AI19, Результат!$B:$B, 0)), "--")</f>
        <v>--</v>
      </c>
      <c r="Q19" t="s">
        <v>97</v>
      </c>
      <c r="S19" s="103" t="str">
        <f>IFERROR(INDEX(Результат!$D:$D, MATCH(Вспомогательный!AM19, Результат!$B:$B, 0)), "--")</f>
        <v>--</v>
      </c>
      <c r="AA19" t="s">
        <v>198</v>
      </c>
      <c r="AE19" t="s">
        <v>193</v>
      </c>
      <c r="AI19" t="s">
        <v>915</v>
      </c>
      <c r="AM19" t="s">
        <v>916</v>
      </c>
    </row>
    <row r="20" spans="3:39" x14ac:dyDescent="0.2">
      <c r="C20" s="168"/>
      <c r="E20" t="s">
        <v>98</v>
      </c>
      <c r="F20" s="24"/>
      <c r="G20" s="101" t="str">
        <f>IFERROR(INDEX(Результат!$D:$D, MATCH(Вспомогательный!AA20, Результат!$B:$B, 0)), "--")</f>
        <v>--</v>
      </c>
      <c r="H20" s="104" t="e">
        <f>$F$315</f>
        <v>#VALUE!</v>
      </c>
      <c r="I20" t="s">
        <v>98</v>
      </c>
      <c r="K20" s="103" t="str">
        <f>IFERROR(INDEX(Результат!$D:$D, MATCH(Вспомогательный!AE20, Результат!$B:$B, 0)), "--")</f>
        <v>--</v>
      </c>
      <c r="L20" s="32" t="e">
        <f>K42/K20</f>
        <v>#VALUE!</v>
      </c>
      <c r="M20" t="s">
        <v>98</v>
      </c>
      <c r="O20" s="103" t="str">
        <f>IFERROR(INDEX(Результат!$D:$D, MATCH(Вспомогательный!AI20, Результат!$B:$B, 0)), "--")</f>
        <v>--</v>
      </c>
      <c r="Q20" t="s">
        <v>98</v>
      </c>
      <c r="S20" s="103" t="str">
        <f>IFERROR(INDEX(Результат!$D:$D, MATCH(Вспомогательный!AM20, Результат!$B:$B, 0)), "--")</f>
        <v>--</v>
      </c>
      <c r="AA20" t="s">
        <v>199</v>
      </c>
      <c r="AE20" t="s">
        <v>194</v>
      </c>
      <c r="AI20" t="s">
        <v>917</v>
      </c>
      <c r="AM20" t="s">
        <v>918</v>
      </c>
    </row>
    <row r="21" spans="3:39" x14ac:dyDescent="0.2">
      <c r="C21" s="168"/>
      <c r="E21" t="s">
        <v>99</v>
      </c>
      <c r="F21" s="24"/>
      <c r="G21" s="101" t="str">
        <f>IFERROR(INDEX(Результат!$D:$D, MATCH(Вспомогательный!AA21, Результат!$B:$B, 0)), "--")</f>
        <v>--</v>
      </c>
      <c r="H21" s="104" t="e">
        <f>$N$303</f>
        <v>#VALUE!</v>
      </c>
      <c r="I21" t="s">
        <v>99</v>
      </c>
      <c r="K21" s="103" t="str">
        <f>IFERROR(INDEX(Результат!$D:$D, MATCH(Вспомогательный!AE21, Результат!$B:$B, 0)), "--")</f>
        <v>--</v>
      </c>
      <c r="L21" s="32" t="e">
        <f>K43/K21</f>
        <v>#VALUE!</v>
      </c>
      <c r="M21" t="s">
        <v>99</v>
      </c>
      <c r="O21" s="103" t="str">
        <f>IFERROR(INDEX(Результат!$D:$D, MATCH(Вспомогательный!AI21, Результат!$B:$B, 0)), "--")</f>
        <v>--</v>
      </c>
      <c r="Q21" t="s">
        <v>99</v>
      </c>
      <c r="S21" s="103" t="str">
        <f>IFERROR(INDEX(Результат!$D:$D, MATCH(Вспомогательный!AM21, Результат!$B:$B, 0)), "--")</f>
        <v>--</v>
      </c>
      <c r="AA21" t="s">
        <v>200</v>
      </c>
      <c r="AE21" t="s">
        <v>195</v>
      </c>
      <c r="AI21" t="s">
        <v>919</v>
      </c>
      <c r="AM21" t="s">
        <v>920</v>
      </c>
    </row>
    <row r="22" spans="3:39" x14ac:dyDescent="0.2">
      <c r="C22" s="168"/>
      <c r="E22" t="s">
        <v>100</v>
      </c>
      <c r="F22" s="24"/>
      <c r="G22" s="101" t="str">
        <f>IFERROR(INDEX(Результат!$D:$D, MATCH(Вспомогательный!AA22, Результат!$B:$B, 0)), "--")</f>
        <v>--</v>
      </c>
      <c r="H22" s="104" t="e">
        <f>$N$315</f>
        <v>#VALUE!</v>
      </c>
      <c r="I22" t="s">
        <v>100</v>
      </c>
      <c r="K22" s="103" t="str">
        <f>IFERROR(INDEX(Результат!$D:$D, MATCH(Вспомогательный!AE22, Результат!$B:$B, 0)), "--")</f>
        <v>--</v>
      </c>
      <c r="L22" s="32" t="e">
        <f>K44/K22</f>
        <v>#VALUE!</v>
      </c>
      <c r="M22" t="s">
        <v>100</v>
      </c>
      <c r="O22" s="103" t="str">
        <f>IFERROR(INDEX(Результат!$D:$D, MATCH(Вспомогательный!AI22, Результат!$B:$B, 0)), "--")</f>
        <v>--</v>
      </c>
      <c r="Q22" t="s">
        <v>100</v>
      </c>
      <c r="S22" s="103" t="str">
        <f>IFERROR(INDEX(Результат!$D:$D, MATCH(Вспомогательный!AM22, Результат!$B:$B, 0)), "--")</f>
        <v>--</v>
      </c>
      <c r="AA22" t="s">
        <v>201</v>
      </c>
      <c r="AE22" t="s">
        <v>196</v>
      </c>
      <c r="AI22" t="s">
        <v>921</v>
      </c>
      <c r="AM22" t="s">
        <v>922</v>
      </c>
    </row>
    <row r="23" spans="3:39" x14ac:dyDescent="0.2">
      <c r="C23" s="168"/>
      <c r="E23" t="s">
        <v>101</v>
      </c>
      <c r="F23" s="29" t="n">
        <f>SUM(F19:F22)</f>
        <v>0.0</v>
      </c>
      <c r="G23" s="104" t="n">
        <f>SUM(G19:G22)</f>
        <v>0.0</v>
      </c>
      <c r="H23" s="104" t="e">
        <f>SUM(H19:H22)</f>
        <v>#VALUE!</v>
      </c>
      <c r="I23" t="s">
        <v>101</v>
      </c>
      <c r="J23" s="29" t="n">
        <f>SUM(J19:J22)</f>
        <v>0.0</v>
      </c>
      <c r="K23" s="29" t="n">
        <f>SUM(K19:K22)</f>
        <v>0.0</v>
      </c>
      <c r="M23" t="s">
        <v>101</v>
      </c>
      <c r="N23" s="29" t="n">
        <f>SUM(N19:N22)</f>
        <v>0.0</v>
      </c>
      <c r="O23" s="29" t="n">
        <f>SUM(O19:O22)</f>
        <v>0.0</v>
      </c>
      <c r="Q23" t="s">
        <v>101</v>
      </c>
      <c r="R23" s="29" t="n">
        <f>SUM(R19:R22)</f>
        <v>0.0</v>
      </c>
      <c r="S23" s="29" t="n">
        <f>SUM(S19:S22)</f>
        <v>0.0</v>
      </c>
    </row>
    <row r="24" spans="3:39" x14ac:dyDescent="0.2">
      <c r="C24" s="168"/>
      <c r="F24" s="33"/>
      <c r="G24" s="33"/>
      <c r="J24" s="33"/>
      <c r="K24" s="33"/>
    </row>
    <row r="25" spans="3:39" x14ac:dyDescent="0.2">
      <c r="C25" s="168"/>
      <c r="E25" s="22" t="s">
        <v>923</v>
      </c>
      <c r="F25" s="21"/>
      <c r="G25" s="21"/>
      <c r="H25" s="27"/>
      <c r="I25" s="22" t="s">
        <v>924</v>
      </c>
      <c r="J25" s="21"/>
      <c r="K25" s="21"/>
      <c r="AA25" t="s">
        <v>928</v>
      </c>
      <c r="AE25" t="s">
        <v>929</v>
      </c>
    </row>
    <row r="26" spans="3:39" x14ac:dyDescent="0.2">
      <c r="C26" s="168"/>
      <c r="E26" t="s">
        <v>925</v>
      </c>
      <c r="G26" s="153" t="str">
        <f>IFERROR(INDEX(Ввод!$D:$D, MATCH(Вспомогательный!AA25, Ввод!$B:$B, 0))/INDEX(Ввод!$D:$D, MATCH(Вспомогательный!AA26, Ввод!$B:$B, 0))*60, "--")</f>
        <v>--</v>
      </c>
      <c r="I26" t="s">
        <v>925</v>
      </c>
      <c r="K26" s="153" t="str">
        <f>IFERROR(INDEX(Ввод!$D:$D, MATCH(Вспомогательный!AE25, Ввод!$B:$B, 0))/INDEX(Ввод!$D:$D, MATCH(Вспомогательный!AE26, Ввод!$B:$B, 0))*60, "--")</f>
        <v>--</v>
      </c>
      <c r="AA26" t="s">
        <v>930</v>
      </c>
      <c r="AE26" t="s">
        <v>931</v>
      </c>
    </row>
    <row r="27" spans="3:39" x14ac:dyDescent="0.2">
      <c r="C27" s="168"/>
      <c r="E27" s="1" t="s">
        <v>926</v>
      </c>
      <c r="G27" s="153" t="str">
        <f>IFERROR(INDEX(Ввод!$D:$D, MATCH(Вспомогательный!AA27, Ввод!$B:$B, 0)), "--")</f>
        <v>--</v>
      </c>
      <c r="I27" s="1" t="s">
        <v>926</v>
      </c>
      <c r="K27" s="153" t="str">
        <f>IFERROR(INDEX(Ввод!$D:$D, MATCH(Вспомогательный!AE27, Ввод!$B:$B, 0)), "--")</f>
        <v>--</v>
      </c>
      <c r="V27" s="28"/>
      <c r="W27" s="28"/>
      <c r="AA27" t="s">
        <v>932</v>
      </c>
      <c r="AE27" t="s">
        <v>933</v>
      </c>
    </row>
    <row r="28" spans="3:39" x14ac:dyDescent="0.2">
      <c r="C28" s="168"/>
      <c r="E28" s="98" t="s">
        <v>927</v>
      </c>
      <c r="G28" s="153" t="str">
        <f>IFERROR(INDEX(Ввод!$D:$D, MATCH(Вспомогательный!AA28, Ввод!$B:$B, 0)), "--")</f>
        <v>--</v>
      </c>
      <c r="I28" s="98" t="s">
        <v>927</v>
      </c>
      <c r="K28" s="153" t="str">
        <f>IFERROR(INDEX(Ввод!$D:$D, MATCH(Вспомогательный!AE28, Ввод!$B:$B, 0)), "--")</f>
        <v>--</v>
      </c>
      <c r="V28" s="28"/>
      <c r="W28" s="120"/>
      <c r="AA28" t="s">
        <v>934</v>
      </c>
      <c r="AE28" t="s">
        <v>935</v>
      </c>
    </row>
    <row customHeight="1" ht="14.25" r="30" spans="3:39" x14ac:dyDescent="0.2">
      <c r="C30" s="171" t="s">
        <v>153</v>
      </c>
      <c r="E30" s="18" t="s">
        <v>104</v>
      </c>
      <c r="F30" s="18"/>
      <c r="G30" s="18"/>
    </row>
    <row r="31" spans="3:39" x14ac:dyDescent="0.2">
      <c r="C31" s="171"/>
      <c r="E31" s="22" t="s">
        <v>105</v>
      </c>
      <c r="F31" s="21"/>
      <c r="G31" s="21"/>
      <c r="I31" s="22" t="s">
        <v>106</v>
      </c>
      <c r="J31" s="21"/>
      <c r="K31" s="21"/>
      <c r="M31" s="22" t="s">
        <v>107</v>
      </c>
      <c r="N31" s="21"/>
      <c r="O31" s="21"/>
      <c r="Q31" s="22" t="s">
        <v>108</v>
      </c>
      <c r="R31" s="21"/>
      <c r="S31" s="21"/>
      <c r="U31" s="22" t="s">
        <v>213</v>
      </c>
      <c r="V31" s="21"/>
      <c r="W31" s="21"/>
    </row>
    <row r="32" spans="3:39" x14ac:dyDescent="0.2">
      <c r="C32" s="171"/>
      <c r="F32" s="23" t="s">
        <v>102</v>
      </c>
      <c r="G32" s="23" t="s">
        <v>103</v>
      </c>
      <c r="J32" s="23" t="s">
        <v>102</v>
      </c>
      <c r="K32" s="23" t="s">
        <v>103</v>
      </c>
      <c r="N32" s="23" t="s">
        <v>102</v>
      </c>
      <c r="O32" s="23" t="s">
        <v>103</v>
      </c>
      <c r="R32" s="25" t="s">
        <v>109</v>
      </c>
      <c r="S32" s="25" t="s">
        <v>110</v>
      </c>
      <c r="V32" s="25" t="s">
        <v>109</v>
      </c>
      <c r="W32" s="25" t="s">
        <v>110</v>
      </c>
    </row>
    <row r="33" spans="3:43" x14ac:dyDescent="0.2">
      <c r="C33" s="171"/>
      <c r="E33" t="s">
        <v>97</v>
      </c>
      <c r="F33" s="24"/>
      <c r="G33" s="101" t="str">
        <f>IFERROR(INDEX(Результат!$D:$D, MATCH(Вспомогательный!AA33, Результат!$B:$B, 0)), "--")</f>
        <v>--</v>
      </c>
      <c r="I33" t="s">
        <v>97</v>
      </c>
      <c r="J33" s="24"/>
      <c r="K33" s="103" t="str">
        <f>IFERROR(INDEX(Результат!$D:$D, MATCH(Вспомогательный!AE33, Результат!$B:$B, 0)), "--")</f>
        <v>--</v>
      </c>
      <c r="L33" s="29" t="str">
        <f>IFERROR(ROUNDUP(K33/K19*100, 0), "--")</f>
        <v>--</v>
      </c>
      <c r="M33" t="s">
        <v>97</v>
      </c>
      <c r="N33" s="24"/>
      <c r="O33" s="107" t="str">
        <f>IFERROR(INDEX(Результат!$D:$D, MATCH(Вспомогательный!AI33, Результат!$B:$B, 0)), "--")</f>
        <v>--</v>
      </c>
      <c r="P33" s="29" t="str">
        <f>IFERROR(O33/K33, "--")</f>
        <v>--</v>
      </c>
      <c r="Q33" t="s">
        <v>97</v>
      </c>
      <c r="R33" s="107" t="str">
        <f>IFERROR(INDEX(Результат!$D:$D, MATCH(Вспомогательный!AL33, Результат!$B:$B, 0)), "--")</f>
        <v>--</v>
      </c>
      <c r="S33" s="107" t="str">
        <f>IFERROR(INDEX(Результат!$D:$D, MATCH(Вспомогательный!AM33, Результат!$B:$B, 0)), "--")</f>
        <v>--</v>
      </c>
      <c r="T33" s="29" t="e">
        <f>(R33+S33)=K33</f>
        <v>#VALUE!</v>
      </c>
      <c r="U33" t="s">
        <v>97</v>
      </c>
      <c r="V33" s="107" t="str">
        <f>IFERROR(INDEX(Результат!$D:$D, MATCH(Вспомогательный!AP33, Результат!$B:$B, 0)), "--")</f>
        <v>--</v>
      </c>
      <c r="W33" s="107" t="str">
        <f>IFERROR(INDEX(Результат!$D:$D, MATCH(Вспомогательный!AQ33, Результат!$B:$B, 0)), "--")</f>
        <v>--</v>
      </c>
      <c r="X33" s="29" t="e">
        <f>(V33+W33)=O33</f>
        <v>#VALUE!</v>
      </c>
      <c r="AA33" t="s">
        <v>197</v>
      </c>
      <c r="AE33" t="s">
        <v>205</v>
      </c>
      <c r="AI33" t="s">
        <v>209</v>
      </c>
      <c r="AL33" t="s">
        <v>214</v>
      </c>
      <c r="AM33" t="s">
        <v>218</v>
      </c>
      <c r="AP33" t="s">
        <v>222</v>
      </c>
      <c r="AQ33" t="s">
        <v>223</v>
      </c>
    </row>
    <row r="34" spans="3:43" x14ac:dyDescent="0.2">
      <c r="C34" s="171"/>
      <c r="E34" t="s">
        <v>98</v>
      </c>
      <c r="F34" s="24"/>
      <c r="G34" s="101" t="str">
        <f>IFERROR(INDEX(Результат!$D:$D, MATCH(Вспомогательный!AA34, Результат!$B:$B, 0)), "--")</f>
        <v>--</v>
      </c>
      <c r="I34" t="s">
        <v>98</v>
      </c>
      <c r="J34" s="24"/>
      <c r="K34" s="103" t="str">
        <f>IFERROR(INDEX(Результат!$D:$D, MATCH(Вспомогательный!AE34, Результат!$B:$B, 0)), "--")</f>
        <v>--</v>
      </c>
      <c r="L34" s="29" t="str">
        <f>IFERROR(ROUNDUP(K34/K20*100, 0), "--")</f>
        <v>--</v>
      </c>
      <c r="M34" t="s">
        <v>98</v>
      </c>
      <c r="N34" s="24"/>
      <c r="O34" s="107" t="str">
        <f>IFERROR(INDEX(Результат!$D:$D, MATCH(Вспомогательный!AI34, Результат!$B:$B, 0)), "--")</f>
        <v>--</v>
      </c>
      <c r="P34" s="29" t="str">
        <f>IFERROR(O34/K34, "--")</f>
        <v>--</v>
      </c>
      <c r="Q34" t="s">
        <v>98</v>
      </c>
      <c r="R34" s="107" t="str">
        <f>IFERROR(INDEX(Результат!$D:$D, MATCH(Вспомогательный!AL34, Результат!$B:$B, 0)), "--")</f>
        <v>--</v>
      </c>
      <c r="S34" s="107" t="str">
        <f>IFERROR(INDEX(Результат!$D:$D, MATCH(Вспомогательный!AM34, Результат!$B:$B, 0)), "--")</f>
        <v>--</v>
      </c>
      <c r="T34" s="29" t="e">
        <f>(R34+S34)=K34</f>
        <v>#VALUE!</v>
      </c>
      <c r="U34" t="s">
        <v>98</v>
      </c>
      <c r="V34" s="107" t="str">
        <f>IFERROR(INDEX(Результат!$D:$D, MATCH(Вспомогательный!AP34, Результат!$B:$B, 0)), "--")</f>
        <v>--</v>
      </c>
      <c r="W34" s="107" t="str">
        <f>IFERROR(INDEX(Результат!$D:$D, MATCH(Вспомогательный!AQ34, Результат!$B:$B, 0)), "--")</f>
        <v>--</v>
      </c>
      <c r="X34" s="29" t="e">
        <f>(V34+W34)=O34</f>
        <v>#VALUE!</v>
      </c>
      <c r="AA34" t="s">
        <v>202</v>
      </c>
      <c r="AE34" t="s">
        <v>206</v>
      </c>
      <c r="AI34" t="s">
        <v>210</v>
      </c>
      <c r="AL34" t="s">
        <v>215</v>
      </c>
      <c r="AM34" t="s">
        <v>219</v>
      </c>
      <c r="AP34" t="s">
        <v>224</v>
      </c>
      <c r="AQ34" t="s">
        <v>225</v>
      </c>
    </row>
    <row r="35" spans="3:43" x14ac:dyDescent="0.2">
      <c r="C35" s="171"/>
      <c r="E35" t="s">
        <v>99</v>
      </c>
      <c r="F35" s="24"/>
      <c r="G35" s="101" t="str">
        <f>IFERROR(INDEX(Результат!$D:$D, MATCH(Вспомогательный!AA35, Результат!$B:$B, 0)), "--")</f>
        <v>--</v>
      </c>
      <c r="I35" t="s">
        <v>99</v>
      </c>
      <c r="J35" s="24"/>
      <c r="K35" s="103" t="str">
        <f>IFERROR(INDEX(Результат!$D:$D, MATCH(Вспомогательный!AE35, Результат!$B:$B, 0)), "--")</f>
        <v>--</v>
      </c>
      <c r="L35" s="29" t="str">
        <f>IFERROR(ROUNDUP(K35/K21*100, 0), "--")</f>
        <v>--</v>
      </c>
      <c r="M35" t="s">
        <v>99</v>
      </c>
      <c r="N35" s="24"/>
      <c r="O35" s="107" t="str">
        <f>IFERROR(INDEX(Результат!$D:$D, MATCH(Вспомогательный!AI35, Результат!$B:$B, 0)), "--")</f>
        <v>--</v>
      </c>
      <c r="P35" s="29" t="str">
        <f>IFERROR(O35/K35, "--")</f>
        <v>--</v>
      </c>
      <c r="Q35" t="s">
        <v>99</v>
      </c>
      <c r="R35" s="107" t="str">
        <f>IFERROR(INDEX(Результат!$D:$D, MATCH(Вспомогательный!AL35, Результат!$B:$B, 0)), "--")</f>
        <v>--</v>
      </c>
      <c r="S35" s="107" t="str">
        <f>IFERROR(INDEX(Результат!$D:$D, MATCH(Вспомогательный!AM35, Результат!$B:$B, 0)), "--")</f>
        <v>--</v>
      </c>
      <c r="T35" s="29" t="e">
        <f>(R35+S35)=K35</f>
        <v>#VALUE!</v>
      </c>
      <c r="U35" t="s">
        <v>99</v>
      </c>
      <c r="V35" s="107" t="str">
        <f>IFERROR(INDEX(Результат!$D:$D, MATCH(Вспомогательный!AP35, Результат!$B:$B, 0)), "--")</f>
        <v>--</v>
      </c>
      <c r="W35" s="107" t="str">
        <f>IFERROR(INDEX(Результат!$D:$D, MATCH(Вспомогательный!AQ35, Результат!$B:$B, 0)), "--")</f>
        <v>--</v>
      </c>
      <c r="X35" s="29" t="e">
        <f>(V35+W35)=O35</f>
        <v>#VALUE!</v>
      </c>
      <c r="AA35" t="s">
        <v>203</v>
      </c>
      <c r="AE35" t="s">
        <v>207</v>
      </c>
      <c r="AI35" t="s">
        <v>211</v>
      </c>
      <c r="AL35" t="s">
        <v>216</v>
      </c>
      <c r="AM35" t="s">
        <v>220</v>
      </c>
      <c r="AP35" t="s">
        <v>226</v>
      </c>
      <c r="AQ35" t="s">
        <v>227</v>
      </c>
    </row>
    <row r="36" spans="3:43" x14ac:dyDescent="0.2">
      <c r="C36" s="171"/>
      <c r="E36" t="s">
        <v>100</v>
      </c>
      <c r="F36" s="24"/>
      <c r="G36" s="101" t="str">
        <f>IFERROR(INDEX(Результат!$D:$D, MATCH(Вспомогательный!AA36, Результат!$B:$B, 0)), "--")</f>
        <v>--</v>
      </c>
      <c r="I36" t="s">
        <v>100</v>
      </c>
      <c r="J36" s="24"/>
      <c r="K36" s="103" t="str">
        <f>IFERROR(INDEX(Результат!$D:$D, MATCH(Вспомогательный!AE36, Результат!$B:$B, 0)), "--")</f>
        <v>--</v>
      </c>
      <c r="L36" s="29" t="str">
        <f>IFERROR(ROUNDUP(K36/K22*100, 0), "--")</f>
        <v>--</v>
      </c>
      <c r="M36" t="s">
        <v>100</v>
      </c>
      <c r="N36" s="24"/>
      <c r="O36" s="107" t="str">
        <f>IFERROR(INDEX(Результат!$D:$D, MATCH(Вспомогательный!AI36, Результат!$B:$B, 0)), "--")</f>
        <v>--</v>
      </c>
      <c r="P36" s="29" t="str">
        <f>IFERROR(O36/K36, "--")</f>
        <v>--</v>
      </c>
      <c r="Q36" t="s">
        <v>100</v>
      </c>
      <c r="R36" s="107" t="str">
        <f>IFERROR(INDEX(Результат!$D:$D, MATCH(Вспомогательный!AL36, Результат!$B:$B, 0)), "--")</f>
        <v>--</v>
      </c>
      <c r="S36" s="107" t="str">
        <f>IFERROR(INDEX(Результат!$D:$D, MATCH(Вспомогательный!AM36, Результат!$B:$B, 0)), "--")</f>
        <v>--</v>
      </c>
      <c r="T36" s="29" t="e">
        <f>(R36+S36)=K36</f>
        <v>#VALUE!</v>
      </c>
      <c r="U36" t="s">
        <v>100</v>
      </c>
      <c r="V36" s="107" t="str">
        <f>IFERROR(INDEX(Результат!$D:$D, MATCH(Вспомогательный!AP36, Результат!$B:$B, 0)), "--")</f>
        <v>--</v>
      </c>
      <c r="W36" s="107" t="str">
        <f>IFERROR(INDEX(Результат!$D:$D, MATCH(Вспомогательный!AQ36, Результат!$B:$B, 0)), "--")</f>
        <v>--</v>
      </c>
      <c r="X36" s="29" t="e">
        <f>(V36+W36)=O36</f>
        <v>#VALUE!</v>
      </c>
      <c r="AA36" t="s">
        <v>204</v>
      </c>
      <c r="AE36" t="s">
        <v>208</v>
      </c>
      <c r="AI36" t="s">
        <v>212</v>
      </c>
      <c r="AL36" t="s">
        <v>217</v>
      </c>
      <c r="AM36" t="s">
        <v>221</v>
      </c>
      <c r="AP36" t="s">
        <v>228</v>
      </c>
      <c r="AQ36" t="s">
        <v>229</v>
      </c>
    </row>
    <row r="37" spans="3:43" x14ac:dyDescent="0.2">
      <c r="C37" s="171"/>
      <c r="E37" t="s">
        <v>101</v>
      </c>
      <c r="F37" s="29" t="n">
        <f>SUM(F33:F36)</f>
        <v>0.0</v>
      </c>
      <c r="G37" s="105" t="n">
        <f>SUM(G33:G36)</f>
        <v>0.0</v>
      </c>
      <c r="H37" s="63" t="e">
        <f>G37/$G$23</f>
        <v>#DIV/0!</v>
      </c>
      <c r="I37" t="s">
        <v>101</v>
      </c>
      <c r="J37" s="29" t="n">
        <f>SUM(J33:J36)</f>
        <v>0.0</v>
      </c>
      <c r="K37" s="109" t="n">
        <f>SUM(K33:K36)</f>
        <v>0.0</v>
      </c>
      <c r="L37" s="29" t="str">
        <f>IFERROR(ROUNDUP(K37/K23*100, 0), "--")</f>
        <v>--</v>
      </c>
      <c r="M37" t="s">
        <v>101</v>
      </c>
      <c r="N37" s="29" t="n">
        <f>SUM(N33:N36)</f>
        <v>0.0</v>
      </c>
      <c r="O37" s="29" t="n">
        <f>SUM(O33:O36)</f>
        <v>0.0</v>
      </c>
      <c r="P37" s="29" t="str">
        <f>IFERROR(O37/K37, "--")</f>
        <v>--</v>
      </c>
      <c r="Q37" t="s">
        <v>101</v>
      </c>
      <c r="R37" s="29" t="n">
        <f>SUM(R33:R36)</f>
        <v>0.0</v>
      </c>
      <c r="S37" s="29" t="n">
        <f>SUM(S33:S36)</f>
        <v>0.0</v>
      </c>
      <c r="T37" s="29" t="b">
        <f>(R37+S37)=K37</f>
        <v>1</v>
      </c>
      <c r="U37" t="s">
        <v>101</v>
      </c>
      <c r="V37" s="29" t="n">
        <f>SUM(V33:V36)</f>
        <v>0.0</v>
      </c>
      <c r="W37" s="29" t="n">
        <f>SUM(W33:W36)</f>
        <v>0.0</v>
      </c>
      <c r="X37" s="29" t="b">
        <f>(V37+W37)=O37</f>
        <v>1</v>
      </c>
    </row>
    <row r="38" spans="3:43" x14ac:dyDescent="0.2">
      <c r="C38" s="171"/>
      <c r="G38" s="106" t="n">
        <f>G37</f>
        <v>0.0</v>
      </c>
    </row>
    <row r="39" spans="3:43" x14ac:dyDescent="0.2">
      <c r="C39" s="171"/>
      <c r="E39" s="22" t="s">
        <v>111</v>
      </c>
      <c r="F39" s="21"/>
      <c r="G39" s="21"/>
      <c r="I39" s="22" t="s">
        <v>112</v>
      </c>
      <c r="J39" s="21"/>
      <c r="K39" s="21"/>
      <c r="M39" s="22" t="s">
        <v>113</v>
      </c>
      <c r="N39" s="21"/>
      <c r="O39" s="21"/>
      <c r="Q39" s="22" t="s">
        <v>108</v>
      </c>
      <c r="R39" s="21"/>
      <c r="S39" s="21"/>
      <c r="U39" s="22" t="s">
        <v>213</v>
      </c>
      <c r="V39" s="21"/>
      <c r="W39" s="21"/>
    </row>
    <row r="40" spans="3:43" x14ac:dyDescent="0.2">
      <c r="C40" s="171"/>
      <c r="F40" s="23" t="s">
        <v>102</v>
      </c>
      <c r="G40" s="23" t="s">
        <v>103</v>
      </c>
      <c r="J40" s="23" t="s">
        <v>102</v>
      </c>
      <c r="K40" s="23" t="s">
        <v>103</v>
      </c>
      <c r="N40" s="23" t="s">
        <v>102</v>
      </c>
      <c r="O40" s="23" t="s">
        <v>103</v>
      </c>
      <c r="R40" s="25" t="s">
        <v>114</v>
      </c>
      <c r="S40" s="25" t="s">
        <v>115</v>
      </c>
      <c r="V40" s="25" t="s">
        <v>114</v>
      </c>
      <c r="W40" s="25" t="s">
        <v>115</v>
      </c>
    </row>
    <row r="41" spans="3:43" x14ac:dyDescent="0.2">
      <c r="C41" s="171"/>
      <c r="E41" t="s">
        <v>97</v>
      </c>
      <c r="F41" s="24"/>
      <c r="G41" s="64" t="str">
        <f>IFERROR((O41/$G$26*$G$27)/10^3, "--")</f>
        <v>--</v>
      </c>
      <c r="I41" t="s">
        <v>97</v>
      </c>
      <c r="J41" s="24"/>
      <c r="K41" s="103" t="str">
        <f>IFERROR(INDEX(Результат!$D:$D, MATCH(Вспомогательный!AE41, Результат!$B:$B, 0)), "--")</f>
        <v>--</v>
      </c>
      <c r="L41" s="29" t="str">
        <f>IFERROR(ROUNDUP(K41/K19*100, 0), "--")</f>
        <v>--</v>
      </c>
      <c r="M41" t="s">
        <v>97</v>
      </c>
      <c r="N41" s="24"/>
      <c r="O41" s="107" t="str">
        <f>IFERROR(INDEX(Результат!$D:$D, MATCH(Вспомогательный!AI41, Результат!$B:$B, 0)), "--")</f>
        <v>--</v>
      </c>
      <c r="P41" s="29" t="str">
        <f>IFERROR(O41/K41, "--")</f>
        <v>--</v>
      </c>
      <c r="Q41" t="s">
        <v>97</v>
      </c>
      <c r="R41" s="107" t="str">
        <f>IFERROR(INDEX(Результат!$D:$D, MATCH(Вспомогательный!AL41, Результат!$B:$B, 0)), "--")</f>
        <v>--</v>
      </c>
      <c r="S41" s="107" t="str">
        <f>IFERROR(INDEX(Результат!$D:$D, MATCH(Вспомогательный!AM41, Результат!$B:$B, 0)), "--")</f>
        <v>--</v>
      </c>
      <c r="T41" s="29" t="e">
        <f>(R41+S41)=K41</f>
        <v>#VALUE!</v>
      </c>
      <c r="U41" t="s">
        <v>97</v>
      </c>
      <c r="V41" s="107" t="str">
        <f>IFERROR(INDEX(Результат!$D:$D, MATCH(Вспомогательный!AP41, Результат!$B:$B, 0)), "--")</f>
        <v>--</v>
      </c>
      <c r="W41" s="107" t="str">
        <f>IFERROR(INDEX(Результат!$D:$D, MATCH(Вспомогательный!AQ41, Результат!$B:$B, 0)), "--")</f>
        <v>--</v>
      </c>
      <c r="X41" s="29" t="e">
        <f>(V41+W41)=O41</f>
        <v>#VALUE!</v>
      </c>
      <c r="AE41" t="s">
        <v>230</v>
      </c>
      <c r="AI41" t="s">
        <v>231</v>
      </c>
      <c r="AL41" t="s">
        <v>238</v>
      </c>
      <c r="AM41" t="s">
        <v>246</v>
      </c>
      <c r="AP41" t="s">
        <v>239</v>
      </c>
      <c r="AQ41" t="s">
        <v>247</v>
      </c>
    </row>
    <row r="42" spans="3:43" x14ac:dyDescent="0.2">
      <c r="C42" s="171"/>
      <c r="E42" t="s">
        <v>98</v>
      </c>
      <c r="F42" s="24"/>
      <c r="G42" s="64" t="str">
        <f>IFERROR((O42/$G$26*$G$27)/10^3, "--")</f>
        <v>--</v>
      </c>
      <c r="I42" t="s">
        <v>98</v>
      </c>
      <c r="J42" s="24"/>
      <c r="K42" s="103" t="str">
        <f>IFERROR(INDEX(Результат!$D:$D, MATCH(Вспомогательный!AE42, Результат!$B:$B, 0)), "--")</f>
        <v>--</v>
      </c>
      <c r="L42" s="29" t="str">
        <f>IFERROR(ROUNDUP(K42/K20*100, 0), "--")</f>
        <v>--</v>
      </c>
      <c r="M42" t="s">
        <v>98</v>
      </c>
      <c r="N42" s="24"/>
      <c r="O42" s="107" t="str">
        <f>IFERROR(INDEX(Результат!$D:$D, MATCH(Вспомогательный!AI42, Результат!$B:$B, 0)), "--")</f>
        <v>--</v>
      </c>
      <c r="P42" s="29" t="str">
        <f>IFERROR(O42/K42, "--")</f>
        <v>--</v>
      </c>
      <c r="Q42" t="s">
        <v>98</v>
      </c>
      <c r="R42" s="107" t="str">
        <f>IFERROR(INDEX(Результат!$D:$D, MATCH(Вспомогательный!AL42, Результат!$B:$B, 0)), "--")</f>
        <v>--</v>
      </c>
      <c r="S42" s="107" t="str">
        <f>IFERROR(INDEX(Результат!$D:$D, MATCH(Вспомогательный!AM42, Результат!$B:$B, 0)), "--")</f>
        <v>--</v>
      </c>
      <c r="T42" s="29" t="e">
        <f>(R42+S42)=K42</f>
        <v>#VALUE!</v>
      </c>
      <c r="U42" t="s">
        <v>98</v>
      </c>
      <c r="V42" s="107" t="str">
        <f>IFERROR(INDEX(Результат!$D:$D, MATCH(Вспомогательный!AP42, Результат!$B:$B, 0)), "--")</f>
        <v>--</v>
      </c>
      <c r="W42" s="107" t="str">
        <f>IFERROR(INDEX(Результат!$D:$D, MATCH(Вспомогательный!AQ42, Результат!$B:$B, 0)), "--")</f>
        <v>--</v>
      </c>
      <c r="X42" s="29" t="e">
        <f>(V42+W42)=O42</f>
        <v>#VALUE!</v>
      </c>
      <c r="AE42" t="s">
        <v>232</v>
      </c>
      <c r="AI42" t="s">
        <v>233</v>
      </c>
      <c r="AL42" t="s">
        <v>240</v>
      </c>
      <c r="AM42" t="s">
        <v>248</v>
      </c>
      <c r="AP42" t="s">
        <v>241</v>
      </c>
      <c r="AQ42" t="s">
        <v>249</v>
      </c>
    </row>
    <row r="43" spans="3:43" x14ac:dyDescent="0.2">
      <c r="C43" s="171"/>
      <c r="E43" t="s">
        <v>99</v>
      </c>
      <c r="F43" s="24"/>
      <c r="G43" s="64" t="str">
        <f>IFERROR((O43/$G$26*$G$27)/10^3, "--")</f>
        <v>--</v>
      </c>
      <c r="I43" t="s">
        <v>99</v>
      </c>
      <c r="J43" s="24"/>
      <c r="K43" s="103" t="str">
        <f>IFERROR(INDEX(Результат!$D:$D, MATCH(Вспомогательный!AE43, Результат!$B:$B, 0)), "--")</f>
        <v>--</v>
      </c>
      <c r="L43" s="29" t="str">
        <f>IFERROR(ROUNDUP(K43/K21*100, 0), "--")</f>
        <v>--</v>
      </c>
      <c r="M43" t="s">
        <v>99</v>
      </c>
      <c r="N43" s="24"/>
      <c r="O43" s="107" t="str">
        <f>IFERROR(INDEX(Результат!$D:$D, MATCH(Вспомогательный!AI43, Результат!$B:$B, 0)), "--")</f>
        <v>--</v>
      </c>
      <c r="P43" s="29" t="str">
        <f ref="P43:P45" si="0" t="shared">IFERROR(O43/K43, "--")</f>
        <v>--</v>
      </c>
      <c r="Q43" t="s">
        <v>99</v>
      </c>
      <c r="R43" s="107" t="str">
        <f>IFERROR(INDEX(Результат!$D:$D, MATCH(Вспомогательный!AL43, Результат!$B:$B, 0)), "--")</f>
        <v>--</v>
      </c>
      <c r="S43" s="107" t="str">
        <f>IFERROR(INDEX(Результат!$D:$D, MATCH(Вспомогательный!AM43, Результат!$B:$B, 0)), "--")</f>
        <v>--</v>
      </c>
      <c r="T43" s="29" t="e">
        <f>(R43+S43)=K43</f>
        <v>#VALUE!</v>
      </c>
      <c r="U43" t="s">
        <v>99</v>
      </c>
      <c r="V43" s="107" t="str">
        <f>IFERROR(INDEX(Результат!$D:$D, MATCH(Вспомогательный!AP43, Результат!$B:$B, 0)), "--")</f>
        <v>--</v>
      </c>
      <c r="W43" s="107" t="str">
        <f>IFERROR(INDEX(Результат!$D:$D, MATCH(Вспомогательный!AQ43, Результат!$B:$B, 0)), "--")</f>
        <v>--</v>
      </c>
      <c r="X43" s="29" t="e">
        <f>(V43+W43)=O43</f>
        <v>#VALUE!</v>
      </c>
      <c r="AE43" t="s">
        <v>234</v>
      </c>
      <c r="AI43" t="s">
        <v>235</v>
      </c>
      <c r="AL43" t="s">
        <v>242</v>
      </c>
      <c r="AM43" t="s">
        <v>250</v>
      </c>
      <c r="AP43" t="s">
        <v>243</v>
      </c>
      <c r="AQ43" t="s">
        <v>251</v>
      </c>
    </row>
    <row r="44" spans="3:43" x14ac:dyDescent="0.2">
      <c r="C44" s="171"/>
      <c r="E44" t="s">
        <v>100</v>
      </c>
      <c r="F44" s="24"/>
      <c r="G44" s="64" t="str">
        <f>IFERROR((O44/$G$26*$G$28)/10^3, "--")</f>
        <v>--</v>
      </c>
      <c r="I44" t="s">
        <v>100</v>
      </c>
      <c r="J44" s="24"/>
      <c r="K44" s="103" t="str">
        <f>IFERROR(INDEX(Результат!$D:$D, MATCH(Вспомогательный!AE44, Результат!$B:$B, 0)), "--")</f>
        <v>--</v>
      </c>
      <c r="L44" s="29" t="str">
        <f>IFERROR(ROUNDUP(K44/K22*100, 0), "--")</f>
        <v>--</v>
      </c>
      <c r="M44" t="s">
        <v>100</v>
      </c>
      <c r="N44" s="24"/>
      <c r="O44" s="107" t="str">
        <f>IFERROR(INDEX(Результат!$D:$D, MATCH(Вспомогательный!AI44, Результат!$B:$B, 0)), "--")</f>
        <v>--</v>
      </c>
      <c r="P44" s="29" t="str">
        <f si="0" t="shared"/>
        <v>--</v>
      </c>
      <c r="Q44" t="s">
        <v>100</v>
      </c>
      <c r="R44" s="107" t="str">
        <f>IFERROR(INDEX(Результат!$D:$D, MATCH(Вспомогательный!AL44, Результат!$B:$B, 0)), "--")</f>
        <v>--</v>
      </c>
      <c r="S44" s="107" t="str">
        <f>IFERROR(INDEX(Результат!$D:$D, MATCH(Вспомогательный!AM44, Результат!$B:$B, 0)), "--")</f>
        <v>--</v>
      </c>
      <c r="T44" s="29" t="e">
        <f>(R44+S44)=K44</f>
        <v>#VALUE!</v>
      </c>
      <c r="U44" t="s">
        <v>100</v>
      </c>
      <c r="V44" s="107" t="str">
        <f>IFERROR(INDEX(Результат!$D:$D, MATCH(Вспомогательный!AP44, Результат!$B:$B, 0)), "--")</f>
        <v>--</v>
      </c>
      <c r="W44" s="107" t="str">
        <f>IFERROR(INDEX(Результат!$D:$D, MATCH(Вспомогательный!AQ44, Результат!$B:$B, 0)), "--")</f>
        <v>--</v>
      </c>
      <c r="X44" s="29" t="e">
        <f>(V44+W44)=O44</f>
        <v>#VALUE!</v>
      </c>
      <c r="AE44" t="s">
        <v>236</v>
      </c>
      <c r="AI44" t="s">
        <v>237</v>
      </c>
      <c r="AL44" t="s">
        <v>244</v>
      </c>
      <c r="AM44" t="s">
        <v>252</v>
      </c>
      <c r="AP44" t="s">
        <v>245</v>
      </c>
      <c r="AQ44" t="s">
        <v>253</v>
      </c>
    </row>
    <row r="45" spans="3:43" x14ac:dyDescent="0.2">
      <c r="C45" s="171"/>
      <c r="E45" t="s">
        <v>101</v>
      </c>
      <c r="F45" s="29" t="n">
        <f>SUM(F41:F44)</f>
        <v>0.0</v>
      </c>
      <c r="G45" s="65" t="n">
        <f>SUM(G41:G44)</f>
        <v>0.0</v>
      </c>
      <c r="H45" s="63" t="e">
        <f>G45/$G$23</f>
        <v>#DIV/0!</v>
      </c>
      <c r="I45" t="s">
        <v>101</v>
      </c>
      <c r="J45" s="29" t="n">
        <f>SUM(J41:J44)</f>
        <v>0.0</v>
      </c>
      <c r="K45" s="29" t="n">
        <f>SUM(K41:K44)</f>
        <v>0.0</v>
      </c>
      <c r="L45" s="29" t="str">
        <f>IFERROR(ROUNDUP(K45/K23*100, 0), "--")</f>
        <v>--</v>
      </c>
      <c r="M45" t="s">
        <v>101</v>
      </c>
      <c r="N45" s="29" t="n">
        <f>SUM(N41:N44)</f>
        <v>0.0</v>
      </c>
      <c r="O45" s="29" t="n">
        <f>SUM(O41:O44)</f>
        <v>0.0</v>
      </c>
      <c r="P45" s="29" t="str">
        <f si="0" t="shared"/>
        <v>--</v>
      </c>
      <c r="Q45" t="s">
        <v>101</v>
      </c>
      <c r="R45" s="29" t="n">
        <f>SUM(R41:R44)</f>
        <v>0.0</v>
      </c>
      <c r="S45" s="29" t="n">
        <f>SUM(S41:S44)</f>
        <v>0.0</v>
      </c>
      <c r="T45" s="29" t="b">
        <f>(R45+S45)=K45</f>
        <v>1</v>
      </c>
      <c r="U45" t="s">
        <v>101</v>
      </c>
      <c r="V45" s="29" t="n">
        <f>SUM(V41:V44)</f>
        <v>0.0</v>
      </c>
      <c r="W45" s="29" t="n">
        <f>SUM(W41:W44)</f>
        <v>0.0</v>
      </c>
      <c r="X45" s="29" t="b">
        <f>(V45+W45)=O45</f>
        <v>1</v>
      </c>
    </row>
    <row r="46" spans="3:43" x14ac:dyDescent="0.2">
      <c r="C46" s="171"/>
    </row>
    <row r="47" spans="3:43" x14ac:dyDescent="0.2">
      <c r="C47" s="171"/>
      <c r="E47" s="22" t="s">
        <v>496</v>
      </c>
      <c r="F47" s="21"/>
      <c r="G47" s="21"/>
      <c r="Q47" s="22" t="s">
        <v>641</v>
      </c>
      <c r="R47" s="21"/>
      <c r="S47" s="21"/>
      <c r="U47" s="22" t="s">
        <v>646</v>
      </c>
      <c r="V47" s="21"/>
      <c r="W47" s="21"/>
    </row>
    <row r="48" spans="3:43" x14ac:dyDescent="0.2">
      <c r="C48" s="171"/>
      <c r="F48" s="25" t="s">
        <v>804</v>
      </c>
      <c r="G48" s="25" t="s">
        <v>805</v>
      </c>
      <c r="H48" s="25" t="s">
        <v>806</v>
      </c>
      <c r="I48" s="25" t="s">
        <v>807</v>
      </c>
      <c r="J48" s="25" t="s">
        <v>808</v>
      </c>
      <c r="K48" s="25" t="s">
        <v>116</v>
      </c>
      <c r="L48" s="25" t="s">
        <v>810</v>
      </c>
      <c r="M48" s="25" t="s">
        <v>809</v>
      </c>
      <c r="N48" s="25" t="s">
        <v>497</v>
      </c>
      <c r="R48" s="25" t="s">
        <v>114</v>
      </c>
      <c r="S48" s="25" t="s">
        <v>115</v>
      </c>
      <c r="V48" s="25" t="s">
        <v>109</v>
      </c>
      <c r="W48" s="25" t="s">
        <v>110</v>
      </c>
    </row>
    <row r="49" spans="3:41" x14ac:dyDescent="0.2">
      <c r="C49" s="171"/>
      <c r="E49" t="s">
        <v>97</v>
      </c>
      <c r="F49" s="101" t="str">
        <f>IFERROR(INDEX(Результат!$D:$D, MATCH(Вспомогательный!Z49, Результат!$B:$B, 0)), "--")</f>
        <v>--</v>
      </c>
      <c r="G49" s="101" t="str">
        <f>IFERROR(INDEX(Результат!$D:$D, MATCH(Вспомогательный!AA49, Результат!$B:$B, 0)), "--")</f>
        <v>--</v>
      </c>
      <c r="H49" s="101" t="str">
        <f>IFERROR(INDEX(Результат!$D:$D, MATCH(Вспомогательный!AB49, Результат!$B:$B, 0)), "--")</f>
        <v>--</v>
      </c>
      <c r="I49" s="101" t="str">
        <f>IFERROR(INDEX(Результат!$D:$D, MATCH(Вспомогательный!AC49, Результат!$B:$B, 0)), "--")</f>
        <v>--</v>
      </c>
      <c r="J49" s="101" t="str">
        <f>IFERROR(INDEX(Результат!$D:$D, MATCH(Вспомогательный!AD49, Результат!$B:$B, 0)), "--")</f>
        <v>--</v>
      </c>
      <c r="K49" s="101" t="str">
        <f>IFERROR(INDEX(Результат!$D:$D, MATCH(Вспомогательный!AE49, Результат!$B:$B, 0)), "--")</f>
        <v>--</v>
      </c>
      <c r="L49" s="101" t="str">
        <f>IFERROR(INDEX(Результат!$D:$D, MATCH(Вспомогательный!AF49, Результат!$B:$B, 0)), "--")</f>
        <v>--</v>
      </c>
      <c r="M49" s="101" t="str">
        <f>IFERROR(INDEX(Результат!$D:$D, MATCH(Вспомогательный!AG49, Результат!$B:$B, 0)), "--")</f>
        <v>--</v>
      </c>
      <c r="N49" s="101" t="str">
        <f>IFERROR(INDEX(Результат!$D:$D, MATCH(Вспомогательный!AH49, Результат!$B:$B, 0)), "--")</f>
        <v>--</v>
      </c>
      <c r="Q49" t="s">
        <v>97</v>
      </c>
      <c r="R49" s="31" t="str">
        <f ref="R49:S52" si="1" t="shared">IFERROR(V41/R41, "--")</f>
        <v>--</v>
      </c>
      <c r="S49" s="31" t="str">
        <f si="1" t="shared"/>
        <v>--</v>
      </c>
      <c r="U49" t="s">
        <v>97</v>
      </c>
      <c r="V49" s="31" t="str">
        <f>IFERROR(V33/R33, "--")</f>
        <v>--</v>
      </c>
      <c r="W49" s="31" t="str">
        <f ref="W49:W52" si="2" t="shared">IFERROR(W33/S33, "--")</f>
        <v>--</v>
      </c>
      <c r="Z49" t="s">
        <v>811</v>
      </c>
      <c r="AA49" t="s">
        <v>815</v>
      </c>
      <c r="AB49" t="s">
        <v>819</v>
      </c>
      <c r="AC49" t="s">
        <v>511</v>
      </c>
      <c r="AD49" t="s">
        <v>515</v>
      </c>
      <c r="AE49" t="s">
        <v>499</v>
      </c>
      <c r="AF49" t="s">
        <v>823</v>
      </c>
      <c r="AG49" t="s">
        <v>503</v>
      </c>
      <c r="AH49" t="s">
        <v>507</v>
      </c>
    </row>
    <row r="50" spans="3:41" x14ac:dyDescent="0.2">
      <c r="C50" s="171"/>
      <c r="E50" t="s">
        <v>98</v>
      </c>
      <c r="F50" s="101" t="str">
        <f>IFERROR(INDEX(Результат!$D:$D, MATCH(Вспомогательный!Z50, Результат!$B:$B, 0)), "--")</f>
        <v>--</v>
      </c>
      <c r="G50" s="101" t="str">
        <f>IFERROR(INDEX(Результат!$D:$D, MATCH(Вспомогательный!AA50, Результат!$B:$B, 0)), "--")</f>
        <v>--</v>
      </c>
      <c r="H50" s="101" t="str">
        <f>IFERROR(INDEX(Результат!$D:$D, MATCH(Вспомогательный!AB50, Результат!$B:$B, 0)), "--")</f>
        <v>--</v>
      </c>
      <c r="I50" s="101" t="str">
        <f>IFERROR(INDEX(Результат!$D:$D, MATCH(Вспомогательный!AC50, Результат!$B:$B, 0)), "--")</f>
        <v>--</v>
      </c>
      <c r="J50" s="101" t="str">
        <f>IFERROR(INDEX(Результат!$D:$D, MATCH(Вспомогательный!AD50, Результат!$B:$B, 0)), "--")</f>
        <v>--</v>
      </c>
      <c r="K50" s="101" t="str">
        <f>IFERROR(INDEX(Результат!$D:$D, MATCH(Вспомогательный!AE50, Результат!$B:$B, 0)), "--")</f>
        <v>--</v>
      </c>
      <c r="L50" s="101" t="str">
        <f>IFERROR(INDEX(Результат!$D:$D, MATCH(Вспомогательный!AF50, Результат!$B:$B, 0)), "--")</f>
        <v>--</v>
      </c>
      <c r="M50" s="101" t="str">
        <f>IFERROR(INDEX(Результат!$D:$D, MATCH(Вспомогательный!AG50, Результат!$B:$B, 0)), "--")</f>
        <v>--</v>
      </c>
      <c r="N50" s="101" t="str">
        <f>IFERROR(INDEX(Результат!$D:$D, MATCH(Вспомогательный!AH50, Результат!$B:$B, 0)), "--")</f>
        <v>--</v>
      </c>
      <c r="Q50" t="s">
        <v>98</v>
      </c>
      <c r="R50" s="31" t="str">
        <f si="1" t="shared"/>
        <v>--</v>
      </c>
      <c r="S50" s="31" t="str">
        <f si="1" t="shared"/>
        <v>--</v>
      </c>
      <c r="U50" t="s">
        <v>98</v>
      </c>
      <c r="V50" s="31" t="str">
        <f ref="V50:V52" si="3" t="shared">IFERROR(V34/R34, "--")</f>
        <v>--</v>
      </c>
      <c r="W50" s="31" t="str">
        <f si="2" t="shared"/>
        <v>--</v>
      </c>
      <c r="Z50" t="s">
        <v>812</v>
      </c>
      <c r="AA50" t="s">
        <v>816</v>
      </c>
      <c r="AB50" t="s">
        <v>820</v>
      </c>
      <c r="AC50" t="s">
        <v>512</v>
      </c>
      <c r="AD50" t="s">
        <v>516</v>
      </c>
      <c r="AE50" t="s">
        <v>500</v>
      </c>
      <c r="AF50" t="s">
        <v>824</v>
      </c>
      <c r="AG50" t="s">
        <v>504</v>
      </c>
      <c r="AH50" t="s">
        <v>508</v>
      </c>
    </row>
    <row r="51" spans="3:41" x14ac:dyDescent="0.2">
      <c r="C51" s="171"/>
      <c r="E51" t="s">
        <v>99</v>
      </c>
      <c r="F51" s="101" t="str">
        <f>IFERROR(INDEX(Результат!$D:$D, MATCH(Вспомогательный!Z51, Результат!$B:$B, 0)), "--")</f>
        <v>--</v>
      </c>
      <c r="G51" s="101" t="str">
        <f>IFERROR(INDEX(Результат!$D:$D, MATCH(Вспомогательный!AA51, Результат!$B:$B, 0)), "--")</f>
        <v>--</v>
      </c>
      <c r="H51" s="101" t="str">
        <f>IFERROR(INDEX(Результат!$D:$D, MATCH(Вспомогательный!AB51, Результат!$B:$B, 0)), "--")</f>
        <v>--</v>
      </c>
      <c r="I51" s="101" t="str">
        <f>IFERROR(INDEX(Результат!$D:$D, MATCH(Вспомогательный!AC51, Результат!$B:$B, 0)), "--")</f>
        <v>--</v>
      </c>
      <c r="J51" s="101" t="str">
        <f>IFERROR(INDEX(Результат!$D:$D, MATCH(Вспомогательный!AD51, Результат!$B:$B, 0)), "--")</f>
        <v>--</v>
      </c>
      <c r="K51" s="101" t="str">
        <f>IFERROR(INDEX(Результат!$D:$D, MATCH(Вспомогательный!AE51, Результат!$B:$B, 0)), "--")</f>
        <v>--</v>
      </c>
      <c r="L51" s="101" t="str">
        <f>IFERROR(INDEX(Результат!$D:$D, MATCH(Вспомогательный!AF51, Результат!$B:$B, 0)), "--")</f>
        <v>--</v>
      </c>
      <c r="M51" s="101" t="str">
        <f>IFERROR(INDEX(Результат!$D:$D, MATCH(Вспомогательный!AG51, Результат!$B:$B, 0)), "--")</f>
        <v>--</v>
      </c>
      <c r="N51" s="101" t="str">
        <f>IFERROR(INDEX(Результат!$D:$D, MATCH(Вспомогательный!AH51, Результат!$B:$B, 0)), "--")</f>
        <v>--</v>
      </c>
      <c r="Q51" t="s">
        <v>99</v>
      </c>
      <c r="R51" s="31" t="str">
        <f si="1" t="shared"/>
        <v>--</v>
      </c>
      <c r="S51" s="31" t="str">
        <f si="1" t="shared"/>
        <v>--</v>
      </c>
      <c r="U51" t="s">
        <v>99</v>
      </c>
      <c r="V51" s="31" t="str">
        <f si="3" t="shared"/>
        <v>--</v>
      </c>
      <c r="W51" s="31" t="str">
        <f si="2" t="shared"/>
        <v>--</v>
      </c>
      <c r="Z51" t="s">
        <v>813</v>
      </c>
      <c r="AA51" t="s">
        <v>817</v>
      </c>
      <c r="AB51" t="s">
        <v>821</v>
      </c>
      <c r="AC51" t="s">
        <v>513</v>
      </c>
      <c r="AD51" t="s">
        <v>517</v>
      </c>
      <c r="AE51" t="s">
        <v>501</v>
      </c>
      <c r="AF51" t="s">
        <v>825</v>
      </c>
      <c r="AG51" t="s">
        <v>505</v>
      </c>
      <c r="AH51" t="s">
        <v>509</v>
      </c>
    </row>
    <row r="52" spans="3:41" x14ac:dyDescent="0.2">
      <c r="C52" s="171"/>
      <c r="E52" t="s">
        <v>100</v>
      </c>
      <c r="F52" s="101" t="str">
        <f>IFERROR(INDEX(Результат!$D:$D, MATCH(Вспомогательный!Z52, Результат!$B:$B, 0)), "--")</f>
        <v>--</v>
      </c>
      <c r="G52" s="101" t="str">
        <f>IFERROR(INDEX(Результат!$D:$D, MATCH(Вспомогательный!AA52, Результат!$B:$B, 0)), "--")</f>
        <v>--</v>
      </c>
      <c r="H52" s="101" t="str">
        <f>IFERROR(INDEX(Результат!$D:$D, MATCH(Вспомогательный!AB52, Результат!$B:$B, 0)), "--")</f>
        <v>--</v>
      </c>
      <c r="I52" s="101" t="str">
        <f>IFERROR(INDEX(Результат!$D:$D, MATCH(Вспомогательный!AC52, Результат!$B:$B, 0)), "--")</f>
        <v>--</v>
      </c>
      <c r="J52" s="101" t="str">
        <f>IFERROR(INDEX(Результат!$D:$D, MATCH(Вспомогательный!AD52, Результат!$B:$B, 0)), "--")</f>
        <v>--</v>
      </c>
      <c r="K52" s="101" t="str">
        <f>IFERROR(INDEX(Результат!$D:$D, MATCH(Вспомогательный!AE52, Результат!$B:$B, 0)), "--")</f>
        <v>--</v>
      </c>
      <c r="L52" s="101" t="str">
        <f>IFERROR(INDEX(Результат!$D:$D, MATCH(Вспомогательный!AF52, Результат!$B:$B, 0)), "--")</f>
        <v>--</v>
      </c>
      <c r="M52" s="101" t="str">
        <f>IFERROR(INDEX(Результат!$D:$D, MATCH(Вспомогательный!AG52, Результат!$B:$B, 0)), "--")</f>
        <v>--</v>
      </c>
      <c r="N52" s="101" t="str">
        <f>IFERROR(INDEX(Результат!$D:$D, MATCH(Вспомогательный!AH52, Результат!$B:$B, 0)), "--")</f>
        <v>--</v>
      </c>
      <c r="Q52" t="s">
        <v>100</v>
      </c>
      <c r="R52" s="31" t="str">
        <f si="1" t="shared"/>
        <v>--</v>
      </c>
      <c r="S52" s="31" t="str">
        <f si="1" t="shared"/>
        <v>--</v>
      </c>
      <c r="U52" t="s">
        <v>100</v>
      </c>
      <c r="V52" s="31" t="str">
        <f si="3" t="shared"/>
        <v>--</v>
      </c>
      <c r="W52" s="31" t="str">
        <f si="2" t="shared"/>
        <v>--</v>
      </c>
      <c r="Z52" t="s">
        <v>814</v>
      </c>
      <c r="AA52" t="s">
        <v>818</v>
      </c>
      <c r="AB52" t="s">
        <v>822</v>
      </c>
      <c r="AC52" t="s">
        <v>514</v>
      </c>
      <c r="AD52" t="s">
        <v>518</v>
      </c>
      <c r="AE52" t="s">
        <v>502</v>
      </c>
      <c r="AF52" t="s">
        <v>826</v>
      </c>
      <c r="AG52" t="s">
        <v>506</v>
      </c>
      <c r="AH52" t="s">
        <v>510</v>
      </c>
    </row>
    <row r="53" spans="3:41" x14ac:dyDescent="0.2">
      <c r="C53" s="171"/>
      <c r="E53" t="s">
        <v>101</v>
      </c>
      <c r="F53" s="110" t="n">
        <f>SUM(F49:F52)</f>
        <v>0.0</v>
      </c>
      <c r="G53" s="110" t="n">
        <f ref="G53:J53" si="4" t="shared">SUM(G49:G52)</f>
        <v>0.0</v>
      </c>
      <c r="H53" s="110" t="n">
        <f si="4" t="shared"/>
        <v>0.0</v>
      </c>
      <c r="I53" s="110" t="n">
        <f si="4" t="shared"/>
        <v>0.0</v>
      </c>
      <c r="J53" s="110" t="n">
        <f si="4" t="shared"/>
        <v>0.0</v>
      </c>
      <c r="K53" s="110" t="n">
        <f ref="K53:L53" si="5" t="shared">SUM(K49:K52)</f>
        <v>0.0</v>
      </c>
      <c r="L53" s="110" t="n">
        <f si="5" t="shared"/>
        <v>0.0</v>
      </c>
      <c r="M53" s="110" t="n">
        <f ref="M53:N53" si="6" t="shared">SUM(M49:M52)</f>
        <v>0.0</v>
      </c>
      <c r="N53" s="110" t="n">
        <f si="6" t="shared"/>
        <v>0.0</v>
      </c>
    </row>
    <row r="55" spans="3:41" x14ac:dyDescent="0.2">
      <c r="C55" s="172" t="s">
        <v>936</v>
      </c>
      <c r="E55" s="18" t="s">
        <v>937</v>
      </c>
      <c r="F55" s="18"/>
      <c r="G55" s="18"/>
      <c r="I55" s="18" t="s">
        <v>938</v>
      </c>
      <c r="J55" s="18"/>
      <c r="K55" s="127"/>
      <c r="L55" s="18" t="s">
        <v>939</v>
      </c>
      <c r="M55" s="18"/>
      <c r="O55" s="18" t="s">
        <v>940</v>
      </c>
      <c r="P55" s="18"/>
      <c r="R55" s="18" t="s">
        <v>941</v>
      </c>
      <c r="S55" s="18"/>
      <c r="U55" s="18" t="s">
        <v>942</v>
      </c>
      <c r="V55" s="18"/>
    </row>
    <row r="56" spans="3:41" x14ac:dyDescent="0.2">
      <c r="C56" s="172"/>
      <c r="E56" s="22" t="s">
        <v>943</v>
      </c>
      <c r="F56" s="21"/>
      <c r="G56" s="21"/>
      <c r="I56" s="22" t="s">
        <v>943</v>
      </c>
      <c r="J56" s="21"/>
      <c r="L56" s="22" t="s">
        <v>943</v>
      </c>
      <c r="M56" s="21"/>
      <c r="N56" s="128"/>
      <c r="O56" s="22" t="s">
        <v>944</v>
      </c>
      <c r="P56" s="21"/>
      <c r="R56" s="22" t="s">
        <v>945</v>
      </c>
      <c r="S56" s="21"/>
      <c r="T56" s="28"/>
      <c r="U56" s="22" t="s">
        <v>945</v>
      </c>
      <c r="V56" s="21"/>
    </row>
    <row r="57" spans="3:41" x14ac:dyDescent="0.2">
      <c r="C57" s="172"/>
      <c r="F57" s="129" t="s">
        <v>102</v>
      </c>
      <c r="G57" s="23" t="s">
        <v>103</v>
      </c>
      <c r="H57" s="130" t="s">
        <v>536</v>
      </c>
      <c r="J57" s="23" t="s">
        <v>103</v>
      </c>
      <c r="L57" s="23" t="s">
        <v>103</v>
      </c>
      <c r="N57" s="46"/>
      <c r="O57" s="23" t="s">
        <v>103</v>
      </c>
      <c r="R57" s="23" t="s">
        <v>103</v>
      </c>
      <c r="U57" s="23" t="s">
        <v>103</v>
      </c>
    </row>
    <row r="58" spans="3:41" x14ac:dyDescent="0.2">
      <c r="C58" s="172"/>
      <c r="E58" t="s">
        <v>97</v>
      </c>
      <c r="F58" s="131" t="e">
        <f>G65+I65</f>
        <v>#VALUE!</v>
      </c>
      <c r="G58" s="105" t="e">
        <f>J58+M58+P58+U58</f>
        <v>#VALUE!</v>
      </c>
      <c r="H58" s="131" t="e">
        <f>G58/F58</f>
        <v>#VALUE!</v>
      </c>
      <c r="I58" t="s">
        <v>97</v>
      </c>
      <c r="J58" s="101" t="str">
        <f>IFERROR(INDEX(Результат!$D:$D, MATCH(Вспомогательный!AD58, Результат!$B:$B, 0)), "--")</f>
        <v>--</v>
      </c>
      <c r="L58" s="105" t="str">
        <f>IFERROR(M58*S19, "--")</f>
        <v>--</v>
      </c>
      <c r="M58" s="101" t="str">
        <f>IFERROR(INDEX(Ввод!$D:$D, MATCH(Вспомогательный!AG58, Ввод!$B:$B, 0)), "--")</f>
        <v>--</v>
      </c>
      <c r="N58" s="47"/>
      <c r="O58" s="105" t="e">
        <f>(O41/60)*P58</f>
        <v>#VALUE!</v>
      </c>
      <c r="P58" s="101" t="str">
        <f>IFERROR(INDEX(Ввод!$D:$D, MATCH(Вспомогательный!AJ58, Ввод!$B:$B, 0)), "--")</f>
        <v>--</v>
      </c>
      <c r="R58" s="105" t="str">
        <f>IFERROR(H65*Y19, "--")</f>
        <v>--</v>
      </c>
      <c r="S58" s="105" t="e">
        <f>(H82)/SUM($G$26:$G$27)</f>
        <v>#VALUE!</v>
      </c>
      <c r="U58" s="101" t="str">
        <f>IFERROR(INDEX(Результат!$D:$D, MATCH(Вспомогательный!AO58, Результат!$B:$B, 0)), "--")</f>
        <v>--</v>
      </c>
      <c r="V58" s="132"/>
      <c r="AD58" s="126" t="s">
        <v>957</v>
      </c>
      <c r="AG58" s="97" t="s">
        <v>895</v>
      </c>
      <c r="AJ58" s="97" t="s">
        <v>896</v>
      </c>
      <c r="AO58" s="126" t="s">
        <v>958</v>
      </c>
    </row>
    <row r="59" spans="3:41" x14ac:dyDescent="0.2">
      <c r="C59" s="172"/>
      <c r="E59" t="s">
        <v>98</v>
      </c>
      <c r="F59" s="131" t="e">
        <f>G66+I66</f>
        <v>#VALUE!</v>
      </c>
      <c r="G59" s="105" t="e">
        <f>J59+M59+P59+U59</f>
        <v>#VALUE!</v>
      </c>
      <c r="H59" s="131" t="e">
        <f>G59/F59</f>
        <v>#VALUE!</v>
      </c>
      <c r="I59" t="s">
        <v>98</v>
      </c>
      <c r="J59" s="101" t="str">
        <f>IFERROR(INDEX(Результат!$D:$D, MATCH(Вспомогательный!AD59, Результат!$B:$B, 0)), "--")</f>
        <v>--</v>
      </c>
      <c r="L59" s="105" t="str">
        <f>IFERROR(M59*S20, "--")</f>
        <v>--</v>
      </c>
      <c r="M59" s="101" t="str">
        <f>IFERROR(INDEX(Ввод!$D:$D, MATCH(Вспомогательный!AG59, Ввод!$B:$B, 0)), "--")</f>
        <v>--</v>
      </c>
      <c r="N59" s="47"/>
      <c r="O59" s="105" t="e">
        <f>(O42/60)*P59</f>
        <v>#VALUE!</v>
      </c>
      <c r="P59" s="101" t="str">
        <f>IFERROR(INDEX(Ввод!$D:$D, MATCH(Вспомогательный!AJ59, Ввод!$B:$B, 0)), "--")</f>
        <v>--</v>
      </c>
      <c r="R59" s="105" t="str">
        <f>IFERROR(H66*Y20, "--")</f>
        <v>--</v>
      </c>
      <c r="S59" s="105" t="e">
        <f>(H83)/SUM($G$26:$G$27)</f>
        <v>#VALUE!</v>
      </c>
      <c r="U59" s="101" t="str">
        <f>IFERROR(INDEX(Результат!$D:$D, MATCH(Вспомогательный!AO59, Результат!$B:$B, 0)), "--")</f>
        <v>--</v>
      </c>
      <c r="V59" s="132"/>
      <c r="AD59" s="126" t="s">
        <v>959</v>
      </c>
      <c r="AG59" s="97" t="s">
        <v>895</v>
      </c>
      <c r="AJ59" s="97" t="s">
        <v>896</v>
      </c>
      <c r="AO59" s="126" t="s">
        <v>960</v>
      </c>
    </row>
    <row r="60" spans="3:41" x14ac:dyDescent="0.2">
      <c r="C60" s="172"/>
      <c r="E60" t="s">
        <v>99</v>
      </c>
      <c r="F60" s="131" t="e">
        <f>G67+I67</f>
        <v>#VALUE!</v>
      </c>
      <c r="G60" s="105" t="e">
        <f>J60+M60+P60+U60</f>
        <v>#VALUE!</v>
      </c>
      <c r="H60" s="131" t="e">
        <f>G60/F60</f>
        <v>#VALUE!</v>
      </c>
      <c r="I60" t="s">
        <v>99</v>
      </c>
      <c r="J60" s="101" t="str">
        <f>IFERROR(INDEX(Результат!$D:$D, MATCH(Вспомогательный!AD60, Результат!$B:$B, 0)), "--")</f>
        <v>--</v>
      </c>
      <c r="L60" s="105" t="str">
        <f>IFERROR(M60*S21, "--")</f>
        <v>--</v>
      </c>
      <c r="M60" s="101" t="str">
        <f>IFERROR(INDEX(Ввод!$D:$D, MATCH(Вспомогательный!AG60, Ввод!$B:$B, 0)), "--")</f>
        <v>--</v>
      </c>
      <c r="N60" s="47"/>
      <c r="O60" s="105" t="e">
        <f>(O43/60)*P60</f>
        <v>#VALUE!</v>
      </c>
      <c r="P60" s="101" t="str">
        <f>IFERROR(INDEX(Ввод!$D:$D, MATCH(Вспомогательный!AJ60, Ввод!$B:$B, 0)), "--")</f>
        <v>--</v>
      </c>
      <c r="R60" s="105" t="str">
        <f>IFERROR(H67*Y21, "--")</f>
        <v>--</v>
      </c>
      <c r="S60" s="105" t="e">
        <f>(H84)/SUM($G$26:$G$27)</f>
        <v>#VALUE!</v>
      </c>
      <c r="U60" s="101" t="str">
        <f>IFERROR(INDEX(Результат!$D:$D, MATCH(Вспомогательный!AO60, Результат!$B:$B, 0)), "--")</f>
        <v>--</v>
      </c>
      <c r="V60" s="132"/>
      <c r="AD60" s="126" t="s">
        <v>961</v>
      </c>
      <c r="AG60" s="97" t="s">
        <v>895</v>
      </c>
      <c r="AJ60" s="97" t="s">
        <v>896</v>
      </c>
      <c r="AO60" s="126" t="s">
        <v>962</v>
      </c>
    </row>
    <row r="61" spans="3:41" x14ac:dyDescent="0.2">
      <c r="C61" s="172"/>
      <c r="E61" t="s">
        <v>100</v>
      </c>
      <c r="F61" s="131" t="e">
        <f>G68+I68</f>
        <v>#VALUE!</v>
      </c>
      <c r="G61" s="105" t="e">
        <f>J61+M61+P61+U61</f>
        <v>#VALUE!</v>
      </c>
      <c r="H61" s="131" t="e">
        <f>G61/F61</f>
        <v>#VALUE!</v>
      </c>
      <c r="I61" t="s">
        <v>100</v>
      </c>
      <c r="J61" s="101" t="str">
        <f>IFERROR(INDEX(Результат!$D:$D, MATCH(Вспомогательный!AD61, Результат!$B:$B, 0)), "--")</f>
        <v>--</v>
      </c>
      <c r="L61" s="105" t="str">
        <f>IFERROR(M61*S22, "--")</f>
        <v>--</v>
      </c>
      <c r="M61" s="101" t="str">
        <f>IFERROR(INDEX(Ввод!$D:$D, MATCH(Вспомогательный!AG61, Ввод!$B:$B, 0)), "--")</f>
        <v>--</v>
      </c>
      <c r="N61" s="47"/>
      <c r="O61" s="105" t="e">
        <f>(O44/60)*P61</f>
        <v>#VALUE!</v>
      </c>
      <c r="P61" s="101" t="str">
        <f>IFERROR(INDEX(Ввод!$D:$D, MATCH(Вспомогательный!AJ61, Ввод!$B:$B, 0)), "--")</f>
        <v>--</v>
      </c>
      <c r="R61" s="105" t="str">
        <f>IFERROR(H68*Y22, "--")</f>
        <v>--</v>
      </c>
      <c r="S61" s="105" t="e">
        <f>(H85)/SUM($K$26:$K$27)</f>
        <v>#VALUE!</v>
      </c>
      <c r="U61" s="101" t="str">
        <f>IFERROR(INDEX(Результат!$D:$D, MATCH(Вспомогательный!AO61, Результат!$B:$B, 0)), "--")</f>
        <v>--</v>
      </c>
      <c r="V61" s="132"/>
      <c r="AD61" s="126" t="s">
        <v>963</v>
      </c>
      <c r="AG61" s="97" t="s">
        <v>904</v>
      </c>
      <c r="AJ61" s="97" t="s">
        <v>905</v>
      </c>
      <c r="AO61" s="126" t="s">
        <v>964</v>
      </c>
    </row>
    <row r="62" spans="3:41" x14ac:dyDescent="0.2">
      <c r="C62" s="172"/>
      <c r="E62" t="s">
        <v>101</v>
      </c>
      <c r="F62" s="29" t="e">
        <f>SUM(F58:F61)</f>
        <v>#VALUE!</v>
      </c>
      <c r="G62" s="105" t="e">
        <f>SUM(G58:G61)</f>
        <v>#VALUE!</v>
      </c>
      <c r="H62" s="29"/>
      <c r="I62" t="s">
        <v>101</v>
      </c>
      <c r="J62" s="105" t="n">
        <f>SUM(J58:J61)</f>
        <v>0.0</v>
      </c>
      <c r="L62" s="105" t="n">
        <f>SUM(L58:L61)</f>
        <v>0.0</v>
      </c>
      <c r="N62" s="48"/>
      <c r="O62" s="105" t="e">
        <f>SUM(O58:O61)</f>
        <v>#VALUE!</v>
      </c>
      <c r="R62" s="105" t="n">
        <f>SUM(R58:R61)</f>
        <v>0.0</v>
      </c>
      <c r="U62" s="105" t="n">
        <f>SUM(U58:U61)</f>
        <v>0.0</v>
      </c>
    </row>
    <row r="63" spans="3:41" x14ac:dyDescent="0.2">
      <c r="C63" s="172"/>
      <c r="R63" s="133" t="s">
        <v>946</v>
      </c>
    </row>
    <row r="64" spans="3:41" x14ac:dyDescent="0.2">
      <c r="C64" s="172"/>
      <c r="F64" s="22" t="s">
        <v>947</v>
      </c>
      <c r="G64" s="22" t="s">
        <v>948</v>
      </c>
      <c r="H64" s="22"/>
      <c r="I64" s="22" t="s">
        <v>949</v>
      </c>
      <c r="J64" s="22"/>
      <c r="K64" s="22" t="s">
        <v>950</v>
      </c>
      <c r="L64" s="22" t="s">
        <v>951</v>
      </c>
      <c r="M64" s="134"/>
      <c r="N64" s="173" t="s">
        <v>952</v>
      </c>
      <c r="O64" s="135"/>
      <c r="P64" s="136" t="s">
        <v>102</v>
      </c>
      <c r="Q64" s="137" t="s">
        <v>953</v>
      </c>
      <c r="R64" s="135" t="s">
        <v>954</v>
      </c>
      <c r="S64" s="135" t="s">
        <v>122</v>
      </c>
      <c r="T64" s="135" t="s">
        <v>955</v>
      </c>
      <c r="U64" s="138" t="s">
        <v>956</v>
      </c>
    </row>
    <row r="65" spans="3:38" x14ac:dyDescent="0.2">
      <c r="C65" s="172"/>
      <c r="E65" t="s">
        <v>97</v>
      </c>
      <c r="F65" s="139" t="e">
        <f>($H$6-H82/60)/(SUM($G$26+$G$27)/60)</f>
        <v>#VALUE!</v>
      </c>
      <c r="G65" s="140" t="e">
        <f>H65*F65</f>
        <v>#VALUE!</v>
      </c>
      <c r="H65" s="101" t="str">
        <f>IFERROR(INDEX(Ввод!$D:$D, MATCH(Вспомогательный!AB65, Ввод!$B:$B, 0)), "--")</f>
        <v>--</v>
      </c>
      <c r="I65" s="140" t="e">
        <f>J65*F65</f>
        <v>#VALUE!</v>
      </c>
      <c r="J65" s="101" t="str">
        <f>IFERROR(INDEX(Ввод!$D:$D, MATCH(Вспомогательный!AD65, Ввод!$B:$B, 0)), "--")</f>
        <v>--</v>
      </c>
      <c r="K65" s="141" t="e">
        <f>F65*L65</f>
        <v>#VALUE!</v>
      </c>
      <c r="L65" s="142" t="e">
        <f>$G$27/60</f>
        <v>#VALUE!</v>
      </c>
      <c r="N65" s="174"/>
      <c r="O65" s="143" t="s">
        <v>97</v>
      </c>
      <c r="P65" s="144" t="e">
        <f ref="P65:Q68" si="7" t="shared">F58</f>
        <v>#VALUE!</v>
      </c>
      <c r="Q65" s="144" t="e">
        <f si="7" t="shared"/>
        <v>#VALUE!</v>
      </c>
      <c r="R65" s="145" t="str">
        <f>J58</f>
        <v>--</v>
      </c>
      <c r="S65" s="146" t="str">
        <f>L58</f>
        <v>--</v>
      </c>
      <c r="T65" s="144" t="e">
        <f>O58</f>
        <v>#VALUE!</v>
      </c>
      <c r="U65" s="147" t="str">
        <f>U58</f>
        <v>--</v>
      </c>
      <c r="AB65" s="97" t="s">
        <v>892</v>
      </c>
      <c r="AD65" s="97" t="s">
        <v>895</v>
      </c>
      <c r="AL65" s="97"/>
    </row>
    <row r="66" spans="3:38" x14ac:dyDescent="0.2">
      <c r="C66" s="172"/>
      <c r="E66" t="s">
        <v>98</v>
      </c>
      <c r="F66" s="139" t="e">
        <f>($H$6-H83/60)/(SUM($G$26+$G$27)/60)</f>
        <v>#VALUE!</v>
      </c>
      <c r="G66" s="140" t="e">
        <f>H66*F66</f>
        <v>#VALUE!</v>
      </c>
      <c r="H66" s="101" t="str">
        <f>IFERROR(INDEX(Ввод!$D:$D, MATCH(Вспомогательный!AB66, Ввод!$B:$B, 0)), "--")</f>
        <v>--</v>
      </c>
      <c r="I66" s="140" t="e">
        <f>J66*F66</f>
        <v>#VALUE!</v>
      </c>
      <c r="J66" s="101" t="str">
        <f>IFERROR(INDEX(Ввод!$D:$D, MATCH(Вспомогательный!AD66, Ввод!$B:$B, 0)), "--")</f>
        <v>--</v>
      </c>
      <c r="K66" s="141" t="e">
        <f>F66*L66</f>
        <v>#VALUE!</v>
      </c>
      <c r="L66" s="142" t="e">
        <f>$G$27/60</f>
        <v>#VALUE!</v>
      </c>
      <c r="N66" s="174"/>
      <c r="O66" s="143" t="s">
        <v>98</v>
      </c>
      <c r="P66" s="144" t="e">
        <f si="7" t="shared"/>
        <v>#VALUE!</v>
      </c>
      <c r="Q66" s="144" t="e">
        <f si="7" t="shared"/>
        <v>#VALUE!</v>
      </c>
      <c r="R66" s="145" t="str">
        <f>J59</f>
        <v>--</v>
      </c>
      <c r="S66" s="146" t="str">
        <f>L59</f>
        <v>--</v>
      </c>
      <c r="T66" s="144" t="e">
        <f>O59</f>
        <v>#VALUE!</v>
      </c>
      <c r="U66" s="147" t="str">
        <f>U59</f>
        <v>--</v>
      </c>
      <c r="AB66" s="97" t="s">
        <v>892</v>
      </c>
      <c r="AD66" s="97" t="s">
        <v>895</v>
      </c>
      <c r="AL66" s="97"/>
    </row>
    <row r="67" spans="3:38" x14ac:dyDescent="0.2">
      <c r="C67" s="172"/>
      <c r="E67" t="s">
        <v>99</v>
      </c>
      <c r="F67" s="139" t="e">
        <f>($H$6-H84/60)/(SUM($G$26+$G$27)/60)</f>
        <v>#VALUE!</v>
      </c>
      <c r="G67" s="140" t="e">
        <f>H67*F67</f>
        <v>#VALUE!</v>
      </c>
      <c r="H67" s="101" t="str">
        <f>IFERROR(INDEX(Ввод!$D:$D, MATCH(Вспомогательный!AB67, Ввод!$B:$B, 0)), "--")</f>
        <v>--</v>
      </c>
      <c r="I67" s="140" t="e">
        <f>J67*F67</f>
        <v>#VALUE!</v>
      </c>
      <c r="J67" s="101" t="str">
        <f>IFERROR(INDEX(Ввод!$D:$D, MATCH(Вспомогательный!AD67, Ввод!$B:$B, 0)), "--")</f>
        <v>--</v>
      </c>
      <c r="K67" s="141" t="e">
        <f>F67*L67</f>
        <v>#VALUE!</v>
      </c>
      <c r="L67" s="142" t="e">
        <f>$G$27/60</f>
        <v>#VALUE!</v>
      </c>
      <c r="N67" s="174"/>
      <c r="O67" s="143" t="s">
        <v>99</v>
      </c>
      <c r="P67" s="144" t="e">
        <f si="7" t="shared"/>
        <v>#VALUE!</v>
      </c>
      <c r="Q67" s="144" t="e">
        <f si="7" t="shared"/>
        <v>#VALUE!</v>
      </c>
      <c r="R67" s="145" t="str">
        <f>J60</f>
        <v>--</v>
      </c>
      <c r="S67" s="146" t="str">
        <f>L60</f>
        <v>--</v>
      </c>
      <c r="T67" s="144" t="e">
        <f>O60</f>
        <v>#VALUE!</v>
      </c>
      <c r="U67" s="147" t="str">
        <f>U60</f>
        <v>--</v>
      </c>
      <c r="AB67" s="97" t="s">
        <v>892</v>
      </c>
      <c r="AD67" s="97" t="s">
        <v>895</v>
      </c>
      <c r="AL67" s="97"/>
    </row>
    <row r="68" spans="3:38" x14ac:dyDescent="0.2">
      <c r="C68" s="172"/>
      <c r="E68" t="s">
        <v>100</v>
      </c>
      <c r="F68" s="139" t="e">
        <f>($H$6-H85)/(SUM($K$26+$K$27)/60)</f>
        <v>#VALUE!</v>
      </c>
      <c r="G68" s="140" t="e">
        <f>H68*F68</f>
        <v>#VALUE!</v>
      </c>
      <c r="H68" s="101" t="str">
        <f>IFERROR(INDEX(Ввод!$D:$D, MATCH(Вспомогательный!AB68, Ввод!$B:$B, 0)), "--")</f>
        <v>--</v>
      </c>
      <c r="I68" s="140" t="e">
        <f>J68*F68</f>
        <v>#VALUE!</v>
      </c>
      <c r="J68" s="101" t="str">
        <f>IFERROR(INDEX(Ввод!$D:$D, MATCH(Вспомогательный!AD68, Ввод!$B:$B, 0)), "--")</f>
        <v>--</v>
      </c>
      <c r="K68" s="141" t="e">
        <f>F68*L68</f>
        <v>#VALUE!</v>
      </c>
      <c r="L68" s="142" t="e">
        <f>$K$27/60</f>
        <v>#VALUE!</v>
      </c>
      <c r="N68" s="175"/>
      <c r="O68" s="148" t="s">
        <v>100</v>
      </c>
      <c r="P68" s="149" t="e">
        <f si="7" t="shared"/>
        <v>#VALUE!</v>
      </c>
      <c r="Q68" s="149" t="e">
        <f si="7" t="shared"/>
        <v>#VALUE!</v>
      </c>
      <c r="R68" s="150" t="str">
        <f>J61</f>
        <v>--</v>
      </c>
      <c r="S68" s="151" t="str">
        <f>L61</f>
        <v>--</v>
      </c>
      <c r="T68" s="149" t="e">
        <f>O61</f>
        <v>#VALUE!</v>
      </c>
      <c r="U68" s="152" t="str">
        <f>U61</f>
        <v>--</v>
      </c>
      <c r="AB68" s="97" t="s">
        <v>899</v>
      </c>
      <c r="AD68" s="97" t="s">
        <v>904</v>
      </c>
      <c r="AL68" s="97"/>
    </row>
    <row r="69" spans="3:38" x14ac:dyDescent="0.2">
      <c r="C69" s="172"/>
    </row>
    <row customHeight="1" ht="14.25" r="71" spans="3:38" x14ac:dyDescent="0.2">
      <c r="C71" s="169" t="s">
        <v>576</v>
      </c>
      <c r="E71" s="18" t="s">
        <v>124</v>
      </c>
      <c r="F71" s="18"/>
      <c r="G71" s="18"/>
    </row>
    <row r="72" spans="3:38" x14ac:dyDescent="0.2">
      <c r="C72" s="169"/>
      <c r="E72" s="22" t="s">
        <v>125</v>
      </c>
      <c r="F72" s="22"/>
      <c r="G72" s="22"/>
      <c r="I72" s="22" t="s">
        <v>126</v>
      </c>
      <c r="J72" s="22"/>
      <c r="K72" s="22"/>
      <c r="M72" s="22" t="s">
        <v>130</v>
      </c>
      <c r="N72" s="22"/>
      <c r="O72" s="22"/>
      <c r="P72" s="22"/>
      <c r="R72" s="22" t="s">
        <v>131</v>
      </c>
      <c r="S72" s="22"/>
      <c r="T72" s="22"/>
      <c r="U72" s="22"/>
      <c r="V72" s="37"/>
      <c r="W72" s="37"/>
      <c r="X72" s="37"/>
    </row>
    <row r="73" spans="3:38" x14ac:dyDescent="0.2">
      <c r="C73" s="169"/>
      <c r="F73" s="23" t="s">
        <v>102</v>
      </c>
      <c r="G73" s="23" t="s">
        <v>103</v>
      </c>
      <c r="J73" s="23" t="s">
        <v>102</v>
      </c>
      <c r="K73" s="23" t="s">
        <v>103</v>
      </c>
      <c r="N73" s="25" t="s">
        <v>127</v>
      </c>
      <c r="O73" s="25" t="s">
        <v>128</v>
      </c>
      <c r="P73" s="25" t="s">
        <v>129</v>
      </c>
      <c r="S73" s="25" t="s">
        <v>127</v>
      </c>
      <c r="T73" s="25" t="s">
        <v>128</v>
      </c>
      <c r="U73" s="25" t="s">
        <v>129</v>
      </c>
      <c r="V73" s="38"/>
      <c r="W73" s="38"/>
      <c r="X73" s="38"/>
    </row>
    <row r="74" spans="3:38" x14ac:dyDescent="0.2">
      <c r="C74" s="169"/>
      <c r="E74" t="s">
        <v>97</v>
      </c>
      <c r="F74" s="24"/>
      <c r="G74" s="102" t="str">
        <f>IFERROR(INDEX(Результат!$D:$D, MATCH(Вспомогательный!AA74, Результат!$B:$B, 0)), "--")</f>
        <v>--</v>
      </c>
      <c r="I74" t="s">
        <v>97</v>
      </c>
      <c r="J74" s="24"/>
      <c r="K74" s="102" t="str">
        <f>IFERROR(INDEX(Результат!$D:$D, MATCH(Вспомогательный!AE74, Результат!$B:$B, 0)), "--")</f>
        <v>--</v>
      </c>
      <c r="M74" t="s">
        <v>97</v>
      </c>
      <c r="N74" s="32" t="e">
        <f>F74/$H$6</f>
        <v>#VALUE!</v>
      </c>
      <c r="O74" s="32" t="e">
        <f>J74/$H$6</f>
        <v>#VALUE!</v>
      </c>
      <c r="P74" s="32" t="e">
        <f>1-N74-O74</f>
        <v>#VALUE!</v>
      </c>
      <c r="R74" t="s">
        <v>97</v>
      </c>
      <c r="S74" s="32" t="e">
        <f>G74/$H$6</f>
        <v>#VALUE!</v>
      </c>
      <c r="T74" s="32" t="e">
        <f>K74/$H$6</f>
        <v>#VALUE!</v>
      </c>
      <c r="U74" s="32" t="e">
        <f>1-S74-T74</f>
        <v>#VALUE!</v>
      </c>
      <c r="V74" s="39"/>
      <c r="W74" s="40"/>
      <c r="X74" s="40"/>
      <c r="AA74" t="s">
        <v>254</v>
      </c>
      <c r="AE74" t="s">
        <v>258</v>
      </c>
    </row>
    <row r="75" spans="3:38" x14ac:dyDescent="0.2">
      <c r="C75" s="169"/>
      <c r="E75" t="s">
        <v>98</v>
      </c>
      <c r="F75" s="24"/>
      <c r="G75" s="102" t="str">
        <f>IFERROR(INDEX(Результат!$D:$D, MATCH(Вспомогательный!AA75, Результат!$B:$B, 0)), "--")</f>
        <v>--</v>
      </c>
      <c r="I75" t="s">
        <v>98</v>
      </c>
      <c r="J75" s="24"/>
      <c r="K75" s="102" t="str">
        <f>IFERROR(INDEX(Результат!$D:$D, MATCH(Вспомогательный!AE75, Результат!$B:$B, 0)), "--")</f>
        <v>--</v>
      </c>
      <c r="M75" t="s">
        <v>98</v>
      </c>
      <c r="N75" s="32" t="e">
        <f ref="N75:N77" si="8" t="shared">F75/$H$6</f>
        <v>#VALUE!</v>
      </c>
      <c r="O75" s="32" t="e">
        <f ref="O75:O77" si="9" t="shared">J75/$H$6</f>
        <v>#VALUE!</v>
      </c>
      <c r="P75" s="32" t="e">
        <f>1-N75-O75</f>
        <v>#VALUE!</v>
      </c>
      <c r="R75" t="s">
        <v>98</v>
      </c>
      <c r="S75" s="32" t="e">
        <f ref="S75:S77" si="10" t="shared">G75/$H$6</f>
        <v>#VALUE!</v>
      </c>
      <c r="T75" s="32" t="e">
        <f ref="T75:T77" si="11" t="shared">K75/$H$6</f>
        <v>#VALUE!</v>
      </c>
      <c r="U75" s="32" t="e">
        <f>1-S75-T75</f>
        <v>#VALUE!</v>
      </c>
      <c r="V75" s="39"/>
      <c r="W75" s="40"/>
      <c r="X75" s="40"/>
      <c r="AA75" t="s">
        <v>255</v>
      </c>
      <c r="AE75" t="s">
        <v>259</v>
      </c>
    </row>
    <row r="76" spans="3:38" x14ac:dyDescent="0.2">
      <c r="C76" s="169"/>
      <c r="E76" t="s">
        <v>99</v>
      </c>
      <c r="F76" s="24"/>
      <c r="G76" s="102" t="str">
        <f>IFERROR(INDEX(Результат!$D:$D, MATCH(Вспомогательный!AA76, Результат!$B:$B, 0)), "--")</f>
        <v>--</v>
      </c>
      <c r="I76" t="s">
        <v>99</v>
      </c>
      <c r="J76" s="24"/>
      <c r="K76" s="102" t="str">
        <f>IFERROR(INDEX(Результат!$D:$D, MATCH(Вспомогательный!AE76, Результат!$B:$B, 0)), "--")</f>
        <v>--</v>
      </c>
      <c r="M76" t="s">
        <v>99</v>
      </c>
      <c r="N76" s="32" t="e">
        <f si="8" t="shared"/>
        <v>#VALUE!</v>
      </c>
      <c r="O76" s="32" t="e">
        <f si="9" t="shared"/>
        <v>#VALUE!</v>
      </c>
      <c r="P76" s="32" t="e">
        <f>1-N76-O76</f>
        <v>#VALUE!</v>
      </c>
      <c r="R76" t="s">
        <v>99</v>
      </c>
      <c r="S76" s="32" t="e">
        <f si="10" t="shared"/>
        <v>#VALUE!</v>
      </c>
      <c r="T76" s="32" t="e">
        <f si="11" t="shared"/>
        <v>#VALUE!</v>
      </c>
      <c r="U76" s="32" t="e">
        <f>1-S76-T76</f>
        <v>#VALUE!</v>
      </c>
      <c r="V76" s="39"/>
      <c r="W76" s="40"/>
      <c r="X76" s="40"/>
      <c r="AA76" t="s">
        <v>256</v>
      </c>
      <c r="AE76" t="s">
        <v>260</v>
      </c>
    </row>
    <row r="77" spans="3:38" x14ac:dyDescent="0.2">
      <c r="C77" s="169"/>
      <c r="E77" t="s">
        <v>100</v>
      </c>
      <c r="F77" s="24"/>
      <c r="G77" s="102" t="str">
        <f>IFERROR(INDEX(Результат!$D:$D, MATCH(Вспомогательный!AA77, Результат!$B:$B, 0)), "--")</f>
        <v>--</v>
      </c>
      <c r="I77" t="s">
        <v>100</v>
      </c>
      <c r="J77" s="24"/>
      <c r="K77" s="102" t="str">
        <f>IFERROR(INDEX(Результат!$D:$D, MATCH(Вспомогательный!AE77, Результат!$B:$B, 0)), "--")</f>
        <v>--</v>
      </c>
      <c r="M77" t="s">
        <v>100</v>
      </c>
      <c r="N77" s="32" t="e">
        <f si="8" t="shared"/>
        <v>#VALUE!</v>
      </c>
      <c r="O77" s="32" t="e">
        <f si="9" t="shared"/>
        <v>#VALUE!</v>
      </c>
      <c r="P77" s="32" t="e">
        <f>1-N77-O77</f>
        <v>#VALUE!</v>
      </c>
      <c r="R77" t="s">
        <v>100</v>
      </c>
      <c r="S77" s="32" t="e">
        <f si="10" t="shared"/>
        <v>#VALUE!</v>
      </c>
      <c r="T77" s="32" t="e">
        <f si="11" t="shared"/>
        <v>#VALUE!</v>
      </c>
      <c r="U77" s="32" t="e">
        <f>1-S77-T77</f>
        <v>#VALUE!</v>
      </c>
      <c r="V77" s="39"/>
      <c r="W77" s="40"/>
      <c r="X77" s="40"/>
      <c r="AA77" t="s">
        <v>257</v>
      </c>
      <c r="AE77" t="s">
        <v>261</v>
      </c>
    </row>
    <row r="78" spans="3:38" x14ac:dyDescent="0.2">
      <c r="C78" s="169"/>
      <c r="E78" t="s">
        <v>101</v>
      </c>
      <c r="F78" s="29" t="n">
        <f>SUM(F74:F77)</f>
        <v>0.0</v>
      </c>
      <c r="G78" s="108" t="n">
        <f>SUM(G74:G77)</f>
        <v>0.0</v>
      </c>
      <c r="I78" t="s">
        <v>101</v>
      </c>
      <c r="J78" s="29" t="n">
        <f>SUM(J74:J77)</f>
        <v>0.0</v>
      </c>
      <c r="K78" s="108" t="n">
        <f>SUM(K74:K77)</f>
        <v>0.0</v>
      </c>
      <c r="M78" t="s">
        <v>101</v>
      </c>
      <c r="N78" s="32" t="str">
        <f>IFERROR(F78/($G$10*$H$6), "--")</f>
        <v>--</v>
      </c>
      <c r="O78" s="32" t="str">
        <f>IFERROR(J78/($G$10*$H$6), "--")</f>
        <v>--</v>
      </c>
      <c r="P78" s="32" t="str">
        <f>IFERROR(1-N78-O78, "--")</f>
        <v>--</v>
      </c>
      <c r="R78" t="s">
        <v>101</v>
      </c>
      <c r="S78" s="32" t="str">
        <f>IFERROR(G78/($G$10*$H$6), "--")</f>
        <v>--</v>
      </c>
      <c r="T78" s="32" t="str">
        <f>IFERROR(K78/($G$10*$H$6), "--")</f>
        <v>--</v>
      </c>
      <c r="U78" s="32" t="str">
        <f>IFERROR(1-S78-T78, "--")</f>
        <v>--</v>
      </c>
      <c r="V78" s="39"/>
      <c r="W78" s="40"/>
      <c r="X78" s="40"/>
    </row>
    <row r="79" spans="3:38" x14ac:dyDescent="0.2">
      <c r="C79" s="169"/>
      <c r="V79" s="20"/>
      <c r="W79" s="20"/>
      <c r="X79" s="20"/>
    </row>
    <row r="80" spans="3:38" x14ac:dyDescent="0.2">
      <c r="C80" s="169"/>
      <c r="E80" s="22" t="s">
        <v>132</v>
      </c>
      <c r="F80" s="22"/>
      <c r="G80" s="22"/>
      <c r="H80" s="22"/>
      <c r="M80" s="22" t="s">
        <v>133</v>
      </c>
      <c r="N80" s="22"/>
      <c r="O80" s="22"/>
      <c r="P80" s="22"/>
      <c r="V80" s="20"/>
      <c r="W80" s="20"/>
      <c r="X80" s="20"/>
    </row>
    <row r="81" spans="3:31" x14ac:dyDescent="0.2">
      <c r="C81" s="169"/>
      <c r="F81" s="25" t="s">
        <v>127</v>
      </c>
      <c r="G81" s="25" t="s">
        <v>128</v>
      </c>
      <c r="H81" s="25" t="s">
        <v>101</v>
      </c>
      <c r="N81" s="25" t="s">
        <v>127</v>
      </c>
      <c r="O81" s="25" t="s">
        <v>128</v>
      </c>
      <c r="P81" s="25" t="s">
        <v>101</v>
      </c>
      <c r="V81" s="20"/>
      <c r="W81" s="20"/>
      <c r="X81" s="20"/>
    </row>
    <row r="82" spans="3:31" x14ac:dyDescent="0.2">
      <c r="C82" s="169"/>
      <c r="E82" t="s">
        <v>97</v>
      </c>
      <c r="F82" s="31" t="e">
        <f>G74*60</f>
        <v>#VALUE!</v>
      </c>
      <c r="G82" s="31" t="e">
        <f>K74*60</f>
        <v>#VALUE!</v>
      </c>
      <c r="H82" s="31" t="e">
        <f>SUM(F82:G82)</f>
        <v>#VALUE!</v>
      </c>
      <c r="M82" t="s">
        <v>97</v>
      </c>
      <c r="N82" s="31" t="str">
        <f ref="N82:O84" si="12" t="shared">IFERROR((F82/$G$26*$G$27)/10^3, "--")</f>
        <v>--</v>
      </c>
      <c r="O82" s="31" t="str">
        <f si="12" t="shared"/>
        <v>--</v>
      </c>
      <c r="P82" s="31" t="n">
        <f>SUM(N82:O82)</f>
        <v>0.0</v>
      </c>
      <c r="V82" s="20"/>
      <c r="W82" s="20"/>
      <c r="X82" s="20"/>
    </row>
    <row r="83" spans="3:31" x14ac:dyDescent="0.2">
      <c r="C83" s="169"/>
      <c r="E83" t="s">
        <v>98</v>
      </c>
      <c r="F83" s="31" t="e">
        <f>G75*60</f>
        <v>#VALUE!</v>
      </c>
      <c r="G83" s="31" t="e">
        <f>K75*60</f>
        <v>#VALUE!</v>
      </c>
      <c r="H83" s="31" t="e">
        <f>SUM(F83:G83)</f>
        <v>#VALUE!</v>
      </c>
      <c r="M83" t="s">
        <v>98</v>
      </c>
      <c r="N83" s="31" t="str">
        <f si="12" t="shared"/>
        <v>--</v>
      </c>
      <c r="O83" s="31" t="str">
        <f si="12" t="shared"/>
        <v>--</v>
      </c>
      <c r="P83" s="31" t="n">
        <f>SUM(N83:O83)</f>
        <v>0.0</v>
      </c>
      <c r="V83" s="20"/>
      <c r="W83" s="20"/>
      <c r="X83" s="20"/>
    </row>
    <row r="84" spans="3:31" x14ac:dyDescent="0.2">
      <c r="C84" s="169"/>
      <c r="E84" t="s">
        <v>99</v>
      </c>
      <c r="F84" s="31" t="e">
        <f>G76*60</f>
        <v>#VALUE!</v>
      </c>
      <c r="G84" s="31" t="e">
        <f>K76*60</f>
        <v>#VALUE!</v>
      </c>
      <c r="H84" s="31" t="e">
        <f>SUM(F84:G84)</f>
        <v>#VALUE!</v>
      </c>
      <c r="M84" t="s">
        <v>99</v>
      </c>
      <c r="N84" s="31" t="str">
        <f si="12" t="shared"/>
        <v>--</v>
      </c>
      <c r="O84" s="31" t="str">
        <f si="12" t="shared"/>
        <v>--</v>
      </c>
      <c r="P84" s="31" t="n">
        <f>SUM(N84:O84)</f>
        <v>0.0</v>
      </c>
      <c r="V84" s="20"/>
      <c r="W84" s="20"/>
      <c r="X84" s="20"/>
    </row>
    <row r="85" spans="3:31" x14ac:dyDescent="0.2">
      <c r="C85" s="169"/>
      <c r="E85" t="s">
        <v>100</v>
      </c>
      <c r="F85" s="31" t="e">
        <f>G77*60</f>
        <v>#VALUE!</v>
      </c>
      <c r="G85" s="31" t="e">
        <f>K77*60</f>
        <v>#VALUE!</v>
      </c>
      <c r="H85" s="31" t="e">
        <f>SUM(F85:G85)</f>
        <v>#VALUE!</v>
      </c>
      <c r="M85" t="s">
        <v>100</v>
      </c>
      <c r="N85" s="31" t="str">
        <f>IFERROR((F85/$G$26*$G$28)/10^3, "--")</f>
        <v>--</v>
      </c>
      <c r="O85" s="31" t="str">
        <f>IFERROR((G85/$G$26*$G$28)/10^3, "--")</f>
        <v>--</v>
      </c>
      <c r="P85" s="31" t="n">
        <f>SUM(N85:O85)</f>
        <v>0.0</v>
      </c>
      <c r="V85" s="20"/>
      <c r="W85" s="20"/>
      <c r="X85" s="20"/>
    </row>
    <row r="86" spans="3:31" x14ac:dyDescent="0.2">
      <c r="C86" s="169"/>
      <c r="E86" t="s">
        <v>101</v>
      </c>
      <c r="F86" s="29" t="e">
        <f>SUM(F82:F85)</f>
        <v>#VALUE!</v>
      </c>
      <c r="G86" s="29" t="e">
        <f>SUM(G82:G85)</f>
        <v>#VALUE!</v>
      </c>
      <c r="H86" s="31" t="e">
        <f>SUM(F86:G86)</f>
        <v>#VALUE!</v>
      </c>
      <c r="M86" t="s">
        <v>101</v>
      </c>
      <c r="N86" s="29" t="n">
        <f>SUM(N82:N85)</f>
        <v>0.0</v>
      </c>
      <c r="O86" s="29" t="n">
        <f>SUM(O82:O85)</f>
        <v>0.0</v>
      </c>
      <c r="P86" s="31" t="n">
        <f>SUM(N86:O86)</f>
        <v>0.0</v>
      </c>
      <c r="V86" s="20"/>
      <c r="W86" s="20"/>
      <c r="X86" s="20"/>
    </row>
    <row r="87" spans="3:31" x14ac:dyDescent="0.2">
      <c r="C87" s="169"/>
      <c r="V87" s="20"/>
      <c r="W87" s="20"/>
      <c r="X87" s="20"/>
    </row>
    <row r="88" spans="3:31" x14ac:dyDescent="0.2">
      <c r="C88" s="169"/>
      <c r="E88" s="18" t="s">
        <v>134</v>
      </c>
      <c r="F88" s="18"/>
      <c r="G88" s="18"/>
      <c r="V88" s="20"/>
      <c r="W88" s="20"/>
      <c r="X88" s="20"/>
    </row>
    <row r="89" spans="3:31" x14ac:dyDescent="0.2">
      <c r="C89" s="169"/>
      <c r="E89" s="22" t="s">
        <v>125</v>
      </c>
      <c r="F89" s="22"/>
      <c r="G89" s="22"/>
      <c r="I89" s="22" t="s">
        <v>126</v>
      </c>
      <c r="J89" s="22"/>
      <c r="K89" s="22"/>
      <c r="M89" s="22" t="s">
        <v>130</v>
      </c>
      <c r="N89" s="22"/>
      <c r="O89" s="22"/>
      <c r="P89" s="22"/>
      <c r="R89" s="22" t="s">
        <v>131</v>
      </c>
      <c r="S89" s="22"/>
      <c r="T89" s="22"/>
      <c r="U89" s="22"/>
      <c r="V89" s="37"/>
      <c r="W89" s="37"/>
      <c r="X89" s="37"/>
    </row>
    <row r="90" spans="3:31" x14ac:dyDescent="0.2">
      <c r="C90" s="169"/>
      <c r="F90" s="23" t="s">
        <v>102</v>
      </c>
      <c r="G90" s="23" t="s">
        <v>103</v>
      </c>
      <c r="J90" s="23" t="s">
        <v>102</v>
      </c>
      <c r="K90" s="23" t="s">
        <v>103</v>
      </c>
      <c r="N90" s="25" t="s">
        <v>127</v>
      </c>
      <c r="O90" s="25" t="s">
        <v>128</v>
      </c>
      <c r="P90" s="25" t="s">
        <v>129</v>
      </c>
      <c r="S90" s="25" t="s">
        <v>127</v>
      </c>
      <c r="T90" s="25" t="s">
        <v>128</v>
      </c>
      <c r="U90" s="25" t="s">
        <v>129</v>
      </c>
      <c r="V90" s="38"/>
      <c r="W90" s="38"/>
      <c r="X90" s="38"/>
    </row>
    <row r="91" spans="3:31" x14ac:dyDescent="0.2">
      <c r="C91" s="169"/>
      <c r="E91" t="s">
        <v>135</v>
      </c>
      <c r="F91" s="24"/>
      <c r="G91" s="102" t="str">
        <f>IFERROR(INDEX(Результат!$D:$D, MATCH(Вспомогательный!AA91, Результат!$B:$B, 0)), "--")</f>
        <v>--</v>
      </c>
      <c r="I91" t="s">
        <v>135</v>
      </c>
      <c r="J91" s="24"/>
      <c r="K91" s="102" t="str">
        <f>IFERROR(INDEX(Результат!$D:$D, MATCH(Вспомогательный!AE91, Результат!$B:$B, 0)), "--")</f>
        <v>--</v>
      </c>
      <c r="M91" t="s">
        <v>135</v>
      </c>
      <c r="N91" s="32" t="e">
        <f>F91/$H$6</f>
        <v>#VALUE!</v>
      </c>
      <c r="O91" s="32" t="e">
        <f>J91/$H$6</f>
        <v>#VALUE!</v>
      </c>
      <c r="P91" s="32" t="e">
        <f>1-N91-O91</f>
        <v>#VALUE!</v>
      </c>
      <c r="R91" t="s">
        <v>135</v>
      </c>
      <c r="S91" s="32" t="e">
        <f>G91/$H$6</f>
        <v>#VALUE!</v>
      </c>
      <c r="T91" s="32" t="e">
        <f>K91/$H$6</f>
        <v>#VALUE!</v>
      </c>
      <c r="U91" s="32" t="e">
        <f>1-S91-T91</f>
        <v>#VALUE!</v>
      </c>
      <c r="V91" s="39"/>
      <c r="W91" s="40"/>
      <c r="X91" s="40"/>
      <c r="AA91" t="s">
        <v>262</v>
      </c>
      <c r="AE91" t="s">
        <v>267</v>
      </c>
    </row>
    <row r="92" spans="3:31" x14ac:dyDescent="0.2">
      <c r="C92" s="169"/>
      <c r="E92" t="s">
        <v>136</v>
      </c>
      <c r="F92" s="24"/>
      <c r="G92" s="102" t="str">
        <f>IFERROR(INDEX(Результат!$D:$D, MATCH(Вспомогательный!AA92, Результат!$B:$B, 0)), "--")</f>
        <v>--</v>
      </c>
      <c r="I92" t="s">
        <v>136</v>
      </c>
      <c r="J92" s="24"/>
      <c r="K92" s="102" t="str">
        <f>IFERROR(INDEX(Результат!$D:$D, MATCH(Вспомогательный!AE92, Результат!$B:$B, 0)), "--")</f>
        <v>--</v>
      </c>
      <c r="M92" t="s">
        <v>136</v>
      </c>
      <c r="N92" s="32" t="e">
        <f ref="N92:N94" si="13" t="shared">F92/$H$6</f>
        <v>#VALUE!</v>
      </c>
      <c r="O92" s="32" t="e">
        <f ref="O92:O94" si="14" t="shared">J92/$H$6</f>
        <v>#VALUE!</v>
      </c>
      <c r="P92" s="32" t="e">
        <f>1-N92-O92</f>
        <v>#VALUE!</v>
      </c>
      <c r="R92" t="s">
        <v>136</v>
      </c>
      <c r="S92" s="32" t="e">
        <f ref="S92:S94" si="15" t="shared">G92/$H$6</f>
        <v>#VALUE!</v>
      </c>
      <c r="T92" s="32" t="e">
        <f ref="T92:T94" si="16" t="shared">K92/$H$6</f>
        <v>#VALUE!</v>
      </c>
      <c r="U92" s="32" t="e">
        <f>1-S92-T92</f>
        <v>#VALUE!</v>
      </c>
      <c r="V92" s="39"/>
      <c r="W92" s="40"/>
      <c r="X92" s="40"/>
      <c r="AA92" t="s">
        <v>263</v>
      </c>
      <c r="AE92" t="s">
        <v>268</v>
      </c>
    </row>
    <row r="93" spans="3:31" x14ac:dyDescent="0.2">
      <c r="C93" s="169"/>
      <c r="E93" t="s">
        <v>137</v>
      </c>
      <c r="F93" s="24"/>
      <c r="G93" s="102" t="str">
        <f>IFERROR(INDEX(Результат!$D:$D, MATCH(Вспомогательный!AA93, Результат!$B:$B, 0)), "--")</f>
        <v>--</v>
      </c>
      <c r="I93" t="s">
        <v>137</v>
      </c>
      <c r="J93" s="24"/>
      <c r="K93" s="102" t="str">
        <f>IFERROR(INDEX(Результат!$D:$D, MATCH(Вспомогательный!AE93, Результат!$B:$B, 0)), "--")</f>
        <v>--</v>
      </c>
      <c r="M93" t="s">
        <v>137</v>
      </c>
      <c r="N93" s="32" t="e">
        <f si="13" t="shared"/>
        <v>#VALUE!</v>
      </c>
      <c r="O93" s="32" t="e">
        <f si="14" t="shared"/>
        <v>#VALUE!</v>
      </c>
      <c r="P93" s="32" t="e">
        <f>1-N93-O93</f>
        <v>#VALUE!</v>
      </c>
      <c r="R93" t="s">
        <v>137</v>
      </c>
      <c r="S93" s="32" t="e">
        <f si="15" t="shared"/>
        <v>#VALUE!</v>
      </c>
      <c r="T93" s="32" t="e">
        <f si="16" t="shared"/>
        <v>#VALUE!</v>
      </c>
      <c r="U93" s="32" t="e">
        <f>1-S93-T93</f>
        <v>#VALUE!</v>
      </c>
      <c r="V93" s="39"/>
      <c r="W93" s="40"/>
      <c r="X93" s="40"/>
      <c r="AA93" t="s">
        <v>264</v>
      </c>
      <c r="AE93" t="s">
        <v>269</v>
      </c>
    </row>
    <row r="94" spans="3:31" x14ac:dyDescent="0.2">
      <c r="C94" s="169"/>
      <c r="E94" t="s">
        <v>138</v>
      </c>
      <c r="F94" s="24"/>
      <c r="G94" s="102" t="str">
        <f>IFERROR(INDEX(Результат!$D:$D, MATCH(Вспомогательный!AA94, Результат!$B:$B, 0)), "--")</f>
        <v>--</v>
      </c>
      <c r="I94" t="s">
        <v>138</v>
      </c>
      <c r="J94" s="24"/>
      <c r="K94" s="102" t="str">
        <f>IFERROR(INDEX(Результат!$D:$D, MATCH(Вспомогательный!AE94, Результат!$B:$B, 0)), "--")</f>
        <v>--</v>
      </c>
      <c r="M94" t="s">
        <v>138</v>
      </c>
      <c r="N94" s="32" t="e">
        <f si="13" t="shared"/>
        <v>#VALUE!</v>
      </c>
      <c r="O94" s="32" t="e">
        <f si="14" t="shared"/>
        <v>#VALUE!</v>
      </c>
      <c r="P94" s="32" t="e">
        <f>1-N94-O94</f>
        <v>#VALUE!</v>
      </c>
      <c r="R94" t="s">
        <v>138</v>
      </c>
      <c r="S94" s="32" t="e">
        <f si="15" t="shared"/>
        <v>#VALUE!</v>
      </c>
      <c r="T94" s="32" t="e">
        <f si="16" t="shared"/>
        <v>#VALUE!</v>
      </c>
      <c r="U94" s="32" t="e">
        <f>1-S94-T94</f>
        <v>#VALUE!</v>
      </c>
      <c r="V94" s="39"/>
      <c r="W94" s="40"/>
      <c r="X94" s="40"/>
      <c r="AA94" t="s">
        <v>265</v>
      </c>
      <c r="AE94" t="s">
        <v>270</v>
      </c>
    </row>
    <row r="95" spans="3:31" x14ac:dyDescent="0.2">
      <c r="C95" s="169"/>
      <c r="E95" t="s">
        <v>139</v>
      </c>
      <c r="F95" s="24"/>
      <c r="G95" s="102" t="str">
        <f>IFERROR(INDEX(Результат!$D:$D, MATCH(Вспомогательный!AA95, Результат!$B:$B, 0)), "--")</f>
        <v>--</v>
      </c>
      <c r="I95" t="s">
        <v>139</v>
      </c>
      <c r="J95" s="24"/>
      <c r="K95" s="102" t="str">
        <f>IFERROR(INDEX(Результат!$D:$D, MATCH(Вспомогательный!AE95, Результат!$B:$B, 0)), "--")</f>
        <v>--</v>
      </c>
      <c r="M95" t="s">
        <v>139</v>
      </c>
      <c r="N95" s="32" t="e">
        <f ref="N95" si="17" t="shared">F95/$H$6</f>
        <v>#VALUE!</v>
      </c>
      <c r="O95" s="32" t="e">
        <f ref="O95" si="18" t="shared">J95/$H$6</f>
        <v>#VALUE!</v>
      </c>
      <c r="P95" s="32" t="e">
        <f>1-N95-O95</f>
        <v>#VALUE!</v>
      </c>
      <c r="R95" t="s">
        <v>139</v>
      </c>
      <c r="S95" s="32" t="e">
        <f ref="S95" si="19" t="shared">G95/$H$6</f>
        <v>#VALUE!</v>
      </c>
      <c r="T95" s="32" t="e">
        <f ref="T95" si="20" t="shared">K95/$H$6</f>
        <v>#VALUE!</v>
      </c>
      <c r="U95" s="32" t="e">
        <f>1-S95-T95</f>
        <v>#VALUE!</v>
      </c>
      <c r="V95" s="39"/>
      <c r="W95" s="40"/>
      <c r="X95" s="40"/>
      <c r="AA95" t="s">
        <v>266</v>
      </c>
      <c r="AE95" t="s">
        <v>271</v>
      </c>
    </row>
    <row r="96" spans="3:31" x14ac:dyDescent="0.2">
      <c r="C96" s="169"/>
      <c r="E96" t="s">
        <v>101</v>
      </c>
      <c r="F96" s="29" t="n">
        <f>SUM(F91:F95)</f>
        <v>0.0</v>
      </c>
      <c r="G96" s="108" t="n">
        <f>SUM(G91:G95)</f>
        <v>0.0</v>
      </c>
      <c r="I96" t="s">
        <v>101</v>
      </c>
      <c r="J96" s="29" t="n">
        <f>SUM(J91:J95)</f>
        <v>0.0</v>
      </c>
      <c r="K96" s="108" t="n">
        <f>SUM(K91:K95)</f>
        <v>0.0</v>
      </c>
      <c r="M96" t="s">
        <v>101</v>
      </c>
      <c r="N96" s="32" t="str">
        <f>IFERROR(F96/($G$10*$H$6), "--")</f>
        <v>--</v>
      </c>
      <c r="O96" s="32" t="str">
        <f>IFERROR(J96/($G$10*$H$6), "--")</f>
        <v>--</v>
      </c>
      <c r="P96" s="32" t="str">
        <f>IFERROR(1-N96-O96, "--")</f>
        <v>--</v>
      </c>
      <c r="R96" t="s">
        <v>101</v>
      </c>
      <c r="S96" s="32" t="str">
        <f>IFERROR(L96/($G$10*$H$6), "--")</f>
        <v>--</v>
      </c>
      <c r="T96" s="32" t="str">
        <f>IFERROR(P96/($G$10*$H$6), "--")</f>
        <v>--</v>
      </c>
      <c r="U96" s="32" t="str">
        <f>IFERROR(1-S96-T96, "--")</f>
        <v>--</v>
      </c>
      <c r="V96" s="39"/>
      <c r="W96" s="40"/>
      <c r="X96" s="40"/>
    </row>
    <row r="97" spans="3:31" x14ac:dyDescent="0.2">
      <c r="C97" s="169"/>
      <c r="V97" s="20"/>
      <c r="W97" s="20"/>
      <c r="X97" s="20"/>
    </row>
    <row r="98" spans="3:31" x14ac:dyDescent="0.2">
      <c r="C98" s="169"/>
      <c r="E98" s="18" t="s">
        <v>140</v>
      </c>
      <c r="F98" s="18"/>
      <c r="G98" s="18"/>
      <c r="V98" s="20"/>
      <c r="W98" s="20"/>
      <c r="X98" s="20"/>
    </row>
    <row r="99" spans="3:31" x14ac:dyDescent="0.2">
      <c r="C99" s="169"/>
      <c r="E99" s="22" t="s">
        <v>125</v>
      </c>
      <c r="F99" s="22"/>
      <c r="G99" s="22"/>
      <c r="I99" s="22" t="s">
        <v>126</v>
      </c>
      <c r="J99" s="22"/>
      <c r="K99" s="22"/>
      <c r="M99" s="22" t="s">
        <v>130</v>
      </c>
      <c r="N99" s="22"/>
      <c r="O99" s="22"/>
      <c r="P99" s="22"/>
      <c r="R99" s="22" t="s">
        <v>131</v>
      </c>
      <c r="S99" s="22"/>
      <c r="T99" s="22"/>
      <c r="U99" s="22"/>
      <c r="V99" s="37"/>
      <c r="W99" s="37"/>
      <c r="X99" s="37"/>
    </row>
    <row r="100" spans="3:31" x14ac:dyDescent="0.2">
      <c r="C100" s="169"/>
      <c r="F100" s="23" t="s">
        <v>102</v>
      </c>
      <c r="G100" s="23" t="s">
        <v>103</v>
      </c>
      <c r="J100" s="23" t="s">
        <v>102</v>
      </c>
      <c r="K100" s="23" t="s">
        <v>103</v>
      </c>
      <c r="N100" s="25" t="s">
        <v>127</v>
      </c>
      <c r="O100" s="25" t="s">
        <v>128</v>
      </c>
      <c r="P100" s="25" t="s">
        <v>129</v>
      </c>
      <c r="S100" s="25" t="s">
        <v>127</v>
      </c>
      <c r="T100" s="25" t="s">
        <v>128</v>
      </c>
      <c r="U100" s="25" t="s">
        <v>129</v>
      </c>
      <c r="V100" s="38"/>
      <c r="W100" s="38"/>
      <c r="X100" s="38"/>
    </row>
    <row r="101" spans="3:31" x14ac:dyDescent="0.2">
      <c r="C101" s="169"/>
      <c r="E101" t="s">
        <v>141</v>
      </c>
      <c r="F101" s="24"/>
      <c r="G101" s="102" t="str">
        <f>IFERROR(INDEX(Результат!$D:$D, MATCH(Вспомогательный!AA101, Результат!$B:$B, 0)), "--")</f>
        <v>--</v>
      </c>
      <c r="I101" t="s">
        <v>141</v>
      </c>
      <c r="J101" s="24"/>
      <c r="K101" s="102" t="str">
        <f>IFERROR(INDEX(Результат!$D:$D, MATCH(Вспомогательный!AE101, Результат!$B:$B, 0)), "--")</f>
        <v>--</v>
      </c>
      <c r="M101" t="s">
        <v>141</v>
      </c>
      <c r="N101" s="32" t="e">
        <f>F101/$H$6</f>
        <v>#VALUE!</v>
      </c>
      <c r="O101" s="32" t="e">
        <f>J101/$H$6</f>
        <v>#VALUE!</v>
      </c>
      <c r="P101" s="32" t="e">
        <f>1-N101-O101</f>
        <v>#VALUE!</v>
      </c>
      <c r="R101" t="s">
        <v>141</v>
      </c>
      <c r="S101" s="32" t="e">
        <f>G101/$H$6</f>
        <v>#VALUE!</v>
      </c>
      <c r="T101" s="32" t="e">
        <f>K101/$H$6</f>
        <v>#VALUE!</v>
      </c>
      <c r="U101" s="32" t="e">
        <f>1-S101-T101</f>
        <v>#VALUE!</v>
      </c>
      <c r="V101" s="39"/>
      <c r="W101" s="40"/>
      <c r="X101" s="40"/>
      <c r="AA101" t="s">
        <v>272</v>
      </c>
      <c r="AE101" t="s">
        <v>276</v>
      </c>
    </row>
    <row r="102" spans="3:31" x14ac:dyDescent="0.2">
      <c r="C102" s="169"/>
      <c r="E102" t="s">
        <v>142</v>
      </c>
      <c r="F102" s="24"/>
      <c r="G102" s="102" t="str">
        <f>IFERROR(INDEX(Результат!$D:$D, MATCH(Вспомогательный!AA102, Результат!$B:$B, 0)), "--")</f>
        <v>--</v>
      </c>
      <c r="I102" t="s">
        <v>142</v>
      </c>
      <c r="J102" s="24"/>
      <c r="K102" s="102" t="str">
        <f>IFERROR(INDEX(Результат!$D:$D, MATCH(Вспомогательный!AE102, Результат!$B:$B, 0)), "--")</f>
        <v>--</v>
      </c>
      <c r="M102" t="s">
        <v>142</v>
      </c>
      <c r="N102" s="32" t="e">
        <f ref="N102:N104" si="21" t="shared">F102/$H$6</f>
        <v>#VALUE!</v>
      </c>
      <c r="O102" s="32" t="e">
        <f ref="O102:O104" si="22" t="shared">J102/$H$6</f>
        <v>#VALUE!</v>
      </c>
      <c r="P102" s="32" t="e">
        <f>1-N102-O102</f>
        <v>#VALUE!</v>
      </c>
      <c r="R102" t="s">
        <v>142</v>
      </c>
      <c r="S102" s="32" t="e">
        <f ref="S102:S104" si="23" t="shared">G102/$H$6</f>
        <v>#VALUE!</v>
      </c>
      <c r="T102" s="32" t="e">
        <f ref="T102:T104" si="24" t="shared">K102/$H$6</f>
        <v>#VALUE!</v>
      </c>
      <c r="U102" s="32" t="e">
        <f>1-S102-T102</f>
        <v>#VALUE!</v>
      </c>
      <c r="V102" s="39"/>
      <c r="W102" s="40"/>
      <c r="X102" s="40"/>
      <c r="AA102" t="s">
        <v>273</v>
      </c>
      <c r="AE102" t="s">
        <v>277</v>
      </c>
    </row>
    <row r="103" spans="3:31" x14ac:dyDescent="0.2">
      <c r="C103" s="169"/>
      <c r="E103" t="s">
        <v>143</v>
      </c>
      <c r="F103" s="24"/>
      <c r="G103" s="102" t="str">
        <f>IFERROR(INDEX(Результат!$D:$D, MATCH(Вспомогательный!AA103, Результат!$B:$B, 0)), "--")</f>
        <v>--</v>
      </c>
      <c r="I103" t="s">
        <v>143</v>
      </c>
      <c r="J103" s="24"/>
      <c r="K103" s="102" t="str">
        <f>IFERROR(INDEX(Результат!$D:$D, MATCH(Вспомогательный!AE103, Результат!$B:$B, 0)), "--")</f>
        <v>--</v>
      </c>
      <c r="M103" t="s">
        <v>143</v>
      </c>
      <c r="N103" s="32" t="e">
        <f si="21" t="shared"/>
        <v>#VALUE!</v>
      </c>
      <c r="O103" s="32" t="e">
        <f si="22" t="shared"/>
        <v>#VALUE!</v>
      </c>
      <c r="P103" s="32" t="e">
        <f>1-N103-O103</f>
        <v>#VALUE!</v>
      </c>
      <c r="R103" t="s">
        <v>143</v>
      </c>
      <c r="S103" s="32" t="e">
        <f si="23" t="shared"/>
        <v>#VALUE!</v>
      </c>
      <c r="T103" s="32" t="e">
        <f si="24" t="shared"/>
        <v>#VALUE!</v>
      </c>
      <c r="U103" s="32" t="e">
        <f>1-S103-T103</f>
        <v>#VALUE!</v>
      </c>
      <c r="V103" s="39"/>
      <c r="W103" s="40"/>
      <c r="X103" s="40"/>
      <c r="AA103" t="s">
        <v>274</v>
      </c>
      <c r="AE103" t="s">
        <v>278</v>
      </c>
    </row>
    <row r="104" spans="3:31" x14ac:dyDescent="0.2">
      <c r="C104" s="169"/>
      <c r="E104" t="s">
        <v>144</v>
      </c>
      <c r="F104" s="24"/>
      <c r="G104" s="102" t="str">
        <f>IFERROR(INDEX(Результат!$D:$D, MATCH(Вспомогательный!AA104, Результат!$B:$B, 0)), "--")</f>
        <v>--</v>
      </c>
      <c r="I104" t="s">
        <v>144</v>
      </c>
      <c r="J104" s="24"/>
      <c r="K104" s="102" t="str">
        <f>IFERROR(INDEX(Результат!$D:$D, MATCH(Вспомогательный!AE104, Результат!$B:$B, 0)), "--")</f>
        <v>--</v>
      </c>
      <c r="M104" t="s">
        <v>144</v>
      </c>
      <c r="N104" s="32" t="e">
        <f si="21" t="shared"/>
        <v>#VALUE!</v>
      </c>
      <c r="O104" s="32" t="e">
        <f si="22" t="shared"/>
        <v>#VALUE!</v>
      </c>
      <c r="P104" s="32" t="e">
        <f>1-N104-O104</f>
        <v>#VALUE!</v>
      </c>
      <c r="R104" t="s">
        <v>144</v>
      </c>
      <c r="S104" s="32" t="e">
        <f si="23" t="shared"/>
        <v>#VALUE!</v>
      </c>
      <c r="T104" s="32" t="e">
        <f si="24" t="shared"/>
        <v>#VALUE!</v>
      </c>
      <c r="U104" s="32" t="e">
        <f>1-S104-T104</f>
        <v>#VALUE!</v>
      </c>
      <c r="V104" s="39"/>
      <c r="W104" s="40"/>
      <c r="X104" s="40"/>
      <c r="AA104" t="s">
        <v>275</v>
      </c>
      <c r="AE104" t="s">
        <v>279</v>
      </c>
    </row>
    <row r="105" spans="3:31" x14ac:dyDescent="0.2">
      <c r="C105" s="169"/>
      <c r="E105" t="s">
        <v>101</v>
      </c>
      <c r="F105" s="29" t="n">
        <f>SUM(F101:F104)</f>
        <v>0.0</v>
      </c>
      <c r="G105" s="108" t="n">
        <f>SUM(G101:G104)</f>
        <v>0.0</v>
      </c>
      <c r="I105" t="s">
        <v>101</v>
      </c>
      <c r="J105" s="29" t="n">
        <f>SUM(J101:J104)</f>
        <v>0.0</v>
      </c>
      <c r="K105" s="108" t="n">
        <f>SUM(K101:K104)</f>
        <v>0.0</v>
      </c>
      <c r="M105" t="s">
        <v>101</v>
      </c>
      <c r="N105" s="32" t="str">
        <f>IFERROR(F105/($G$10*$H$6), "--")</f>
        <v>--</v>
      </c>
      <c r="O105" s="32" t="str">
        <f>IFERROR(J105/($G$10*$H$6), "--")</f>
        <v>--</v>
      </c>
      <c r="P105" s="32" t="str">
        <f>IFERROR(1-N105-O105, "--")</f>
        <v>--</v>
      </c>
      <c r="R105" t="s">
        <v>101</v>
      </c>
      <c r="S105" s="32" t="str">
        <f>IFERROR(L105/($G$10*$H$6), "--")</f>
        <v>--</v>
      </c>
      <c r="T105" s="32" t="str">
        <f>IFERROR(P105/($G$10*$H$6), "--")</f>
        <v>--</v>
      </c>
      <c r="U105" s="32" t="str">
        <f>IFERROR(1-S105-T105, "--")</f>
        <v>--</v>
      </c>
      <c r="V105" s="39"/>
      <c r="W105" s="40"/>
      <c r="X105" s="40"/>
    </row>
    <row r="106" spans="3:31" x14ac:dyDescent="0.2">
      <c r="C106" s="169"/>
      <c r="V106" s="20"/>
      <c r="W106" s="20"/>
      <c r="X106" s="20"/>
    </row>
    <row r="107" spans="3:31" x14ac:dyDescent="0.2">
      <c r="C107" s="169"/>
      <c r="E107" s="18" t="s">
        <v>145</v>
      </c>
      <c r="F107" s="18"/>
      <c r="G107" s="18"/>
      <c r="V107" s="20"/>
      <c r="W107" s="20"/>
      <c r="X107" s="20"/>
    </row>
    <row r="108" spans="3:31" x14ac:dyDescent="0.2">
      <c r="C108" s="169"/>
      <c r="E108" s="22" t="s">
        <v>146</v>
      </c>
      <c r="F108" s="22"/>
      <c r="G108" s="22"/>
      <c r="V108" s="20"/>
      <c r="W108" s="20"/>
      <c r="X108" s="20"/>
    </row>
    <row r="109" spans="3:31" x14ac:dyDescent="0.2">
      <c r="C109" s="169"/>
      <c r="F109" s="23" t="s">
        <v>102</v>
      </c>
      <c r="G109" s="23" t="s">
        <v>103</v>
      </c>
      <c r="V109" s="20"/>
      <c r="W109" s="20"/>
      <c r="X109" s="20"/>
    </row>
    <row r="110" spans="3:31" x14ac:dyDescent="0.2">
      <c r="C110" s="169"/>
      <c r="E110" t="s">
        <v>147</v>
      </c>
      <c r="F110" s="24"/>
      <c r="G110" s="102" t="str">
        <f>IFERROR(INDEX(Результат!$D:$D, MATCH(Вспомогательный!AA110, Результат!$B:$B, 0)), "--")</f>
        <v>--</v>
      </c>
      <c r="V110" s="20"/>
      <c r="W110" s="20"/>
      <c r="X110" s="20"/>
      <c r="AA110" s="28" t="s">
        <v>879</v>
      </c>
    </row>
    <row r="111" spans="3:31" x14ac:dyDescent="0.2">
      <c r="C111" s="169"/>
      <c r="E111" t="s">
        <v>148</v>
      </c>
      <c r="F111" s="24"/>
      <c r="G111" s="102" t="str">
        <f>IFERROR(INDEX(Результат!$D:$D, MATCH(Вспомогательный!AA111, Результат!$B:$B, 0)), "--")</f>
        <v>--</v>
      </c>
      <c r="V111" s="20"/>
      <c r="W111" s="20"/>
      <c r="X111" s="20"/>
      <c r="AA111" s="28" t="s">
        <v>541</v>
      </c>
    </row>
    <row r="112" spans="3:31" x14ac:dyDescent="0.2">
      <c r="C112" s="169"/>
      <c r="E112" t="s">
        <v>149</v>
      </c>
      <c r="F112" s="24"/>
      <c r="G112" s="102" t="str">
        <f>IFERROR(INDEX(Результат!$D:$D, MATCH(Вспомогательный!AA112, Результат!$B:$B, 0)), "--")</f>
        <v>--</v>
      </c>
      <c r="V112" s="20"/>
      <c r="W112" s="20"/>
      <c r="X112" s="20"/>
      <c r="AA112" s="28" t="s">
        <v>542</v>
      </c>
    </row>
    <row r="113" spans="3:31" x14ac:dyDescent="0.2">
      <c r="C113" s="169"/>
      <c r="E113" t="s">
        <v>150</v>
      </c>
      <c r="F113" s="24"/>
      <c r="G113" s="102" t="str">
        <f>IFERROR(INDEX(Результат!$D:$D, MATCH(Вспомогательный!AA113, Результат!$B:$B, 0)), "--")</f>
        <v>--</v>
      </c>
      <c r="V113" s="20"/>
      <c r="W113" s="20"/>
      <c r="X113" s="20"/>
      <c r="AA113" s="28" t="s">
        <v>543</v>
      </c>
    </row>
    <row r="114" spans="3:31" x14ac:dyDescent="0.2">
      <c r="C114" s="169"/>
      <c r="E114" t="s">
        <v>800</v>
      </c>
      <c r="F114" s="24"/>
      <c r="G114" s="102" t="str">
        <f>IFERROR(INDEX(Результат!$D:$D, MATCH(Вспомогательный!AA114, Результат!$B:$B, 0)), "--")</f>
        <v>--</v>
      </c>
      <c r="V114" s="20"/>
      <c r="W114" s="20"/>
      <c r="X114" s="20"/>
      <c r="AA114" s="28" t="s">
        <v>802</v>
      </c>
    </row>
    <row r="115" spans="3:31" x14ac:dyDescent="0.2">
      <c r="C115" s="169"/>
      <c r="E115" t="s">
        <v>801</v>
      </c>
      <c r="F115" s="24"/>
      <c r="G115" s="102" t="str">
        <f>IFERROR(INDEX(Результат!$D:$D, MATCH(Вспомогательный!AA115, Результат!$B:$B, 0)), "--")</f>
        <v>--</v>
      </c>
      <c r="V115" s="20"/>
      <c r="W115" s="20"/>
      <c r="X115" s="20"/>
      <c r="AA115" s="28" t="s">
        <v>803</v>
      </c>
    </row>
    <row r="116" spans="3:31" x14ac:dyDescent="0.2">
      <c r="C116" s="169"/>
      <c r="E116" t="s">
        <v>101</v>
      </c>
      <c r="F116" s="29" t="n">
        <f>SUM(F110:F113)</f>
        <v>0.0</v>
      </c>
      <c r="G116" s="65" t="n">
        <f>SUM(G110:G113)</f>
        <v>0.0</v>
      </c>
      <c r="V116" s="20"/>
      <c r="W116" s="20"/>
      <c r="X116" s="20"/>
    </row>
    <row r="117" spans="3:31" x14ac:dyDescent="0.2">
      <c r="C117" s="169"/>
      <c r="V117" s="20"/>
      <c r="W117" s="20"/>
      <c r="X117" s="20"/>
    </row>
    <row r="118" spans="3:31" x14ac:dyDescent="0.2">
      <c r="C118" s="169"/>
      <c r="E118" s="18" t="s">
        <v>151</v>
      </c>
      <c r="F118" s="18"/>
      <c r="G118" s="18"/>
      <c r="V118" s="20"/>
      <c r="W118" s="20"/>
      <c r="X118" s="20"/>
    </row>
    <row r="119" spans="3:31" x14ac:dyDescent="0.2">
      <c r="C119" s="169"/>
      <c r="E119" s="22" t="s">
        <v>125</v>
      </c>
      <c r="F119" s="22"/>
      <c r="G119" s="22"/>
      <c r="I119" s="22" t="s">
        <v>126</v>
      </c>
      <c r="J119" s="22"/>
      <c r="K119" s="22"/>
      <c r="M119" s="22" t="s">
        <v>130</v>
      </c>
      <c r="N119" s="22"/>
      <c r="O119" s="22"/>
      <c r="P119" s="22"/>
      <c r="R119" s="22" t="s">
        <v>131</v>
      </c>
      <c r="S119" s="22"/>
      <c r="T119" s="22"/>
      <c r="U119" s="22"/>
      <c r="V119" s="37"/>
      <c r="W119" s="37"/>
      <c r="X119" s="37"/>
    </row>
    <row r="120" spans="3:31" x14ac:dyDescent="0.2">
      <c r="C120" s="169"/>
      <c r="F120" s="23" t="s">
        <v>102</v>
      </c>
      <c r="G120" s="23" t="s">
        <v>103</v>
      </c>
      <c r="J120" s="23" t="s">
        <v>102</v>
      </c>
      <c r="K120" s="23" t="s">
        <v>103</v>
      </c>
      <c r="N120" s="25" t="s">
        <v>127</v>
      </c>
      <c r="O120" s="25" t="s">
        <v>128</v>
      </c>
      <c r="P120" s="25" t="s">
        <v>129</v>
      </c>
      <c r="S120" s="25" t="s">
        <v>127</v>
      </c>
      <c r="T120" s="25" t="s">
        <v>128</v>
      </c>
      <c r="U120" s="25" t="s">
        <v>129</v>
      </c>
      <c r="V120" s="38"/>
      <c r="W120" s="38"/>
      <c r="X120" s="38"/>
    </row>
    <row r="121" spans="3:31" x14ac:dyDescent="0.2">
      <c r="C121" s="169"/>
      <c r="E121" t="s">
        <v>135</v>
      </c>
      <c r="F121" s="24"/>
      <c r="G121" s="102" t="str">
        <f>IFERROR(INDEX(Результат!$D:$D, MATCH(Вспомогательный!AA121, Результат!$B:$B, 0)), "--")</f>
        <v>--</v>
      </c>
      <c r="I121" t="s">
        <v>135</v>
      </c>
      <c r="J121" s="24"/>
      <c r="K121" s="102" t="str">
        <f>IFERROR(INDEX(Результат!$D:$D, MATCH(Вспомогательный!AE121, Результат!$B:$B, 0)), "--")</f>
        <v>--</v>
      </c>
      <c r="M121" t="s">
        <v>135</v>
      </c>
      <c r="N121" s="32" t="e">
        <f>F121/$H$6</f>
        <v>#VALUE!</v>
      </c>
      <c r="O121" s="32" t="e">
        <f>J121/$H$6</f>
        <v>#VALUE!</v>
      </c>
      <c r="P121" s="32" t="e">
        <f>1-N121-O121</f>
        <v>#VALUE!</v>
      </c>
      <c r="R121" t="s">
        <v>135</v>
      </c>
      <c r="S121" s="32" t="e">
        <f>G121/$H$6</f>
        <v>#VALUE!</v>
      </c>
      <c r="T121" s="32" t="e">
        <f>K121/$H$6</f>
        <v>#VALUE!</v>
      </c>
      <c r="U121" s="32" t="e">
        <f>1-S121-T121</f>
        <v>#VALUE!</v>
      </c>
      <c r="V121" s="39"/>
      <c r="W121" s="40"/>
      <c r="X121" s="40"/>
      <c r="AA121" t="s">
        <v>280</v>
      </c>
      <c r="AE121" t="s">
        <v>281</v>
      </c>
    </row>
    <row r="122" spans="3:31" x14ac:dyDescent="0.2">
      <c r="C122" s="169"/>
      <c r="E122" t="s">
        <v>136</v>
      </c>
      <c r="F122" s="24"/>
      <c r="G122" s="102" t="str">
        <f>IFERROR(INDEX(Результат!$D:$D, MATCH(Вспомогательный!AA122, Результат!$B:$B, 0)), "--")</f>
        <v>--</v>
      </c>
      <c r="I122" t="s">
        <v>136</v>
      </c>
      <c r="J122" s="24"/>
      <c r="K122" s="102" t="str">
        <f>IFERROR(INDEX(Результат!$D:$D, MATCH(Вспомогательный!AE122, Результат!$B:$B, 0)), "--")</f>
        <v>--</v>
      </c>
      <c r="M122" t="s">
        <v>136</v>
      </c>
      <c r="N122" s="32" t="e">
        <f ref="N122:N125" si="25" t="shared">F122/$H$6</f>
        <v>#VALUE!</v>
      </c>
      <c r="O122" s="32" t="e">
        <f ref="O122:O125" si="26" t="shared">J122/$H$6</f>
        <v>#VALUE!</v>
      </c>
      <c r="P122" s="32" t="e">
        <f>1-N122-O122</f>
        <v>#VALUE!</v>
      </c>
      <c r="R122" t="s">
        <v>136</v>
      </c>
      <c r="S122" s="32" t="e">
        <f ref="S122:S125" si="27" t="shared">G122/$H$6</f>
        <v>#VALUE!</v>
      </c>
      <c r="T122" s="32" t="e">
        <f ref="T122:T125" si="28" t="shared">K122/$H$6</f>
        <v>#VALUE!</v>
      </c>
      <c r="U122" s="32" t="e">
        <f>1-S122-T122</f>
        <v>#VALUE!</v>
      </c>
      <c r="V122" s="39"/>
      <c r="W122" s="40"/>
      <c r="X122" s="40"/>
      <c r="AA122" t="s">
        <v>282</v>
      </c>
      <c r="AE122" t="s">
        <v>283</v>
      </c>
    </row>
    <row r="123" spans="3:31" x14ac:dyDescent="0.2">
      <c r="C123" s="169"/>
      <c r="E123" t="s">
        <v>137</v>
      </c>
      <c r="F123" s="24"/>
      <c r="G123" s="102" t="str">
        <f>IFERROR(INDEX(Результат!$D:$D, MATCH(Вспомогательный!AA123, Результат!$B:$B, 0)), "--")</f>
        <v>--</v>
      </c>
      <c r="I123" t="s">
        <v>137</v>
      </c>
      <c r="J123" s="24"/>
      <c r="K123" s="102" t="str">
        <f>IFERROR(INDEX(Результат!$D:$D, MATCH(Вспомогательный!AE123, Результат!$B:$B, 0)), "--")</f>
        <v>--</v>
      </c>
      <c r="M123" t="s">
        <v>137</v>
      </c>
      <c r="N123" s="32" t="e">
        <f si="25" t="shared"/>
        <v>#VALUE!</v>
      </c>
      <c r="O123" s="32" t="e">
        <f si="26" t="shared"/>
        <v>#VALUE!</v>
      </c>
      <c r="P123" s="32" t="e">
        <f>1-N123-O123</f>
        <v>#VALUE!</v>
      </c>
      <c r="R123" t="s">
        <v>137</v>
      </c>
      <c r="S123" s="32" t="e">
        <f si="27" t="shared"/>
        <v>#VALUE!</v>
      </c>
      <c r="T123" s="32" t="e">
        <f si="28" t="shared"/>
        <v>#VALUE!</v>
      </c>
      <c r="U123" s="32" t="e">
        <f>1-S123-T123</f>
        <v>#VALUE!</v>
      </c>
      <c r="V123" s="39"/>
      <c r="W123" s="40"/>
      <c r="X123" s="40"/>
      <c r="AA123" t="s">
        <v>284</v>
      </c>
      <c r="AE123" t="s">
        <v>285</v>
      </c>
    </row>
    <row r="124" spans="3:31" x14ac:dyDescent="0.2">
      <c r="C124" s="169"/>
      <c r="E124" t="s">
        <v>138</v>
      </c>
      <c r="F124" s="24"/>
      <c r="G124" s="102" t="str">
        <f>IFERROR(INDEX(Результат!$D:$D, MATCH(Вспомогательный!AA124, Результат!$B:$B, 0)), "--")</f>
        <v>--</v>
      </c>
      <c r="I124" t="s">
        <v>138</v>
      </c>
      <c r="J124" s="24"/>
      <c r="K124" s="102" t="str">
        <f>IFERROR(INDEX(Результат!$D:$D, MATCH(Вспомогательный!AE124, Результат!$B:$B, 0)), "--")</f>
        <v>--</v>
      </c>
      <c r="M124" t="s">
        <v>138</v>
      </c>
      <c r="N124" s="32" t="e">
        <f si="25" t="shared"/>
        <v>#VALUE!</v>
      </c>
      <c r="O124" s="32" t="e">
        <f si="26" t="shared"/>
        <v>#VALUE!</v>
      </c>
      <c r="P124" s="32" t="e">
        <f>1-N124-O124</f>
        <v>#VALUE!</v>
      </c>
      <c r="R124" t="s">
        <v>138</v>
      </c>
      <c r="S124" s="32" t="e">
        <f si="27" t="shared"/>
        <v>#VALUE!</v>
      </c>
      <c r="T124" s="32" t="e">
        <f si="28" t="shared"/>
        <v>#VALUE!</v>
      </c>
      <c r="U124" s="32" t="e">
        <f>1-S124-T124</f>
        <v>#VALUE!</v>
      </c>
      <c r="V124" s="39"/>
      <c r="W124" s="40"/>
      <c r="X124" s="40"/>
      <c r="AA124" t="s">
        <v>286</v>
      </c>
      <c r="AE124" t="s">
        <v>287</v>
      </c>
    </row>
    <row r="125" spans="3:31" x14ac:dyDescent="0.2">
      <c r="C125" s="169"/>
      <c r="E125" t="s">
        <v>139</v>
      </c>
      <c r="F125" s="24"/>
      <c r="G125" s="102" t="str">
        <f>IFERROR(INDEX(Результат!$D:$D, MATCH(Вспомогательный!AA125, Результат!$B:$B, 0)), "--")</f>
        <v>--</v>
      </c>
      <c r="I125" t="s">
        <v>139</v>
      </c>
      <c r="J125" s="24"/>
      <c r="K125" s="102" t="str">
        <f>IFERROR(INDEX(Результат!$D:$D, MATCH(Вспомогательный!AE125, Результат!$B:$B, 0)), "--")</f>
        <v>--</v>
      </c>
      <c r="M125" t="s">
        <v>139</v>
      </c>
      <c r="N125" s="32" t="e">
        <f si="25" t="shared"/>
        <v>#VALUE!</v>
      </c>
      <c r="O125" s="32" t="e">
        <f si="26" t="shared"/>
        <v>#VALUE!</v>
      </c>
      <c r="P125" s="32" t="e">
        <f>1-N125-O125</f>
        <v>#VALUE!</v>
      </c>
      <c r="R125" t="s">
        <v>139</v>
      </c>
      <c r="S125" s="32" t="e">
        <f si="27" t="shared"/>
        <v>#VALUE!</v>
      </c>
      <c r="T125" s="32" t="e">
        <f si="28" t="shared"/>
        <v>#VALUE!</v>
      </c>
      <c r="U125" s="32" t="e">
        <f>1-S125-T125</f>
        <v>#VALUE!</v>
      </c>
      <c r="V125" s="39"/>
      <c r="W125" s="40"/>
      <c r="X125" s="40"/>
      <c r="AA125" t="s">
        <v>288</v>
      </c>
      <c r="AE125" t="s">
        <v>289</v>
      </c>
    </row>
    <row r="126" spans="3:31" x14ac:dyDescent="0.2">
      <c r="C126" s="169"/>
      <c r="E126" t="s">
        <v>101</v>
      </c>
      <c r="F126" s="29" t="n">
        <f>SUM(F121:F125)</f>
        <v>0.0</v>
      </c>
      <c r="G126" s="65" t="n">
        <f>SUM(G121:G125)</f>
        <v>0.0</v>
      </c>
      <c r="I126" t="s">
        <v>101</v>
      </c>
      <c r="J126" s="29" t="n">
        <f>SUM(J121:J125)</f>
        <v>0.0</v>
      </c>
      <c r="K126" s="65" t="n">
        <f>SUM(K121:K125)</f>
        <v>0.0</v>
      </c>
      <c r="M126" t="s">
        <v>101</v>
      </c>
      <c r="N126" s="32" t="str">
        <f>IFERROR(F126/($G$10*$H$6), "--")</f>
        <v>--</v>
      </c>
      <c r="O126" s="32" t="str">
        <f>IFERROR(J126/($G$10*$H$6), "--")</f>
        <v>--</v>
      </c>
      <c r="P126" s="32" t="str">
        <f>IFERROR(1-N126-O126, "--")</f>
        <v>--</v>
      </c>
      <c r="R126" t="s">
        <v>101</v>
      </c>
      <c r="S126" s="32" t="str">
        <f>IFERROR(L126/($G$10*$H$6), "--")</f>
        <v>--</v>
      </c>
      <c r="T126" s="32" t="str">
        <f>IFERROR(P126/($G$10*$H$6), "--")</f>
        <v>--</v>
      </c>
      <c r="U126" s="32" t="str">
        <f>IFERROR(1-S126-T126, "--")</f>
        <v>--</v>
      </c>
      <c r="V126" s="39"/>
      <c r="W126" s="40"/>
      <c r="X126" s="40"/>
    </row>
    <row r="127" spans="3:31" x14ac:dyDescent="0.2">
      <c r="C127" s="169"/>
      <c r="F127" s="33"/>
      <c r="G127" s="33"/>
      <c r="J127" s="33"/>
      <c r="K127" s="33"/>
      <c r="N127" s="41"/>
      <c r="O127" s="41"/>
      <c r="P127" s="41"/>
      <c r="S127" s="41"/>
      <c r="T127" s="41"/>
      <c r="U127" s="41"/>
      <c r="V127" s="40"/>
      <c r="W127" s="40"/>
      <c r="X127" s="40"/>
    </row>
    <row r="128" spans="3:31" x14ac:dyDescent="0.2">
      <c r="C128" s="169"/>
      <c r="E128" s="18" t="s">
        <v>544</v>
      </c>
      <c r="F128" s="18"/>
      <c r="G128" s="18"/>
      <c r="V128" s="40"/>
      <c r="W128" s="40"/>
      <c r="X128" s="40"/>
    </row>
    <row r="129" spans="3:31" x14ac:dyDescent="0.2">
      <c r="C129" s="169"/>
      <c r="E129" s="22" t="s">
        <v>125</v>
      </c>
      <c r="F129" s="22"/>
      <c r="G129" s="22"/>
      <c r="I129" s="22" t="s">
        <v>126</v>
      </c>
      <c r="J129" s="22"/>
      <c r="K129" s="22"/>
      <c r="M129" s="22" t="s">
        <v>130</v>
      </c>
      <c r="N129" s="22"/>
      <c r="O129" s="22"/>
      <c r="P129" s="22"/>
      <c r="R129" s="22" t="s">
        <v>131</v>
      </c>
      <c r="S129" s="22"/>
      <c r="T129" s="22"/>
      <c r="U129" s="22"/>
      <c r="V129" s="40"/>
      <c r="W129" s="40"/>
      <c r="X129" s="40"/>
    </row>
    <row r="130" spans="3:31" x14ac:dyDescent="0.2">
      <c r="C130" s="169"/>
      <c r="F130" s="23" t="s">
        <v>102</v>
      </c>
      <c r="G130" s="23" t="s">
        <v>103</v>
      </c>
      <c r="J130" s="23" t="s">
        <v>102</v>
      </c>
      <c r="K130" s="23" t="s">
        <v>103</v>
      </c>
      <c r="N130" s="25" t="s">
        <v>127</v>
      </c>
      <c r="O130" s="25" t="s">
        <v>128</v>
      </c>
      <c r="P130" s="25" t="s">
        <v>129</v>
      </c>
      <c r="S130" s="25" t="s">
        <v>127</v>
      </c>
      <c r="T130" s="25" t="s">
        <v>128</v>
      </c>
      <c r="U130" s="25" t="s">
        <v>129</v>
      </c>
      <c r="V130" s="40"/>
      <c r="W130" s="40"/>
      <c r="X130" s="40"/>
    </row>
    <row r="131" spans="3:31" x14ac:dyDescent="0.2">
      <c r="C131" s="169"/>
      <c r="E131" t="s">
        <v>545</v>
      </c>
      <c r="F131" s="24"/>
      <c r="G131" s="102" t="str">
        <f>IFERROR(INDEX(Результат!$D:$D, MATCH(Вспомогательный!AA131, Результат!$B:$B, 0)), "--")</f>
        <v>--</v>
      </c>
      <c r="I131" t="s">
        <v>545</v>
      </c>
      <c r="J131" s="24"/>
      <c r="K131" s="102" t="str">
        <f>IFERROR(INDEX(Результат!$D:$D, MATCH(Вспомогательный!AE131, Результат!$B:$B, 0)), "--")</f>
        <v>--</v>
      </c>
      <c r="M131" t="s">
        <v>545</v>
      </c>
      <c r="N131" s="32" t="e">
        <f>F131/$H$6</f>
        <v>#VALUE!</v>
      </c>
      <c r="O131" s="32" t="e">
        <f>J131/$H$6</f>
        <v>#VALUE!</v>
      </c>
      <c r="P131" s="32" t="e">
        <f>1-N131-O131</f>
        <v>#VALUE!</v>
      </c>
      <c r="R131" t="s">
        <v>545</v>
      </c>
      <c r="S131" s="32" t="e">
        <f>G131/$H$6</f>
        <v>#VALUE!</v>
      </c>
      <c r="T131" s="32" t="e">
        <f>K131/$H$6</f>
        <v>#VALUE!</v>
      </c>
      <c r="U131" s="32" t="e">
        <f>1-S131-T131</f>
        <v>#VALUE!</v>
      </c>
      <c r="V131" s="40"/>
      <c r="W131" s="40"/>
      <c r="X131" s="40"/>
      <c r="AA131" t="s">
        <v>548</v>
      </c>
      <c r="AE131" t="s">
        <v>549</v>
      </c>
    </row>
    <row r="132" spans="3:31" x14ac:dyDescent="0.2">
      <c r="C132" s="169"/>
      <c r="E132" t="s">
        <v>546</v>
      </c>
      <c r="F132" s="24"/>
      <c r="G132" s="102" t="str">
        <f>IFERROR(INDEX(Результат!$D:$D, MATCH(Вспомогательный!AA132, Результат!$B:$B, 0)), "--")</f>
        <v>--</v>
      </c>
      <c r="I132" t="s">
        <v>546</v>
      </c>
      <c r="J132" s="24"/>
      <c r="K132" s="102" t="str">
        <f>IFERROR(INDEX(Результат!$D:$D, MATCH(Вспомогательный!AE132, Результат!$B:$B, 0)), "--")</f>
        <v>--</v>
      </c>
      <c r="M132" t="s">
        <v>546</v>
      </c>
      <c r="N132" s="32" t="e">
        <f ref="N132:N133" si="29" t="shared">F132/$H$6</f>
        <v>#VALUE!</v>
      </c>
      <c r="O132" s="32" t="e">
        <f ref="O132:O133" si="30" t="shared">J132/$H$6</f>
        <v>#VALUE!</v>
      </c>
      <c r="P132" s="32" t="e">
        <f>1-N132-O132</f>
        <v>#VALUE!</v>
      </c>
      <c r="R132" t="s">
        <v>546</v>
      </c>
      <c r="S132" s="32" t="e">
        <f ref="S132:S133" si="31" t="shared">G132/$H$6</f>
        <v>#VALUE!</v>
      </c>
      <c r="T132" s="32" t="e">
        <f ref="T132:T133" si="32" t="shared">K132/$H$6</f>
        <v>#VALUE!</v>
      </c>
      <c r="U132" s="32" t="e">
        <f>1-S132-T132</f>
        <v>#VALUE!</v>
      </c>
      <c r="V132" s="40"/>
      <c r="W132" s="40"/>
      <c r="X132" s="40"/>
      <c r="AA132" t="s">
        <v>550</v>
      </c>
      <c r="AE132" t="s">
        <v>551</v>
      </c>
    </row>
    <row r="133" spans="3:31" x14ac:dyDescent="0.2">
      <c r="C133" s="169"/>
      <c r="E133" t="s">
        <v>547</v>
      </c>
      <c r="F133" s="24"/>
      <c r="G133" s="102" t="str">
        <f>IFERROR(INDEX(Результат!$D:$D, MATCH(Вспомогательный!AA133, Результат!$B:$B, 0)), "--")</f>
        <v>--</v>
      </c>
      <c r="I133" t="s">
        <v>547</v>
      </c>
      <c r="J133" s="24"/>
      <c r="K133" s="102" t="str">
        <f>IFERROR(INDEX(Результат!$D:$D, MATCH(Вспомогательный!AE133, Результат!$B:$B, 0)), "--")</f>
        <v>--</v>
      </c>
      <c r="M133" t="s">
        <v>547</v>
      </c>
      <c r="N133" s="32" t="e">
        <f si="29" t="shared"/>
        <v>#VALUE!</v>
      </c>
      <c r="O133" s="32" t="e">
        <f si="30" t="shared"/>
        <v>#VALUE!</v>
      </c>
      <c r="P133" s="32" t="e">
        <f>1-N133-O133</f>
        <v>#VALUE!</v>
      </c>
      <c r="R133" t="s">
        <v>547</v>
      </c>
      <c r="S133" s="32" t="e">
        <f si="31" t="shared"/>
        <v>#VALUE!</v>
      </c>
      <c r="T133" s="32" t="e">
        <f si="32" t="shared"/>
        <v>#VALUE!</v>
      </c>
      <c r="U133" s="32" t="e">
        <f>1-S133-T133</f>
        <v>#VALUE!</v>
      </c>
      <c r="V133" s="40"/>
      <c r="W133" s="40"/>
      <c r="X133" s="40"/>
      <c r="AA133" t="s">
        <v>552</v>
      </c>
      <c r="AE133" t="s">
        <v>553</v>
      </c>
    </row>
    <row r="134" spans="3:31" x14ac:dyDescent="0.2">
      <c r="C134" s="169"/>
      <c r="E134" t="s">
        <v>101</v>
      </c>
      <c r="F134" s="29" t="n">
        <f>SUM(F131:F133)</f>
        <v>0.0</v>
      </c>
      <c r="G134" s="65" t="n">
        <f>SUM(G131:G133)</f>
        <v>0.0</v>
      </c>
      <c r="I134" t="s">
        <v>101</v>
      </c>
      <c r="J134" s="29" t="n">
        <f>SUM(J131:J133)</f>
        <v>0.0</v>
      </c>
      <c r="K134" s="65" t="n">
        <f>SUM(K131:K133)</f>
        <v>0.0</v>
      </c>
      <c r="M134" t="s">
        <v>101</v>
      </c>
      <c r="N134" s="32" t="str">
        <f>IFERROR(F134/($G$10*$H$6), "--")</f>
        <v>--</v>
      </c>
      <c r="O134" s="32" t="str">
        <f>IFERROR(J134/($G$10*$H$6), "--")</f>
        <v>--</v>
      </c>
      <c r="P134" s="32" t="str">
        <f>IFERROR(1-N134-O134, "--")</f>
        <v>--</v>
      </c>
      <c r="R134" t="s">
        <v>101</v>
      </c>
      <c r="S134" s="32" t="str">
        <f>IFERROR(L134/($G$10*$H$6), "--")</f>
        <v>--</v>
      </c>
      <c r="T134" s="32" t="str">
        <f>IFERROR(P134/($G$10*$H$6), "--")</f>
        <v>--</v>
      </c>
      <c r="U134" s="32" t="str">
        <f>IFERROR(1-S134-T134, "--")</f>
        <v>--</v>
      </c>
      <c r="V134" s="40"/>
      <c r="W134" s="40"/>
      <c r="X134" s="40"/>
    </row>
    <row r="135" spans="3:31" x14ac:dyDescent="0.2">
      <c r="C135" s="169"/>
      <c r="F135" s="33"/>
      <c r="G135" s="33"/>
      <c r="J135" s="33"/>
      <c r="K135" s="33"/>
      <c r="N135" s="41"/>
      <c r="O135" s="41"/>
      <c r="P135" s="41"/>
      <c r="S135" s="41"/>
      <c r="T135" s="41"/>
      <c r="U135" s="41"/>
      <c r="V135" s="40"/>
      <c r="W135" s="40"/>
      <c r="X135" s="40"/>
    </row>
    <row r="136" spans="3:31" x14ac:dyDescent="0.2">
      <c r="C136" s="169"/>
      <c r="E136" s="18" t="s">
        <v>560</v>
      </c>
      <c r="F136" s="18"/>
      <c r="G136" s="18"/>
      <c r="V136" s="40"/>
      <c r="W136" s="40"/>
      <c r="X136" s="40"/>
    </row>
    <row r="137" spans="3:31" x14ac:dyDescent="0.2">
      <c r="C137" s="169"/>
      <c r="E137" s="22" t="s">
        <v>125</v>
      </c>
      <c r="F137" s="22"/>
      <c r="G137" s="22"/>
      <c r="I137" s="37"/>
      <c r="J137" s="37"/>
      <c r="K137" s="37"/>
      <c r="M137" s="22" t="s">
        <v>130</v>
      </c>
      <c r="N137" s="22"/>
      <c r="O137" s="22"/>
      <c r="P137" s="22"/>
      <c r="R137" s="22" t="s">
        <v>131</v>
      </c>
      <c r="S137" s="22"/>
      <c r="T137" s="22"/>
      <c r="U137" s="22"/>
      <c r="V137" s="40"/>
      <c r="W137" s="40"/>
      <c r="X137" s="40"/>
    </row>
    <row r="138" spans="3:31" x14ac:dyDescent="0.2">
      <c r="C138" s="169"/>
      <c r="F138" s="23" t="s">
        <v>102</v>
      </c>
      <c r="G138" s="23" t="s">
        <v>103</v>
      </c>
      <c r="I138" s="20"/>
      <c r="J138" s="46"/>
      <c r="K138" s="46"/>
      <c r="N138" s="25" t="s">
        <v>127</v>
      </c>
      <c r="O138" s="38"/>
      <c r="P138" s="25" t="s">
        <v>129</v>
      </c>
      <c r="S138" s="25" t="s">
        <v>127</v>
      </c>
      <c r="T138" s="38"/>
      <c r="U138" s="25" t="s">
        <v>129</v>
      </c>
      <c r="V138" s="40"/>
      <c r="W138" s="40"/>
      <c r="X138" s="40"/>
    </row>
    <row r="139" spans="3:31" x14ac:dyDescent="0.2">
      <c r="C139" s="169"/>
      <c r="E139" t="s">
        <v>561</v>
      </c>
      <c r="F139" s="24"/>
      <c r="G139" s="102" t="str">
        <f>IFERROR(INDEX(Результат!$D:$D, MATCH(Вспомогательный!AA139, Результат!$B:$B, 0)), "--")</f>
        <v>--</v>
      </c>
      <c r="I139" s="20"/>
      <c r="J139" s="47"/>
      <c r="K139" s="45"/>
      <c r="M139" t="s">
        <v>545</v>
      </c>
      <c r="N139" s="32" t="e">
        <f>F139/$H$6</f>
        <v>#VALUE!</v>
      </c>
      <c r="O139" s="40"/>
      <c r="P139" s="32" t="e">
        <f>1-N139-O139</f>
        <v>#VALUE!</v>
      </c>
      <c r="R139" t="s">
        <v>545</v>
      </c>
      <c r="S139" s="32" t="e">
        <f>G139/$H$6</f>
        <v>#VALUE!</v>
      </c>
      <c r="T139" s="49"/>
      <c r="U139" s="32" t="e">
        <f>1-S139-T139</f>
        <v>#VALUE!</v>
      </c>
      <c r="V139" s="40"/>
      <c r="W139" s="40"/>
      <c r="X139" s="40"/>
      <c r="AA139" t="s">
        <v>562</v>
      </c>
    </row>
    <row r="140" spans="3:31" x14ac:dyDescent="0.2">
      <c r="C140" s="169"/>
      <c r="E140" t="s">
        <v>101</v>
      </c>
      <c r="F140" s="29" t="n">
        <f>SUM(F139:F139)</f>
        <v>0.0</v>
      </c>
      <c r="G140" s="65" t="n">
        <f>SUM(G139:G139)</f>
        <v>0.0</v>
      </c>
      <c r="I140" s="20"/>
      <c r="J140" s="48"/>
      <c r="K140" s="48"/>
      <c r="M140" t="s">
        <v>101</v>
      </c>
      <c r="N140" s="32" t="str">
        <f>IFERROR(F140/($G$10*$H$6), "--")</f>
        <v>--</v>
      </c>
      <c r="O140" s="40"/>
      <c r="P140" s="32" t="str">
        <f>IFERROR(1-N140-O140, "--")</f>
        <v>--</v>
      </c>
      <c r="R140" t="s">
        <v>101</v>
      </c>
      <c r="S140" s="32" t="str">
        <f>IFERROR(L140/($G$10*$H$6), "--")</f>
        <v>--</v>
      </c>
      <c r="T140" s="49"/>
      <c r="U140" s="32" t="str">
        <f>IFERROR(1-S140-T140, "--")</f>
        <v>--</v>
      </c>
      <c r="V140" s="40"/>
      <c r="W140" s="40"/>
      <c r="X140" s="40"/>
    </row>
    <row r="141" spans="3:31" x14ac:dyDescent="0.2">
      <c r="C141" s="169"/>
      <c r="F141" s="33"/>
      <c r="G141" s="33"/>
      <c r="J141" s="33"/>
      <c r="K141" s="33"/>
      <c r="N141" s="41"/>
      <c r="O141" s="41"/>
      <c r="P141" s="41"/>
      <c r="S141" s="41"/>
      <c r="T141" s="41"/>
      <c r="U141" s="41"/>
      <c r="V141" s="40"/>
      <c r="W141" s="40"/>
      <c r="X141" s="40"/>
    </row>
    <row r="142" spans="3:31" x14ac:dyDescent="0.2">
      <c r="C142" s="169"/>
      <c r="E142" s="18" t="s">
        <v>572</v>
      </c>
      <c r="F142" s="18"/>
      <c r="G142" s="18"/>
      <c r="V142" s="40"/>
      <c r="W142" s="40"/>
      <c r="X142" s="40"/>
    </row>
    <row r="143" spans="3:31" x14ac:dyDescent="0.2">
      <c r="C143" s="169"/>
      <c r="E143" s="22" t="s">
        <v>125</v>
      </c>
      <c r="F143" s="22"/>
      <c r="G143" s="22"/>
      <c r="I143" s="37"/>
      <c r="J143" s="37"/>
      <c r="K143" s="37"/>
      <c r="M143" s="22" t="s">
        <v>130</v>
      </c>
      <c r="N143" s="22"/>
      <c r="O143" s="22"/>
      <c r="P143" s="22"/>
      <c r="R143" s="22" t="s">
        <v>131</v>
      </c>
      <c r="S143" s="22"/>
      <c r="T143" s="22"/>
      <c r="U143" s="22"/>
      <c r="V143" s="40"/>
      <c r="W143" s="40"/>
      <c r="X143" s="40"/>
    </row>
    <row r="144" spans="3:31" x14ac:dyDescent="0.2">
      <c r="C144" s="169"/>
      <c r="F144" s="23" t="s">
        <v>102</v>
      </c>
      <c r="G144" s="23" t="s">
        <v>103</v>
      </c>
      <c r="I144" s="20"/>
      <c r="J144" s="46"/>
      <c r="K144" s="46"/>
      <c r="N144" s="25" t="s">
        <v>127</v>
      </c>
      <c r="O144" s="38"/>
      <c r="P144" s="25" t="s">
        <v>129</v>
      </c>
      <c r="S144" s="25" t="s">
        <v>127</v>
      </c>
      <c r="T144" s="38"/>
      <c r="U144" s="25" t="s">
        <v>129</v>
      </c>
      <c r="V144" s="40"/>
      <c r="W144" s="40"/>
      <c r="X144" s="40"/>
    </row>
    <row r="145" spans="3:32" x14ac:dyDescent="0.2">
      <c r="C145" s="169"/>
      <c r="E145" t="s">
        <v>563</v>
      </c>
      <c r="F145" s="24"/>
      <c r="G145" s="102" t="str">
        <f>IFERROR(INDEX(Результат!$D:$D, MATCH(Вспомогательный!AA145, Результат!$B:$B, 0)), "--")</f>
        <v>--</v>
      </c>
      <c r="M145" t="s">
        <v>545</v>
      </c>
      <c r="N145" s="32" t="e">
        <f>F145/$H$6</f>
        <v>#VALUE!</v>
      </c>
      <c r="O145" s="50"/>
      <c r="P145" s="32" t="e">
        <f>1-N145-O145</f>
        <v>#VALUE!</v>
      </c>
      <c r="R145" t="s">
        <v>545</v>
      </c>
      <c r="S145" s="32" t="e">
        <f>G145/$H$6</f>
        <v>#VALUE!</v>
      </c>
      <c r="T145" s="49"/>
      <c r="U145" s="32" t="e">
        <f>1-S145-T145</f>
        <v>#VALUE!</v>
      </c>
      <c r="V145" s="40"/>
      <c r="W145" s="40"/>
      <c r="X145" s="40"/>
      <c r="AA145" t="s">
        <v>565</v>
      </c>
    </row>
    <row r="146" spans="3:32" x14ac:dyDescent="0.2">
      <c r="C146" s="169"/>
      <c r="E146" t="s">
        <v>564</v>
      </c>
      <c r="F146" s="24"/>
      <c r="G146" s="102" t="str">
        <f>IFERROR(INDEX(Результат!$D:$D, MATCH(Вспомогательный!AA146, Результат!$B:$B, 0)), "--")</f>
        <v>--</v>
      </c>
      <c r="I146" s="37"/>
      <c r="J146" s="37"/>
      <c r="K146" s="37"/>
      <c r="M146" t="s">
        <v>546</v>
      </c>
      <c r="N146" s="32" t="e">
        <f ref="N146" si="33" t="shared">F146/$H$6</f>
        <v>#VALUE!</v>
      </c>
      <c r="O146" s="50"/>
      <c r="P146" s="32" t="e">
        <f>1-N146-O146</f>
        <v>#VALUE!</v>
      </c>
      <c r="R146" t="s">
        <v>546</v>
      </c>
      <c r="S146" s="32" t="e">
        <f ref="S146" si="34" t="shared">G146/$H$6</f>
        <v>#VALUE!</v>
      </c>
      <c r="T146" s="49"/>
      <c r="U146" s="32" t="e">
        <f>1-S146-T146</f>
        <v>#VALUE!</v>
      </c>
      <c r="V146" s="40"/>
      <c r="W146" s="40"/>
      <c r="X146" s="40"/>
      <c r="AA146" t="s">
        <v>566</v>
      </c>
    </row>
    <row r="147" spans="3:32" x14ac:dyDescent="0.2">
      <c r="C147" s="169"/>
      <c r="E147" t="s">
        <v>101</v>
      </c>
      <c r="F147" s="29" t="n">
        <f>SUM(F145:F146)</f>
        <v>0.0</v>
      </c>
      <c r="G147" s="65" t="n">
        <f>SUM(G145:G146)</f>
        <v>0.0</v>
      </c>
      <c r="I147" s="20"/>
      <c r="J147" s="46"/>
      <c r="K147" s="46"/>
      <c r="M147" t="s">
        <v>101</v>
      </c>
      <c r="N147" s="32" t="str">
        <f>IFERROR(F147/($G$10*$H$6), "--")</f>
        <v>--</v>
      </c>
      <c r="O147" s="50"/>
      <c r="P147" s="32" t="str">
        <f>IFERROR(1-N147-O147, "--")</f>
        <v>--</v>
      </c>
      <c r="R147" t="s">
        <v>101</v>
      </c>
      <c r="S147" s="32" t="str">
        <f>IFERROR(L147/($G$10*$H$6), "--")</f>
        <v>--</v>
      </c>
      <c r="T147" s="49"/>
      <c r="U147" s="32" t="str">
        <f>IFERROR(1-S147-T147, "--")</f>
        <v>--</v>
      </c>
      <c r="V147" s="40"/>
      <c r="W147" s="40"/>
      <c r="X147" s="40"/>
    </row>
    <row r="148" spans="3:32" x14ac:dyDescent="0.2">
      <c r="I148" s="20"/>
      <c r="J148" s="47"/>
      <c r="K148" s="45"/>
    </row>
    <row r="149" spans="3:32" x14ac:dyDescent="0.2">
      <c r="C149" s="167" t="s">
        <v>376</v>
      </c>
      <c r="E149" s="18" t="s">
        <v>154</v>
      </c>
      <c r="F149" s="18"/>
      <c r="G149" s="18"/>
      <c r="I149" s="20"/>
      <c r="J149" s="48"/>
      <c r="K149" s="48"/>
    </row>
    <row r="150" spans="3:32" x14ac:dyDescent="0.2">
      <c r="C150" s="167"/>
      <c r="H150" s="23" t="s">
        <v>135</v>
      </c>
      <c r="I150" s="23" t="s">
        <v>136</v>
      </c>
      <c r="J150" s="23" t="s">
        <v>137</v>
      </c>
      <c r="K150" s="23" t="s">
        <v>138</v>
      </c>
      <c r="L150" s="23" t="s">
        <v>139</v>
      </c>
      <c r="M150" s="23" t="s">
        <v>174</v>
      </c>
      <c r="N150" s="23" t="s">
        <v>175</v>
      </c>
      <c r="O150" s="23" t="s">
        <v>176</v>
      </c>
      <c r="Q150" s="23" t="s">
        <v>135</v>
      </c>
      <c r="R150" s="23" t="s">
        <v>136</v>
      </c>
      <c r="S150" s="23" t="s">
        <v>137</v>
      </c>
      <c r="T150" s="23" t="s">
        <v>138</v>
      </c>
      <c r="U150" s="23" t="s">
        <v>139</v>
      </c>
    </row>
    <row r="151" spans="3:32" x14ac:dyDescent="0.2">
      <c r="C151" s="167"/>
      <c r="E151" t="s">
        <v>155</v>
      </c>
      <c r="H151" s="102" t="str">
        <f>IFERROR(INDEX(Результат!$D:$D, MATCH(Вспомогательный!AB151, Результат!$B:$B, 0)), "--")</f>
        <v>--</v>
      </c>
      <c r="I151" s="102" t="str">
        <f>IFERROR(INDEX(Результат!$D:$D, MATCH(Вспомогательный!AC151, Результат!$B:$B, 0)), "--")</f>
        <v>--</v>
      </c>
      <c r="J151" s="102" t="str">
        <f>IFERROR(INDEX(Результат!$D:$D, MATCH(Вспомогательный!AD151, Результат!$B:$B, 0)), "--")</f>
        <v>--</v>
      </c>
      <c r="K151" s="102" t="str">
        <f>IFERROR(INDEX(Результат!$D:$D, MATCH(Вспомогательный!AE151, Результат!$B:$B, 0)), "--")</f>
        <v>--</v>
      </c>
      <c r="L151" s="102" t="str">
        <f>IFERROR(INDEX(Результат!$D:$D, MATCH(Вспомогательный!AF151, Результат!$B:$B, 0)), "--")</f>
        <v>--</v>
      </c>
      <c r="M151" s="36" t="n">
        <f>SUM(H151:L151)</f>
        <v>0.0</v>
      </c>
      <c r="N151" s="34" t="str">
        <f ref="N151:N171" si="35" t="shared">IFERROR(M151/($G$12*$H$6), "--")</f>
        <v>--</v>
      </c>
      <c r="O151" s="31" t="s">
        <v>177</v>
      </c>
      <c r="Q151" s="29" t="e">
        <f>IF(H151&lt;Q$172, "na", H151)</f>
        <v>#NUM!</v>
      </c>
      <c r="R151" s="29" t="e">
        <f ref="R151:R171" si="36" t="shared">IF(I151&lt;R$172, "na", I151)</f>
        <v>#NUM!</v>
      </c>
      <c r="S151" s="29" t="e">
        <f ref="S151:S171" si="37" t="shared">IF(J151&lt;S$172, "na", J151)</f>
        <v>#NUM!</v>
      </c>
      <c r="T151" s="29" t="e">
        <f ref="T151:T171" si="38" t="shared">IF(K151&lt;T$172, "na", K151)</f>
        <v>#NUM!</v>
      </c>
      <c r="U151" s="29" t="e">
        <f ref="U151:U171" si="39" t="shared">IF(L151&lt;U$172, "na", L151)</f>
        <v>#NUM!</v>
      </c>
      <c r="AB151" t="s">
        <v>290</v>
      </c>
      <c r="AC151" t="s">
        <v>307</v>
      </c>
      <c r="AD151" t="s">
        <v>324</v>
      </c>
      <c r="AE151" t="s">
        <v>341</v>
      </c>
      <c r="AF151" t="s">
        <v>358</v>
      </c>
    </row>
    <row r="152" spans="3:32" x14ac:dyDescent="0.2">
      <c r="C152" s="167"/>
      <c r="E152" t="s">
        <v>156</v>
      </c>
      <c r="H152" s="102" t="str">
        <f>IFERROR(INDEX(Результат!$D:$D, MATCH(Вспомогательный!AB152, Результат!$B:$B, 0)), "--")</f>
        <v>--</v>
      </c>
      <c r="I152" s="102" t="str">
        <f>IFERROR(INDEX(Результат!$D:$D, MATCH(Вспомогательный!AC152, Результат!$B:$B, 0)), "--")</f>
        <v>--</v>
      </c>
      <c r="J152" s="102" t="str">
        <f>IFERROR(INDEX(Результат!$D:$D, MATCH(Вспомогательный!AD152, Результат!$B:$B, 0)), "--")</f>
        <v>--</v>
      </c>
      <c r="K152" s="102" t="str">
        <f>IFERROR(INDEX(Результат!$D:$D, MATCH(Вспомогательный!AE152, Результат!$B:$B, 0)), "--")</f>
        <v>--</v>
      </c>
      <c r="L152" s="102" t="str">
        <f>IFERROR(INDEX(Результат!$D:$D, MATCH(Вспомогательный!AF152, Результат!$B:$B, 0)), "--")</f>
        <v>--</v>
      </c>
      <c r="M152" s="36" t="n">
        <f ref="M152:M171" si="40" t="shared">SUM(H152:L152)</f>
        <v>0.0</v>
      </c>
      <c r="N152" s="34" t="str">
        <f si="35" t="shared"/>
        <v>--</v>
      </c>
      <c r="O152" s="31" t="s">
        <v>177</v>
      </c>
      <c r="Q152" s="29" t="e">
        <f ref="Q152:Q171" si="41" t="shared">IF(H152&lt;Q$172, "na", H152)</f>
        <v>#NUM!</v>
      </c>
      <c r="R152" s="29" t="e">
        <f si="36" t="shared"/>
        <v>#NUM!</v>
      </c>
      <c r="S152" s="29" t="e">
        <f si="37" t="shared"/>
        <v>#NUM!</v>
      </c>
      <c r="T152" s="29" t="e">
        <f si="38" t="shared"/>
        <v>#NUM!</v>
      </c>
      <c r="U152" s="29" t="e">
        <f si="39" t="shared"/>
        <v>#NUM!</v>
      </c>
      <c r="AB152" t="s">
        <v>291</v>
      </c>
      <c r="AC152" t="s">
        <v>308</v>
      </c>
      <c r="AD152" t="s">
        <v>325</v>
      </c>
      <c r="AE152" t="s">
        <v>342</v>
      </c>
      <c r="AF152" t="s">
        <v>359</v>
      </c>
    </row>
    <row r="153" spans="3:32" x14ac:dyDescent="0.2">
      <c r="C153" s="167"/>
      <c r="E153" t="s">
        <v>157</v>
      </c>
      <c r="H153" s="102" t="str">
        <f>IFERROR(INDEX(Результат!$D:$D, MATCH(Вспомогательный!AB153, Результат!$B:$B, 0)), "--")</f>
        <v>--</v>
      </c>
      <c r="I153" s="102" t="str">
        <f>IFERROR(INDEX(Результат!$D:$D, MATCH(Вспомогательный!AC153, Результат!$B:$B, 0)), "--")</f>
        <v>--</v>
      </c>
      <c r="J153" s="102" t="str">
        <f>IFERROR(INDEX(Результат!$D:$D, MATCH(Вспомогательный!AD153, Результат!$B:$B, 0)), "--")</f>
        <v>--</v>
      </c>
      <c r="K153" s="102" t="str">
        <f>IFERROR(INDEX(Результат!$D:$D, MATCH(Вспомогательный!AE153, Результат!$B:$B, 0)), "--")</f>
        <v>--</v>
      </c>
      <c r="L153" s="102" t="str">
        <f>IFERROR(INDEX(Результат!$D:$D, MATCH(Вспомогательный!AF153, Результат!$B:$B, 0)), "--")</f>
        <v>--</v>
      </c>
      <c r="M153" s="36" t="n">
        <f si="40" t="shared"/>
        <v>0.0</v>
      </c>
      <c r="N153" s="34" t="str">
        <f si="35" t="shared"/>
        <v>--</v>
      </c>
      <c r="O153" s="31" t="s">
        <v>177</v>
      </c>
      <c r="Q153" s="29" t="e">
        <f si="41" t="shared"/>
        <v>#NUM!</v>
      </c>
      <c r="R153" s="29" t="e">
        <f si="36" t="shared"/>
        <v>#NUM!</v>
      </c>
      <c r="S153" s="29" t="e">
        <f si="37" t="shared"/>
        <v>#NUM!</v>
      </c>
      <c r="T153" s="29" t="e">
        <f si="38" t="shared"/>
        <v>#NUM!</v>
      </c>
      <c r="U153" s="29" t="e">
        <f si="39" t="shared"/>
        <v>#NUM!</v>
      </c>
      <c r="AB153" t="s">
        <v>292</v>
      </c>
      <c r="AC153" t="s">
        <v>309</v>
      </c>
      <c r="AD153" t="s">
        <v>326</v>
      </c>
      <c r="AE153" t="s">
        <v>343</v>
      </c>
      <c r="AF153" t="s">
        <v>360</v>
      </c>
    </row>
    <row r="154" spans="3:32" x14ac:dyDescent="0.2">
      <c r="C154" s="167"/>
      <c r="E154" t="s">
        <v>158</v>
      </c>
      <c r="H154" s="102" t="str">
        <f>IFERROR(INDEX(Результат!$D:$D, MATCH(Вспомогательный!AB154, Результат!$B:$B, 0)), "--")</f>
        <v>--</v>
      </c>
      <c r="I154" s="102" t="str">
        <f>IFERROR(INDEX(Результат!$D:$D, MATCH(Вспомогательный!AC154, Результат!$B:$B, 0)), "--")</f>
        <v>--</v>
      </c>
      <c r="J154" s="102" t="str">
        <f>IFERROR(INDEX(Результат!$D:$D, MATCH(Вспомогательный!AD154, Результат!$B:$B, 0)), "--")</f>
        <v>--</v>
      </c>
      <c r="K154" s="102" t="str">
        <f>IFERROR(INDEX(Результат!$D:$D, MATCH(Вспомогательный!AE154, Результат!$B:$B, 0)), "--")</f>
        <v>--</v>
      </c>
      <c r="L154" s="102" t="str">
        <f>IFERROR(INDEX(Результат!$D:$D, MATCH(Вспомогательный!AF154, Результат!$B:$B, 0)), "--")</f>
        <v>--</v>
      </c>
      <c r="M154" s="36" t="n">
        <f si="40" t="shared"/>
        <v>0.0</v>
      </c>
      <c r="N154" s="34" t="str">
        <f si="35" t="shared"/>
        <v>--</v>
      </c>
      <c r="O154" s="31" t="s">
        <v>177</v>
      </c>
      <c r="Q154" s="29" t="e">
        <f si="41" t="shared"/>
        <v>#NUM!</v>
      </c>
      <c r="R154" s="29" t="e">
        <f si="36" t="shared"/>
        <v>#NUM!</v>
      </c>
      <c r="S154" s="29" t="e">
        <f si="37" t="shared"/>
        <v>#NUM!</v>
      </c>
      <c r="T154" s="29" t="e">
        <f si="38" t="shared"/>
        <v>#NUM!</v>
      </c>
      <c r="U154" s="29" t="e">
        <f si="39" t="shared"/>
        <v>#NUM!</v>
      </c>
      <c r="AB154" t="s">
        <v>293</v>
      </c>
      <c r="AC154" t="s">
        <v>310</v>
      </c>
      <c r="AD154" t="s">
        <v>327</v>
      </c>
      <c r="AE154" t="s">
        <v>344</v>
      </c>
      <c r="AF154" t="s">
        <v>361</v>
      </c>
    </row>
    <row r="155" spans="3:32" x14ac:dyDescent="0.2">
      <c r="C155" s="167"/>
      <c r="E155" t="s">
        <v>159</v>
      </c>
      <c r="H155" s="102" t="str">
        <f>IFERROR(INDEX(Результат!$D:$D, MATCH(Вспомогательный!AB155, Результат!$B:$B, 0)), "--")</f>
        <v>--</v>
      </c>
      <c r="I155" s="102" t="str">
        <f>IFERROR(INDEX(Результат!$D:$D, MATCH(Вспомогательный!AC155, Результат!$B:$B, 0)), "--")</f>
        <v>--</v>
      </c>
      <c r="J155" s="102" t="str">
        <f>IFERROR(INDEX(Результат!$D:$D, MATCH(Вспомогательный!AD155, Результат!$B:$B, 0)), "--")</f>
        <v>--</v>
      </c>
      <c r="K155" s="102" t="str">
        <f>IFERROR(INDEX(Результат!$D:$D, MATCH(Вспомогательный!AE155, Результат!$B:$B, 0)), "--")</f>
        <v>--</v>
      </c>
      <c r="L155" s="102" t="str">
        <f>IFERROR(INDEX(Результат!$D:$D, MATCH(Вспомогательный!AF155, Результат!$B:$B, 0)), "--")</f>
        <v>--</v>
      </c>
      <c r="M155" s="36" t="n">
        <f si="40" t="shared"/>
        <v>0.0</v>
      </c>
      <c r="N155" s="34" t="str">
        <f si="35" t="shared"/>
        <v>--</v>
      </c>
      <c r="O155" s="31" t="s">
        <v>177</v>
      </c>
      <c r="Q155" s="29" t="e">
        <f si="41" t="shared"/>
        <v>#NUM!</v>
      </c>
      <c r="R155" s="29" t="e">
        <f si="36" t="shared"/>
        <v>#NUM!</v>
      </c>
      <c r="S155" s="29" t="e">
        <f si="37" t="shared"/>
        <v>#NUM!</v>
      </c>
      <c r="T155" s="29" t="e">
        <f si="38" t="shared"/>
        <v>#NUM!</v>
      </c>
      <c r="U155" s="29" t="e">
        <f si="39" t="shared"/>
        <v>#NUM!</v>
      </c>
      <c r="AB155" t="s">
        <v>294</v>
      </c>
      <c r="AC155" t="s">
        <v>311</v>
      </c>
      <c r="AD155" t="s">
        <v>328</v>
      </c>
      <c r="AE155" t="s">
        <v>345</v>
      </c>
      <c r="AF155" t="s">
        <v>362</v>
      </c>
    </row>
    <row r="156" spans="3:32" x14ac:dyDescent="0.2">
      <c r="C156" s="167"/>
      <c r="E156" t="s">
        <v>160</v>
      </c>
      <c r="H156" s="102" t="str">
        <f>IFERROR(INDEX(Результат!$D:$D, MATCH(Вспомогательный!AB156, Результат!$B:$B, 0)), "--")</f>
        <v>--</v>
      </c>
      <c r="I156" s="102" t="str">
        <f>IFERROR(INDEX(Результат!$D:$D, MATCH(Вспомогательный!AC156, Результат!$B:$B, 0)), "--")</f>
        <v>--</v>
      </c>
      <c r="J156" s="102" t="str">
        <f>IFERROR(INDEX(Результат!$D:$D, MATCH(Вспомогательный!AD156, Результат!$B:$B, 0)), "--")</f>
        <v>--</v>
      </c>
      <c r="K156" s="102" t="str">
        <f>IFERROR(INDEX(Результат!$D:$D, MATCH(Вспомогательный!AE156, Результат!$B:$B, 0)), "--")</f>
        <v>--</v>
      </c>
      <c r="L156" s="102" t="str">
        <f>IFERROR(INDEX(Результат!$D:$D, MATCH(Вспомогательный!AF156, Результат!$B:$B, 0)), "--")</f>
        <v>--</v>
      </c>
      <c r="M156" s="36" t="n">
        <f si="40" t="shared"/>
        <v>0.0</v>
      </c>
      <c r="N156" s="34" t="str">
        <f si="35" t="shared"/>
        <v>--</v>
      </c>
      <c r="O156" s="31" t="s">
        <v>177</v>
      </c>
      <c r="Q156" s="29" t="e">
        <f si="41" t="shared"/>
        <v>#NUM!</v>
      </c>
      <c r="R156" s="29" t="e">
        <f si="36" t="shared"/>
        <v>#NUM!</v>
      </c>
      <c r="S156" s="29" t="e">
        <f si="37" t="shared"/>
        <v>#NUM!</v>
      </c>
      <c r="T156" s="29" t="e">
        <f si="38" t="shared"/>
        <v>#NUM!</v>
      </c>
      <c r="U156" s="29" t="e">
        <f si="39" t="shared"/>
        <v>#NUM!</v>
      </c>
      <c r="AB156" t="s">
        <v>295</v>
      </c>
      <c r="AC156" t="s">
        <v>312</v>
      </c>
      <c r="AD156" t="s">
        <v>329</v>
      </c>
      <c r="AE156" t="s">
        <v>346</v>
      </c>
      <c r="AF156" t="s">
        <v>363</v>
      </c>
    </row>
    <row r="157" spans="3:32" x14ac:dyDescent="0.2">
      <c r="C157" s="167"/>
      <c r="E157" t="s">
        <v>161</v>
      </c>
      <c r="H157" s="102" t="str">
        <f>IFERROR(INDEX(Результат!$D:$D, MATCH(Вспомогательный!AB157, Результат!$B:$B, 0)), "--")</f>
        <v>--</v>
      </c>
      <c r="I157" s="102" t="str">
        <f>IFERROR(INDEX(Результат!$D:$D, MATCH(Вспомогательный!AC157, Результат!$B:$B, 0)), "--")</f>
        <v>--</v>
      </c>
      <c r="J157" s="102" t="str">
        <f>IFERROR(INDEX(Результат!$D:$D, MATCH(Вспомогательный!AD157, Результат!$B:$B, 0)), "--")</f>
        <v>--</v>
      </c>
      <c r="K157" s="102" t="str">
        <f>IFERROR(INDEX(Результат!$D:$D, MATCH(Вспомогательный!AE157, Результат!$B:$B, 0)), "--")</f>
        <v>--</v>
      </c>
      <c r="L157" s="102" t="str">
        <f>IFERROR(INDEX(Результат!$D:$D, MATCH(Вспомогательный!AF157, Результат!$B:$B, 0)), "--")</f>
        <v>--</v>
      </c>
      <c r="M157" s="36" t="n">
        <f si="40" t="shared"/>
        <v>0.0</v>
      </c>
      <c r="N157" s="34" t="str">
        <f si="35" t="shared"/>
        <v>--</v>
      </c>
      <c r="O157" s="31" t="s">
        <v>177</v>
      </c>
      <c r="Q157" s="29" t="e">
        <f si="41" t="shared"/>
        <v>#NUM!</v>
      </c>
      <c r="R157" s="29" t="e">
        <f si="36" t="shared"/>
        <v>#NUM!</v>
      </c>
      <c r="S157" s="29" t="e">
        <f si="37" t="shared"/>
        <v>#NUM!</v>
      </c>
      <c r="T157" s="29" t="e">
        <f si="38" t="shared"/>
        <v>#NUM!</v>
      </c>
      <c r="U157" s="29" t="e">
        <f si="39" t="shared"/>
        <v>#NUM!</v>
      </c>
      <c r="AB157" t="s">
        <v>296</v>
      </c>
      <c r="AC157" t="s">
        <v>313</v>
      </c>
      <c r="AD157" t="s">
        <v>330</v>
      </c>
      <c r="AE157" t="s">
        <v>347</v>
      </c>
      <c r="AF157" t="s">
        <v>364</v>
      </c>
    </row>
    <row r="158" spans="3:32" x14ac:dyDescent="0.2">
      <c r="C158" s="167"/>
      <c r="E158" t="s">
        <v>162</v>
      </c>
      <c r="H158" s="102" t="str">
        <f>IFERROR(INDEX(Результат!$D:$D, MATCH(Вспомогательный!AB158, Результат!$B:$B, 0)), "--")</f>
        <v>--</v>
      </c>
      <c r="I158" s="102" t="str">
        <f>IFERROR(INDEX(Результат!$D:$D, MATCH(Вспомогательный!AC158, Результат!$B:$B, 0)), "--")</f>
        <v>--</v>
      </c>
      <c r="J158" s="102" t="str">
        <f>IFERROR(INDEX(Результат!$D:$D, MATCH(Вспомогательный!AD158, Результат!$B:$B, 0)), "--")</f>
        <v>--</v>
      </c>
      <c r="K158" s="102" t="str">
        <f>IFERROR(INDEX(Результат!$D:$D, MATCH(Вспомогательный!AE158, Результат!$B:$B, 0)), "--")</f>
        <v>--</v>
      </c>
      <c r="L158" s="102" t="str">
        <f>IFERROR(INDEX(Результат!$D:$D, MATCH(Вспомогательный!AF158, Результат!$B:$B, 0)), "--")</f>
        <v>--</v>
      </c>
      <c r="M158" s="36" t="n">
        <f si="40" t="shared"/>
        <v>0.0</v>
      </c>
      <c r="N158" s="34" t="str">
        <f si="35" t="shared"/>
        <v>--</v>
      </c>
      <c r="O158" s="31" t="s">
        <v>177</v>
      </c>
      <c r="Q158" s="29" t="e">
        <f si="41" t="shared"/>
        <v>#NUM!</v>
      </c>
      <c r="R158" s="29" t="e">
        <f si="36" t="shared"/>
        <v>#NUM!</v>
      </c>
      <c r="S158" s="29" t="e">
        <f si="37" t="shared"/>
        <v>#NUM!</v>
      </c>
      <c r="T158" s="29" t="e">
        <f si="38" t="shared"/>
        <v>#NUM!</v>
      </c>
      <c r="U158" s="29" t="e">
        <f si="39" t="shared"/>
        <v>#NUM!</v>
      </c>
      <c r="AB158" t="s">
        <v>297</v>
      </c>
      <c r="AC158" t="s">
        <v>314</v>
      </c>
      <c r="AD158" t="s">
        <v>331</v>
      </c>
      <c r="AE158" t="s">
        <v>348</v>
      </c>
      <c r="AF158" t="s">
        <v>365</v>
      </c>
    </row>
    <row r="159" spans="3:32" x14ac:dyDescent="0.2">
      <c r="C159" s="167"/>
      <c r="E159" t="s">
        <v>163</v>
      </c>
      <c r="H159" s="102" t="str">
        <f>IFERROR(INDEX(Результат!$D:$D, MATCH(Вспомогательный!AB159, Результат!$B:$B, 0)), "--")</f>
        <v>--</v>
      </c>
      <c r="I159" s="102" t="str">
        <f>IFERROR(INDEX(Результат!$D:$D, MATCH(Вспомогательный!AC159, Результат!$B:$B, 0)), "--")</f>
        <v>--</v>
      </c>
      <c r="J159" s="102" t="str">
        <f>IFERROR(INDEX(Результат!$D:$D, MATCH(Вспомогательный!AD159, Результат!$B:$B, 0)), "--")</f>
        <v>--</v>
      </c>
      <c r="K159" s="102" t="str">
        <f>IFERROR(INDEX(Результат!$D:$D, MATCH(Вспомогательный!AE159, Результат!$B:$B, 0)), "--")</f>
        <v>--</v>
      </c>
      <c r="L159" s="102" t="str">
        <f>IFERROR(INDEX(Результат!$D:$D, MATCH(Вспомогательный!AF159, Результат!$B:$B, 0)), "--")</f>
        <v>--</v>
      </c>
      <c r="M159" s="36" t="n">
        <f si="40" t="shared"/>
        <v>0.0</v>
      </c>
      <c r="N159" s="34" t="str">
        <f si="35" t="shared"/>
        <v>--</v>
      </c>
      <c r="O159" s="31" t="s">
        <v>177</v>
      </c>
      <c r="Q159" s="29" t="e">
        <f si="41" t="shared"/>
        <v>#NUM!</v>
      </c>
      <c r="R159" s="29" t="e">
        <f si="36" t="shared"/>
        <v>#NUM!</v>
      </c>
      <c r="S159" s="29" t="e">
        <f si="37" t="shared"/>
        <v>#NUM!</v>
      </c>
      <c r="T159" s="29" t="e">
        <f si="38" t="shared"/>
        <v>#NUM!</v>
      </c>
      <c r="U159" s="29" t="e">
        <f si="39" t="shared"/>
        <v>#NUM!</v>
      </c>
      <c r="AB159" t="s">
        <v>298</v>
      </c>
      <c r="AC159" t="s">
        <v>315</v>
      </c>
      <c r="AD159" t="s">
        <v>332</v>
      </c>
      <c r="AE159" t="s">
        <v>349</v>
      </c>
      <c r="AF159" t="s">
        <v>366</v>
      </c>
    </row>
    <row r="160" spans="3:32" x14ac:dyDescent="0.2">
      <c r="C160" s="167"/>
      <c r="E160" t="s">
        <v>164</v>
      </c>
      <c r="H160" s="102" t="str">
        <f>IFERROR(INDEX(Результат!$D:$D, MATCH(Вспомогательный!AB160, Результат!$B:$B, 0)), "--")</f>
        <v>--</v>
      </c>
      <c r="I160" s="102" t="str">
        <f>IFERROR(INDEX(Результат!$D:$D, MATCH(Вспомогательный!AC160, Результат!$B:$B, 0)), "--")</f>
        <v>--</v>
      </c>
      <c r="J160" s="102" t="str">
        <f>IFERROR(INDEX(Результат!$D:$D, MATCH(Вспомогательный!AD160, Результат!$B:$B, 0)), "--")</f>
        <v>--</v>
      </c>
      <c r="K160" s="102" t="str">
        <f>IFERROR(INDEX(Результат!$D:$D, MATCH(Вспомогательный!AE160, Результат!$B:$B, 0)), "--")</f>
        <v>--</v>
      </c>
      <c r="L160" s="102" t="str">
        <f>IFERROR(INDEX(Результат!$D:$D, MATCH(Вспомогательный!AF160, Результат!$B:$B, 0)), "--")</f>
        <v>--</v>
      </c>
      <c r="M160" s="36" t="n">
        <f si="40" t="shared"/>
        <v>0.0</v>
      </c>
      <c r="N160" s="34" t="str">
        <f si="35" t="shared"/>
        <v>--</v>
      </c>
      <c r="O160" s="31" t="s">
        <v>177</v>
      </c>
      <c r="Q160" s="29" t="e">
        <f si="41" t="shared"/>
        <v>#NUM!</v>
      </c>
      <c r="R160" s="29" t="e">
        <f si="36" t="shared"/>
        <v>#NUM!</v>
      </c>
      <c r="S160" s="29" t="e">
        <f si="37" t="shared"/>
        <v>#NUM!</v>
      </c>
      <c r="T160" s="29" t="e">
        <f si="38" t="shared"/>
        <v>#NUM!</v>
      </c>
      <c r="U160" s="29" t="e">
        <f si="39" t="shared"/>
        <v>#NUM!</v>
      </c>
      <c r="AB160" t="s">
        <v>299</v>
      </c>
      <c r="AC160" t="s">
        <v>316</v>
      </c>
      <c r="AD160" t="s">
        <v>333</v>
      </c>
      <c r="AE160" t="s">
        <v>350</v>
      </c>
      <c r="AF160" t="s">
        <v>367</v>
      </c>
    </row>
    <row r="161" spans="3:32" x14ac:dyDescent="0.2">
      <c r="C161" s="167"/>
      <c r="E161" t="s">
        <v>165</v>
      </c>
      <c r="H161" s="102" t="str">
        <f>IFERROR(INDEX(Результат!$D:$D, MATCH(Вспомогательный!AB161, Результат!$B:$B, 0)), "--")</f>
        <v>--</v>
      </c>
      <c r="I161" s="102" t="str">
        <f>IFERROR(INDEX(Результат!$D:$D, MATCH(Вспомогательный!AC161, Результат!$B:$B, 0)), "--")</f>
        <v>--</v>
      </c>
      <c r="J161" s="102" t="str">
        <f>IFERROR(INDEX(Результат!$D:$D, MATCH(Вспомогательный!AD161, Результат!$B:$B, 0)), "--")</f>
        <v>--</v>
      </c>
      <c r="K161" s="102" t="str">
        <f>IFERROR(INDEX(Результат!$D:$D, MATCH(Вспомогательный!AE161, Результат!$B:$B, 0)), "--")</f>
        <v>--</v>
      </c>
      <c r="L161" s="102" t="str">
        <f>IFERROR(INDEX(Результат!$D:$D, MATCH(Вспомогательный!AF161, Результат!$B:$B, 0)), "--")</f>
        <v>--</v>
      </c>
      <c r="M161" s="36" t="n">
        <f si="40" t="shared"/>
        <v>0.0</v>
      </c>
      <c r="N161" s="34" t="str">
        <f si="35" t="shared"/>
        <v>--</v>
      </c>
      <c r="O161" s="31" t="s">
        <v>177</v>
      </c>
      <c r="Q161" s="29" t="e">
        <f si="41" t="shared"/>
        <v>#NUM!</v>
      </c>
      <c r="R161" s="29" t="e">
        <f si="36" t="shared"/>
        <v>#NUM!</v>
      </c>
      <c r="S161" s="29" t="e">
        <f si="37" t="shared"/>
        <v>#NUM!</v>
      </c>
      <c r="T161" s="29" t="e">
        <f si="38" t="shared"/>
        <v>#NUM!</v>
      </c>
      <c r="U161" s="29" t="e">
        <f si="39" t="shared"/>
        <v>#NUM!</v>
      </c>
      <c r="AB161" t="s">
        <v>300</v>
      </c>
      <c r="AC161" t="s">
        <v>317</v>
      </c>
      <c r="AD161" t="s">
        <v>334</v>
      </c>
      <c r="AE161" t="s">
        <v>351</v>
      </c>
      <c r="AF161" t="s">
        <v>368</v>
      </c>
    </row>
    <row r="162" spans="3:32" x14ac:dyDescent="0.2">
      <c r="C162" s="167"/>
      <c r="E162" t="s">
        <v>166</v>
      </c>
      <c r="H162" s="102" t="str">
        <f>IFERROR(INDEX(Результат!$D:$D, MATCH(Вспомогательный!AB162, Результат!$B:$B, 0)), "--")</f>
        <v>--</v>
      </c>
      <c r="I162" s="102" t="str">
        <f>IFERROR(INDEX(Результат!$D:$D, MATCH(Вспомогательный!AC162, Результат!$B:$B, 0)), "--")</f>
        <v>--</v>
      </c>
      <c r="J162" s="102" t="str">
        <f>IFERROR(INDEX(Результат!$D:$D, MATCH(Вспомогательный!AD162, Результат!$B:$B, 0)), "--")</f>
        <v>--</v>
      </c>
      <c r="K162" s="102" t="str">
        <f>IFERROR(INDEX(Результат!$D:$D, MATCH(Вспомогательный!AE162, Результат!$B:$B, 0)), "--")</f>
        <v>--</v>
      </c>
      <c r="L162" s="102" t="str">
        <f>IFERROR(INDEX(Результат!$D:$D, MATCH(Вспомогательный!AF162, Результат!$B:$B, 0)), "--")</f>
        <v>--</v>
      </c>
      <c r="M162" s="36" t="n">
        <f si="40" t="shared"/>
        <v>0.0</v>
      </c>
      <c r="N162" s="34" t="str">
        <f si="35" t="shared"/>
        <v>--</v>
      </c>
      <c r="O162" s="31" t="s">
        <v>177</v>
      </c>
      <c r="Q162" s="29" t="e">
        <f si="41" t="shared"/>
        <v>#NUM!</v>
      </c>
      <c r="R162" s="29" t="e">
        <f si="36" t="shared"/>
        <v>#NUM!</v>
      </c>
      <c r="S162" s="29" t="e">
        <f si="37" t="shared"/>
        <v>#NUM!</v>
      </c>
      <c r="T162" s="29" t="e">
        <f si="38" t="shared"/>
        <v>#NUM!</v>
      </c>
      <c r="U162" s="29" t="e">
        <f si="39" t="shared"/>
        <v>#NUM!</v>
      </c>
      <c r="AB162" t="s">
        <v>301</v>
      </c>
      <c r="AC162" t="s">
        <v>318</v>
      </c>
      <c r="AD162" t="s">
        <v>335</v>
      </c>
      <c r="AE162" t="s">
        <v>352</v>
      </c>
      <c r="AF162" t="s">
        <v>369</v>
      </c>
    </row>
    <row r="163" spans="3:32" x14ac:dyDescent="0.2">
      <c r="C163" s="167"/>
      <c r="E163" t="s">
        <v>167</v>
      </c>
      <c r="H163" s="102" t="str">
        <f>IFERROR(INDEX(Результат!$D:$D, MATCH(Вспомогательный!AB163, Результат!$B:$B, 0)), "--")</f>
        <v>--</v>
      </c>
      <c r="I163" s="102" t="str">
        <f>IFERROR(INDEX(Результат!$D:$D, MATCH(Вспомогательный!AC163, Результат!$B:$B, 0)), "--")</f>
        <v>--</v>
      </c>
      <c r="J163" s="102" t="str">
        <f>IFERROR(INDEX(Результат!$D:$D, MATCH(Вспомогательный!AD163, Результат!$B:$B, 0)), "--")</f>
        <v>--</v>
      </c>
      <c r="K163" s="102" t="str">
        <f>IFERROR(INDEX(Результат!$D:$D, MATCH(Вспомогательный!AE163, Результат!$B:$B, 0)), "--")</f>
        <v>--</v>
      </c>
      <c r="L163" s="102" t="str">
        <f>IFERROR(INDEX(Результат!$D:$D, MATCH(Вспомогательный!AF163, Результат!$B:$B, 0)), "--")</f>
        <v>--</v>
      </c>
      <c r="M163" s="36" t="n">
        <f si="40" t="shared"/>
        <v>0.0</v>
      </c>
      <c r="N163" s="34" t="str">
        <f si="35" t="shared"/>
        <v>--</v>
      </c>
      <c r="O163" s="31" t="s">
        <v>177</v>
      </c>
      <c r="Q163" s="29" t="e">
        <f si="41" t="shared"/>
        <v>#NUM!</v>
      </c>
      <c r="R163" s="29" t="e">
        <f si="36" t="shared"/>
        <v>#NUM!</v>
      </c>
      <c r="S163" s="29" t="e">
        <f si="37" t="shared"/>
        <v>#NUM!</v>
      </c>
      <c r="T163" s="29" t="e">
        <f si="38" t="shared"/>
        <v>#NUM!</v>
      </c>
      <c r="U163" s="29" t="e">
        <f si="39" t="shared"/>
        <v>#NUM!</v>
      </c>
      <c r="AB163" t="s">
        <v>302</v>
      </c>
      <c r="AC163" t="s">
        <v>319</v>
      </c>
      <c r="AD163" t="s">
        <v>336</v>
      </c>
      <c r="AE163" t="s">
        <v>353</v>
      </c>
      <c r="AF163" t="s">
        <v>370</v>
      </c>
    </row>
    <row r="164" spans="3:32" x14ac:dyDescent="0.2">
      <c r="C164" s="167"/>
      <c r="E164" t="s">
        <v>168</v>
      </c>
      <c r="H164" s="102" t="str">
        <f>IFERROR(INDEX(Результат!$D:$D, MATCH(Вспомогательный!AB164, Результат!$B:$B, 0)), "--")</f>
        <v>--</v>
      </c>
      <c r="I164" s="102" t="str">
        <f>IFERROR(INDEX(Результат!$D:$D, MATCH(Вспомогательный!AC164, Результат!$B:$B, 0)), "--")</f>
        <v>--</v>
      </c>
      <c r="J164" s="102" t="str">
        <f>IFERROR(INDEX(Результат!$D:$D, MATCH(Вспомогательный!AD164, Результат!$B:$B, 0)), "--")</f>
        <v>--</v>
      </c>
      <c r="K164" s="102" t="str">
        <f>IFERROR(INDEX(Результат!$D:$D, MATCH(Вспомогательный!AE164, Результат!$B:$B, 0)), "--")</f>
        <v>--</v>
      </c>
      <c r="L164" s="102" t="str">
        <f>IFERROR(INDEX(Результат!$D:$D, MATCH(Вспомогательный!AF164, Результат!$B:$B, 0)), "--")</f>
        <v>--</v>
      </c>
      <c r="M164" s="36" t="n">
        <f si="40" t="shared"/>
        <v>0.0</v>
      </c>
      <c r="N164" s="34" t="str">
        <f si="35" t="shared"/>
        <v>--</v>
      </c>
      <c r="O164" s="31" t="s">
        <v>177</v>
      </c>
      <c r="Q164" s="29" t="e">
        <f si="41" t="shared"/>
        <v>#NUM!</v>
      </c>
      <c r="R164" s="29" t="e">
        <f si="36" t="shared"/>
        <v>#NUM!</v>
      </c>
      <c r="S164" s="29" t="e">
        <f si="37" t="shared"/>
        <v>#NUM!</v>
      </c>
      <c r="T164" s="29" t="e">
        <f si="38" t="shared"/>
        <v>#NUM!</v>
      </c>
      <c r="U164" s="29" t="e">
        <f si="39" t="shared"/>
        <v>#NUM!</v>
      </c>
      <c r="AB164" t="s">
        <v>303</v>
      </c>
      <c r="AC164" t="s">
        <v>320</v>
      </c>
      <c r="AD164" t="s">
        <v>337</v>
      </c>
      <c r="AE164" t="s">
        <v>354</v>
      </c>
      <c r="AF164" t="s">
        <v>371</v>
      </c>
    </row>
    <row r="165" spans="3:32" x14ac:dyDescent="0.2">
      <c r="C165" s="167"/>
      <c r="E165" t="s">
        <v>169</v>
      </c>
      <c r="H165" s="102" t="str">
        <f>IFERROR(INDEX(Результат!$D:$D, MATCH(Вспомогательный!AB165, Результат!$B:$B, 0)), "--")</f>
        <v>--</v>
      </c>
      <c r="I165" s="102" t="str">
        <f>IFERROR(INDEX(Результат!$D:$D, MATCH(Вспомогательный!AC165, Результат!$B:$B, 0)), "--")</f>
        <v>--</v>
      </c>
      <c r="J165" s="102" t="str">
        <f>IFERROR(INDEX(Результат!$D:$D, MATCH(Вспомогательный!AD165, Результат!$B:$B, 0)), "--")</f>
        <v>--</v>
      </c>
      <c r="K165" s="102" t="str">
        <f>IFERROR(INDEX(Результат!$D:$D, MATCH(Вспомогательный!AE165, Результат!$B:$B, 0)), "--")</f>
        <v>--</v>
      </c>
      <c r="L165" s="102" t="str">
        <f>IFERROR(INDEX(Результат!$D:$D, MATCH(Вспомогательный!AF165, Результат!$B:$B, 0)), "--")</f>
        <v>--</v>
      </c>
      <c r="M165" s="36" t="n">
        <f si="40" t="shared"/>
        <v>0.0</v>
      </c>
      <c r="N165" s="34" t="str">
        <f si="35" t="shared"/>
        <v>--</v>
      </c>
      <c r="O165" s="31" t="s">
        <v>177</v>
      </c>
      <c r="Q165" s="29" t="e">
        <f si="41" t="shared"/>
        <v>#NUM!</v>
      </c>
      <c r="R165" s="29" t="e">
        <f si="36" t="shared"/>
        <v>#NUM!</v>
      </c>
      <c r="S165" s="29" t="e">
        <f si="37" t="shared"/>
        <v>#NUM!</v>
      </c>
      <c r="T165" s="29" t="e">
        <f si="38" t="shared"/>
        <v>#NUM!</v>
      </c>
      <c r="U165" s="29" t="e">
        <f si="39" t="shared"/>
        <v>#NUM!</v>
      </c>
      <c r="AB165" t="s">
        <v>304</v>
      </c>
      <c r="AC165" t="s">
        <v>321</v>
      </c>
      <c r="AD165" t="s">
        <v>338</v>
      </c>
      <c r="AE165" t="s">
        <v>355</v>
      </c>
      <c r="AF165" t="s">
        <v>372</v>
      </c>
    </row>
    <row r="166" spans="3:32" x14ac:dyDescent="0.2">
      <c r="C166" s="167"/>
      <c r="E166" t="s">
        <v>170</v>
      </c>
      <c r="H166" s="102" t="str">
        <f>IFERROR(INDEX(Результат!$D:$D, MATCH(Вспомогательный!AB166, Результат!$B:$B, 0)), "--")</f>
        <v>--</v>
      </c>
      <c r="I166" s="102" t="str">
        <f>IFERROR(INDEX(Результат!$D:$D, MATCH(Вспомогательный!AC166, Результат!$B:$B, 0)), "--")</f>
        <v>--</v>
      </c>
      <c r="J166" s="102" t="str">
        <f>IFERROR(INDEX(Результат!$D:$D, MATCH(Вспомогательный!AD166, Результат!$B:$B, 0)), "--")</f>
        <v>--</v>
      </c>
      <c r="K166" s="102" t="str">
        <f>IFERROR(INDEX(Результат!$D:$D, MATCH(Вспомогательный!AE166, Результат!$B:$B, 0)), "--")</f>
        <v>--</v>
      </c>
      <c r="L166" s="102" t="str">
        <f>IFERROR(INDEX(Результат!$D:$D, MATCH(Вспомогательный!AF166, Результат!$B:$B, 0)), "--")</f>
        <v>--</v>
      </c>
      <c r="M166" s="36" t="n">
        <f si="40" t="shared"/>
        <v>0.0</v>
      </c>
      <c r="N166" s="34" t="str">
        <f si="35" t="shared"/>
        <v>--</v>
      </c>
      <c r="O166" s="31" t="s">
        <v>178</v>
      </c>
      <c r="Q166" s="29" t="e">
        <f si="41" t="shared"/>
        <v>#NUM!</v>
      </c>
      <c r="R166" s="29" t="e">
        <f si="36" t="shared"/>
        <v>#NUM!</v>
      </c>
      <c r="S166" s="29" t="e">
        <f si="37" t="shared"/>
        <v>#NUM!</v>
      </c>
      <c r="T166" s="29" t="e">
        <f si="38" t="shared"/>
        <v>#NUM!</v>
      </c>
      <c r="U166" s="29" t="e">
        <f si="39" t="shared"/>
        <v>#NUM!</v>
      </c>
      <c r="AB166" t="s">
        <v>262</v>
      </c>
      <c r="AC166" t="s">
        <v>263</v>
      </c>
      <c r="AD166" t="s">
        <v>264</v>
      </c>
      <c r="AE166" t="s">
        <v>265</v>
      </c>
      <c r="AF166" t="s">
        <v>266</v>
      </c>
    </row>
    <row r="167" spans="3:32" x14ac:dyDescent="0.2">
      <c r="C167" s="167"/>
      <c r="E167" t="s">
        <v>171</v>
      </c>
      <c r="H167" s="102" t="str">
        <f>IFERROR(INDEX(Результат!$D:$D, MATCH(Вспомогательный!AB167, Результат!$B:$B, 0)), "--")</f>
        <v>--</v>
      </c>
      <c r="I167" s="102" t="str">
        <f>IFERROR(INDEX(Результат!$D:$D, MATCH(Вспомогательный!AC167, Результат!$B:$B, 0)), "--")</f>
        <v>--</v>
      </c>
      <c r="J167" s="102" t="str">
        <f>IFERROR(INDEX(Результат!$D:$D, MATCH(Вспомогательный!AD167, Результат!$B:$B, 0)), "--")</f>
        <v>--</v>
      </c>
      <c r="K167" s="102" t="str">
        <f>IFERROR(INDEX(Результат!$D:$D, MATCH(Вспомогательный!AE167, Результат!$B:$B, 0)), "--")</f>
        <v>--</v>
      </c>
      <c r="L167" s="102" t="str">
        <f>IFERROR(INDEX(Результат!$D:$D, MATCH(Вспомогательный!AF167, Результат!$B:$B, 0)), "--")</f>
        <v>--</v>
      </c>
      <c r="M167" s="36" t="n">
        <f si="40" t="shared"/>
        <v>0.0</v>
      </c>
      <c r="N167" s="34" t="str">
        <f si="35" t="shared"/>
        <v>--</v>
      </c>
      <c r="O167" s="31" t="s">
        <v>179</v>
      </c>
      <c r="Q167" s="29" t="e">
        <f si="41" t="shared"/>
        <v>#NUM!</v>
      </c>
      <c r="R167" s="29" t="e">
        <f si="36" t="shared"/>
        <v>#NUM!</v>
      </c>
      <c r="S167" s="29" t="e">
        <f si="37" t="shared"/>
        <v>#NUM!</v>
      </c>
      <c r="T167" s="29" t="e">
        <f si="38" t="shared"/>
        <v>#NUM!</v>
      </c>
      <c r="U167" s="29" t="e">
        <f si="39" t="shared"/>
        <v>#NUM!</v>
      </c>
      <c r="AB167" t="s">
        <v>267</v>
      </c>
      <c r="AC167" t="s">
        <v>268</v>
      </c>
      <c r="AD167" t="s">
        <v>269</v>
      </c>
      <c r="AE167" t="s">
        <v>270</v>
      </c>
      <c r="AF167" t="s">
        <v>271</v>
      </c>
    </row>
    <row r="168" spans="3:32" x14ac:dyDescent="0.2">
      <c r="C168" s="167"/>
      <c r="E168" t="s">
        <v>172</v>
      </c>
      <c r="H168" s="102" t="str">
        <f>IFERROR(INDEX(Результат!$D:$D, MATCH(Вспомогательный!AB168, Результат!$B:$B, 0)), "--")</f>
        <v>--</v>
      </c>
      <c r="I168" s="102" t="str">
        <f>IFERROR(INDEX(Результат!$D:$D, MATCH(Вспомогательный!AC168, Результат!$B:$B, 0)), "--")</f>
        <v>--</v>
      </c>
      <c r="J168" s="102" t="str">
        <f>IFERROR(INDEX(Результат!$D:$D, MATCH(Вспомогательный!AD168, Результат!$B:$B, 0)), "--")</f>
        <v>--</v>
      </c>
      <c r="K168" s="102" t="str">
        <f>IFERROR(INDEX(Результат!$D:$D, MATCH(Вспомогательный!AE168, Результат!$B:$B, 0)), "--")</f>
        <v>--</v>
      </c>
      <c r="L168" s="102" t="str">
        <f>IFERROR(INDEX(Результат!$D:$D, MATCH(Вспомогательный!AF168, Результат!$B:$B, 0)), "--")</f>
        <v>--</v>
      </c>
      <c r="M168" s="36" t="n">
        <f si="40" t="shared"/>
        <v>0.0</v>
      </c>
      <c r="N168" s="34" t="str">
        <f si="35" t="shared"/>
        <v>--</v>
      </c>
      <c r="O168" s="31" t="s">
        <v>180</v>
      </c>
      <c r="Q168" s="29" t="e">
        <f si="41" t="shared"/>
        <v>#NUM!</v>
      </c>
      <c r="R168" s="29" t="e">
        <f si="36" t="shared"/>
        <v>#NUM!</v>
      </c>
      <c r="S168" s="29" t="e">
        <f si="37" t="shared"/>
        <v>#NUM!</v>
      </c>
      <c r="T168" s="29" t="e">
        <f si="38" t="shared"/>
        <v>#NUM!</v>
      </c>
      <c r="U168" s="29" t="e">
        <f si="39" t="shared"/>
        <v>#NUM!</v>
      </c>
      <c r="AB168" t="s">
        <v>305</v>
      </c>
      <c r="AC168" t="s">
        <v>322</v>
      </c>
      <c r="AD168" t="s">
        <v>339</v>
      </c>
      <c r="AE168" t="s">
        <v>356</v>
      </c>
      <c r="AF168" t="s">
        <v>373</v>
      </c>
    </row>
    <row r="169" spans="3:32" x14ac:dyDescent="0.2">
      <c r="C169" s="167"/>
      <c r="E169" s="66" t="s">
        <v>649</v>
      </c>
      <c r="H169" s="102" t="str">
        <f>IFERROR(INDEX(Результат!$D:$D, MATCH(Вспомогательный!AB169, Результат!$B:$B, 0)), "--")</f>
        <v>--</v>
      </c>
      <c r="I169" s="102" t="str">
        <f>IFERROR(INDEX(Результат!$D:$D, MATCH(Вспомогательный!AC169, Результат!$B:$B, 0)), "--")</f>
        <v>--</v>
      </c>
      <c r="J169" s="102" t="str">
        <f>IFERROR(INDEX(Результат!$D:$D, MATCH(Вспомогательный!AD169, Результат!$B:$B, 0)), "--")</f>
        <v>--</v>
      </c>
      <c r="K169" s="102" t="str">
        <f>IFERROR(INDEX(Результат!$D:$D, MATCH(Вспомогательный!AE169, Результат!$B:$B, 0)), "--")</f>
        <v>--</v>
      </c>
      <c r="L169" s="102" t="str">
        <f>IFERROR(INDEX(Результат!$D:$D, MATCH(Вспомогательный!AF169, Результат!$B:$B, 0)), "--")</f>
        <v>--</v>
      </c>
      <c r="M169" s="36" t="n">
        <f ref="M169:M170" si="42" t="shared">SUM(H169:L169)</f>
        <v>0.0</v>
      </c>
      <c r="N169" s="34" t="str">
        <f ref="N169:N170" si="43" t="shared">IFERROR(M169/($G$12*$H$6), "--")</f>
        <v>--</v>
      </c>
      <c r="O169" s="31" t="s">
        <v>180</v>
      </c>
      <c r="Q169" s="29" t="e">
        <f si="41" t="shared"/>
        <v>#NUM!</v>
      </c>
      <c r="R169" s="29" t="e">
        <f si="36" t="shared"/>
        <v>#NUM!</v>
      </c>
      <c r="S169" s="29" t="e">
        <f si="37" t="shared"/>
        <v>#NUM!</v>
      </c>
      <c r="T169" s="29" t="e">
        <f si="38" t="shared"/>
        <v>#NUM!</v>
      </c>
      <c r="U169" s="29" t="e">
        <f si="39" t="shared"/>
        <v>#NUM!</v>
      </c>
      <c r="AB169" t="s">
        <v>848</v>
      </c>
      <c r="AC169" t="s">
        <v>849</v>
      </c>
      <c r="AD169" t="s">
        <v>850</v>
      </c>
      <c r="AE169" t="s">
        <v>851</v>
      </c>
      <c r="AF169" t="s">
        <v>852</v>
      </c>
    </row>
    <row r="170" spans="3:32" x14ac:dyDescent="0.2">
      <c r="C170" s="167"/>
      <c r="E170" s="66" t="s">
        <v>650</v>
      </c>
      <c r="H170" s="102" t="str">
        <f>IFERROR(INDEX(Результат!$D:$D, MATCH(Вспомогательный!AB170, Результат!$B:$B, 0)), "--")</f>
        <v>--</v>
      </c>
      <c r="I170" s="102" t="str">
        <f>IFERROR(INDEX(Результат!$D:$D, MATCH(Вспомогательный!AC170, Результат!$B:$B, 0)), "--")</f>
        <v>--</v>
      </c>
      <c r="J170" s="102" t="str">
        <f>IFERROR(INDEX(Результат!$D:$D, MATCH(Вспомогательный!AD170, Результат!$B:$B, 0)), "--")</f>
        <v>--</v>
      </c>
      <c r="K170" s="102" t="str">
        <f>IFERROR(INDEX(Результат!$D:$D, MATCH(Вспомогательный!AE170, Результат!$B:$B, 0)), "--")</f>
        <v>--</v>
      </c>
      <c r="L170" s="102" t="str">
        <f>IFERROR(INDEX(Результат!$D:$D, MATCH(Вспомогательный!AF170, Результат!$B:$B, 0)), "--")</f>
        <v>--</v>
      </c>
      <c r="M170" s="36" t="n">
        <f si="42" t="shared"/>
        <v>0.0</v>
      </c>
      <c r="N170" s="34" t="str">
        <f si="43" t="shared"/>
        <v>--</v>
      </c>
      <c r="O170" s="31" t="s">
        <v>180</v>
      </c>
      <c r="Q170" s="29" t="e">
        <f si="41" t="shared"/>
        <v>#NUM!</v>
      </c>
      <c r="R170" s="29" t="e">
        <f si="36" t="shared"/>
        <v>#NUM!</v>
      </c>
      <c r="S170" s="29" t="e">
        <f si="37" t="shared"/>
        <v>#NUM!</v>
      </c>
      <c r="T170" s="29" t="e">
        <f si="38" t="shared"/>
        <v>#NUM!</v>
      </c>
      <c r="U170" s="29" t="e">
        <f si="39" t="shared"/>
        <v>#NUM!</v>
      </c>
      <c r="AB170" t="s">
        <v>853</v>
      </c>
      <c r="AC170" t="s">
        <v>854</v>
      </c>
      <c r="AD170" t="s">
        <v>855</v>
      </c>
      <c r="AE170" t="s">
        <v>856</v>
      </c>
      <c r="AF170" t="s">
        <v>857</v>
      </c>
    </row>
    <row ht="15" r="171" spans="3:32" thickBot="1" x14ac:dyDescent="0.25">
      <c r="C171" s="167"/>
      <c r="E171" t="s">
        <v>173</v>
      </c>
      <c r="H171" s="102" t="str">
        <f>IFERROR(INDEX(Результат!$D:$D, MATCH(Вспомогательный!AB171, Результат!$B:$B, 0)), "--")</f>
        <v>--</v>
      </c>
      <c r="I171" s="102" t="str">
        <f>IFERROR(INDEX(Результат!$D:$D, MATCH(Вспомогательный!AC171, Результат!$B:$B, 0)), "--")</f>
        <v>--</v>
      </c>
      <c r="J171" s="102" t="str">
        <f>IFERROR(INDEX(Результат!$D:$D, MATCH(Вспомогательный!AD171, Результат!$B:$B, 0)), "--")</f>
        <v>--</v>
      </c>
      <c r="K171" s="102" t="str">
        <f>IFERROR(INDEX(Результат!$D:$D, MATCH(Вспомогательный!AE171, Результат!$B:$B, 0)), "--")</f>
        <v>--</v>
      </c>
      <c r="L171" s="102" t="str">
        <f>IFERROR(INDEX(Результат!$D:$D, MATCH(Вспомогательный!AF171, Результат!$B:$B, 0)), "--")</f>
        <v>--</v>
      </c>
      <c r="M171" s="36" t="n">
        <f si="40" t="shared"/>
        <v>0.0</v>
      </c>
      <c r="N171" s="34" t="str">
        <f si="35" t="shared"/>
        <v>--</v>
      </c>
      <c r="O171" s="31" t="s">
        <v>181</v>
      </c>
      <c r="Q171" s="92" t="e">
        <f si="41" t="shared"/>
        <v>#NUM!</v>
      </c>
      <c r="R171" s="92" t="e">
        <f si="36" t="shared"/>
        <v>#NUM!</v>
      </c>
      <c r="S171" s="92" t="e">
        <f si="37" t="shared"/>
        <v>#NUM!</v>
      </c>
      <c r="T171" s="92" t="e">
        <f si="38" t="shared"/>
        <v>#NUM!</v>
      </c>
      <c r="U171" s="92" t="e">
        <f si="39" t="shared"/>
        <v>#NUM!</v>
      </c>
      <c r="AB171" t="s">
        <v>306</v>
      </c>
      <c r="AC171" t="s">
        <v>323</v>
      </c>
      <c r="AD171" t="s">
        <v>340</v>
      </c>
      <c r="AE171" t="s">
        <v>357</v>
      </c>
      <c r="AF171" t="s">
        <v>374</v>
      </c>
    </row>
    <row r="172" spans="3:32" x14ac:dyDescent="0.2">
      <c r="C172" s="167"/>
      <c r="H172" t="e">
        <f>SUM(H151:H171)=$H$6</f>
        <v>#VALUE!</v>
      </c>
      <c r="I172" t="e">
        <f>SUM(I151:I171)=$H$6</f>
        <v>#VALUE!</v>
      </c>
      <c r="J172" t="e">
        <f>SUM(J151:J171)=$H$6</f>
        <v>#VALUE!</v>
      </c>
      <c r="K172" t="e">
        <f>SUM(K151:K171)=$H$6</f>
        <v>#VALUE!</v>
      </c>
      <c r="L172" t="e">
        <f>SUM(L151:L171)=$H$6</f>
        <v>#VALUE!</v>
      </c>
      <c r="Q172" s="91" t="e">
        <f>LARGE(H$151:H$171, $Q$173)</f>
        <v>#NUM!</v>
      </c>
      <c r="R172" s="91" t="e">
        <f>LARGE(I$151:I$171, $Q$173)</f>
        <v>#NUM!</v>
      </c>
      <c r="S172" s="91" t="e">
        <f>LARGE(J$151:J$171, $Q$173)</f>
        <v>#NUM!</v>
      </c>
      <c r="T172" s="91" t="e">
        <f>LARGE(K$151:K$171, $Q$173)</f>
        <v>#NUM!</v>
      </c>
      <c r="U172" s="91" t="e">
        <f>LARGE(L$151:L$171, $Q$173)</f>
        <v>#NUM!</v>
      </c>
    </row>
    <row r="173" spans="3:32" x14ac:dyDescent="0.2">
      <c r="C173" s="167"/>
      <c r="P173" t="s">
        <v>677</v>
      </c>
      <c r="Q173" s="29">
        <v>5</v>
      </c>
      <c r="R173" s="93" t="s">
        <v>678</v>
      </c>
    </row>
    <row r="174" spans="3:32" x14ac:dyDescent="0.2">
      <c r="C174" s="167"/>
      <c r="H174" s="23" t="s">
        <v>135</v>
      </c>
      <c r="I174" s="23" t="s">
        <v>136</v>
      </c>
      <c r="J174" s="23" t="s">
        <v>137</v>
      </c>
      <c r="K174" s="23" t="s">
        <v>138</v>
      </c>
      <c r="L174" s="23" t="s">
        <v>139</v>
      </c>
      <c r="M174" s="23" t="s">
        <v>174</v>
      </c>
    </row>
    <row r="175" spans="3:32" x14ac:dyDescent="0.2">
      <c r="C175" s="167"/>
      <c r="E175" t="s">
        <v>177</v>
      </c>
      <c r="H175" s="29" t="n">
        <f ref="H175:L179" si="44" t="shared">SUMIFS(H$151:H$171, $O$151:$O$171, $E175)</f>
        <v>0.0</v>
      </c>
      <c r="I175" s="29" t="n">
        <f si="44" t="shared"/>
        <v>0.0</v>
      </c>
      <c r="J175" s="29" t="n">
        <f si="44" t="shared"/>
        <v>0.0</v>
      </c>
      <c r="K175" s="29" t="n">
        <f si="44" t="shared"/>
        <v>0.0</v>
      </c>
      <c r="L175" s="29" t="n">
        <f si="44" t="shared"/>
        <v>0.0</v>
      </c>
      <c r="M175" s="29" t="n">
        <f ref="M175:M179" si="45" t="shared">SUM(H175:L175)</f>
        <v>0.0</v>
      </c>
    </row>
    <row r="176" spans="3:32" x14ac:dyDescent="0.2">
      <c r="C176" s="167"/>
      <c r="E176" t="s">
        <v>178</v>
      </c>
      <c r="H176" s="29" t="n">
        <f si="44" t="shared"/>
        <v>0.0</v>
      </c>
      <c r="I176" s="29" t="n">
        <f si="44" t="shared"/>
        <v>0.0</v>
      </c>
      <c r="J176" s="29" t="n">
        <f si="44" t="shared"/>
        <v>0.0</v>
      </c>
      <c r="K176" s="29" t="n">
        <f si="44" t="shared"/>
        <v>0.0</v>
      </c>
      <c r="L176" s="29" t="n">
        <f si="44" t="shared"/>
        <v>0.0</v>
      </c>
      <c r="M176" s="29" t="n">
        <f si="45" t="shared"/>
        <v>0.0</v>
      </c>
    </row>
    <row r="177" spans="3:27" x14ac:dyDescent="0.2">
      <c r="C177" s="167"/>
      <c r="E177" t="s">
        <v>179</v>
      </c>
      <c r="H177" s="29" t="n">
        <f si="44" t="shared"/>
        <v>0.0</v>
      </c>
      <c r="I177" s="29" t="n">
        <f si="44" t="shared"/>
        <v>0.0</v>
      </c>
      <c r="J177" s="29" t="n">
        <f si="44" t="shared"/>
        <v>0.0</v>
      </c>
      <c r="K177" s="29" t="n">
        <f si="44" t="shared"/>
        <v>0.0</v>
      </c>
      <c r="L177" s="29" t="n">
        <f si="44" t="shared"/>
        <v>0.0</v>
      </c>
      <c r="M177" s="29" t="n">
        <f si="45" t="shared"/>
        <v>0.0</v>
      </c>
    </row>
    <row r="178" spans="3:27" x14ac:dyDescent="0.2">
      <c r="C178" s="167"/>
      <c r="E178" t="s">
        <v>180</v>
      </c>
      <c r="H178" s="29" t="n">
        <f si="44" t="shared"/>
        <v>0.0</v>
      </c>
      <c r="I178" s="29" t="n">
        <f si="44" t="shared"/>
        <v>0.0</v>
      </c>
      <c r="J178" s="29" t="n">
        <f si="44" t="shared"/>
        <v>0.0</v>
      </c>
      <c r="K178" s="29" t="n">
        <f si="44" t="shared"/>
        <v>0.0</v>
      </c>
      <c r="L178" s="29" t="n">
        <f si="44" t="shared"/>
        <v>0.0</v>
      </c>
      <c r="M178" s="29" t="n">
        <f si="45" t="shared"/>
        <v>0.0</v>
      </c>
    </row>
    <row r="179" spans="3:27" x14ac:dyDescent="0.2">
      <c r="C179" s="167"/>
      <c r="E179" t="s">
        <v>181</v>
      </c>
      <c r="H179" s="29" t="n">
        <f si="44" t="shared"/>
        <v>0.0</v>
      </c>
      <c r="I179" s="29" t="n">
        <f si="44" t="shared"/>
        <v>0.0</v>
      </c>
      <c r="J179" s="29" t="n">
        <f si="44" t="shared"/>
        <v>0.0</v>
      </c>
      <c r="K179" s="29" t="n">
        <f si="44" t="shared"/>
        <v>0.0</v>
      </c>
      <c r="L179" s="29" t="n">
        <f si="44" t="shared"/>
        <v>0.0</v>
      </c>
      <c r="M179" s="29" t="n">
        <f si="45" t="shared"/>
        <v>0.0</v>
      </c>
    </row>
    <row r="180" spans="3:27" x14ac:dyDescent="0.2">
      <c r="C180" s="167"/>
    </row>
    <row r="181" spans="3:27" x14ac:dyDescent="0.2">
      <c r="C181" s="167"/>
      <c r="H181" s="23" t="s">
        <v>135</v>
      </c>
      <c r="I181" s="23" t="s">
        <v>136</v>
      </c>
      <c r="J181" s="23" t="s">
        <v>137</v>
      </c>
      <c r="K181" s="23" t="s">
        <v>138</v>
      </c>
      <c r="L181" s="23" t="s">
        <v>139</v>
      </c>
      <c r="M181" s="23" t="s">
        <v>174</v>
      </c>
    </row>
    <row r="182" spans="3:27" x14ac:dyDescent="0.2">
      <c r="C182" s="167"/>
      <c r="E182" t="s">
        <v>177</v>
      </c>
      <c r="H182" s="32" t="e">
        <f>H175/$H$6</f>
        <v>#VALUE!</v>
      </c>
      <c r="I182" s="32" t="e">
        <f ref="I182:L182" si="46" t="shared">I175/$H$6</f>
        <v>#VALUE!</v>
      </c>
      <c r="J182" s="32" t="e">
        <f si="46" t="shared"/>
        <v>#VALUE!</v>
      </c>
      <c r="K182" s="32" t="e">
        <f si="46" t="shared"/>
        <v>#VALUE!</v>
      </c>
      <c r="L182" s="32" t="e">
        <f si="46" t="shared"/>
        <v>#VALUE!</v>
      </c>
      <c r="M182" s="32" t="str">
        <f>IFERROR(M175/($G$12*$H$6), "--")</f>
        <v>--</v>
      </c>
    </row>
    <row r="183" spans="3:27" x14ac:dyDescent="0.2">
      <c r="C183" s="167"/>
      <c r="E183" t="s">
        <v>178</v>
      </c>
      <c r="H183" s="32" t="e">
        <f ref="H183:L183" si="47" t="shared">H176/$H$6</f>
        <v>#VALUE!</v>
      </c>
      <c r="I183" s="32" t="e">
        <f si="47" t="shared"/>
        <v>#VALUE!</v>
      </c>
      <c r="J183" s="32" t="e">
        <f si="47" t="shared"/>
        <v>#VALUE!</v>
      </c>
      <c r="K183" s="32" t="e">
        <f si="47" t="shared"/>
        <v>#VALUE!</v>
      </c>
      <c r="L183" s="32" t="e">
        <f si="47" t="shared"/>
        <v>#VALUE!</v>
      </c>
      <c r="M183" s="32" t="str">
        <f>IFERROR(M176/($G$12*$H$6), "--")</f>
        <v>--</v>
      </c>
    </row>
    <row r="184" spans="3:27" x14ac:dyDescent="0.2">
      <c r="C184" s="167"/>
      <c r="E184" t="s">
        <v>179</v>
      </c>
      <c r="H184" s="32" t="e">
        <f ref="H184:L184" si="48" t="shared">H177/$H$6</f>
        <v>#VALUE!</v>
      </c>
      <c r="I184" s="32" t="e">
        <f si="48" t="shared"/>
        <v>#VALUE!</v>
      </c>
      <c r="J184" s="32" t="e">
        <f si="48" t="shared"/>
        <v>#VALUE!</v>
      </c>
      <c r="K184" s="32" t="e">
        <f si="48" t="shared"/>
        <v>#VALUE!</v>
      </c>
      <c r="L184" s="32" t="e">
        <f si="48" t="shared"/>
        <v>#VALUE!</v>
      </c>
      <c r="M184" s="32" t="str">
        <f>IFERROR(M177/($G$12*$H$6), "--")</f>
        <v>--</v>
      </c>
    </row>
    <row r="185" spans="3:27" x14ac:dyDescent="0.2">
      <c r="C185" s="167"/>
      <c r="E185" t="s">
        <v>180</v>
      </c>
      <c r="H185" s="32" t="e">
        <f ref="H185:L185" si="49" t="shared">H178/$H$6</f>
        <v>#VALUE!</v>
      </c>
      <c r="I185" s="32" t="e">
        <f si="49" t="shared"/>
        <v>#VALUE!</v>
      </c>
      <c r="J185" s="32" t="e">
        <f si="49" t="shared"/>
        <v>#VALUE!</v>
      </c>
      <c r="K185" s="32" t="e">
        <f si="49" t="shared"/>
        <v>#VALUE!</v>
      </c>
      <c r="L185" s="32" t="e">
        <f si="49" t="shared"/>
        <v>#VALUE!</v>
      </c>
      <c r="M185" s="32" t="str">
        <f>IFERROR(M178/($G$12*$H$6), "--")</f>
        <v>--</v>
      </c>
    </row>
    <row r="186" spans="3:27" x14ac:dyDescent="0.2">
      <c r="C186" s="167"/>
      <c r="E186" t="s">
        <v>181</v>
      </c>
      <c r="H186" s="32" t="e">
        <f ref="H186:L186" si="50" t="shared">H179/$H$6</f>
        <v>#VALUE!</v>
      </c>
      <c r="I186" s="32" t="e">
        <f si="50" t="shared"/>
        <v>#VALUE!</v>
      </c>
      <c r="J186" s="32" t="e">
        <f si="50" t="shared"/>
        <v>#VALUE!</v>
      </c>
      <c r="K186" s="32" t="e">
        <f si="50" t="shared"/>
        <v>#VALUE!</v>
      </c>
      <c r="L186" s="32" t="e">
        <f si="50" t="shared"/>
        <v>#VALUE!</v>
      </c>
      <c r="M186" s="32" t="str">
        <f>IFERROR(M179/($G$12*$H$6), "--")</f>
        <v>--</v>
      </c>
    </row>
    <row r="187" spans="3:27" x14ac:dyDescent="0.2">
      <c r="C187" s="42"/>
      <c r="H187" s="41"/>
      <c r="I187" s="41"/>
      <c r="J187" s="41"/>
      <c r="K187" s="41"/>
      <c r="L187" s="41"/>
      <c r="M187" s="41"/>
    </row>
    <row customHeight="1" ht="14.25" r="188" spans="3:27" x14ac:dyDescent="0.2">
      <c r="C188" s="167" t="s">
        <v>554</v>
      </c>
      <c r="E188" s="18" t="s">
        <v>555</v>
      </c>
      <c r="F188" s="18"/>
      <c r="G188" s="18"/>
      <c r="H188" s="41"/>
      <c r="I188" s="41"/>
      <c r="J188" s="41"/>
      <c r="K188" s="41"/>
      <c r="L188" s="41"/>
      <c r="M188" s="41"/>
    </row>
    <row r="189" spans="3:27" x14ac:dyDescent="0.2">
      <c r="C189" s="167"/>
      <c r="F189" s="23" t="s">
        <v>102</v>
      </c>
      <c r="G189" s="23" t="s">
        <v>103</v>
      </c>
      <c r="H189" s="41"/>
      <c r="I189" s="41"/>
      <c r="J189" s="41"/>
      <c r="K189" s="41"/>
      <c r="L189" s="41"/>
      <c r="M189" s="41"/>
    </row>
    <row r="190" spans="3:27" x14ac:dyDescent="0.2">
      <c r="C190" s="167"/>
      <c r="E190" t="s">
        <v>537</v>
      </c>
      <c r="F190" s="24"/>
      <c r="G190" s="102" t="str">
        <f>IFERROR(INDEX(Результат!$D:$D, MATCH(Вспомогательный!AA190, Результат!$B:$B, 0)), "--")</f>
        <v>--</v>
      </c>
      <c r="H190" s="41"/>
      <c r="I190" s="41"/>
      <c r="J190" s="41"/>
      <c r="K190" s="41"/>
      <c r="L190" s="41"/>
      <c r="M190" s="41"/>
      <c r="AA190" t="s">
        <v>539</v>
      </c>
    </row>
    <row r="191" spans="3:27" x14ac:dyDescent="0.2">
      <c r="C191" s="167"/>
      <c r="E191" t="s">
        <v>538</v>
      </c>
      <c r="F191" s="24"/>
      <c r="G191" s="102" t="str">
        <f>IFERROR(INDEX(Результат!$D:$D, MATCH(Вспомогательный!AA191, Результат!$B:$B, 0)), "--")</f>
        <v>--</v>
      </c>
      <c r="H191" s="41"/>
      <c r="I191" s="41"/>
      <c r="J191" s="41"/>
      <c r="K191" s="41"/>
      <c r="L191" s="41"/>
      <c r="M191" s="41"/>
      <c r="AA191" t="s">
        <v>540</v>
      </c>
    </row>
    <row r="192" spans="3:27" x14ac:dyDescent="0.2">
      <c r="C192" s="167"/>
      <c r="E192" t="s">
        <v>101</v>
      </c>
      <c r="F192" s="24"/>
      <c r="G192" s="65" t="n">
        <f>SUM(G190:G191)</f>
        <v>0.0</v>
      </c>
      <c r="H192" s="41"/>
      <c r="I192" s="41"/>
      <c r="J192" s="41"/>
      <c r="K192" s="41"/>
      <c r="L192" s="41"/>
      <c r="M192" s="41"/>
    </row>
    <row r="193" spans="3:27" x14ac:dyDescent="0.2">
      <c r="C193" s="42"/>
      <c r="D193" s="28"/>
      <c r="E193" s="28"/>
      <c r="F193" s="43"/>
      <c r="G193" s="44"/>
      <c r="H193" s="41"/>
      <c r="I193" s="41"/>
      <c r="J193" s="41"/>
      <c r="K193" s="41"/>
      <c r="L193" s="41"/>
      <c r="M193" s="41"/>
    </row>
    <row customHeight="1" ht="14.25" r="194" spans="3:27" x14ac:dyDescent="0.2">
      <c r="C194" s="167" t="s">
        <v>524</v>
      </c>
      <c r="E194" s="18" t="s">
        <v>555</v>
      </c>
      <c r="F194" s="18"/>
      <c r="G194" s="18"/>
      <c r="H194" s="41"/>
      <c r="I194" s="41"/>
      <c r="J194" s="41"/>
      <c r="K194" s="41"/>
      <c r="L194" s="41"/>
      <c r="M194" s="41"/>
    </row>
    <row r="195" spans="3:27" x14ac:dyDescent="0.2">
      <c r="C195" s="167"/>
      <c r="F195" s="23" t="s">
        <v>102</v>
      </c>
      <c r="G195" s="23" t="s">
        <v>103</v>
      </c>
      <c r="H195" s="41"/>
      <c r="I195" s="41"/>
      <c r="J195" s="41"/>
      <c r="K195" s="41"/>
      <c r="L195" s="41"/>
      <c r="M195" s="41"/>
    </row>
    <row r="196" spans="3:27" x14ac:dyDescent="0.2">
      <c r="C196" s="167"/>
      <c r="E196" t="s">
        <v>545</v>
      </c>
      <c r="F196" s="24"/>
      <c r="G196" s="102" t="str">
        <f>IFERROR(INDEX(Результат!$D:$D, MATCH(Вспомогательный!AA196, Результат!$B:$B, 0)), "--")</f>
        <v>--</v>
      </c>
      <c r="H196" s="41"/>
      <c r="I196" s="41"/>
      <c r="J196" s="41"/>
      <c r="K196" s="41"/>
      <c r="L196" s="41"/>
      <c r="M196" s="41"/>
      <c r="AA196" t="s">
        <v>556</v>
      </c>
    </row>
    <row r="197" spans="3:27" x14ac:dyDescent="0.2">
      <c r="C197" s="167"/>
      <c r="E197" t="s">
        <v>546</v>
      </c>
      <c r="F197" s="24"/>
      <c r="G197" s="102" t="str">
        <f>IFERROR(INDEX(Результат!$D:$D, MATCH(Вспомогательный!AA197, Результат!$B:$B, 0)), "--")</f>
        <v>--</v>
      </c>
      <c r="H197" s="41"/>
      <c r="I197" s="41"/>
      <c r="J197" s="41"/>
      <c r="K197" s="41"/>
      <c r="L197" s="41"/>
      <c r="M197" s="41"/>
      <c r="AA197" t="s">
        <v>557</v>
      </c>
    </row>
    <row r="198" spans="3:27" x14ac:dyDescent="0.2">
      <c r="C198" s="167"/>
      <c r="E198" t="s">
        <v>547</v>
      </c>
      <c r="F198" s="24"/>
      <c r="G198" s="102" t="str">
        <f>IFERROR(INDEX(Результат!$D:$D, MATCH(Вспомогательный!AA198, Результат!$B:$B, 0)), "--")</f>
        <v>--</v>
      </c>
      <c r="H198" s="41"/>
      <c r="I198" s="41"/>
      <c r="J198" s="41"/>
      <c r="K198" s="41"/>
      <c r="L198" s="41"/>
      <c r="M198" s="41"/>
      <c r="AA198" t="s">
        <v>558</v>
      </c>
    </row>
    <row r="199" spans="3:27" x14ac:dyDescent="0.2">
      <c r="C199" s="167"/>
      <c r="E199" t="s">
        <v>101</v>
      </c>
      <c r="F199" s="24"/>
      <c r="G199" s="65" t="n">
        <f>SUM(G196:G198)</f>
        <v>0.0</v>
      </c>
      <c r="H199" s="41"/>
      <c r="I199" s="41"/>
      <c r="J199" s="41"/>
      <c r="K199" s="41"/>
      <c r="L199" s="41"/>
      <c r="M199" s="41"/>
    </row>
    <row r="200" spans="3:27" x14ac:dyDescent="0.2">
      <c r="C200" s="42"/>
      <c r="F200" s="24"/>
      <c r="G200" s="51"/>
      <c r="H200" s="41"/>
      <c r="I200" s="41"/>
      <c r="J200" s="41"/>
      <c r="K200" s="41"/>
      <c r="L200" s="41"/>
      <c r="M200" s="41"/>
    </row>
    <row r="201" spans="3:27" x14ac:dyDescent="0.2">
      <c r="C201" s="167" t="s">
        <v>569</v>
      </c>
      <c r="E201" s="18" t="s">
        <v>555</v>
      </c>
      <c r="F201" s="18"/>
      <c r="G201" s="18"/>
      <c r="H201" s="41"/>
      <c r="I201" s="41"/>
      <c r="J201" s="41"/>
      <c r="K201" s="41"/>
      <c r="L201" s="41"/>
      <c r="M201" s="41"/>
    </row>
    <row r="202" spans="3:27" x14ac:dyDescent="0.2">
      <c r="C202" s="167"/>
      <c r="F202" s="23" t="s">
        <v>102</v>
      </c>
      <c r="G202" s="23" t="s">
        <v>103</v>
      </c>
      <c r="H202" s="41"/>
      <c r="I202" s="41"/>
      <c r="J202" s="41"/>
      <c r="K202" s="41"/>
      <c r="L202" s="41"/>
      <c r="M202" s="41"/>
    </row>
    <row r="203" spans="3:27" x14ac:dyDescent="0.2">
      <c r="C203" s="167"/>
      <c r="E203" t="s">
        <v>567</v>
      </c>
      <c r="F203" s="24"/>
      <c r="G203" s="102" t="str">
        <f>IFERROR(INDEX(Результат!$D:$D, MATCH(Вспомогательный!AA203, Результат!$B:$B, 0)), "--")</f>
        <v>--</v>
      </c>
      <c r="H203" s="41"/>
      <c r="I203" s="41"/>
      <c r="J203" s="41"/>
      <c r="K203" s="41"/>
      <c r="L203" s="41"/>
      <c r="M203" s="41"/>
      <c r="AA203" t="s">
        <v>570</v>
      </c>
    </row>
    <row r="204" spans="3:27" x14ac:dyDescent="0.2">
      <c r="C204" s="167"/>
      <c r="E204" t="s">
        <v>568</v>
      </c>
      <c r="F204" s="24"/>
      <c r="G204" s="102" t="str">
        <f>IFERROR(INDEX(Результат!$D:$D, MATCH(Вспомогательный!AA204, Результат!$B:$B, 0)), "--")</f>
        <v>--</v>
      </c>
      <c r="H204" s="41"/>
      <c r="I204" s="41"/>
      <c r="J204" s="41"/>
      <c r="K204" s="41"/>
      <c r="L204" s="41"/>
      <c r="M204" s="41"/>
      <c r="AA204" t="s">
        <v>571</v>
      </c>
    </row>
    <row r="205" spans="3:27" x14ac:dyDescent="0.2">
      <c r="C205" s="167"/>
      <c r="E205" t="s">
        <v>101</v>
      </c>
      <c r="F205" s="24"/>
      <c r="G205" s="65" t="n">
        <f>SUM(G203:G204)</f>
        <v>0.0</v>
      </c>
      <c r="H205" s="41"/>
      <c r="I205" s="41"/>
      <c r="J205" s="41"/>
      <c r="K205" s="41"/>
      <c r="L205" s="41"/>
      <c r="M205" s="41"/>
    </row>
    <row r="206" spans="3:27" x14ac:dyDescent="0.2">
      <c r="C206" s="42"/>
      <c r="F206" s="24"/>
      <c r="G206" s="51"/>
      <c r="H206" s="41"/>
      <c r="I206" s="41"/>
      <c r="J206" s="41"/>
      <c r="K206" s="41"/>
      <c r="L206" s="41"/>
      <c r="M206" s="41"/>
    </row>
    <row r="207" spans="3:27" x14ac:dyDescent="0.2">
      <c r="C207" s="167" t="s">
        <v>525</v>
      </c>
      <c r="E207" s="18" t="s">
        <v>555</v>
      </c>
      <c r="F207" s="18"/>
      <c r="G207" s="18"/>
      <c r="H207" s="41"/>
      <c r="I207" s="41"/>
      <c r="J207" s="41"/>
      <c r="K207" s="41"/>
      <c r="L207" s="41"/>
      <c r="M207" s="41"/>
    </row>
    <row r="208" spans="3:27" x14ac:dyDescent="0.2">
      <c r="C208" s="167"/>
      <c r="F208" s="23" t="s">
        <v>102</v>
      </c>
      <c r="G208" s="23" t="s">
        <v>103</v>
      </c>
      <c r="H208" s="41"/>
      <c r="I208" s="41"/>
      <c r="J208" s="41"/>
      <c r="K208" s="41"/>
      <c r="L208" s="41"/>
      <c r="M208" s="41"/>
    </row>
    <row r="209" spans="3:32" x14ac:dyDescent="0.2">
      <c r="C209" s="167"/>
      <c r="E209" t="s">
        <v>561</v>
      </c>
      <c r="F209" s="24"/>
      <c r="G209" s="102" t="str">
        <f>IFERROR(INDEX(Результат!$D:$D, MATCH(Вспомогательный!AA209, Результат!$B:$B, 0)), "--")</f>
        <v>--</v>
      </c>
      <c r="H209" s="41"/>
      <c r="I209" s="41"/>
      <c r="J209" s="41"/>
      <c r="K209" s="41"/>
      <c r="L209" s="41"/>
      <c r="M209" s="41"/>
      <c r="AA209" t="s">
        <v>573</v>
      </c>
    </row>
    <row r="210" spans="3:32" x14ac:dyDescent="0.2">
      <c r="C210" s="167"/>
      <c r="E210" t="s">
        <v>101</v>
      </c>
      <c r="F210" s="24"/>
      <c r="G210" s="65" t="n">
        <f>SUM(G209:G209)</f>
        <v>0.0</v>
      </c>
      <c r="H210" s="41"/>
      <c r="I210" s="41"/>
      <c r="J210" s="41"/>
      <c r="K210" s="41"/>
      <c r="L210" s="41"/>
      <c r="M210" s="41"/>
    </row>
    <row r="211" spans="3:32" x14ac:dyDescent="0.2">
      <c r="C211" s="42"/>
      <c r="F211" s="24"/>
      <c r="G211" s="51"/>
      <c r="H211" s="41"/>
      <c r="I211" s="41"/>
      <c r="J211" s="41"/>
      <c r="K211" s="41"/>
      <c r="L211" s="41"/>
      <c r="M211" s="41"/>
    </row>
    <row r="212" spans="3:32" x14ac:dyDescent="0.2">
      <c r="C212" s="167" t="s">
        <v>526</v>
      </c>
      <c r="E212" s="18" t="s">
        <v>555</v>
      </c>
      <c r="F212" s="18"/>
      <c r="G212" s="18"/>
      <c r="H212" s="41"/>
      <c r="I212" s="41"/>
      <c r="J212" s="41"/>
      <c r="K212" s="41"/>
      <c r="L212" s="41"/>
      <c r="M212" s="41"/>
    </row>
    <row r="213" spans="3:32" x14ac:dyDescent="0.2">
      <c r="C213" s="167"/>
      <c r="F213" s="23" t="s">
        <v>102</v>
      </c>
      <c r="G213" s="23" t="s">
        <v>103</v>
      </c>
      <c r="H213" s="41"/>
      <c r="I213" s="41"/>
      <c r="J213" s="41"/>
      <c r="K213" s="41"/>
      <c r="L213" s="41"/>
      <c r="M213" s="41"/>
    </row>
    <row r="214" spans="3:32" x14ac:dyDescent="0.2">
      <c r="C214" s="167"/>
      <c r="E214" t="s">
        <v>563</v>
      </c>
      <c r="F214" s="24"/>
      <c r="G214" s="102" t="str">
        <f>IFERROR(INDEX(Результат!$D:$D, MATCH(Вспомогательный!AA214, Результат!$B:$B, 0)), "--")</f>
        <v>--</v>
      </c>
      <c r="H214" s="41"/>
      <c r="I214" s="41"/>
      <c r="J214" s="41"/>
      <c r="K214" s="41"/>
      <c r="L214" s="41"/>
      <c r="M214" s="41"/>
      <c r="AA214" t="s">
        <v>574</v>
      </c>
    </row>
    <row r="215" spans="3:32" x14ac:dyDescent="0.2">
      <c r="C215" s="167"/>
      <c r="E215" t="s">
        <v>564</v>
      </c>
      <c r="F215" s="24"/>
      <c r="G215" s="102" t="str">
        <f>IFERROR(INDEX(Результат!$D:$D, MATCH(Вспомогательный!AA215, Результат!$B:$B, 0)), "--")</f>
        <v>--</v>
      </c>
      <c r="H215" s="41"/>
      <c r="I215" s="41"/>
      <c r="J215" s="41"/>
      <c r="K215" s="41"/>
      <c r="L215" s="41"/>
      <c r="M215" s="41"/>
      <c r="AA215" t="s">
        <v>575</v>
      </c>
    </row>
    <row r="216" spans="3:32" x14ac:dyDescent="0.2">
      <c r="C216" s="167"/>
      <c r="E216" t="s">
        <v>101</v>
      </c>
      <c r="F216" s="24"/>
      <c r="G216" s="65" t="n">
        <f>SUM(G214:G215)</f>
        <v>0.0</v>
      </c>
      <c r="H216" s="41"/>
      <c r="I216" s="41"/>
      <c r="J216" s="41"/>
      <c r="K216" s="41"/>
      <c r="L216" s="41"/>
      <c r="M216" s="41"/>
    </row>
    <row r="217" spans="3:32" x14ac:dyDescent="0.2">
      <c r="C217" s="42"/>
      <c r="F217" s="24"/>
      <c r="G217" s="51"/>
      <c r="H217" s="41"/>
      <c r="I217" s="41"/>
      <c r="J217" s="41"/>
      <c r="K217" s="41"/>
      <c r="L217" s="41"/>
      <c r="M217" s="41"/>
    </row>
    <row r="218" spans="3:32" x14ac:dyDescent="0.2">
      <c r="C218" s="167" t="s">
        <v>474</v>
      </c>
      <c r="E218" s="18" t="s">
        <v>377</v>
      </c>
      <c r="F218" s="18"/>
      <c r="G218" s="18"/>
    </row>
    <row r="219" spans="3:32" x14ac:dyDescent="0.2">
      <c r="C219" s="167"/>
      <c r="H219" s="23" t="s">
        <v>135</v>
      </c>
      <c r="I219" s="23" t="s">
        <v>136</v>
      </c>
      <c r="J219" s="23" t="s">
        <v>137</v>
      </c>
      <c r="K219" s="23" t="s">
        <v>138</v>
      </c>
      <c r="L219" s="23" t="s">
        <v>139</v>
      </c>
      <c r="M219" s="23" t="s">
        <v>174</v>
      </c>
      <c r="N219" s="23" t="s">
        <v>175</v>
      </c>
      <c r="O219" s="23" t="s">
        <v>176</v>
      </c>
      <c r="Q219" s="23" t="s">
        <v>135</v>
      </c>
      <c r="R219" s="23" t="s">
        <v>136</v>
      </c>
      <c r="S219" s="23" t="s">
        <v>137</v>
      </c>
      <c r="T219" s="23" t="s">
        <v>138</v>
      </c>
      <c r="U219" s="23" t="s">
        <v>139</v>
      </c>
    </row>
    <row r="220" spans="3:32" x14ac:dyDescent="0.2">
      <c r="C220" s="167"/>
      <c r="E220" t="s">
        <v>378</v>
      </c>
      <c r="H220" s="102" t="str">
        <f>IFERROR(INDEX(Результат!$D:$D, MATCH(Вспомогательный!AB220, Результат!$B:$B, 0)), "--")</f>
        <v>--</v>
      </c>
      <c r="I220" s="102" t="str">
        <f>IFERROR(INDEX(Результат!$D:$D, MATCH(Вспомогательный!AC220, Результат!$B:$B, 0)), "--")</f>
        <v>--</v>
      </c>
      <c r="J220" s="102" t="str">
        <f>IFERROR(INDEX(Результат!$D:$D, MATCH(Вспомогательный!AD220, Результат!$B:$B, 0)), "--")</f>
        <v>--</v>
      </c>
      <c r="K220" s="102" t="str">
        <f>IFERROR(INDEX(Результат!$D:$D, MATCH(Вспомогательный!AE220, Результат!$B:$B, 0)), "--")</f>
        <v>--</v>
      </c>
      <c r="L220" s="102" t="str">
        <f>IFERROR(INDEX(Результат!$D:$D, MATCH(Вспомогательный!AF220, Результат!$B:$B, 0)), "--")</f>
        <v>--</v>
      </c>
      <c r="M220" s="36" t="n">
        <f>SUM(H220:L220)</f>
        <v>0.0</v>
      </c>
      <c r="N220" s="34" t="str">
        <f>IFERROR(M220/($K$10*$H$6), "--")</f>
        <v>--</v>
      </c>
      <c r="O220" s="31" t="s">
        <v>177</v>
      </c>
      <c r="Q220" s="29" t="e">
        <f>IF(H220&lt;Q$242, "na", H220)</f>
        <v>#NUM!</v>
      </c>
      <c r="R220" s="29" t="e">
        <f ref="R220:R241" si="51" t="shared">IF(I220&lt;R$242, "na", I220)</f>
        <v>#NUM!</v>
      </c>
      <c r="S220" s="29" t="e">
        <f ref="S220:S241" si="52" t="shared">IF(J220&lt;S$242, "na", J220)</f>
        <v>#NUM!</v>
      </c>
      <c r="T220" s="29" t="e">
        <f ref="T220:T241" si="53" t="shared">IF(K220&lt;T$242, "na", K220)</f>
        <v>#NUM!</v>
      </c>
      <c r="U220" s="29" t="e">
        <f ref="U220:U241" si="54" t="shared">IF(L220&lt;U$242, "na", L220)</f>
        <v>#NUM!</v>
      </c>
      <c r="AB220" t="s">
        <v>394</v>
      </c>
      <c r="AC220" t="s">
        <v>410</v>
      </c>
      <c r="AD220" t="s">
        <v>426</v>
      </c>
      <c r="AE220" t="s">
        <v>442</v>
      </c>
      <c r="AF220" t="s">
        <v>458</v>
      </c>
    </row>
    <row r="221" spans="3:32" x14ac:dyDescent="0.2">
      <c r="C221" s="167"/>
      <c r="E221" t="s">
        <v>379</v>
      </c>
      <c r="H221" s="102" t="str">
        <f>IFERROR(INDEX(Результат!$D:$D, MATCH(Вспомогательный!AB221, Результат!$B:$B, 0)), "--")</f>
        <v>--</v>
      </c>
      <c r="I221" s="102" t="str">
        <f>IFERROR(INDEX(Результат!$D:$D, MATCH(Вспомогательный!AC221, Результат!$B:$B, 0)), "--")</f>
        <v>--</v>
      </c>
      <c r="J221" s="102" t="str">
        <f>IFERROR(INDEX(Результат!$D:$D, MATCH(Вспомогательный!AD221, Результат!$B:$B, 0)), "--")</f>
        <v>--</v>
      </c>
      <c r="K221" s="102" t="str">
        <f>IFERROR(INDEX(Результат!$D:$D, MATCH(Вспомогательный!AE221, Результат!$B:$B, 0)), "--")</f>
        <v>--</v>
      </c>
      <c r="L221" s="102" t="str">
        <f>IFERROR(INDEX(Результат!$D:$D, MATCH(Вспомогательный!AF221, Результат!$B:$B, 0)), "--")</f>
        <v>--</v>
      </c>
      <c r="M221" s="36" t="n">
        <f ref="M221:M241" si="55" t="shared">SUM(H221:L221)</f>
        <v>0.0</v>
      </c>
      <c r="N221" s="34" t="str">
        <f ref="N221:N241" si="56" t="shared">IFERROR(M221/($K$10*$H$6), "--")</f>
        <v>--</v>
      </c>
      <c r="O221" s="31" t="s">
        <v>177</v>
      </c>
      <c r="Q221" s="29" t="e">
        <f ref="Q221:Q241" si="57" t="shared">IF(H221&lt;Q$242, "na", H221)</f>
        <v>#NUM!</v>
      </c>
      <c r="R221" s="29" t="e">
        <f si="51" t="shared"/>
        <v>#NUM!</v>
      </c>
      <c r="S221" s="29" t="e">
        <f si="52" t="shared"/>
        <v>#NUM!</v>
      </c>
      <c r="T221" s="29" t="e">
        <f si="53" t="shared"/>
        <v>#NUM!</v>
      </c>
      <c r="U221" s="29" t="e">
        <f si="54" t="shared"/>
        <v>#NUM!</v>
      </c>
      <c r="AB221" t="s">
        <v>395</v>
      </c>
      <c r="AC221" t="s">
        <v>411</v>
      </c>
      <c r="AD221" t="s">
        <v>427</v>
      </c>
      <c r="AE221" t="s">
        <v>443</v>
      </c>
      <c r="AF221" t="s">
        <v>459</v>
      </c>
    </row>
    <row r="222" spans="3:32" x14ac:dyDescent="0.2">
      <c r="C222" s="167"/>
      <c r="E222" t="s">
        <v>380</v>
      </c>
      <c r="H222" s="102" t="str">
        <f>IFERROR(INDEX(Результат!$D:$D, MATCH(Вспомогательный!AB222, Результат!$B:$B, 0)), "--")</f>
        <v>--</v>
      </c>
      <c r="I222" s="102" t="str">
        <f>IFERROR(INDEX(Результат!$D:$D, MATCH(Вспомогательный!AC222, Результат!$B:$B, 0)), "--")</f>
        <v>--</v>
      </c>
      <c r="J222" s="102" t="str">
        <f>IFERROR(INDEX(Результат!$D:$D, MATCH(Вспомогательный!AD222, Результат!$B:$B, 0)), "--")</f>
        <v>--</v>
      </c>
      <c r="K222" s="102" t="str">
        <f>IFERROR(INDEX(Результат!$D:$D, MATCH(Вспомогательный!AE222, Результат!$B:$B, 0)), "--")</f>
        <v>--</v>
      </c>
      <c r="L222" s="102" t="str">
        <f>IFERROR(INDEX(Результат!$D:$D, MATCH(Вспомогательный!AF222, Результат!$B:$B, 0)), "--")</f>
        <v>--</v>
      </c>
      <c r="M222" s="36" t="n">
        <f si="55" t="shared"/>
        <v>0.0</v>
      </c>
      <c r="N222" s="34" t="str">
        <f si="56" t="shared"/>
        <v>--</v>
      </c>
      <c r="O222" s="31" t="s">
        <v>177</v>
      </c>
      <c r="Q222" s="29" t="e">
        <f si="57" t="shared"/>
        <v>#NUM!</v>
      </c>
      <c r="R222" s="29" t="e">
        <f si="51" t="shared"/>
        <v>#NUM!</v>
      </c>
      <c r="S222" s="29" t="e">
        <f si="52" t="shared"/>
        <v>#NUM!</v>
      </c>
      <c r="T222" s="29" t="e">
        <f si="53" t="shared"/>
        <v>#NUM!</v>
      </c>
      <c r="U222" s="29" t="e">
        <f si="54" t="shared"/>
        <v>#NUM!</v>
      </c>
      <c r="AB222" t="s">
        <v>396</v>
      </c>
      <c r="AC222" t="s">
        <v>412</v>
      </c>
      <c r="AD222" t="s">
        <v>428</v>
      </c>
      <c r="AE222" t="s">
        <v>444</v>
      </c>
      <c r="AF222" t="s">
        <v>460</v>
      </c>
    </row>
    <row r="223" spans="3:32" x14ac:dyDescent="0.2">
      <c r="C223" s="167"/>
      <c r="E223" t="s">
        <v>381</v>
      </c>
      <c r="H223" s="102" t="str">
        <f>IFERROR(INDEX(Результат!$D:$D, MATCH(Вспомогательный!AB223, Результат!$B:$B, 0)), "--")</f>
        <v>--</v>
      </c>
      <c r="I223" s="102" t="str">
        <f>IFERROR(INDEX(Результат!$D:$D, MATCH(Вспомогательный!AC223, Результат!$B:$B, 0)), "--")</f>
        <v>--</v>
      </c>
      <c r="J223" s="102" t="str">
        <f>IFERROR(INDEX(Результат!$D:$D, MATCH(Вспомогательный!AD223, Результат!$B:$B, 0)), "--")</f>
        <v>--</v>
      </c>
      <c r="K223" s="102" t="str">
        <f>IFERROR(INDEX(Результат!$D:$D, MATCH(Вспомогательный!AE223, Результат!$B:$B, 0)), "--")</f>
        <v>--</v>
      </c>
      <c r="L223" s="102" t="str">
        <f>IFERROR(INDEX(Результат!$D:$D, MATCH(Вспомогательный!AF223, Результат!$B:$B, 0)), "--")</f>
        <v>--</v>
      </c>
      <c r="M223" s="36" t="n">
        <f si="55" t="shared"/>
        <v>0.0</v>
      </c>
      <c r="N223" s="34" t="str">
        <f si="56" t="shared"/>
        <v>--</v>
      </c>
      <c r="O223" s="31" t="s">
        <v>177</v>
      </c>
      <c r="Q223" s="29" t="e">
        <f si="57" t="shared"/>
        <v>#NUM!</v>
      </c>
      <c r="R223" s="29" t="e">
        <f si="51" t="shared"/>
        <v>#NUM!</v>
      </c>
      <c r="S223" s="29" t="e">
        <f si="52" t="shared"/>
        <v>#NUM!</v>
      </c>
      <c r="T223" s="29" t="e">
        <f si="53" t="shared"/>
        <v>#NUM!</v>
      </c>
      <c r="U223" s="29" t="e">
        <f si="54" t="shared"/>
        <v>#NUM!</v>
      </c>
      <c r="AB223" t="s">
        <v>397</v>
      </c>
      <c r="AC223" t="s">
        <v>413</v>
      </c>
      <c r="AD223" t="s">
        <v>429</v>
      </c>
      <c r="AE223" t="s">
        <v>445</v>
      </c>
      <c r="AF223" t="s">
        <v>461</v>
      </c>
    </row>
    <row r="224" spans="3:32" x14ac:dyDescent="0.2">
      <c r="C224" s="167"/>
      <c r="E224" t="s">
        <v>382</v>
      </c>
      <c r="H224" s="102" t="str">
        <f>IFERROR(INDEX(Результат!$D:$D, MATCH(Вспомогательный!AB224, Результат!$B:$B, 0)), "--")</f>
        <v>--</v>
      </c>
      <c r="I224" s="102" t="str">
        <f>IFERROR(INDEX(Результат!$D:$D, MATCH(Вспомогательный!AC224, Результат!$B:$B, 0)), "--")</f>
        <v>--</v>
      </c>
      <c r="J224" s="102" t="str">
        <f>IFERROR(INDEX(Результат!$D:$D, MATCH(Вспомогательный!AD224, Результат!$B:$B, 0)), "--")</f>
        <v>--</v>
      </c>
      <c r="K224" s="102" t="str">
        <f>IFERROR(INDEX(Результат!$D:$D, MATCH(Вспомогательный!AE224, Результат!$B:$B, 0)), "--")</f>
        <v>--</v>
      </c>
      <c r="L224" s="102" t="str">
        <f>IFERROR(INDEX(Результат!$D:$D, MATCH(Вспомогательный!AF224, Результат!$B:$B, 0)), "--")</f>
        <v>--</v>
      </c>
      <c r="M224" s="36" t="n">
        <f si="55" t="shared"/>
        <v>0.0</v>
      </c>
      <c r="N224" s="34" t="str">
        <f si="56" t="shared"/>
        <v>--</v>
      </c>
      <c r="O224" s="31" t="s">
        <v>177</v>
      </c>
      <c r="Q224" s="29" t="e">
        <f si="57" t="shared"/>
        <v>#NUM!</v>
      </c>
      <c r="R224" s="29" t="e">
        <f si="51" t="shared"/>
        <v>#NUM!</v>
      </c>
      <c r="S224" s="29" t="e">
        <f si="52" t="shared"/>
        <v>#NUM!</v>
      </c>
      <c r="T224" s="29" t="e">
        <f si="53" t="shared"/>
        <v>#NUM!</v>
      </c>
      <c r="U224" s="29" t="e">
        <f si="54" t="shared"/>
        <v>#NUM!</v>
      </c>
      <c r="AB224" t="s">
        <v>398</v>
      </c>
      <c r="AC224" t="s">
        <v>414</v>
      </c>
      <c r="AD224" t="s">
        <v>430</v>
      </c>
      <c r="AE224" t="s">
        <v>446</v>
      </c>
      <c r="AF224" t="s">
        <v>462</v>
      </c>
    </row>
    <row r="225" spans="3:32" x14ac:dyDescent="0.2">
      <c r="C225" s="167"/>
      <c r="E225" t="s">
        <v>383</v>
      </c>
      <c r="H225" s="102" t="str">
        <f>IFERROR(INDEX(Результат!$D:$D, MATCH(Вспомогательный!AB225, Результат!$B:$B, 0)), "--")</f>
        <v>--</v>
      </c>
      <c r="I225" s="102" t="str">
        <f>IFERROR(INDEX(Результат!$D:$D, MATCH(Вспомогательный!AC225, Результат!$B:$B, 0)), "--")</f>
        <v>--</v>
      </c>
      <c r="J225" s="102" t="str">
        <f>IFERROR(INDEX(Результат!$D:$D, MATCH(Вспомогательный!AD225, Результат!$B:$B, 0)), "--")</f>
        <v>--</v>
      </c>
      <c r="K225" s="102" t="str">
        <f>IFERROR(INDEX(Результат!$D:$D, MATCH(Вспомогательный!AE225, Результат!$B:$B, 0)), "--")</f>
        <v>--</v>
      </c>
      <c r="L225" s="102" t="str">
        <f>IFERROR(INDEX(Результат!$D:$D, MATCH(Вспомогательный!AF225, Результат!$B:$B, 0)), "--")</f>
        <v>--</v>
      </c>
      <c r="M225" s="36" t="n">
        <f si="55" t="shared"/>
        <v>0.0</v>
      </c>
      <c r="N225" s="34" t="str">
        <f si="56" t="shared"/>
        <v>--</v>
      </c>
      <c r="O225" s="31" t="s">
        <v>177</v>
      </c>
      <c r="Q225" s="29" t="e">
        <f si="57" t="shared"/>
        <v>#NUM!</v>
      </c>
      <c r="R225" s="29" t="e">
        <f si="51" t="shared"/>
        <v>#NUM!</v>
      </c>
      <c r="S225" s="29" t="e">
        <f si="52" t="shared"/>
        <v>#NUM!</v>
      </c>
      <c r="T225" s="29" t="e">
        <f si="53" t="shared"/>
        <v>#NUM!</v>
      </c>
      <c r="U225" s="29" t="e">
        <f si="54" t="shared"/>
        <v>#NUM!</v>
      </c>
      <c r="AB225" t="s">
        <v>399</v>
      </c>
      <c r="AC225" t="s">
        <v>415</v>
      </c>
      <c r="AD225" t="s">
        <v>431</v>
      </c>
      <c r="AE225" t="s">
        <v>447</v>
      </c>
      <c r="AF225" t="s">
        <v>463</v>
      </c>
    </row>
    <row r="226" spans="3:32" x14ac:dyDescent="0.2">
      <c r="C226" s="167"/>
      <c r="E226" t="s">
        <v>386</v>
      </c>
      <c r="H226" s="102" t="str">
        <f>IFERROR(INDEX(Результат!$D:$D, MATCH(Вспомогательный!AB226, Результат!$B:$B, 0)), "--")</f>
        <v>--</v>
      </c>
      <c r="I226" s="102" t="str">
        <f>IFERROR(INDEX(Результат!$D:$D, MATCH(Вспомогательный!AC226, Результат!$B:$B, 0)), "--")</f>
        <v>--</v>
      </c>
      <c r="J226" s="102" t="str">
        <f>IFERROR(INDEX(Результат!$D:$D, MATCH(Вспомогательный!AD226, Результат!$B:$B, 0)), "--")</f>
        <v>--</v>
      </c>
      <c r="K226" s="102" t="str">
        <f>IFERROR(INDEX(Результат!$D:$D, MATCH(Вспомогательный!AE226, Результат!$B:$B, 0)), "--")</f>
        <v>--</v>
      </c>
      <c r="L226" s="102" t="str">
        <f>IFERROR(INDEX(Результат!$D:$D, MATCH(Вспомогательный!AF226, Результат!$B:$B, 0)), "--")</f>
        <v>--</v>
      </c>
      <c r="M226" s="36" t="n">
        <f si="55" t="shared"/>
        <v>0.0</v>
      </c>
      <c r="N226" s="34" t="str">
        <f si="56" t="shared"/>
        <v>--</v>
      </c>
      <c r="O226" s="31" t="s">
        <v>177</v>
      </c>
      <c r="Q226" s="29" t="e">
        <f si="57" t="shared"/>
        <v>#NUM!</v>
      </c>
      <c r="R226" s="29" t="e">
        <f si="51" t="shared"/>
        <v>#NUM!</v>
      </c>
      <c r="S226" s="29" t="e">
        <f si="52" t="shared"/>
        <v>#NUM!</v>
      </c>
      <c r="T226" s="29" t="e">
        <f si="53" t="shared"/>
        <v>#NUM!</v>
      </c>
      <c r="U226" s="29" t="e">
        <f si="54" t="shared"/>
        <v>#NUM!</v>
      </c>
      <c r="AB226" t="s">
        <v>400</v>
      </c>
      <c r="AC226" t="s">
        <v>416</v>
      </c>
      <c r="AD226" t="s">
        <v>432</v>
      </c>
      <c r="AE226" t="s">
        <v>448</v>
      </c>
      <c r="AF226" t="s">
        <v>464</v>
      </c>
    </row>
    <row r="227" spans="3:32" x14ac:dyDescent="0.2">
      <c r="C227" s="167"/>
      <c r="E227" t="s">
        <v>387</v>
      </c>
      <c r="H227" s="102" t="str">
        <f>IFERROR(INDEX(Результат!$D:$D, MATCH(Вспомогательный!AB227, Результат!$B:$B, 0)), "--")</f>
        <v>--</v>
      </c>
      <c r="I227" s="102" t="str">
        <f>IFERROR(INDEX(Результат!$D:$D, MATCH(Вспомогательный!AC227, Результат!$B:$B, 0)), "--")</f>
        <v>--</v>
      </c>
      <c r="J227" s="102" t="str">
        <f>IFERROR(INDEX(Результат!$D:$D, MATCH(Вспомогательный!AD227, Результат!$B:$B, 0)), "--")</f>
        <v>--</v>
      </c>
      <c r="K227" s="102" t="str">
        <f>IFERROR(INDEX(Результат!$D:$D, MATCH(Вспомогательный!AE227, Результат!$B:$B, 0)), "--")</f>
        <v>--</v>
      </c>
      <c r="L227" s="102" t="str">
        <f>IFERROR(INDEX(Результат!$D:$D, MATCH(Вспомогательный!AF227, Результат!$B:$B, 0)), "--")</f>
        <v>--</v>
      </c>
      <c r="M227" s="36" t="n">
        <f si="55" t="shared"/>
        <v>0.0</v>
      </c>
      <c r="N227" s="34" t="str">
        <f si="56" t="shared"/>
        <v>--</v>
      </c>
      <c r="O227" s="31" t="s">
        <v>177</v>
      </c>
      <c r="Q227" s="29" t="e">
        <f si="57" t="shared"/>
        <v>#NUM!</v>
      </c>
      <c r="R227" s="29" t="e">
        <f si="51" t="shared"/>
        <v>#NUM!</v>
      </c>
      <c r="S227" s="29" t="e">
        <f si="52" t="shared"/>
        <v>#NUM!</v>
      </c>
      <c r="T227" s="29" t="e">
        <f si="53" t="shared"/>
        <v>#NUM!</v>
      </c>
      <c r="U227" s="29" t="e">
        <f si="54" t="shared"/>
        <v>#NUM!</v>
      </c>
      <c r="AB227" s="117" t="s">
        <v>858</v>
      </c>
      <c r="AC227" s="117" t="s">
        <v>859</v>
      </c>
      <c r="AD227" s="117" t="s">
        <v>878</v>
      </c>
      <c r="AE227" s="117" t="s">
        <v>860</v>
      </c>
      <c r="AF227" s="117" t="s">
        <v>861</v>
      </c>
    </row>
    <row r="228" spans="3:32" x14ac:dyDescent="0.2">
      <c r="C228" s="167"/>
      <c r="E228" t="s">
        <v>384</v>
      </c>
      <c r="H228" s="102" t="str">
        <f>IFERROR(INDEX(Результат!$D:$D, MATCH(Вспомогательный!AB228, Результат!$B:$B, 0)), "--")</f>
        <v>--</v>
      </c>
      <c r="I228" s="102" t="str">
        <f>IFERROR(INDEX(Результат!$D:$D, MATCH(Вспомогательный!AC228, Результат!$B:$B, 0)), "--")</f>
        <v>--</v>
      </c>
      <c r="J228" s="102" t="str">
        <f>IFERROR(INDEX(Результат!$D:$D, MATCH(Вспомогательный!AD228, Результат!$B:$B, 0)), "--")</f>
        <v>--</v>
      </c>
      <c r="K228" s="102" t="str">
        <f>IFERROR(INDEX(Результат!$D:$D, MATCH(Вспомогательный!AE228, Результат!$B:$B, 0)), "--")</f>
        <v>--</v>
      </c>
      <c r="L228" s="102" t="str">
        <f>IFERROR(INDEX(Результат!$D:$D, MATCH(Вспомогательный!AF228, Результат!$B:$B, 0)), "--")</f>
        <v>--</v>
      </c>
      <c r="M228" s="36" t="n">
        <f si="55" t="shared"/>
        <v>0.0</v>
      </c>
      <c r="N228" s="34" t="str">
        <f si="56" t="shared"/>
        <v>--</v>
      </c>
      <c r="O228" s="31" t="s">
        <v>177</v>
      </c>
      <c r="Q228" s="29" t="e">
        <f si="57" t="shared"/>
        <v>#NUM!</v>
      </c>
      <c r="R228" s="29" t="e">
        <f si="51" t="shared"/>
        <v>#NUM!</v>
      </c>
      <c r="S228" s="29" t="e">
        <f si="52" t="shared"/>
        <v>#NUM!</v>
      </c>
      <c r="T228" s="29" t="e">
        <f si="53" t="shared"/>
        <v>#NUM!</v>
      </c>
      <c r="U228" s="29" t="e">
        <f si="54" t="shared"/>
        <v>#NUM!</v>
      </c>
      <c r="AB228" s="117" t="s">
        <v>862</v>
      </c>
      <c r="AC228" s="117" t="s">
        <v>863</v>
      </c>
      <c r="AD228" s="117" t="s">
        <v>864</v>
      </c>
      <c r="AE228" s="117" t="s">
        <v>865</v>
      </c>
      <c r="AF228" s="117" t="s">
        <v>866</v>
      </c>
    </row>
    <row r="229" spans="3:32" x14ac:dyDescent="0.2">
      <c r="C229" s="167"/>
      <c r="E229" t="s">
        <v>388</v>
      </c>
      <c r="H229" s="102" t="str">
        <f>IFERROR(INDEX(Результат!$D:$D, MATCH(Вспомогательный!AB229, Результат!$B:$B, 0)), "--")</f>
        <v>--</v>
      </c>
      <c r="I229" s="102" t="str">
        <f>IFERROR(INDEX(Результат!$D:$D, MATCH(Вспомогательный!AC229, Результат!$B:$B, 0)), "--")</f>
        <v>--</v>
      </c>
      <c r="J229" s="102" t="str">
        <f>IFERROR(INDEX(Результат!$D:$D, MATCH(Вспомогательный!AD229, Результат!$B:$B, 0)), "--")</f>
        <v>--</v>
      </c>
      <c r="K229" s="102" t="str">
        <f>IFERROR(INDEX(Результат!$D:$D, MATCH(Вспомогательный!AE229, Результат!$B:$B, 0)), "--")</f>
        <v>--</v>
      </c>
      <c r="L229" s="102" t="str">
        <f>IFERROR(INDEX(Результат!$D:$D, MATCH(Вспомогательный!AF229, Результат!$B:$B, 0)), "--")</f>
        <v>--</v>
      </c>
      <c r="M229" s="36" t="n">
        <f si="55" t="shared"/>
        <v>0.0</v>
      </c>
      <c r="N229" s="34" t="str">
        <f si="56" t="shared"/>
        <v>--</v>
      </c>
      <c r="O229" s="31" t="s">
        <v>177</v>
      </c>
      <c r="Q229" s="29" t="e">
        <f si="57" t="shared"/>
        <v>#NUM!</v>
      </c>
      <c r="R229" s="29" t="e">
        <f si="51" t="shared"/>
        <v>#NUM!</v>
      </c>
      <c r="S229" s="29" t="e">
        <f si="52" t="shared"/>
        <v>#NUM!</v>
      </c>
      <c r="T229" s="29" t="e">
        <f si="53" t="shared"/>
        <v>#NUM!</v>
      </c>
      <c r="U229" s="29" t="e">
        <f si="54" t="shared"/>
        <v>#NUM!</v>
      </c>
      <c r="AB229" t="s">
        <v>401</v>
      </c>
      <c r="AC229" t="s">
        <v>417</v>
      </c>
      <c r="AD229" t="s">
        <v>433</v>
      </c>
      <c r="AE229" t="s">
        <v>449</v>
      </c>
      <c r="AF229" t="s">
        <v>465</v>
      </c>
    </row>
    <row r="230" spans="3:32" x14ac:dyDescent="0.2">
      <c r="C230" s="167"/>
      <c r="E230" t="s">
        <v>389</v>
      </c>
      <c r="H230" s="102" t="str">
        <f>IFERROR(INDEX(Результат!$D:$D, MATCH(Вспомогательный!AB230, Результат!$B:$B, 0)), "--")</f>
        <v>--</v>
      </c>
      <c r="I230" s="102" t="str">
        <f>IFERROR(INDEX(Результат!$D:$D, MATCH(Вспомогательный!AC230, Результат!$B:$B, 0)), "--")</f>
        <v>--</v>
      </c>
      <c r="J230" s="102" t="str">
        <f>IFERROR(INDEX(Результат!$D:$D, MATCH(Вспомогательный!AD230, Результат!$B:$B, 0)), "--")</f>
        <v>--</v>
      </c>
      <c r="K230" s="102" t="str">
        <f>IFERROR(INDEX(Результат!$D:$D, MATCH(Вспомогательный!AE230, Результат!$B:$B, 0)), "--")</f>
        <v>--</v>
      </c>
      <c r="L230" s="102" t="str">
        <f>IFERROR(INDEX(Результат!$D:$D, MATCH(Вспомогательный!AF230, Результат!$B:$B, 0)), "--")</f>
        <v>--</v>
      </c>
      <c r="M230" s="36" t="n">
        <f si="55" t="shared"/>
        <v>0.0</v>
      </c>
      <c r="N230" s="34" t="str">
        <f si="56" t="shared"/>
        <v>--</v>
      </c>
      <c r="O230" s="31" t="s">
        <v>177</v>
      </c>
      <c r="Q230" s="29" t="e">
        <f si="57" t="shared"/>
        <v>#NUM!</v>
      </c>
      <c r="R230" s="29" t="e">
        <f si="51" t="shared"/>
        <v>#NUM!</v>
      </c>
      <c r="S230" s="29" t="e">
        <f si="52" t="shared"/>
        <v>#NUM!</v>
      </c>
      <c r="T230" s="29" t="e">
        <f si="53" t="shared"/>
        <v>#NUM!</v>
      </c>
      <c r="U230" s="29" t="e">
        <f si="54" t="shared"/>
        <v>#NUM!</v>
      </c>
      <c r="AB230" t="s">
        <v>402</v>
      </c>
      <c r="AC230" t="s">
        <v>418</v>
      </c>
      <c r="AD230" t="s">
        <v>434</v>
      </c>
      <c r="AE230" t="s">
        <v>450</v>
      </c>
      <c r="AF230" t="s">
        <v>466</v>
      </c>
    </row>
    <row r="231" spans="3:32" x14ac:dyDescent="0.2">
      <c r="C231" s="167"/>
      <c r="E231" t="s">
        <v>390</v>
      </c>
      <c r="H231" s="102" t="str">
        <f>IFERROR(INDEX(Результат!$D:$D, MATCH(Вспомогательный!AB231, Результат!$B:$B, 0)), "--")</f>
        <v>--</v>
      </c>
      <c r="I231" s="102" t="str">
        <f>IFERROR(INDEX(Результат!$D:$D, MATCH(Вспомогательный!AC231, Результат!$B:$B, 0)), "--")</f>
        <v>--</v>
      </c>
      <c r="J231" s="102" t="str">
        <f>IFERROR(INDEX(Результат!$D:$D, MATCH(Вспомогательный!AD231, Результат!$B:$B, 0)), "--")</f>
        <v>--</v>
      </c>
      <c r="K231" s="102" t="str">
        <f>IFERROR(INDEX(Результат!$D:$D, MATCH(Вспомогательный!AE231, Результат!$B:$B, 0)), "--")</f>
        <v>--</v>
      </c>
      <c r="L231" s="102" t="str">
        <f>IFERROR(INDEX(Результат!$D:$D, MATCH(Вспомогательный!AF231, Результат!$B:$B, 0)), "--")</f>
        <v>--</v>
      </c>
      <c r="M231" s="36" t="n">
        <f si="55" t="shared"/>
        <v>0.0</v>
      </c>
      <c r="N231" s="34" t="str">
        <f si="56" t="shared"/>
        <v>--</v>
      </c>
      <c r="O231" s="31" t="s">
        <v>177</v>
      </c>
      <c r="Q231" s="29" t="e">
        <f si="57" t="shared"/>
        <v>#NUM!</v>
      </c>
      <c r="R231" s="29" t="e">
        <f si="51" t="shared"/>
        <v>#NUM!</v>
      </c>
      <c r="S231" s="29" t="e">
        <f si="52" t="shared"/>
        <v>#NUM!</v>
      </c>
      <c r="T231" s="29" t="e">
        <f si="53" t="shared"/>
        <v>#NUM!</v>
      </c>
      <c r="U231" s="29" t="e">
        <f si="54" t="shared"/>
        <v>#NUM!</v>
      </c>
      <c r="AB231" t="s">
        <v>403</v>
      </c>
      <c r="AC231" t="s">
        <v>419</v>
      </c>
      <c r="AD231" t="s">
        <v>435</v>
      </c>
      <c r="AE231" t="s">
        <v>451</v>
      </c>
      <c r="AF231" t="s">
        <v>467</v>
      </c>
    </row>
    <row r="232" spans="3:32" x14ac:dyDescent="0.2">
      <c r="C232" s="167"/>
      <c r="E232" t="s">
        <v>391</v>
      </c>
      <c r="H232" s="102" t="str">
        <f>IFERROR(INDEX(Результат!$D:$D, MATCH(Вспомогательный!AB232, Результат!$B:$B, 0)), "--")</f>
        <v>--</v>
      </c>
      <c r="I232" s="102" t="str">
        <f>IFERROR(INDEX(Результат!$D:$D, MATCH(Вспомогательный!AC232, Результат!$B:$B, 0)), "--")</f>
        <v>--</v>
      </c>
      <c r="J232" s="102" t="str">
        <f>IFERROR(INDEX(Результат!$D:$D, MATCH(Вспомогательный!AD232, Результат!$B:$B, 0)), "--")</f>
        <v>--</v>
      </c>
      <c r="K232" s="102" t="str">
        <f>IFERROR(INDEX(Результат!$D:$D, MATCH(Вспомогательный!AE232, Результат!$B:$B, 0)), "--")</f>
        <v>--</v>
      </c>
      <c r="L232" s="102" t="str">
        <f>IFERROR(INDEX(Результат!$D:$D, MATCH(Вспомогательный!AF232, Результат!$B:$B, 0)), "--")</f>
        <v>--</v>
      </c>
      <c r="M232" s="36" t="n">
        <f si="55" t="shared"/>
        <v>0.0</v>
      </c>
      <c r="N232" s="34" t="str">
        <f si="56" t="shared"/>
        <v>--</v>
      </c>
      <c r="O232" s="31" t="s">
        <v>177</v>
      </c>
      <c r="Q232" s="29" t="e">
        <f si="57" t="shared"/>
        <v>#NUM!</v>
      </c>
      <c r="R232" s="29" t="e">
        <f si="51" t="shared"/>
        <v>#NUM!</v>
      </c>
      <c r="S232" s="29" t="e">
        <f si="52" t="shared"/>
        <v>#NUM!</v>
      </c>
      <c r="T232" s="29" t="e">
        <f si="53" t="shared"/>
        <v>#NUM!</v>
      </c>
      <c r="U232" s="29" t="e">
        <f si="54" t="shared"/>
        <v>#NUM!</v>
      </c>
      <c r="AB232" t="s">
        <v>404</v>
      </c>
      <c r="AC232" t="s">
        <v>420</v>
      </c>
      <c r="AD232" t="s">
        <v>436</v>
      </c>
      <c r="AE232" t="s">
        <v>452</v>
      </c>
      <c r="AF232" t="s">
        <v>468</v>
      </c>
    </row>
    <row r="233" spans="3:32" x14ac:dyDescent="0.2">
      <c r="C233" s="167"/>
      <c r="E233" t="s">
        <v>392</v>
      </c>
      <c r="H233" s="102" t="str">
        <f>IFERROR(INDEX(Результат!$D:$D, MATCH(Вспомогательный!AB233, Результат!$B:$B, 0)), "--")</f>
        <v>--</v>
      </c>
      <c r="I233" s="102" t="str">
        <f>IFERROR(INDEX(Результат!$D:$D, MATCH(Вспомогательный!AC233, Результат!$B:$B, 0)), "--")</f>
        <v>--</v>
      </c>
      <c r="J233" s="102" t="str">
        <f>IFERROR(INDEX(Результат!$D:$D, MATCH(Вспомогательный!AD233, Результат!$B:$B, 0)), "--")</f>
        <v>--</v>
      </c>
      <c r="K233" s="102" t="str">
        <f>IFERROR(INDEX(Результат!$D:$D, MATCH(Вспомогательный!AE233, Результат!$B:$B, 0)), "--")</f>
        <v>--</v>
      </c>
      <c r="L233" s="102" t="str">
        <f>IFERROR(INDEX(Результат!$D:$D, MATCH(Вспомогательный!AF233, Результат!$B:$B, 0)), "--")</f>
        <v>--</v>
      </c>
      <c r="M233" s="36" t="n">
        <f si="55" t="shared"/>
        <v>0.0</v>
      </c>
      <c r="N233" s="34" t="str">
        <f si="56" t="shared"/>
        <v>--</v>
      </c>
      <c r="O233" s="31" t="s">
        <v>177</v>
      </c>
      <c r="Q233" s="29" t="e">
        <f si="57" t="shared"/>
        <v>#NUM!</v>
      </c>
      <c r="R233" s="29" t="e">
        <f si="51" t="shared"/>
        <v>#NUM!</v>
      </c>
      <c r="S233" s="29" t="e">
        <f si="52" t="shared"/>
        <v>#NUM!</v>
      </c>
      <c r="T233" s="29" t="e">
        <f si="53" t="shared"/>
        <v>#NUM!</v>
      </c>
      <c r="U233" s="29" t="e">
        <f si="54" t="shared"/>
        <v>#NUM!</v>
      </c>
      <c r="AB233" t="s">
        <v>405</v>
      </c>
      <c r="AC233" t="s">
        <v>421</v>
      </c>
      <c r="AD233" t="s">
        <v>437</v>
      </c>
      <c r="AE233" t="s">
        <v>453</v>
      </c>
      <c r="AF233" t="s">
        <v>469</v>
      </c>
    </row>
    <row r="234" spans="3:32" x14ac:dyDescent="0.2">
      <c r="C234" s="167"/>
      <c r="E234" t="s">
        <v>393</v>
      </c>
      <c r="H234" s="102" t="str">
        <f>IFERROR(INDEX(Результат!$D:$D, MATCH(Вспомогательный!AB234, Результат!$B:$B, 0)), "--")</f>
        <v>--</v>
      </c>
      <c r="I234" s="102" t="str">
        <f>IFERROR(INDEX(Результат!$D:$D, MATCH(Вспомогательный!AC234, Результат!$B:$B, 0)), "--")</f>
        <v>--</v>
      </c>
      <c r="J234" s="102" t="str">
        <f>IFERROR(INDEX(Результат!$D:$D, MATCH(Вспомогательный!AD234, Результат!$B:$B, 0)), "--")</f>
        <v>--</v>
      </c>
      <c r="K234" s="102" t="str">
        <f>IFERROR(INDEX(Результат!$D:$D, MATCH(Вспомогательный!AE234, Результат!$B:$B, 0)), "--")</f>
        <v>--</v>
      </c>
      <c r="L234" s="102" t="str">
        <f>IFERROR(INDEX(Результат!$D:$D, MATCH(Вспомогательный!AF234, Результат!$B:$B, 0)), "--")</f>
        <v>--</v>
      </c>
      <c r="M234" s="36" t="n">
        <f si="55" t="shared"/>
        <v>0.0</v>
      </c>
      <c r="N234" s="34" t="str">
        <f si="56" t="shared"/>
        <v>--</v>
      </c>
      <c r="O234" s="31" t="s">
        <v>177</v>
      </c>
      <c r="Q234" s="29" t="e">
        <f si="57" t="shared"/>
        <v>#NUM!</v>
      </c>
      <c r="R234" s="29" t="e">
        <f si="51" t="shared"/>
        <v>#NUM!</v>
      </c>
      <c r="S234" s="29" t="e">
        <f si="52" t="shared"/>
        <v>#NUM!</v>
      </c>
      <c r="T234" s="29" t="e">
        <f si="53" t="shared"/>
        <v>#NUM!</v>
      </c>
      <c r="U234" s="29" t="e">
        <f si="54" t="shared"/>
        <v>#NUM!</v>
      </c>
      <c r="AB234" t="s">
        <v>406</v>
      </c>
      <c r="AC234" t="s">
        <v>422</v>
      </c>
      <c r="AD234" t="s">
        <v>438</v>
      </c>
      <c r="AE234" t="s">
        <v>454</v>
      </c>
      <c r="AF234" t="s">
        <v>470</v>
      </c>
    </row>
    <row r="235" spans="3:32" x14ac:dyDescent="0.2">
      <c r="C235" s="167"/>
      <c r="E235" t="s">
        <v>385</v>
      </c>
      <c r="H235" s="102" t="str">
        <f>IFERROR(INDEX(Результат!$D:$D, MATCH(Вспомогательный!AB235, Результат!$B:$B, 0)), "--")</f>
        <v>--</v>
      </c>
      <c r="I235" s="102" t="str">
        <f>IFERROR(INDEX(Результат!$D:$D, MATCH(Вспомогательный!AC235, Результат!$B:$B, 0)), "--")</f>
        <v>--</v>
      </c>
      <c r="J235" s="102" t="str">
        <f>IFERROR(INDEX(Результат!$D:$D, MATCH(Вспомогательный!AD235, Результат!$B:$B, 0)), "--")</f>
        <v>--</v>
      </c>
      <c r="K235" s="102" t="str">
        <f>IFERROR(INDEX(Результат!$D:$D, MATCH(Вспомогательный!AE235, Результат!$B:$B, 0)), "--")</f>
        <v>--</v>
      </c>
      <c r="L235" s="102" t="str">
        <f>IFERROR(INDEX(Результат!$D:$D, MATCH(Вспомогательный!AF235, Результат!$B:$B, 0)), "--")</f>
        <v>--</v>
      </c>
      <c r="M235" s="36" t="n">
        <f si="55" t="shared"/>
        <v>0.0</v>
      </c>
      <c r="N235" s="34" t="str">
        <f si="56" t="shared"/>
        <v>--</v>
      </c>
      <c r="O235" s="31" t="s">
        <v>177</v>
      </c>
      <c r="Q235" s="29" t="e">
        <f si="57" t="shared"/>
        <v>#NUM!</v>
      </c>
      <c r="R235" s="29" t="e">
        <f si="51" t="shared"/>
        <v>#NUM!</v>
      </c>
      <c r="S235" s="29" t="e">
        <f si="52" t="shared"/>
        <v>#NUM!</v>
      </c>
      <c r="T235" s="29" t="e">
        <f si="53" t="shared"/>
        <v>#NUM!</v>
      </c>
      <c r="U235" s="29" t="e">
        <f si="54" t="shared"/>
        <v>#NUM!</v>
      </c>
      <c r="AB235" t="s">
        <v>407</v>
      </c>
      <c r="AC235" t="s">
        <v>423</v>
      </c>
      <c r="AD235" t="s">
        <v>439</v>
      </c>
      <c r="AE235" t="s">
        <v>455</v>
      </c>
      <c r="AF235" t="s">
        <v>471</v>
      </c>
    </row>
    <row r="236" spans="3:32" x14ac:dyDescent="0.2">
      <c r="C236" s="167"/>
      <c r="E236" t="s">
        <v>170</v>
      </c>
      <c r="H236" s="102" t="str">
        <f>IFERROR(INDEX(Результат!$D:$D, MATCH(Вспомогательный!AB236, Результат!$B:$B, 0)), "--")</f>
        <v>--</v>
      </c>
      <c r="I236" s="102" t="str">
        <f>IFERROR(INDEX(Результат!$D:$D, MATCH(Вспомогательный!AC236, Результат!$B:$B, 0)), "--")</f>
        <v>--</v>
      </c>
      <c r="J236" s="102" t="str">
        <f>IFERROR(INDEX(Результат!$D:$D, MATCH(Вспомогательный!AD236, Результат!$B:$B, 0)), "--")</f>
        <v>--</v>
      </c>
      <c r="K236" s="102" t="str">
        <f>IFERROR(INDEX(Результат!$D:$D, MATCH(Вспомогательный!AE236, Результат!$B:$B, 0)), "--")</f>
        <v>--</v>
      </c>
      <c r="L236" s="102" t="str">
        <f>IFERROR(INDEX(Результат!$D:$D, MATCH(Вспомогательный!AF236, Результат!$B:$B, 0)), "--")</f>
        <v>--</v>
      </c>
      <c r="M236" s="36" t="n">
        <f si="55" t="shared"/>
        <v>0.0</v>
      </c>
      <c r="N236" s="34" t="str">
        <f si="56" t="shared"/>
        <v>--</v>
      </c>
      <c r="O236" s="31" t="s">
        <v>178</v>
      </c>
      <c r="Q236" s="29" t="e">
        <f si="57" t="shared"/>
        <v>#NUM!</v>
      </c>
      <c r="R236" s="29" t="e">
        <f si="51" t="shared"/>
        <v>#NUM!</v>
      </c>
      <c r="S236" s="29" t="e">
        <f si="52" t="shared"/>
        <v>#NUM!</v>
      </c>
      <c r="T236" s="29" t="e">
        <f si="53" t="shared"/>
        <v>#NUM!</v>
      </c>
      <c r="U236" s="29" t="e">
        <f si="54" t="shared"/>
        <v>#NUM!</v>
      </c>
      <c r="AB236" s="117" t="s">
        <v>280</v>
      </c>
      <c r="AC236" s="117" t="s">
        <v>282</v>
      </c>
      <c r="AD236" s="117" t="s">
        <v>284</v>
      </c>
      <c r="AE236" s="117" t="s">
        <v>286</v>
      </c>
      <c r="AF236" s="117" t="s">
        <v>288</v>
      </c>
    </row>
    <row r="237" spans="3:32" x14ac:dyDescent="0.2">
      <c r="C237" s="167"/>
      <c r="E237" t="s">
        <v>171</v>
      </c>
      <c r="H237" s="102" t="str">
        <f>IFERROR(INDEX(Результат!$D:$D, MATCH(Вспомогательный!AB237, Результат!$B:$B, 0)), "--")</f>
        <v>--</v>
      </c>
      <c r="I237" s="102" t="str">
        <f>IFERROR(INDEX(Результат!$D:$D, MATCH(Вспомогательный!AC237, Результат!$B:$B, 0)), "--")</f>
        <v>--</v>
      </c>
      <c r="J237" s="102" t="str">
        <f>IFERROR(INDEX(Результат!$D:$D, MATCH(Вспомогательный!AD237, Результат!$B:$B, 0)), "--")</f>
        <v>--</v>
      </c>
      <c r="K237" s="102" t="str">
        <f>IFERROR(INDEX(Результат!$D:$D, MATCH(Вспомогательный!AE237, Результат!$B:$B, 0)), "--")</f>
        <v>--</v>
      </c>
      <c r="L237" s="102" t="str">
        <f>IFERROR(INDEX(Результат!$D:$D, MATCH(Вспомогательный!AF237, Результат!$B:$B, 0)), "--")</f>
        <v>--</v>
      </c>
      <c r="M237" s="36" t="n">
        <f si="55" t="shared"/>
        <v>0.0</v>
      </c>
      <c r="N237" s="34" t="str">
        <f si="56" t="shared"/>
        <v>--</v>
      </c>
      <c r="O237" s="31" t="s">
        <v>179</v>
      </c>
      <c r="Q237" s="29" t="e">
        <f si="57" t="shared"/>
        <v>#NUM!</v>
      </c>
      <c r="R237" s="29" t="e">
        <f si="51" t="shared"/>
        <v>#NUM!</v>
      </c>
      <c r="S237" s="29" t="e">
        <f si="52" t="shared"/>
        <v>#NUM!</v>
      </c>
      <c r="T237" s="29" t="e">
        <f si="53" t="shared"/>
        <v>#NUM!</v>
      </c>
      <c r="U237" s="29" t="e">
        <f si="54" t="shared"/>
        <v>#NUM!</v>
      </c>
      <c r="AB237" s="117" t="s">
        <v>281</v>
      </c>
      <c r="AC237" s="117" t="s">
        <v>283</v>
      </c>
      <c r="AD237" s="117" t="s">
        <v>285</v>
      </c>
      <c r="AE237" s="117" t="s">
        <v>287</v>
      </c>
      <c r="AF237" s="117" t="s">
        <v>289</v>
      </c>
    </row>
    <row r="238" spans="3:32" x14ac:dyDescent="0.2">
      <c r="C238" s="167"/>
      <c r="E238" t="s">
        <v>172</v>
      </c>
      <c r="H238" s="102" t="str">
        <f>IFERROR(INDEX(Результат!$D:$D, MATCH(Вспомогательный!AB238, Результат!$B:$B, 0)), "--")</f>
        <v>--</v>
      </c>
      <c r="I238" s="102" t="str">
        <f>IFERROR(INDEX(Результат!$D:$D, MATCH(Вспомогательный!AC238, Результат!$B:$B, 0)), "--")</f>
        <v>--</v>
      </c>
      <c r="J238" s="102" t="str">
        <f>IFERROR(INDEX(Результат!$D:$D, MATCH(Вспомогательный!AD238, Результат!$B:$B, 0)), "--")</f>
        <v>--</v>
      </c>
      <c r="K238" s="102" t="str">
        <f>IFERROR(INDEX(Результат!$D:$D, MATCH(Вспомогательный!AE238, Результат!$B:$B, 0)), "--")</f>
        <v>--</v>
      </c>
      <c r="L238" s="102" t="str">
        <f>IFERROR(INDEX(Результат!$D:$D, MATCH(Вспомогательный!AF238, Результат!$B:$B, 0)), "--")</f>
        <v>--</v>
      </c>
      <c r="M238" s="36" t="n">
        <f si="55" t="shared"/>
        <v>0.0</v>
      </c>
      <c r="N238" s="34" t="str">
        <f si="56" t="shared"/>
        <v>--</v>
      </c>
      <c r="O238" s="31" t="s">
        <v>180</v>
      </c>
      <c r="Q238" s="29" t="e">
        <f si="57" t="shared"/>
        <v>#NUM!</v>
      </c>
      <c r="R238" s="29" t="e">
        <f si="51" t="shared"/>
        <v>#NUM!</v>
      </c>
      <c r="S238" s="29" t="e">
        <f si="52" t="shared"/>
        <v>#NUM!</v>
      </c>
      <c r="T238" s="29" t="e">
        <f si="53" t="shared"/>
        <v>#NUM!</v>
      </c>
      <c r="U238" s="29" t="e">
        <f si="54" t="shared"/>
        <v>#NUM!</v>
      </c>
      <c r="AB238" t="s">
        <v>408</v>
      </c>
      <c r="AC238" t="s">
        <v>424</v>
      </c>
      <c r="AD238" t="s">
        <v>440</v>
      </c>
      <c r="AE238" t="s">
        <v>456</v>
      </c>
      <c r="AF238" t="s">
        <v>472</v>
      </c>
    </row>
    <row r="239" spans="3:32" x14ac:dyDescent="0.2">
      <c r="C239" s="167"/>
      <c r="E239" s="66" t="s">
        <v>649</v>
      </c>
      <c r="H239" s="102" t="str">
        <f>IFERROR(INDEX(Результат!$D:$D, MATCH(Вспомогательный!AB239, Результат!$B:$B, 0)), "--")</f>
        <v>--</v>
      </c>
      <c r="I239" s="102" t="str">
        <f>IFERROR(INDEX(Результат!$D:$D, MATCH(Вспомогательный!AC239, Результат!$B:$B, 0)), "--")</f>
        <v>--</v>
      </c>
      <c r="J239" s="102" t="str">
        <f>IFERROR(INDEX(Результат!$D:$D, MATCH(Вспомогательный!AD239, Результат!$B:$B, 0)), "--")</f>
        <v>--</v>
      </c>
      <c r="K239" s="102" t="str">
        <f>IFERROR(INDEX(Результат!$D:$D, MATCH(Вспомогательный!AE239, Результат!$B:$B, 0)), "--")</f>
        <v>--</v>
      </c>
      <c r="L239" s="102" t="str">
        <f>IFERROR(INDEX(Результат!$D:$D, MATCH(Вспомогательный!AF239, Результат!$B:$B, 0)), "--")</f>
        <v>--</v>
      </c>
      <c r="M239" s="36" t="n">
        <f ref="M239:M240" si="58" t="shared">SUM(H239:L239)</f>
        <v>0.0</v>
      </c>
      <c r="N239" s="34" t="str">
        <f ref="N239:N240" si="59" t="shared">IFERROR(M239/($K$10*$H$6), "--")</f>
        <v>--</v>
      </c>
      <c r="O239" s="31" t="s">
        <v>180</v>
      </c>
      <c r="Q239" s="29" t="e">
        <f si="57" t="shared"/>
        <v>#NUM!</v>
      </c>
      <c r="R239" s="29" t="e">
        <f si="51" t="shared"/>
        <v>#NUM!</v>
      </c>
      <c r="S239" s="29" t="e">
        <f si="52" t="shared"/>
        <v>#NUM!</v>
      </c>
      <c r="T239" s="29" t="e">
        <f si="53" t="shared"/>
        <v>#NUM!</v>
      </c>
      <c r="U239" s="29" t="e">
        <f si="54" t="shared"/>
        <v>#NUM!</v>
      </c>
      <c r="AB239" s="118" t="s">
        <v>872</v>
      </c>
      <c r="AC239" s="118" t="s">
        <v>873</v>
      </c>
      <c r="AD239" s="118" t="s">
        <v>874</v>
      </c>
      <c r="AE239" s="118" t="s">
        <v>875</v>
      </c>
      <c r="AF239" s="118" t="s">
        <v>876</v>
      </c>
    </row>
    <row r="240" spans="3:32" x14ac:dyDescent="0.2">
      <c r="C240" s="167"/>
      <c r="E240" s="66" t="s">
        <v>650</v>
      </c>
      <c r="H240" s="102" t="str">
        <f>IFERROR(INDEX(Результат!$D:$D, MATCH(Вспомогательный!AB240, Результат!$B:$B, 0)), "--")</f>
        <v>--</v>
      </c>
      <c r="I240" s="102" t="str">
        <f>IFERROR(INDEX(Результат!$D:$D, MATCH(Вспомогательный!AC240, Результат!$B:$B, 0)), "--")</f>
        <v>--</v>
      </c>
      <c r="J240" s="102" t="str">
        <f>IFERROR(INDEX(Результат!$D:$D, MATCH(Вспомогательный!AD240, Результат!$B:$B, 0)), "--")</f>
        <v>--</v>
      </c>
      <c r="K240" s="102" t="str">
        <f>IFERROR(INDEX(Результат!$D:$D, MATCH(Вспомогательный!AE240, Результат!$B:$B, 0)), "--")</f>
        <v>--</v>
      </c>
      <c r="L240" s="102" t="str">
        <f>IFERROR(INDEX(Результат!$D:$D, MATCH(Вспомогательный!AF240, Результат!$B:$B, 0)), "--")</f>
        <v>--</v>
      </c>
      <c r="M240" s="36" t="n">
        <f si="58" t="shared"/>
        <v>0.0</v>
      </c>
      <c r="N240" s="34" t="str">
        <f si="59" t="shared"/>
        <v>--</v>
      </c>
      <c r="O240" s="31" t="s">
        <v>180</v>
      </c>
      <c r="Q240" s="29" t="e">
        <f si="57" t="shared"/>
        <v>#NUM!</v>
      </c>
      <c r="R240" s="29" t="e">
        <f si="51" t="shared"/>
        <v>#NUM!</v>
      </c>
      <c r="S240" s="29" t="e">
        <f si="52" t="shared"/>
        <v>#NUM!</v>
      </c>
      <c r="T240" s="29" t="e">
        <f si="53" t="shared"/>
        <v>#NUM!</v>
      </c>
      <c r="U240" s="29" t="e">
        <f si="54" t="shared"/>
        <v>#NUM!</v>
      </c>
      <c r="AB240" s="118" t="s">
        <v>867</v>
      </c>
      <c r="AC240" s="118" t="s">
        <v>868</v>
      </c>
      <c r="AD240" s="118" t="s">
        <v>869</v>
      </c>
      <c r="AE240" s="118" t="s">
        <v>870</v>
      </c>
      <c r="AF240" s="118" t="s">
        <v>871</v>
      </c>
    </row>
    <row ht="15" r="241" spans="3:32" thickBot="1" x14ac:dyDescent="0.25">
      <c r="C241" s="167"/>
      <c r="E241" t="s">
        <v>173</v>
      </c>
      <c r="H241" s="102" t="str">
        <f>IFERROR(INDEX(Результат!$D:$D, MATCH(Вспомогательный!AB241, Результат!$B:$B, 0)), "--")</f>
        <v>--</v>
      </c>
      <c r="I241" s="102" t="str">
        <f>IFERROR(INDEX(Результат!$D:$D, MATCH(Вспомогательный!AC241, Результат!$B:$B, 0)), "--")</f>
        <v>--</v>
      </c>
      <c r="J241" s="102" t="str">
        <f>IFERROR(INDEX(Результат!$D:$D, MATCH(Вспомогательный!AD241, Результат!$B:$B, 0)), "--")</f>
        <v>--</v>
      </c>
      <c r="K241" s="102" t="str">
        <f>IFERROR(INDEX(Результат!$D:$D, MATCH(Вспомогательный!AE241, Результат!$B:$B, 0)), "--")</f>
        <v>--</v>
      </c>
      <c r="L241" s="102" t="str">
        <f>IFERROR(INDEX(Результат!$D:$D, MATCH(Вспомогательный!AF241, Результат!$B:$B, 0)), "--")</f>
        <v>--</v>
      </c>
      <c r="M241" s="36" t="n">
        <f si="55" t="shared"/>
        <v>0.0</v>
      </c>
      <c r="N241" s="34" t="str">
        <f si="56" t="shared"/>
        <v>--</v>
      </c>
      <c r="O241" s="31" t="s">
        <v>181</v>
      </c>
      <c r="Q241" s="92" t="e">
        <f si="57" t="shared"/>
        <v>#NUM!</v>
      </c>
      <c r="R241" s="92" t="e">
        <f si="51" t="shared"/>
        <v>#NUM!</v>
      </c>
      <c r="S241" s="92" t="e">
        <f si="52" t="shared"/>
        <v>#NUM!</v>
      </c>
      <c r="T241" s="92" t="e">
        <f si="53" t="shared"/>
        <v>#NUM!</v>
      </c>
      <c r="U241" s="92" t="e">
        <f si="54" t="shared"/>
        <v>#NUM!</v>
      </c>
      <c r="AB241" t="s">
        <v>409</v>
      </c>
      <c r="AC241" t="s">
        <v>425</v>
      </c>
      <c r="AD241" t="s">
        <v>441</v>
      </c>
      <c r="AE241" t="s">
        <v>457</v>
      </c>
      <c r="AF241" t="s">
        <v>473</v>
      </c>
    </row>
    <row r="242" spans="3:32" x14ac:dyDescent="0.2">
      <c r="C242" s="167"/>
      <c r="Q242" s="91" t="e">
        <f>LARGE(H$220:H$241, $Q$243)</f>
        <v>#NUM!</v>
      </c>
      <c r="R242" s="91" t="e">
        <f>LARGE(I$220:I$241, $Q$243)</f>
        <v>#NUM!</v>
      </c>
      <c r="S242" s="91" t="e">
        <f>LARGE(J$220:J$241, $Q$243)</f>
        <v>#NUM!</v>
      </c>
      <c r="T242" s="91" t="e">
        <f>LARGE(K$220:K$241, $Q$243)</f>
        <v>#NUM!</v>
      </c>
      <c r="U242" s="91" t="e">
        <f>LARGE(L$220:L$241, $Q$243)</f>
        <v>#NUM!</v>
      </c>
    </row>
    <row r="243" spans="3:32" x14ac:dyDescent="0.2">
      <c r="C243" s="167"/>
      <c r="P243" t="s">
        <v>677</v>
      </c>
      <c r="Q243" s="29">
        <v>5</v>
      </c>
      <c r="R243" s="93" t="s">
        <v>678</v>
      </c>
    </row>
    <row r="244" spans="3:32" x14ac:dyDescent="0.2">
      <c r="C244" s="167"/>
      <c r="H244" s="23" t="s">
        <v>135</v>
      </c>
      <c r="I244" s="23" t="s">
        <v>136</v>
      </c>
      <c r="J244" s="23" t="s">
        <v>137</v>
      </c>
      <c r="K244" s="23" t="s">
        <v>138</v>
      </c>
      <c r="L244" s="23" t="s">
        <v>139</v>
      </c>
      <c r="M244" s="23" t="s">
        <v>174</v>
      </c>
    </row>
    <row r="245" spans="3:32" x14ac:dyDescent="0.2">
      <c r="C245" s="167"/>
      <c r="E245" t="s">
        <v>177</v>
      </c>
      <c r="H245" s="29" t="n">
        <f ref="H245:L249" si="60" t="shared">SUMIFS(H$220:H$241, $O$220:$O$241, $E245)</f>
        <v>0.0</v>
      </c>
      <c r="I245" s="29" t="n">
        <f si="60" t="shared"/>
        <v>0.0</v>
      </c>
      <c r="J245" s="29" t="n">
        <f si="60" t="shared"/>
        <v>0.0</v>
      </c>
      <c r="K245" s="29" t="n">
        <f si="60" t="shared"/>
        <v>0.0</v>
      </c>
      <c r="L245" s="29" t="n">
        <f si="60" t="shared"/>
        <v>0.0</v>
      </c>
      <c r="M245" s="29" t="n">
        <f ref="M245:M249" si="61" t="shared">SUM(H245:L245)</f>
        <v>0.0</v>
      </c>
    </row>
    <row r="246" spans="3:32" x14ac:dyDescent="0.2">
      <c r="C246" s="167"/>
      <c r="E246" t="s">
        <v>178</v>
      </c>
      <c r="H246" s="29" t="n">
        <f si="60" t="shared"/>
        <v>0.0</v>
      </c>
      <c r="I246" s="29" t="n">
        <f si="60" t="shared"/>
        <v>0.0</v>
      </c>
      <c r="J246" s="29" t="n">
        <f si="60" t="shared"/>
        <v>0.0</v>
      </c>
      <c r="K246" s="29" t="n">
        <f si="60" t="shared"/>
        <v>0.0</v>
      </c>
      <c r="L246" s="29" t="n">
        <f si="60" t="shared"/>
        <v>0.0</v>
      </c>
      <c r="M246" s="29" t="n">
        <f si="61" t="shared"/>
        <v>0.0</v>
      </c>
      <c r="O246" t="b">
        <f>$M$246=$G$126</f>
        <v>1</v>
      </c>
    </row>
    <row r="247" spans="3:32" x14ac:dyDescent="0.2">
      <c r="C247" s="167"/>
      <c r="E247" t="s">
        <v>179</v>
      </c>
      <c r="H247" s="29" t="n">
        <f si="60" t="shared"/>
        <v>0.0</v>
      </c>
      <c r="I247" s="29" t="n">
        <f si="60" t="shared"/>
        <v>0.0</v>
      </c>
      <c r="J247" s="29" t="n">
        <f si="60" t="shared"/>
        <v>0.0</v>
      </c>
      <c r="K247" s="29" t="n">
        <f si="60" t="shared"/>
        <v>0.0</v>
      </c>
      <c r="L247" s="29" t="n">
        <f si="60" t="shared"/>
        <v>0.0</v>
      </c>
      <c r="M247" s="29" t="n">
        <f si="61" t="shared"/>
        <v>0.0</v>
      </c>
      <c r="O247" t="b">
        <f>$M$247=$K$126</f>
        <v>1</v>
      </c>
    </row>
    <row r="248" spans="3:32" x14ac:dyDescent="0.2">
      <c r="C248" s="167"/>
      <c r="E248" t="s">
        <v>180</v>
      </c>
      <c r="H248" s="29" t="n">
        <f si="60" t="shared"/>
        <v>0.0</v>
      </c>
      <c r="I248" s="29" t="n">
        <f si="60" t="shared"/>
        <v>0.0</v>
      </c>
      <c r="J248" s="29" t="n">
        <f si="60" t="shared"/>
        <v>0.0</v>
      </c>
      <c r="K248" s="29" t="n">
        <f si="60" t="shared"/>
        <v>0.0</v>
      </c>
      <c r="L248" s="29" t="n">
        <f si="60" t="shared"/>
        <v>0.0</v>
      </c>
      <c r="M248" s="29" t="n">
        <f si="61" t="shared"/>
        <v>0.0</v>
      </c>
    </row>
    <row r="249" spans="3:32" x14ac:dyDescent="0.2">
      <c r="C249" s="167"/>
      <c r="E249" t="s">
        <v>181</v>
      </c>
      <c r="H249" s="29" t="n">
        <f si="60" t="shared"/>
        <v>0.0</v>
      </c>
      <c r="I249" s="29" t="n">
        <f si="60" t="shared"/>
        <v>0.0</v>
      </c>
      <c r="J249" s="29" t="n">
        <f si="60" t="shared"/>
        <v>0.0</v>
      </c>
      <c r="K249" s="29" t="n">
        <f si="60" t="shared"/>
        <v>0.0</v>
      </c>
      <c r="L249" s="29" t="n">
        <f si="60" t="shared"/>
        <v>0.0</v>
      </c>
      <c r="M249" s="29" t="n">
        <f si="61" t="shared"/>
        <v>0.0</v>
      </c>
    </row>
    <row r="250" spans="3:32" x14ac:dyDescent="0.2">
      <c r="C250" s="167"/>
    </row>
    <row r="251" spans="3:32" x14ac:dyDescent="0.2">
      <c r="C251" s="167"/>
      <c r="H251" s="23" t="s">
        <v>135</v>
      </c>
      <c r="I251" s="23" t="s">
        <v>136</v>
      </c>
      <c r="J251" s="23" t="s">
        <v>137</v>
      </c>
      <c r="K251" s="23" t="s">
        <v>138</v>
      </c>
      <c r="L251" s="23" t="s">
        <v>139</v>
      </c>
      <c r="M251" s="23" t="s">
        <v>174</v>
      </c>
    </row>
    <row r="252" spans="3:32" x14ac:dyDescent="0.2">
      <c r="C252" s="167"/>
      <c r="E252" t="s">
        <v>177</v>
      </c>
      <c r="H252" s="32" t="e">
        <f>H245/$H$6</f>
        <v>#VALUE!</v>
      </c>
      <c r="I252" s="32" t="e">
        <f ref="I252:L252" si="62" t="shared">I245/$H$6</f>
        <v>#VALUE!</v>
      </c>
      <c r="J252" s="32" t="e">
        <f si="62" t="shared"/>
        <v>#VALUE!</v>
      </c>
      <c r="K252" s="32" t="e">
        <f si="62" t="shared"/>
        <v>#VALUE!</v>
      </c>
      <c r="L252" s="32" t="e">
        <f si="62" t="shared"/>
        <v>#VALUE!</v>
      </c>
      <c r="M252" s="32" t="str">
        <f>IFERROR(M245/($K$10*$H$6), "--")</f>
        <v>--</v>
      </c>
    </row>
    <row r="253" spans="3:32" x14ac:dyDescent="0.2">
      <c r="C253" s="167"/>
      <c r="E253" t="s">
        <v>178</v>
      </c>
      <c r="H253" s="32" t="e">
        <f ref="H253:L253" si="63" t="shared">H246/$H$6</f>
        <v>#VALUE!</v>
      </c>
      <c r="I253" s="32" t="e">
        <f si="63" t="shared"/>
        <v>#VALUE!</v>
      </c>
      <c r="J253" s="32" t="e">
        <f si="63" t="shared"/>
        <v>#VALUE!</v>
      </c>
      <c r="K253" s="32" t="e">
        <f si="63" t="shared"/>
        <v>#VALUE!</v>
      </c>
      <c r="L253" s="32" t="e">
        <f si="63" t="shared"/>
        <v>#VALUE!</v>
      </c>
      <c r="M253" s="32" t="str">
        <f ref="M253:M256" si="64" t="shared">IFERROR(M246/($K$10*$H$6), "--")</f>
        <v>--</v>
      </c>
    </row>
    <row r="254" spans="3:32" x14ac:dyDescent="0.2">
      <c r="C254" s="167"/>
      <c r="E254" t="s">
        <v>179</v>
      </c>
      <c r="H254" s="32" t="e">
        <f ref="H254:L254" si="65" t="shared">H247/$H$6</f>
        <v>#VALUE!</v>
      </c>
      <c r="I254" s="32" t="e">
        <f si="65" t="shared"/>
        <v>#VALUE!</v>
      </c>
      <c r="J254" s="32" t="e">
        <f si="65" t="shared"/>
        <v>#VALUE!</v>
      </c>
      <c r="K254" s="32" t="e">
        <f si="65" t="shared"/>
        <v>#VALUE!</v>
      </c>
      <c r="L254" s="32" t="e">
        <f si="65" t="shared"/>
        <v>#VALUE!</v>
      </c>
      <c r="M254" s="32" t="str">
        <f si="64" t="shared"/>
        <v>--</v>
      </c>
    </row>
    <row r="255" spans="3:32" x14ac:dyDescent="0.2">
      <c r="C255" s="167"/>
      <c r="E255" t="s">
        <v>180</v>
      </c>
      <c r="H255" s="32" t="e">
        <f ref="H255:L255" si="66" t="shared">H248/$H$6</f>
        <v>#VALUE!</v>
      </c>
      <c r="I255" s="32" t="e">
        <f si="66" t="shared"/>
        <v>#VALUE!</v>
      </c>
      <c r="J255" s="32" t="e">
        <f si="66" t="shared"/>
        <v>#VALUE!</v>
      </c>
      <c r="K255" s="32" t="e">
        <f si="66" t="shared"/>
        <v>#VALUE!</v>
      </c>
      <c r="L255" s="32" t="e">
        <f si="66" t="shared"/>
        <v>#VALUE!</v>
      </c>
      <c r="M255" s="32" t="str">
        <f si="64" t="shared"/>
        <v>--</v>
      </c>
    </row>
    <row r="256" spans="3:32" x14ac:dyDescent="0.2">
      <c r="C256" s="167"/>
      <c r="E256" t="s">
        <v>181</v>
      </c>
      <c r="H256" s="32" t="e">
        <f ref="H256:L256" si="67" t="shared">H249/$H$6</f>
        <v>#VALUE!</v>
      </c>
      <c r="I256" s="32" t="e">
        <f si="67" t="shared"/>
        <v>#VALUE!</v>
      </c>
      <c r="J256" s="32" t="e">
        <f si="67" t="shared"/>
        <v>#VALUE!</v>
      </c>
      <c r="K256" s="32" t="e">
        <f si="67" t="shared"/>
        <v>#VALUE!</v>
      </c>
      <c r="L256" s="32" t="e">
        <f si="67" t="shared"/>
        <v>#VALUE!</v>
      </c>
      <c r="M256" s="32" t="str">
        <f si="64" t="shared"/>
        <v>--</v>
      </c>
    </row>
    <row r="258" spans="3:31" x14ac:dyDescent="0.2">
      <c r="C258" s="167" t="s">
        <v>481</v>
      </c>
      <c r="E258" s="18" t="s">
        <v>475</v>
      </c>
      <c r="F258" s="18"/>
      <c r="G258" s="18"/>
    </row>
    <row r="259" spans="3:31" x14ac:dyDescent="0.2">
      <c r="C259" s="167"/>
      <c r="H259" s="25" t="s">
        <v>141</v>
      </c>
      <c r="I259" s="25" t="s">
        <v>142</v>
      </c>
      <c r="J259" s="25" t="s">
        <v>143</v>
      </c>
      <c r="K259" s="25" t="s">
        <v>144</v>
      </c>
      <c r="L259" s="23" t="s">
        <v>174</v>
      </c>
      <c r="M259" s="23" t="s">
        <v>175</v>
      </c>
      <c r="N259" s="23" t="s">
        <v>176</v>
      </c>
    </row>
    <row r="260" spans="3:31" x14ac:dyDescent="0.2">
      <c r="C260" s="167"/>
      <c r="E260" t="s">
        <v>476</v>
      </c>
      <c r="H260" s="102" t="str">
        <f>IFERROR(INDEX(Результат!$D:$D, MATCH(Вспомогательный!AB260, Результат!$B:$B, 0)), "--")</f>
        <v>--</v>
      </c>
      <c r="I260" s="102" t="str">
        <f>IFERROR(INDEX(Результат!$D:$D, MATCH(Вспомогательный!AC260, Результат!$B:$B, 0)), "--")</f>
        <v>--</v>
      </c>
      <c r="J260" s="102" t="str">
        <f>IFERROR(INDEX(Результат!$D:$D, MATCH(Вспомогательный!AD260, Результат!$B:$B, 0)), "--")</f>
        <v>--</v>
      </c>
      <c r="K260" s="102" t="str">
        <f>IFERROR(INDEX(Результат!$D:$D, MATCH(Вспомогательный!AE260, Результат!$B:$B, 0)), "--")</f>
        <v>--</v>
      </c>
      <c r="L260" s="36" t="n">
        <f>SUM(H260:K260)</f>
        <v>0.0</v>
      </c>
      <c r="M260" s="34" t="str">
        <f>IFERROR(L260/($G$13*$H$6), "--")</f>
        <v>--</v>
      </c>
      <c r="N260" s="31" t="s">
        <v>177</v>
      </c>
      <c r="AB260" s="117" t="s">
        <v>478</v>
      </c>
      <c r="AC260" s="117" t="s">
        <v>482</v>
      </c>
      <c r="AD260" s="117" t="s">
        <v>485</v>
      </c>
      <c r="AE260" s="117" t="s">
        <v>488</v>
      </c>
    </row>
    <row r="261" spans="3:31" x14ac:dyDescent="0.2">
      <c r="C261" s="167"/>
      <c r="E261" t="s">
        <v>170</v>
      </c>
      <c r="H261" s="102" t="str">
        <f>IFERROR(INDEX(Результат!$D:$D, MATCH(Вспомогательный!AB261, Результат!$B:$B, 0)), "--")</f>
        <v>--</v>
      </c>
      <c r="I261" s="102" t="str">
        <f>IFERROR(INDEX(Результат!$D:$D, MATCH(Вспомогательный!AC261, Результат!$B:$B, 0)), "--")</f>
        <v>--</v>
      </c>
      <c r="J261" s="102" t="str">
        <f>IFERROR(INDEX(Результат!$D:$D, MATCH(Вспомогательный!AD261, Результат!$B:$B, 0)), "--")</f>
        <v>--</v>
      </c>
      <c r="K261" s="102" t="str">
        <f>IFERROR(INDEX(Результат!$D:$D, MATCH(Вспомогательный!AE261, Результат!$B:$B, 0)), "--")</f>
        <v>--</v>
      </c>
      <c r="L261" s="36" t="n">
        <f>SUM(H261:K261)</f>
        <v>0.0</v>
      </c>
      <c r="M261" s="34" t="str">
        <f>IFERROR(L261/($G$13*$H$6), "--")</f>
        <v>--</v>
      </c>
      <c r="N261" s="31" t="s">
        <v>178</v>
      </c>
      <c r="AB261" s="117" t="s">
        <v>272</v>
      </c>
      <c r="AC261" s="117" t="s">
        <v>273</v>
      </c>
      <c r="AD261" s="117" t="s">
        <v>274</v>
      </c>
      <c r="AE261" s="117" t="s">
        <v>275</v>
      </c>
    </row>
    <row r="262" spans="3:31" x14ac:dyDescent="0.2">
      <c r="C262" s="167"/>
      <c r="E262" t="s">
        <v>171</v>
      </c>
      <c r="H262" s="102" t="str">
        <f>IFERROR(INDEX(Результат!$D:$D, MATCH(Вспомогательный!AB262, Результат!$B:$B, 0)), "--")</f>
        <v>--</v>
      </c>
      <c r="I262" s="102" t="str">
        <f>IFERROR(INDEX(Результат!$D:$D, MATCH(Вспомогательный!AC262, Результат!$B:$B, 0)), "--")</f>
        <v>--</v>
      </c>
      <c r="J262" s="102" t="str">
        <f>IFERROR(INDEX(Результат!$D:$D, MATCH(Вспомогательный!AD262, Результат!$B:$B, 0)), "--")</f>
        <v>--</v>
      </c>
      <c r="K262" s="102" t="str">
        <f>IFERROR(INDEX(Результат!$D:$D, MATCH(Вспомогательный!AE262, Результат!$B:$B, 0)), "--")</f>
        <v>--</v>
      </c>
      <c r="L262" s="36" t="n">
        <f>SUM(H262:K262)</f>
        <v>0.0</v>
      </c>
      <c r="M262" s="34" t="str">
        <f>IFERROR(L262/($G$13*$H$6), "--")</f>
        <v>--</v>
      </c>
      <c r="N262" s="31" t="s">
        <v>179</v>
      </c>
      <c r="AB262" s="117" t="s">
        <v>276</v>
      </c>
      <c r="AC262" s="117" t="s">
        <v>277</v>
      </c>
      <c r="AD262" s="117" t="s">
        <v>278</v>
      </c>
      <c r="AE262" s="117" t="s">
        <v>279</v>
      </c>
    </row>
    <row r="263" spans="3:31" x14ac:dyDescent="0.2">
      <c r="C263" s="167"/>
      <c r="E263" t="s">
        <v>477</v>
      </c>
      <c r="H263" s="102" t="str">
        <f>IFERROR(INDEX(Результат!$D:$D, MATCH(Вспомогательный!AB263, Результат!$B:$B, 0)), "--")</f>
        <v>--</v>
      </c>
      <c r="I263" s="102" t="str">
        <f>IFERROR(INDEX(Результат!$D:$D, MATCH(Вспомогательный!AC263, Результат!$B:$B, 0)), "--")</f>
        <v>--</v>
      </c>
      <c r="J263" s="102" t="str">
        <f>IFERROR(INDEX(Результат!$D:$D, MATCH(Вспомогательный!AD263, Результат!$B:$B, 0)), "--")</f>
        <v>--</v>
      </c>
      <c r="K263" s="102" t="str">
        <f>IFERROR(INDEX(Результат!$D:$D, MATCH(Вспомогательный!AE263, Результат!$B:$B, 0)), "--")</f>
        <v>--</v>
      </c>
      <c r="L263" s="36" t="n">
        <f>SUM(H263:K263)</f>
        <v>0.0</v>
      </c>
      <c r="M263" s="34" t="str">
        <f>IFERROR(L263/($G$13*$H$6), "--")</f>
        <v>--</v>
      </c>
      <c r="N263" s="31" t="s">
        <v>180</v>
      </c>
      <c r="AB263" s="117" t="s">
        <v>479</v>
      </c>
      <c r="AC263" s="117" t="s">
        <v>483</v>
      </c>
      <c r="AD263" s="117" t="s">
        <v>486</v>
      </c>
      <c r="AE263" s="117" t="s">
        <v>489</v>
      </c>
    </row>
    <row r="264" spans="3:31" x14ac:dyDescent="0.2">
      <c r="C264" s="167"/>
      <c r="E264" t="s">
        <v>173</v>
      </c>
      <c r="H264" s="102" t="str">
        <f>IFERROR(INDEX(Результат!$D:$D, MATCH(Вспомогательный!AB264, Результат!$B:$B, 0)), "--")</f>
        <v>--</v>
      </c>
      <c r="I264" s="102" t="str">
        <f>IFERROR(INDEX(Результат!$D:$D, MATCH(Вспомогательный!AC264, Результат!$B:$B, 0)), "--")</f>
        <v>--</v>
      </c>
      <c r="J264" s="102" t="str">
        <f>IFERROR(INDEX(Результат!$D:$D, MATCH(Вспомогательный!AD264, Результат!$B:$B, 0)), "--")</f>
        <v>--</v>
      </c>
      <c r="K264" s="102" t="str">
        <f>IFERROR(INDEX(Результат!$D:$D, MATCH(Вспомогательный!AE264, Результат!$B:$B, 0)), "--")</f>
        <v>--</v>
      </c>
      <c r="L264" s="36" t="n">
        <f>SUM(H264:K264)</f>
        <v>0.0</v>
      </c>
      <c r="M264" s="34" t="str">
        <f>IFERROR(L264/($G$13*$H$6), "--")</f>
        <v>--</v>
      </c>
      <c r="N264" s="31" t="s">
        <v>181</v>
      </c>
      <c r="AB264" s="117" t="s">
        <v>480</v>
      </c>
      <c r="AC264" s="117" t="s">
        <v>484</v>
      </c>
      <c r="AD264" s="117" t="s">
        <v>487</v>
      </c>
      <c r="AE264" s="117" t="s">
        <v>490</v>
      </c>
    </row>
    <row r="265" spans="3:31" x14ac:dyDescent="0.2">
      <c r="C265" s="167"/>
    </row>
    <row r="266" spans="3:31" x14ac:dyDescent="0.2">
      <c r="C266" s="167"/>
      <c r="H266" s="25" t="s">
        <v>141</v>
      </c>
      <c r="I266" s="25" t="s">
        <v>142</v>
      </c>
      <c r="J266" s="25" t="s">
        <v>143</v>
      </c>
      <c r="K266" s="25" t="s">
        <v>144</v>
      </c>
      <c r="L266" s="23" t="s">
        <v>174</v>
      </c>
    </row>
    <row r="267" spans="3:31" x14ac:dyDescent="0.2">
      <c r="C267" s="167"/>
      <c r="E267" t="s">
        <v>177</v>
      </c>
      <c r="H267" s="32" t="e">
        <f>H260/$H$6</f>
        <v>#VALUE!</v>
      </c>
      <c r="I267" s="32" t="e">
        <f ref="I267:K267" si="68" t="shared">I260/$H$6</f>
        <v>#VALUE!</v>
      </c>
      <c r="J267" s="32" t="e">
        <f si="68" t="shared"/>
        <v>#VALUE!</v>
      </c>
      <c r="K267" s="32" t="e">
        <f si="68" t="shared"/>
        <v>#VALUE!</v>
      </c>
      <c r="L267" s="32" t="str">
        <f>IFERROR(L260/($G$13*$H$6), "--")</f>
        <v>--</v>
      </c>
    </row>
    <row r="268" spans="3:31" x14ac:dyDescent="0.2">
      <c r="C268" s="167"/>
      <c r="E268" t="s">
        <v>178</v>
      </c>
      <c r="H268" s="32" t="e">
        <f ref="H268:K268" si="69" t="shared">H261/$H$6</f>
        <v>#VALUE!</v>
      </c>
      <c r="I268" s="32" t="e">
        <f si="69" t="shared"/>
        <v>#VALUE!</v>
      </c>
      <c r="J268" s="32" t="e">
        <f si="69" t="shared"/>
        <v>#VALUE!</v>
      </c>
      <c r="K268" s="32" t="e">
        <f si="69" t="shared"/>
        <v>#VALUE!</v>
      </c>
      <c r="L268" s="32" t="str">
        <f>IFERROR(L261/($G$13*$H$6), "--")</f>
        <v>--</v>
      </c>
    </row>
    <row r="269" spans="3:31" x14ac:dyDescent="0.2">
      <c r="C269" s="167"/>
      <c r="E269" t="s">
        <v>179</v>
      </c>
      <c r="H269" s="32" t="e">
        <f ref="H269:K269" si="70" t="shared">H262/$H$6</f>
        <v>#VALUE!</v>
      </c>
      <c r="I269" s="32" t="e">
        <f si="70" t="shared"/>
        <v>#VALUE!</v>
      </c>
      <c r="J269" s="32" t="e">
        <f si="70" t="shared"/>
        <v>#VALUE!</v>
      </c>
      <c r="K269" s="32" t="e">
        <f si="70" t="shared"/>
        <v>#VALUE!</v>
      </c>
      <c r="L269" s="32" t="str">
        <f>IFERROR(L262/($G$13*$H$6), "--")</f>
        <v>--</v>
      </c>
    </row>
    <row r="270" spans="3:31" x14ac:dyDescent="0.2">
      <c r="C270" s="167"/>
      <c r="E270" t="s">
        <v>180</v>
      </c>
      <c r="H270" s="32" t="e">
        <f ref="H270:K270" si="71" t="shared">H263/$H$6</f>
        <v>#VALUE!</v>
      </c>
      <c r="I270" s="32" t="e">
        <f si="71" t="shared"/>
        <v>#VALUE!</v>
      </c>
      <c r="J270" s="32" t="e">
        <f si="71" t="shared"/>
        <v>#VALUE!</v>
      </c>
      <c r="K270" s="32" t="e">
        <f si="71" t="shared"/>
        <v>#VALUE!</v>
      </c>
      <c r="L270" s="32" t="str">
        <f>IFERROR(L263/($G$13*$H$6), "--")</f>
        <v>--</v>
      </c>
    </row>
    <row r="271" spans="3:31" x14ac:dyDescent="0.2">
      <c r="C271" s="167"/>
      <c r="E271" t="s">
        <v>181</v>
      </c>
      <c r="H271" s="32" t="e">
        <f ref="H271:K271" si="72" t="shared">H264/$H$6</f>
        <v>#VALUE!</v>
      </c>
      <c r="I271" s="32" t="e">
        <f si="72" t="shared"/>
        <v>#VALUE!</v>
      </c>
      <c r="J271" s="32" t="e">
        <f si="72" t="shared"/>
        <v>#VALUE!</v>
      </c>
      <c r="K271" s="32" t="e">
        <f si="72" t="shared"/>
        <v>#VALUE!</v>
      </c>
      <c r="L271" s="32" t="str">
        <f>IFERROR(L264/($G$13*$H$6), "--")</f>
        <v>--</v>
      </c>
    </row>
    <row customHeight="1" ht="14.25" r="273" spans="3:18" x14ac:dyDescent="0.2">
      <c r="C273" s="170" t="s">
        <v>498</v>
      </c>
      <c r="E273" s="18" t="s">
        <v>493</v>
      </c>
      <c r="F273" s="18"/>
      <c r="G273" s="18"/>
      <c r="M273" s="18" t="s">
        <v>495</v>
      </c>
      <c r="N273" s="18"/>
      <c r="O273" s="18"/>
    </row>
    <row r="274" spans="3:18" x14ac:dyDescent="0.2">
      <c r="C274" s="170"/>
      <c r="F274" s="25" t="s">
        <v>117</v>
      </c>
      <c r="G274" s="25" t="s">
        <v>118</v>
      </c>
      <c r="H274" s="25" t="s">
        <v>119</v>
      </c>
      <c r="I274" s="25" t="s">
        <v>120</v>
      </c>
      <c r="J274" s="25" t="s">
        <v>121</v>
      </c>
      <c r="N274" s="25" t="s">
        <v>117</v>
      </c>
      <c r="O274" s="25" t="s">
        <v>118</v>
      </c>
      <c r="P274" s="25" t="s">
        <v>119</v>
      </c>
      <c r="Q274" s="25" t="s">
        <v>120</v>
      </c>
      <c r="R274" s="25" t="s">
        <v>121</v>
      </c>
    </row>
    <row r="275" spans="3:18" x14ac:dyDescent="0.2">
      <c r="C275" s="170"/>
      <c r="E275" s="25" t="s">
        <v>491</v>
      </c>
      <c r="F275" s="65" t="e">
        <f>$G$19+SUM(J276:J277)</f>
        <v>#VALUE!</v>
      </c>
      <c r="G275" s="65"/>
      <c r="H275" s="65"/>
      <c r="I275" s="65"/>
      <c r="J275" s="65"/>
      <c r="M275" s="25" t="s">
        <v>491</v>
      </c>
      <c r="N275" s="65" t="e">
        <f>$G$21+SUM(R276:R277)</f>
        <v>#VALUE!</v>
      </c>
      <c r="O275" s="65"/>
      <c r="P275" s="65"/>
      <c r="Q275" s="65"/>
      <c r="R275" s="65"/>
    </row>
    <row r="276" spans="3:18" x14ac:dyDescent="0.2">
      <c r="C276" s="170"/>
      <c r="E276" t="s">
        <v>129</v>
      </c>
      <c r="F276" s="65"/>
      <c r="G276" s="65"/>
      <c r="H276" s="65" t="str">
        <f>IFERROR(F275+H275+I275-J276, "--")</f>
        <v>--</v>
      </c>
      <c r="I276" s="65"/>
      <c r="J276" s="65" t="n">
        <f>P82</f>
        <v>0.0</v>
      </c>
      <c r="M276" t="s">
        <v>129</v>
      </c>
      <c r="N276" s="65"/>
      <c r="O276" s="65"/>
      <c r="P276" s="65" t="str">
        <f>IFERROR(N275+P275+Q275-R276, "--")</f>
        <v>--</v>
      </c>
      <c r="Q276" s="65"/>
      <c r="R276" s="65" t="n">
        <f>P84</f>
        <v>0.0</v>
      </c>
    </row>
    <row r="277" spans="3:18" x14ac:dyDescent="0.2">
      <c r="C277" s="170"/>
      <c r="E277" t="s">
        <v>536</v>
      </c>
      <c r="F277" s="65"/>
      <c r="G277" s="65"/>
      <c r="H277" s="65" t="str">
        <f ref="H277:H282" si="73" t="shared">IFERROR(F276+H276+I276-J277, "--")</f>
        <v>--</v>
      </c>
      <c r="I277" s="65"/>
      <c r="J277" s="65" t="str">
        <f>G41</f>
        <v>--</v>
      </c>
      <c r="M277" t="s">
        <v>536</v>
      </c>
      <c r="N277" s="65"/>
      <c r="O277" s="65"/>
      <c r="P277" s="65" t="str">
        <f ref="P277:P282" si="74" t="shared">IFERROR(N276+P276+Q276-R277, "--")</f>
        <v>--</v>
      </c>
      <c r="Q277" s="65"/>
      <c r="R277" s="65" t="str">
        <f>G43</f>
        <v>--</v>
      </c>
    </row>
    <row r="278" spans="3:18" x14ac:dyDescent="0.2">
      <c r="C278" s="170"/>
      <c r="E278" s="25" t="s">
        <v>122</v>
      </c>
      <c r="F278" s="65"/>
      <c r="G278" s="65"/>
      <c r="H278" s="65" t="str">
        <f>$G$19</f>
        <v>--</v>
      </c>
      <c r="I278" s="65"/>
      <c r="J278" s="65">
        <v>0</v>
      </c>
      <c r="M278" s="25" t="s">
        <v>122</v>
      </c>
      <c r="N278" s="65"/>
      <c r="O278" s="65"/>
      <c r="P278" s="65" t="str">
        <f si="74" t="shared"/>
        <v>--</v>
      </c>
      <c r="Q278" s="65"/>
      <c r="R278" s="65">
        <v>0</v>
      </c>
    </row>
    <row r="279" spans="3:18" x14ac:dyDescent="0.2">
      <c r="C279" s="170"/>
      <c r="E279" t="s">
        <v>827</v>
      </c>
      <c r="F279" s="65"/>
      <c r="G279" s="65"/>
      <c r="H279" s="65" t="str">
        <f si="73" t="shared"/>
        <v>--</v>
      </c>
      <c r="I279" s="65"/>
      <c r="J279" s="65" t="e">
        <f>$F$49+$M$49</f>
        <v>#VALUE!</v>
      </c>
      <c r="M279" t="s">
        <v>827</v>
      </c>
      <c r="N279" s="65"/>
      <c r="O279" s="65"/>
      <c r="P279" s="65" t="str">
        <f si="74" t="shared"/>
        <v>--</v>
      </c>
      <c r="Q279" s="65"/>
      <c r="R279" s="65" t="e">
        <f>$F$51+$M$51</f>
        <v>#VALUE!</v>
      </c>
    </row>
    <row r="280" spans="3:18" x14ac:dyDescent="0.2">
      <c r="C280" s="170"/>
      <c r="E280" t="s">
        <v>828</v>
      </c>
      <c r="F280" s="65"/>
      <c r="G280" s="65"/>
      <c r="H280" s="65" t="str">
        <f si="73" t="shared"/>
        <v>--</v>
      </c>
      <c r="I280" s="65"/>
      <c r="J280" s="65" t="n">
        <f>SUM($G$49:$L$49)</f>
        <v>0.0</v>
      </c>
      <c r="M280" t="s">
        <v>828</v>
      </c>
      <c r="N280" s="65"/>
      <c r="O280" s="65"/>
      <c r="P280" s="65" t="str">
        <f si="74" t="shared"/>
        <v>--</v>
      </c>
      <c r="Q280" s="65"/>
      <c r="R280" s="65" t="n">
        <f>SUM($G$50:$L$50)</f>
        <v>0.0</v>
      </c>
    </row>
    <row r="281" spans="3:18" x14ac:dyDescent="0.2">
      <c r="C281" s="170"/>
      <c r="E281" t="s">
        <v>829</v>
      </c>
      <c r="F281" s="65"/>
      <c r="G281" s="65"/>
      <c r="H281" s="65" t="str">
        <f si="73" t="shared"/>
        <v>--</v>
      </c>
      <c r="I281" s="65"/>
      <c r="J281" s="65" t="str">
        <f>$N$49</f>
        <v>--</v>
      </c>
      <c r="M281" t="s">
        <v>829</v>
      </c>
      <c r="N281" s="65"/>
      <c r="O281" s="65"/>
      <c r="P281" s="65" t="str">
        <f si="74" t="shared"/>
        <v>--</v>
      </c>
      <c r="Q281" s="65"/>
      <c r="R281" s="65" t="str">
        <f>$N$51</f>
        <v>--</v>
      </c>
    </row>
    <row r="282" spans="3:18" x14ac:dyDescent="0.2">
      <c r="C282" s="170"/>
      <c r="E282" t="s">
        <v>830</v>
      </c>
      <c r="F282" s="65"/>
      <c r="G282" s="65"/>
      <c r="H282" s="65" t="str">
        <f si="73" t="shared"/>
        <v>--</v>
      </c>
      <c r="I282" s="65"/>
      <c r="J282" s="65" t="str">
        <f>$G$33</f>
        <v>--</v>
      </c>
      <c r="M282" t="s">
        <v>830</v>
      </c>
      <c r="N282" s="65"/>
      <c r="O282" s="65"/>
      <c r="P282" s="65" t="str">
        <f si="74" t="shared"/>
        <v>--</v>
      </c>
      <c r="Q282" s="65"/>
      <c r="R282" s="65" t="str">
        <f>$G$35</f>
        <v>--</v>
      </c>
    </row>
    <row r="283" spans="3:18" x14ac:dyDescent="0.2">
      <c r="C283" s="170"/>
      <c r="E283" s="25" t="s">
        <v>123</v>
      </c>
      <c r="F283" s="65"/>
      <c r="G283" s="65" t="e">
        <f>F275-SUM(J276:J282)</f>
        <v>#VALUE!</v>
      </c>
      <c r="H283" s="65"/>
      <c r="I283" s="65"/>
      <c r="J283" s="65"/>
      <c r="M283" s="25" t="s">
        <v>123</v>
      </c>
      <c r="N283" s="65"/>
      <c r="O283" s="65" t="e">
        <f>N275-SUM(R276:R282)</f>
        <v>#VALUE!</v>
      </c>
      <c r="P283" s="65"/>
      <c r="Q283" s="65"/>
      <c r="R283" s="65"/>
    </row>
    <row r="284" spans="3:18" x14ac:dyDescent="0.2">
      <c r="C284" s="170"/>
      <c r="J284" s="29"/>
      <c r="R284" s="29"/>
    </row>
    <row r="285" spans="3:18" x14ac:dyDescent="0.2">
      <c r="C285" s="170"/>
    </row>
    <row r="286" spans="3:18" x14ac:dyDescent="0.2">
      <c r="C286" s="170"/>
    </row>
    <row r="287" spans="3:18" x14ac:dyDescent="0.2">
      <c r="C287" s="170"/>
      <c r="E287" s="18" t="s">
        <v>494</v>
      </c>
      <c r="F287" s="18"/>
      <c r="G287" s="18"/>
      <c r="M287" s="18" t="s">
        <v>492</v>
      </c>
      <c r="N287" s="18"/>
      <c r="O287" s="18"/>
    </row>
    <row r="288" spans="3:18" x14ac:dyDescent="0.2">
      <c r="C288" s="170"/>
      <c r="F288" s="25" t="s">
        <v>117</v>
      </c>
      <c r="G288" s="25" t="s">
        <v>118</v>
      </c>
      <c r="H288" s="25" t="s">
        <v>119</v>
      </c>
      <c r="I288" s="25" t="s">
        <v>120</v>
      </c>
      <c r="J288" s="25" t="s">
        <v>121</v>
      </c>
      <c r="N288" s="25" t="s">
        <v>117</v>
      </c>
      <c r="O288" s="25" t="s">
        <v>118</v>
      </c>
      <c r="P288" s="25" t="s">
        <v>119</v>
      </c>
      <c r="Q288" s="25" t="s">
        <v>120</v>
      </c>
      <c r="R288" s="25" t="s">
        <v>121</v>
      </c>
    </row>
    <row r="289" spans="3:21" x14ac:dyDescent="0.2">
      <c r="C289" s="170"/>
      <c r="E289" s="25" t="s">
        <v>491</v>
      </c>
      <c r="F289" s="65" t="e">
        <f>$G$20+SUM(J290:J291)</f>
        <v>#VALUE!</v>
      </c>
      <c r="G289" s="65"/>
      <c r="H289" s="65"/>
      <c r="I289" s="65"/>
      <c r="J289" s="65"/>
      <c r="M289" s="25" t="s">
        <v>491</v>
      </c>
      <c r="N289" s="65" t="e">
        <f>$G$22+SUM(R290:R291)</f>
        <v>#VALUE!</v>
      </c>
      <c r="O289" s="65"/>
      <c r="P289" s="65"/>
      <c r="Q289" s="65"/>
      <c r="R289" s="65"/>
    </row>
    <row r="290" spans="3:21" x14ac:dyDescent="0.2">
      <c r="C290" s="170"/>
      <c r="E290" t="s">
        <v>129</v>
      </c>
      <c r="F290" s="65"/>
      <c r="G290" s="65"/>
      <c r="H290" s="65" t="str">
        <f>IFERROR(F289+H289+I289-J290, "--")</f>
        <v>--</v>
      </c>
      <c r="I290" s="65"/>
      <c r="J290" s="65" t="n">
        <f>P83</f>
        <v>0.0</v>
      </c>
      <c r="M290" t="s">
        <v>129</v>
      </c>
      <c r="N290" s="65"/>
      <c r="O290" s="65"/>
      <c r="P290" s="65" t="str">
        <f>IFERROR(N289+P289+Q289-R290, "--")</f>
        <v>--</v>
      </c>
      <c r="Q290" s="65"/>
      <c r="R290" s="65" t="n">
        <f>P85</f>
        <v>0.0</v>
      </c>
    </row>
    <row r="291" spans="3:21" x14ac:dyDescent="0.2">
      <c r="C291" s="170"/>
      <c r="E291" t="s">
        <v>536</v>
      </c>
      <c r="F291" s="65"/>
      <c r="G291" s="65"/>
      <c r="H291" s="65" t="str">
        <f ref="H291:H296" si="75" t="shared">IFERROR(F290+H290+I290-J291, "--")</f>
        <v>--</v>
      </c>
      <c r="I291" s="65"/>
      <c r="J291" s="65" t="str">
        <f>G42</f>
        <v>--</v>
      </c>
      <c r="M291" t="s">
        <v>536</v>
      </c>
      <c r="N291" s="65"/>
      <c r="O291" s="65"/>
      <c r="P291" s="65" t="str">
        <f ref="P291:P296" si="76" t="shared">IFERROR(N290+P290+Q290-R291, "--")</f>
        <v>--</v>
      </c>
      <c r="Q291" s="65"/>
      <c r="R291" s="65" t="str">
        <f>G44</f>
        <v>--</v>
      </c>
    </row>
    <row r="292" spans="3:21" x14ac:dyDescent="0.2">
      <c r="C292" s="170"/>
      <c r="E292" s="25" t="s">
        <v>122</v>
      </c>
      <c r="F292" s="65"/>
      <c r="G292" s="65"/>
      <c r="H292" s="65" t="str">
        <f si="75" t="shared"/>
        <v>--</v>
      </c>
      <c r="I292" s="65"/>
      <c r="J292" s="65">
        <v>0</v>
      </c>
      <c r="M292" s="25" t="s">
        <v>122</v>
      </c>
      <c r="N292" s="65"/>
      <c r="O292" s="65"/>
      <c r="P292" s="65" t="str">
        <f si="76" t="shared"/>
        <v>--</v>
      </c>
      <c r="Q292" s="65"/>
      <c r="R292" s="65">
        <v>0</v>
      </c>
    </row>
    <row r="293" spans="3:21" x14ac:dyDescent="0.2">
      <c r="C293" s="170"/>
      <c r="E293" t="s">
        <v>827</v>
      </c>
      <c r="F293" s="65"/>
      <c r="G293" s="65"/>
      <c r="H293" s="65" t="str">
        <f si="75" t="shared"/>
        <v>--</v>
      </c>
      <c r="I293" s="65"/>
      <c r="J293" s="65" t="e">
        <f>$F$50+$M$50</f>
        <v>#VALUE!</v>
      </c>
      <c r="M293" t="s">
        <v>827</v>
      </c>
      <c r="N293" s="65"/>
      <c r="O293" s="65"/>
      <c r="P293" s="65" t="str">
        <f si="76" t="shared"/>
        <v>--</v>
      </c>
      <c r="Q293" s="65"/>
      <c r="R293" s="65" t="e">
        <f>$F$52+$M$52</f>
        <v>#VALUE!</v>
      </c>
    </row>
    <row r="294" spans="3:21" x14ac:dyDescent="0.2">
      <c r="C294" s="170"/>
      <c r="E294" t="s">
        <v>828</v>
      </c>
      <c r="F294" s="65"/>
      <c r="G294" s="65"/>
      <c r="H294" s="65" t="str">
        <f si="75" t="shared"/>
        <v>--</v>
      </c>
      <c r="I294" s="65"/>
      <c r="J294" s="65" t="n">
        <f>SUM($G$50:$L$50)</f>
        <v>0.0</v>
      </c>
      <c r="M294" t="s">
        <v>828</v>
      </c>
      <c r="N294" s="65"/>
      <c r="O294" s="65"/>
      <c r="P294" s="65" t="str">
        <f si="76" t="shared"/>
        <v>--</v>
      </c>
      <c r="Q294" s="65"/>
      <c r="R294" s="65" t="n">
        <f>SUM($G$51:$L$51)</f>
        <v>0.0</v>
      </c>
    </row>
    <row r="295" spans="3:21" x14ac:dyDescent="0.2">
      <c r="C295" s="170"/>
      <c r="E295" t="s">
        <v>829</v>
      </c>
      <c r="F295" s="65"/>
      <c r="G295" s="65"/>
      <c r="H295" s="65" t="str">
        <f si="75" t="shared"/>
        <v>--</v>
      </c>
      <c r="I295" s="65"/>
      <c r="J295" s="65" t="str">
        <f>$N$50</f>
        <v>--</v>
      </c>
      <c r="M295" t="s">
        <v>829</v>
      </c>
      <c r="N295" s="65"/>
      <c r="O295" s="65"/>
      <c r="P295" s="65" t="str">
        <f si="76" t="shared"/>
        <v>--</v>
      </c>
      <c r="Q295" s="65"/>
      <c r="R295" s="65" t="str">
        <f>$N$52</f>
        <v>--</v>
      </c>
    </row>
    <row r="296" spans="3:21" x14ac:dyDescent="0.2">
      <c r="C296" s="170"/>
      <c r="E296" t="s">
        <v>830</v>
      </c>
      <c r="F296" s="65"/>
      <c r="G296" s="65"/>
      <c r="H296" s="65" t="str">
        <f si="75" t="shared"/>
        <v>--</v>
      </c>
      <c r="I296" s="65"/>
      <c r="J296" s="65" t="str">
        <f>$G$34</f>
        <v>--</v>
      </c>
      <c r="M296" t="s">
        <v>830</v>
      </c>
      <c r="N296" s="65"/>
      <c r="O296" s="65"/>
      <c r="P296" s="65" t="str">
        <f si="76" t="shared"/>
        <v>--</v>
      </c>
      <c r="Q296" s="65"/>
      <c r="R296" s="65" t="str">
        <f>$G$36</f>
        <v>--</v>
      </c>
    </row>
    <row r="297" spans="3:21" x14ac:dyDescent="0.2">
      <c r="C297" s="170"/>
      <c r="E297" s="25" t="s">
        <v>123</v>
      </c>
      <c r="F297" s="65"/>
      <c r="G297" s="65" t="e">
        <f>F289-SUM(J290:J296)</f>
        <v>#VALUE!</v>
      </c>
      <c r="H297" s="65"/>
      <c r="I297" s="65"/>
      <c r="J297" s="65"/>
      <c r="M297" s="25" t="s">
        <v>123</v>
      </c>
      <c r="N297" s="65"/>
      <c r="O297" s="65" t="e">
        <f>N289-SUM(R290:R296)</f>
        <v>#VALUE!</v>
      </c>
      <c r="P297" s="65"/>
      <c r="Q297" s="65"/>
      <c r="R297" s="65"/>
    </row>
    <row r="298" spans="3:21" x14ac:dyDescent="0.2">
      <c r="C298" s="170"/>
      <c r="J298" s="29"/>
      <c r="R298" s="29"/>
    </row>
    <row r="299" spans="3:21" x14ac:dyDescent="0.2">
      <c r="C299" s="170"/>
    </row>
    <row r="300" spans="3:21" x14ac:dyDescent="0.2">
      <c r="C300" s="170"/>
    </row>
    <row r="301" spans="3:21" x14ac:dyDescent="0.2">
      <c r="C301" s="170"/>
      <c r="E301" s="18" t="s">
        <v>493</v>
      </c>
      <c r="F301" s="18"/>
      <c r="G301" s="18"/>
      <c r="M301" s="18" t="s">
        <v>495</v>
      </c>
      <c r="N301" s="18"/>
      <c r="O301" s="18"/>
    </row>
    <row r="302" spans="3:21" x14ac:dyDescent="0.2">
      <c r="C302" s="170"/>
      <c r="F302" s="25" t="s">
        <v>117</v>
      </c>
      <c r="G302" s="25" t="s">
        <v>118</v>
      </c>
      <c r="H302" s="25" t="s">
        <v>119</v>
      </c>
      <c r="I302" s="25" t="s">
        <v>120</v>
      </c>
      <c r="J302" s="25" t="s">
        <v>121</v>
      </c>
      <c r="N302" s="25" t="s">
        <v>117</v>
      </c>
      <c r="O302" s="25" t="s">
        <v>118</v>
      </c>
      <c r="P302" s="25" t="s">
        <v>119</v>
      </c>
      <c r="Q302" s="25" t="s">
        <v>120</v>
      </c>
      <c r="R302" s="25" t="s">
        <v>121</v>
      </c>
    </row>
    <row r="303" spans="3:21" x14ac:dyDescent="0.2">
      <c r="C303" s="170"/>
      <c r="E303" s="25" t="s">
        <v>491</v>
      </c>
      <c r="F303" s="65" t="e">
        <f>$G$19+SUM(J304:J305)</f>
        <v>#VALUE!</v>
      </c>
      <c r="G303" s="65"/>
      <c r="H303" s="65"/>
      <c r="I303" s="65"/>
      <c r="J303" s="65"/>
      <c r="K303" s="122" t="e">
        <f>F303-H307</f>
        <v>#VALUE!</v>
      </c>
      <c r="M303" s="25" t="s">
        <v>491</v>
      </c>
      <c r="N303" s="65" t="e">
        <f>$G$21+SUM(R304:R305)</f>
        <v>#VALUE!</v>
      </c>
      <c r="O303" s="65"/>
      <c r="P303" s="65"/>
      <c r="Q303" s="65"/>
      <c r="R303" s="65"/>
      <c r="T303" t="s">
        <v>101</v>
      </c>
    </row>
    <row r="304" spans="3:21" x14ac:dyDescent="0.2">
      <c r="C304" s="170"/>
      <c r="E304" t="s">
        <v>129</v>
      </c>
      <c r="F304" s="65"/>
      <c r="G304" s="65"/>
      <c r="H304" s="65" t="str">
        <f>IFERROR(F303+H303+I303-J304, "--")</f>
        <v>--</v>
      </c>
      <c r="I304" s="65"/>
      <c r="J304" s="65" t="n">
        <f>P82</f>
        <v>0.0</v>
      </c>
      <c r="M304" t="s">
        <v>129</v>
      </c>
      <c r="N304" s="65"/>
      <c r="O304" s="65"/>
      <c r="P304" s="65" t="str">
        <f>IFERROR(N303+P303+Q303-R304, "--")</f>
        <v>--</v>
      </c>
      <c r="Q304" s="65"/>
      <c r="R304" s="65" t="n">
        <f>P84</f>
        <v>0.0</v>
      </c>
      <c r="T304" t="s">
        <v>129</v>
      </c>
      <c r="U304" s="122" t="n">
        <f>J304+J316+R304+R316</f>
        <v>0.0</v>
      </c>
    </row>
    <row r="305" spans="3:28" x14ac:dyDescent="0.2">
      <c r="C305" s="170"/>
      <c r="E305" t="s">
        <v>536</v>
      </c>
      <c r="F305" s="65"/>
      <c r="G305" s="65"/>
      <c r="H305" s="65" t="str">
        <f ref="H305:H306" si="77" t="shared">IFERROR(F304+H304+I304-J305, "--")</f>
        <v>--</v>
      </c>
      <c r="I305" s="65"/>
      <c r="J305" s="65" t="str">
        <f>G41</f>
        <v>--</v>
      </c>
      <c r="M305" t="s">
        <v>536</v>
      </c>
      <c r="N305" s="65"/>
      <c r="O305" s="65"/>
      <c r="P305" s="65" t="str">
        <f ref="P305:P308" si="78" t="shared">IFERROR(N304+P304+Q304-R305, "--")</f>
        <v>--</v>
      </c>
      <c r="Q305" s="65"/>
      <c r="R305" s="65" t="str">
        <f>G43</f>
        <v>--</v>
      </c>
      <c r="T305" t="s">
        <v>536</v>
      </c>
      <c r="U305" s="122" t="e">
        <f>J305+J317+R305+R317</f>
        <v>#VALUE!</v>
      </c>
    </row>
    <row r="306" spans="3:28" x14ac:dyDescent="0.2">
      <c r="C306" s="170"/>
      <c r="E306" t="s">
        <v>881</v>
      </c>
      <c r="F306" s="65"/>
      <c r="G306" s="65"/>
      <c r="H306" s="65" t="str">
        <f si="77" t="shared"/>
        <v>--</v>
      </c>
      <c r="I306" s="65"/>
      <c r="J306" s="121"/>
      <c r="M306" t="s">
        <v>881</v>
      </c>
      <c r="N306" s="65"/>
      <c r="O306" s="65"/>
      <c r="P306" s="65" t="str">
        <f si="78" t="shared"/>
        <v>--</v>
      </c>
      <c r="Q306" s="65"/>
      <c r="R306" s="121"/>
      <c r="T306" t="s">
        <v>881</v>
      </c>
      <c r="U306" s="122" t="n">
        <f>J306+J318+R306+R318</f>
        <v>0.0</v>
      </c>
    </row>
    <row r="307" spans="3:28" x14ac:dyDescent="0.2">
      <c r="C307" s="170"/>
      <c r="E307" s="25" t="s">
        <v>122</v>
      </c>
      <c r="F307" s="65"/>
      <c r="G307" s="65"/>
      <c r="H307" s="65" t="str">
        <f>$G$19</f>
        <v>--</v>
      </c>
      <c r="I307" s="65"/>
      <c r="J307" s="65">
        <v>0</v>
      </c>
      <c r="M307" s="25" t="s">
        <v>122</v>
      </c>
      <c r="N307" s="65"/>
      <c r="O307" s="65"/>
      <c r="P307" s="65" t="str">
        <f>IFERROR(N305+P305+Q305-R307, "--")</f>
        <v>--</v>
      </c>
      <c r="Q307" s="65"/>
      <c r="R307" s="65">
        <v>0</v>
      </c>
      <c r="T307" t="s">
        <v>882</v>
      </c>
      <c r="U307" s="122" t="e">
        <f>J308+J320+R308+R320</f>
        <v>#VALUE!</v>
      </c>
    </row>
    <row r="308" spans="3:28" x14ac:dyDescent="0.2">
      <c r="C308" s="170"/>
      <c r="E308" t="s">
        <v>668</v>
      </c>
      <c r="F308" s="65"/>
      <c r="G308" s="65"/>
      <c r="H308" s="65" t="str">
        <f ref="H308" si="79" t="shared">IFERROR(F307+H307+I307-J308, "--")</f>
        <v>--</v>
      </c>
      <c r="I308" s="65"/>
      <c r="J308" s="65" t="e">
        <f>SUM(J279:J282)</f>
        <v>#VALUE!</v>
      </c>
      <c r="M308" t="s">
        <v>668</v>
      </c>
      <c r="N308" s="65"/>
      <c r="O308" s="65"/>
      <c r="P308" s="65" t="str">
        <f si="78" t="shared"/>
        <v>--</v>
      </c>
      <c r="Q308" s="65"/>
      <c r="R308" s="65" t="e">
        <f>SUM(R279:R282)</f>
        <v>#VALUE!</v>
      </c>
    </row>
    <row r="309" spans="3:28" x14ac:dyDescent="0.2">
      <c r="C309" s="170"/>
      <c r="E309" s="25" t="s">
        <v>123</v>
      </c>
      <c r="F309" s="65"/>
      <c r="G309" s="65" t="e">
        <f>F303-SUM(J304:J308)</f>
        <v>#VALUE!</v>
      </c>
      <c r="H309" s="65"/>
      <c r="I309" s="65"/>
      <c r="J309" s="65"/>
      <c r="M309" s="25" t="s">
        <v>123</v>
      </c>
      <c r="N309" s="65"/>
      <c r="O309" s="65" t="e">
        <f>N303-SUM(R304:R308)</f>
        <v>#VALUE!</v>
      </c>
      <c r="P309" s="65"/>
      <c r="Q309" s="65"/>
      <c r="R309" s="65"/>
    </row>
    <row r="310" spans="3:28" x14ac:dyDescent="0.2">
      <c r="C310" s="170"/>
      <c r="J310" s="29"/>
      <c r="R310" s="29"/>
      <c r="T310" t="s">
        <v>965</v>
      </c>
      <c r="V310" t="s">
        <v>966</v>
      </c>
      <c r="W310" t="s">
        <v>967</v>
      </c>
      <c r="X310" t="s">
        <v>968</v>
      </c>
    </row>
    <row r="311" spans="3:28" x14ac:dyDescent="0.2">
      <c r="C311" s="170"/>
      <c r="T311" t="s">
        <v>969</v>
      </c>
      <c r="U311" s="102" t="str">
        <f>IFERROR(INDEX(Ввод!$D:$D, MATCH(Вспомогательный!AB311, Ввод!$B:$B, 0)), "--")</f>
        <v>--</v>
      </c>
      <c r="V311" s="154" t="e">
        <f>(100-U311)/100</f>
        <v>#VALUE!</v>
      </c>
      <c r="W311" s="65" t="e">
        <f>V311*$H$6</f>
        <v>#VALUE!</v>
      </c>
      <c r="X311" s="65" t="e">
        <f>((W311/(SUM($G$26:$G$27)/60))*$G$28)/1000</f>
        <v>#VALUE!</v>
      </c>
      <c r="AB311" t="s">
        <v>911</v>
      </c>
    </row>
    <row r="312" spans="3:28" x14ac:dyDescent="0.2">
      <c r="C312" s="170"/>
      <c r="T312" t="s">
        <v>970</v>
      </c>
      <c r="U312" s="102" t="str">
        <f>IFERROR(INDEX(Ввод!$D:$D, MATCH(Вспомогательный!AB312, Ввод!$B:$B, 0)), "--")</f>
        <v>--</v>
      </c>
      <c r="V312" s="154" t="e">
        <f>(100-U312)/100</f>
        <v>#VALUE!</v>
      </c>
      <c r="W312" s="65" t="e">
        <f>V312*$H$6</f>
        <v>#VALUE!</v>
      </c>
      <c r="X312" s="65" t="e">
        <f>((W312/(SUM($G$26:$G$27)/60))*$G$28)/1000</f>
        <v>#VALUE!</v>
      </c>
      <c r="AB312" t="s">
        <v>911</v>
      </c>
    </row>
    <row r="313" spans="3:28" x14ac:dyDescent="0.2">
      <c r="C313" s="170"/>
      <c r="E313" s="18" t="s">
        <v>494</v>
      </c>
      <c r="F313" s="18"/>
      <c r="G313" s="18"/>
      <c r="M313" s="18" t="s">
        <v>492</v>
      </c>
      <c r="N313" s="18"/>
      <c r="O313" s="18"/>
      <c r="T313" t="s">
        <v>971</v>
      </c>
      <c r="U313" s="102" t="str">
        <f>IFERROR(INDEX(Ввод!$D:$D, MATCH(Вспомогательный!AB313, Ввод!$B:$B, 0)), "--")</f>
        <v>--</v>
      </c>
      <c r="V313" s="154" t="e">
        <f>(100-U313)/100</f>
        <v>#VALUE!</v>
      </c>
      <c r="W313" s="65" t="e">
        <f>V313*$H$6</f>
        <v>#VALUE!</v>
      </c>
      <c r="X313" s="65" t="e">
        <f>((W313/(SUM($G$26:$G$27)/60))*$G$28)/1000</f>
        <v>#VALUE!</v>
      </c>
      <c r="AB313" t="s">
        <v>911</v>
      </c>
    </row>
    <row r="314" spans="3:28" x14ac:dyDescent="0.2">
      <c r="C314" s="170"/>
      <c r="F314" s="25" t="s">
        <v>117</v>
      </c>
      <c r="G314" s="25" t="s">
        <v>118</v>
      </c>
      <c r="H314" s="25" t="s">
        <v>119</v>
      </c>
      <c r="I314" s="25" t="s">
        <v>120</v>
      </c>
      <c r="J314" s="25" t="s">
        <v>121</v>
      </c>
      <c r="N314" s="25" t="s">
        <v>117</v>
      </c>
      <c r="O314" s="25" t="s">
        <v>118</v>
      </c>
      <c r="P314" s="25" t="s">
        <v>119</v>
      </c>
      <c r="Q314" s="25" t="s">
        <v>120</v>
      </c>
      <c r="R314" s="25" t="s">
        <v>121</v>
      </c>
      <c r="T314" t="s">
        <v>972</v>
      </c>
      <c r="U314" s="102" t="str">
        <f>IFERROR(INDEX(Ввод!$D:$D, MATCH(Вспомогательный!AB314, Ввод!$B:$B, 0)), "--")</f>
        <v>--</v>
      </c>
      <c r="V314" s="154" t="e">
        <f>(100-U314)/100</f>
        <v>#VALUE!</v>
      </c>
      <c r="W314" s="65" t="e">
        <f>V314*$H$6</f>
        <v>#VALUE!</v>
      </c>
      <c r="X314" s="65" t="e">
        <f>((W314/(SUM($G$26:$G$27)/60))*$G$28)/1000</f>
        <v>#VALUE!</v>
      </c>
      <c r="AB314" t="s">
        <v>912</v>
      </c>
    </row>
    <row r="315" spans="3:28" x14ac:dyDescent="0.2">
      <c r="C315" s="170"/>
      <c r="E315" s="25" t="s">
        <v>491</v>
      </c>
      <c r="F315" s="65" t="e">
        <f>$G$20+SUM(J316:J317)</f>
        <v>#VALUE!</v>
      </c>
      <c r="G315" s="65"/>
      <c r="H315" s="65"/>
      <c r="I315" s="65"/>
      <c r="J315" s="65"/>
      <c r="M315" s="25" t="s">
        <v>491</v>
      </c>
      <c r="N315" s="65" t="e">
        <f>$G$22+SUM(R316:R317)</f>
        <v>#VALUE!</v>
      </c>
      <c r="O315" s="65"/>
      <c r="P315" s="65"/>
      <c r="Q315" s="65"/>
      <c r="R315" s="65"/>
    </row>
    <row r="316" spans="3:28" x14ac:dyDescent="0.2">
      <c r="C316" s="170"/>
      <c r="E316" t="s">
        <v>129</v>
      </c>
      <c r="F316" s="65"/>
      <c r="G316" s="65"/>
      <c r="H316" s="65" t="str">
        <f>IFERROR(F315+H315+I315-J316, "--")</f>
        <v>--</v>
      </c>
      <c r="I316" s="65"/>
      <c r="J316" s="65" t="n">
        <f>P83</f>
        <v>0.0</v>
      </c>
      <c r="M316" t="s">
        <v>129</v>
      </c>
      <c r="N316" s="65"/>
      <c r="O316" s="65"/>
      <c r="P316" s="65" t="str">
        <f>IFERROR(N315+P315+Q315-R316, "--")</f>
        <v>--</v>
      </c>
      <c r="Q316" s="65"/>
      <c r="R316" s="65" t="n">
        <f>P85</f>
        <v>0.0</v>
      </c>
    </row>
    <row r="317" spans="3:28" x14ac:dyDescent="0.2">
      <c r="C317" s="170"/>
      <c r="E317" t="s">
        <v>536</v>
      </c>
      <c r="F317" s="65"/>
      <c r="G317" s="65"/>
      <c r="H317" s="65" t="str">
        <f ref="H317:H320" si="80" t="shared">IFERROR(F316+H316+I316-J317, "--")</f>
        <v>--</v>
      </c>
      <c r="I317" s="65"/>
      <c r="J317" s="65" t="str">
        <f>G42</f>
        <v>--</v>
      </c>
      <c r="M317" t="s">
        <v>536</v>
      </c>
      <c r="N317" s="65"/>
      <c r="O317" s="65"/>
      <c r="P317" s="65" t="str">
        <f ref="P317:P320" si="81" t="shared">IFERROR(N316+P316+Q316-R317, "--")</f>
        <v>--</v>
      </c>
      <c r="Q317" s="65"/>
      <c r="R317" s="65" t="str">
        <f>G44</f>
        <v>--</v>
      </c>
    </row>
    <row r="318" spans="3:28" x14ac:dyDescent="0.2">
      <c r="C318" s="170"/>
      <c r="E318" t="s">
        <v>881</v>
      </c>
      <c r="F318" s="65"/>
      <c r="G318" s="65"/>
      <c r="H318" s="65" t="str">
        <f si="80" t="shared"/>
        <v>--</v>
      </c>
      <c r="I318" s="65"/>
      <c r="J318" s="121"/>
      <c r="M318" t="s">
        <v>881</v>
      </c>
      <c r="N318" s="65"/>
      <c r="O318" s="65"/>
      <c r="P318" s="65" t="str">
        <f si="81" t="shared"/>
        <v>--</v>
      </c>
      <c r="Q318" s="65"/>
      <c r="R318" s="121"/>
    </row>
    <row r="319" spans="3:28" x14ac:dyDescent="0.2">
      <c r="C319" s="170"/>
      <c r="E319" s="25" t="s">
        <v>122</v>
      </c>
      <c r="F319" s="65"/>
      <c r="G319" s="65"/>
      <c r="H319" s="65" t="str">
        <f>IFERROR(F317+H317+I317-J319, "--")</f>
        <v>--</v>
      </c>
      <c r="I319" s="65"/>
      <c r="J319" s="65">
        <v>0</v>
      </c>
      <c r="M319" s="25" t="s">
        <v>122</v>
      </c>
      <c r="N319" s="65"/>
      <c r="O319" s="65"/>
      <c r="P319" s="65" t="str">
        <f>IFERROR(N317+P317+Q317-R319, "--")</f>
        <v>--</v>
      </c>
      <c r="Q319" s="65"/>
      <c r="R319" s="65">
        <v>0</v>
      </c>
    </row>
    <row r="320" spans="3:28" x14ac:dyDescent="0.2">
      <c r="C320" s="170"/>
      <c r="E320" t="s">
        <v>668</v>
      </c>
      <c r="F320" s="65"/>
      <c r="G320" s="65"/>
      <c r="H320" s="65" t="str">
        <f si="80" t="shared"/>
        <v>--</v>
      </c>
      <c r="I320" s="65"/>
      <c r="J320" s="65" t="e">
        <f>SUM(J293:J296)</f>
        <v>#VALUE!</v>
      </c>
      <c r="M320" t="s">
        <v>668</v>
      </c>
      <c r="N320" s="65"/>
      <c r="O320" s="65"/>
      <c r="P320" s="65" t="str">
        <f si="81" t="shared"/>
        <v>--</v>
      </c>
      <c r="Q320" s="65"/>
      <c r="R320" s="65" t="e">
        <f>SUM(R293:R296)</f>
        <v>#VALUE!</v>
      </c>
    </row>
    <row r="321" spans="3:21" x14ac:dyDescent="0.2">
      <c r="C321" s="170"/>
      <c r="E321" s="25" t="s">
        <v>123</v>
      </c>
      <c r="F321" s="65"/>
      <c r="G321" s="65" t="e">
        <f>F315-SUM(J316:J320)</f>
        <v>#VALUE!</v>
      </c>
      <c r="H321" s="65"/>
      <c r="I321" s="65"/>
      <c r="J321" s="65"/>
      <c r="M321" s="25" t="s">
        <v>123</v>
      </c>
      <c r="N321" s="65"/>
      <c r="O321" s="65" t="e">
        <f>N315-SUM(R316:R320)</f>
        <v>#VALUE!</v>
      </c>
      <c r="P321" s="65"/>
      <c r="Q321" s="65"/>
      <c r="R321" s="65"/>
    </row>
    <row r="322" spans="3:21" x14ac:dyDescent="0.2">
      <c r="C322" s="170"/>
      <c r="J322" s="29"/>
      <c r="R322" s="29"/>
    </row>
    <row r="325" spans="3:21" x14ac:dyDescent="0.2">
      <c r="C325" s="166" t="s">
        <v>577</v>
      </c>
      <c r="E325" s="18" t="s">
        <v>535</v>
      </c>
      <c r="F325" s="18"/>
      <c r="G325" s="18"/>
    </row>
    <row r="326" spans="3:21" x14ac:dyDescent="0.2">
      <c r="C326" s="166"/>
      <c r="E326" t="s">
        <v>519</v>
      </c>
      <c r="F326" s="29" t="e">
        <f>$F$327*F328=SUM(F330:F334)</f>
        <v>#VALUE!</v>
      </c>
      <c r="G326" s="29" t="e">
        <f ref="G326" si="82" t="shared">$F$327*G328=SUM(G330:G334)</f>
        <v>#VALUE!</v>
      </c>
      <c r="H326" s="29" t="e">
        <f ref="H326:I326" si="83" t="shared">$F$327*H328=SUM(H330:H334)</f>
        <v>#VALUE!</v>
      </c>
      <c r="I326" s="29" t="e">
        <f si="83" t="shared"/>
        <v>#VALUE!</v>
      </c>
      <c r="J326" s="29" t="e">
        <f ref="J326:O326" si="84" t="shared">$F$327*J328=SUM(J330:J334)</f>
        <v>#VALUE!</v>
      </c>
      <c r="K326" s="29" t="e">
        <f si="84" t="shared"/>
        <v>#VALUE!</v>
      </c>
      <c r="L326" s="29" t="e">
        <f si="84" t="shared"/>
        <v>#VALUE!</v>
      </c>
      <c r="M326" s="29" t="e">
        <f si="84" t="shared"/>
        <v>#VALUE!</v>
      </c>
      <c r="N326" s="29" t="e">
        <f si="84" t="shared"/>
        <v>#VALUE!</v>
      </c>
      <c r="O326" s="29" t="e">
        <f si="84" t="shared"/>
        <v>#VALUE!</v>
      </c>
    </row>
    <row r="327" spans="3:21" x14ac:dyDescent="0.2">
      <c r="C327" s="166"/>
      <c r="E327" t="s">
        <v>520</v>
      </c>
      <c r="F327" s="29" t="e">
        <f>$H$6</f>
        <v>#VALUE!</v>
      </c>
    </row>
    <row r="328" spans="3:21" x14ac:dyDescent="0.2">
      <c r="C328" s="166"/>
      <c r="E328" t="s">
        <v>521</v>
      </c>
      <c r="F328" s="29">
        <v>3</v>
      </c>
      <c r="G328" s="29">
        <v>1</v>
      </c>
      <c r="H328" s="29" t="str">
        <f>$G$12</f>
        <v>--</v>
      </c>
      <c r="I328" s="29" t="str">
        <f>$G$11</f>
        <v>--</v>
      </c>
      <c r="J328" s="29" t="str">
        <f>$G$13</f>
        <v>--</v>
      </c>
      <c r="K328" s="29" t="str">
        <f>$K$10</f>
        <v>--</v>
      </c>
      <c r="L328" s="29" t="str">
        <f>$K$13</f>
        <v>--</v>
      </c>
      <c r="M328" s="29" t="str">
        <f>$K$11</f>
        <v>--</v>
      </c>
      <c r="N328" s="29" t="str">
        <f>$K$12</f>
        <v>--</v>
      </c>
      <c r="O328" s="29" t="str">
        <f>$K$14</f>
        <v>--</v>
      </c>
    </row>
    <row r="329" spans="3:21" x14ac:dyDescent="0.2">
      <c r="C329" s="166"/>
      <c r="E329" t="s">
        <v>522</v>
      </c>
      <c r="F329" s="25" t="s">
        <v>636</v>
      </c>
      <c r="G329" s="25" t="s">
        <v>100</v>
      </c>
      <c r="H329" s="25" t="s">
        <v>48</v>
      </c>
      <c r="I329" s="25" t="s">
        <v>59</v>
      </c>
      <c r="J329" s="25" t="s">
        <v>523</v>
      </c>
      <c r="K329" s="25" t="s">
        <v>36</v>
      </c>
      <c r="L329" s="25" t="s">
        <v>28</v>
      </c>
      <c r="M329" s="25" t="s">
        <v>524</v>
      </c>
      <c r="N329" s="25" t="s">
        <v>525</v>
      </c>
      <c r="O329" s="25" t="s">
        <v>526</v>
      </c>
      <c r="R329" s="28"/>
      <c r="S329" s="28"/>
      <c r="T329" s="28"/>
      <c r="U329" s="28"/>
    </row>
    <row r="330" spans="3:21" x14ac:dyDescent="0.2">
      <c r="C330" s="166"/>
      <c r="E330" t="s">
        <v>527</v>
      </c>
      <c r="F330" s="29" t="e">
        <f>F328*$F$327-SUM(F331:F334)</f>
        <v>#VALUE!</v>
      </c>
      <c r="G330" s="29" t="e">
        <f>G328*$F$327-SUM(G331:G334)</f>
        <v>#VALUE!</v>
      </c>
      <c r="H330" s="29" t="n">
        <f>$M$175</f>
        <v>0.0</v>
      </c>
      <c r="I330" s="29" t="e">
        <f>I328*$F$327-SUM(I331:I334)</f>
        <v>#VALUE!</v>
      </c>
      <c r="J330" s="29" t="n">
        <f>$L$260</f>
        <v>0.0</v>
      </c>
      <c r="K330" s="29" t="n">
        <f>$M$245</f>
        <v>0.0</v>
      </c>
      <c r="L330" s="29" t="e">
        <f>$L$328*$F$327-SUM(L331:L334)</f>
        <v>#VALUE!</v>
      </c>
      <c r="M330" s="29" t="e">
        <f>M328*$F$327-SUM(M331:M334)</f>
        <v>#VALUE!</v>
      </c>
      <c r="N330" s="29" t="e">
        <f>N328*$F$327-SUM(N331:N334)</f>
        <v>#VALUE!</v>
      </c>
      <c r="O330" s="29" t="e">
        <f>O328*$F$327-SUM(O331:O334)</f>
        <v>#VALUE!</v>
      </c>
    </row>
    <row r="331" spans="3:21" x14ac:dyDescent="0.2">
      <c r="C331" s="166"/>
      <c r="E331" t="s">
        <v>528</v>
      </c>
      <c r="F331" s="29" t="n">
        <f>SUM($G$74:$G$76)</f>
        <v>0.0</v>
      </c>
      <c r="G331" s="29" t="str">
        <f>$G$77</f>
        <v>--</v>
      </c>
      <c r="H331" s="29" t="n">
        <f>$M$176</f>
        <v>0.0</v>
      </c>
      <c r="I331" s="29" t="n">
        <f>$G$116</f>
        <v>0.0</v>
      </c>
      <c r="J331" s="29" t="n">
        <f>$G$105</f>
        <v>0.0</v>
      </c>
      <c r="K331" s="29" t="n">
        <f>$M$246</f>
        <v>0.0</v>
      </c>
      <c r="L331" s="29"/>
      <c r="M331" s="29" t="n">
        <f>$G$134</f>
        <v>0.0</v>
      </c>
      <c r="N331" s="29" t="n">
        <f>$G$140</f>
        <v>0.0</v>
      </c>
      <c r="O331" s="29" t="n">
        <f>$G$147</f>
        <v>0.0</v>
      </c>
    </row>
    <row r="332" spans="3:21" x14ac:dyDescent="0.2">
      <c r="C332" s="166"/>
      <c r="E332" t="s">
        <v>529</v>
      </c>
      <c r="F332" s="29" t="n">
        <f>SUM($K$74:$K$76)</f>
        <v>0.0</v>
      </c>
      <c r="G332" s="29" t="str">
        <f>$K$77</f>
        <v>--</v>
      </c>
      <c r="H332" s="29" t="n">
        <f>$M$177</f>
        <v>0.0</v>
      </c>
      <c r="I332" s="29">
        <v>0</v>
      </c>
      <c r="J332" s="29" t="n">
        <f>$K$105</f>
        <v>0.0</v>
      </c>
      <c r="K332" s="29" t="n">
        <f>$M$247</f>
        <v>0.0</v>
      </c>
      <c r="L332" s="29">
        <v>0</v>
      </c>
      <c r="M332" s="29" t="n">
        <f>$K$134</f>
        <v>0.0</v>
      </c>
      <c r="N332" s="29">
        <v>0</v>
      </c>
      <c r="O332" s="29">
        <v>0</v>
      </c>
    </row>
    <row r="333" spans="3:21" x14ac:dyDescent="0.2">
      <c r="C333" s="166"/>
      <c r="E333" t="s">
        <v>530</v>
      </c>
      <c r="F333" s="29">
        <v>0</v>
      </c>
      <c r="G333" s="29">
        <v>0</v>
      </c>
      <c r="H333" s="29" t="n">
        <f>$M$178</f>
        <v>0.0</v>
      </c>
      <c r="I333" s="29" t="n">
        <f>$O$37/60</f>
        <v>0.0</v>
      </c>
      <c r="J333" s="29" t="n">
        <f>$L$263</f>
        <v>0.0</v>
      </c>
      <c r="K333" s="29" t="n">
        <f>$M$248</f>
        <v>0.0</v>
      </c>
      <c r="L333" s="29">
        <v>0</v>
      </c>
      <c r="M333" s="29">
        <v>0</v>
      </c>
      <c r="N333" s="29">
        <v>0</v>
      </c>
      <c r="O333" s="29">
        <v>0</v>
      </c>
    </row>
    <row r="334" spans="3:21" x14ac:dyDescent="0.2">
      <c r="C334" s="166"/>
      <c r="E334" t="s">
        <v>559</v>
      </c>
      <c r="F334" s="29" t="n">
        <f>SUM(O41:O43)/60</f>
        <v>0.0</v>
      </c>
      <c r="G334" s="29" t="e">
        <f>O44/60</f>
        <v>#VALUE!</v>
      </c>
      <c r="H334" s="29" t="n">
        <f>$M$179</f>
        <v>0.0</v>
      </c>
      <c r="I334" s="29" t="n">
        <f>SUM($G$190:$G$191)</f>
        <v>0.0</v>
      </c>
      <c r="J334" s="29" t="n">
        <f>$L$264</f>
        <v>0.0</v>
      </c>
      <c r="K334" s="29" t="n">
        <f>$M$249</f>
        <v>0.0</v>
      </c>
      <c r="L334" s="29" t="n">
        <f>$G$205</f>
        <v>0.0</v>
      </c>
      <c r="M334" s="29" t="n">
        <f>$G$199</f>
        <v>0.0</v>
      </c>
      <c r="N334" s="29" t="n">
        <f>$G$210</f>
        <v>0.0</v>
      </c>
      <c r="O334" s="29" t="n">
        <f>$G$216</f>
        <v>0.0</v>
      </c>
    </row>
    <row r="335" spans="3:21" x14ac:dyDescent="0.2">
      <c r="C335" s="166"/>
    </row>
    <row r="336" spans="3:21" x14ac:dyDescent="0.2">
      <c r="C336" s="166"/>
      <c r="E336" t="s">
        <v>527</v>
      </c>
      <c r="F336" s="32" t="e">
        <f ref="F336" si="85" t="shared">F330/(F$328*$F$327)</f>
        <v>#VALUE!</v>
      </c>
      <c r="G336" s="32" t="e">
        <f ref="G336:I336" si="86" t="shared">G330/(G$328*$F$327)</f>
        <v>#VALUE!</v>
      </c>
      <c r="H336" s="32" t="e">
        <f si="86" t="shared"/>
        <v>#VALUE!</v>
      </c>
      <c r="I336" s="32" t="e">
        <f si="86" t="shared"/>
        <v>#VALUE!</v>
      </c>
      <c r="J336" s="32" t="e">
        <f ref="J336:O340" si="87" t="shared">J330/(J$328*$F$327)</f>
        <v>#VALUE!</v>
      </c>
      <c r="K336" s="32" t="e">
        <f si="87" t="shared"/>
        <v>#VALUE!</v>
      </c>
      <c r="L336" s="32" t="e">
        <f si="87" t="shared"/>
        <v>#VALUE!</v>
      </c>
      <c r="M336" s="32" t="e">
        <f si="87" t="shared"/>
        <v>#VALUE!</v>
      </c>
      <c r="N336" s="32" t="e">
        <f si="87" t="shared"/>
        <v>#VALUE!</v>
      </c>
      <c r="O336" s="32" t="e">
        <f si="87" t="shared"/>
        <v>#VALUE!</v>
      </c>
    </row>
    <row r="337" spans="3:27" x14ac:dyDescent="0.2">
      <c r="C337" s="166"/>
      <c r="E337" t="s">
        <v>644</v>
      </c>
      <c r="F337" s="32" t="e">
        <f ref="F337:I337" si="88" t="shared">F331/(F$328*$F$327)</f>
        <v>#VALUE!</v>
      </c>
      <c r="G337" s="32" t="e">
        <f si="88" t="shared"/>
        <v>#VALUE!</v>
      </c>
      <c r="H337" s="32" t="e">
        <f si="88" t="shared"/>
        <v>#VALUE!</v>
      </c>
      <c r="I337" s="32" t="e">
        <f si="88" t="shared"/>
        <v>#VALUE!</v>
      </c>
      <c r="J337" s="32" t="e">
        <f si="87" t="shared"/>
        <v>#VALUE!</v>
      </c>
      <c r="K337" s="32" t="e">
        <f si="87" t="shared"/>
        <v>#VALUE!</v>
      </c>
      <c r="L337" s="32" t="e">
        <f si="87" t="shared"/>
        <v>#VALUE!</v>
      </c>
      <c r="M337" s="32" t="e">
        <f si="87" t="shared"/>
        <v>#VALUE!</v>
      </c>
      <c r="N337" s="32" t="e">
        <f si="87" t="shared"/>
        <v>#VALUE!</v>
      </c>
      <c r="O337" s="32" t="e">
        <f si="87" t="shared"/>
        <v>#VALUE!</v>
      </c>
    </row>
    <row r="338" spans="3:27" x14ac:dyDescent="0.2">
      <c r="C338" s="166"/>
      <c r="E338" t="s">
        <v>645</v>
      </c>
      <c r="F338" s="32" t="e">
        <f ref="F338:I338" si="89" t="shared">F332/(F$328*$F$327)</f>
        <v>#VALUE!</v>
      </c>
      <c r="G338" s="32" t="e">
        <f si="89" t="shared"/>
        <v>#VALUE!</v>
      </c>
      <c r="H338" s="32" t="e">
        <f si="89" t="shared"/>
        <v>#VALUE!</v>
      </c>
      <c r="I338" s="32" t="e">
        <f si="89" t="shared"/>
        <v>#VALUE!</v>
      </c>
      <c r="J338" s="32" t="e">
        <f si="87" t="shared"/>
        <v>#VALUE!</v>
      </c>
      <c r="K338" s="32" t="e">
        <f si="87" t="shared"/>
        <v>#VALUE!</v>
      </c>
      <c r="L338" s="32" t="e">
        <f si="87" t="shared"/>
        <v>#VALUE!</v>
      </c>
      <c r="M338" s="32" t="e">
        <f si="87" t="shared"/>
        <v>#VALUE!</v>
      </c>
      <c r="N338" s="32" t="e">
        <f si="87" t="shared"/>
        <v>#VALUE!</v>
      </c>
      <c r="O338" s="32" t="e">
        <f si="87" t="shared"/>
        <v>#VALUE!</v>
      </c>
    </row>
    <row r="339" spans="3:27" x14ac:dyDescent="0.2">
      <c r="C339" s="166"/>
      <c r="E339" t="s">
        <v>642</v>
      </c>
      <c r="F339" s="32" t="e">
        <f ref="F339:I339" si="90" t="shared">F333/(F$328*$F$327)</f>
        <v>#VALUE!</v>
      </c>
      <c r="G339" s="32" t="e">
        <f si="90" t="shared"/>
        <v>#VALUE!</v>
      </c>
      <c r="H339" s="32" t="e">
        <f si="90" t="shared"/>
        <v>#VALUE!</v>
      </c>
      <c r="I339" s="32" t="e">
        <f si="90" t="shared"/>
        <v>#VALUE!</v>
      </c>
      <c r="J339" s="32" t="e">
        <f si="87" t="shared"/>
        <v>#VALUE!</v>
      </c>
      <c r="K339" s="32" t="e">
        <f si="87" t="shared"/>
        <v>#VALUE!</v>
      </c>
      <c r="L339" s="32" t="e">
        <f si="87" t="shared"/>
        <v>#VALUE!</v>
      </c>
      <c r="M339" s="32" t="e">
        <f si="87" t="shared"/>
        <v>#VALUE!</v>
      </c>
      <c r="N339" s="32" t="e">
        <f si="87" t="shared"/>
        <v>#VALUE!</v>
      </c>
      <c r="O339" s="32" t="e">
        <f si="87" t="shared"/>
        <v>#VALUE!</v>
      </c>
    </row>
    <row r="340" spans="3:27" x14ac:dyDescent="0.2">
      <c r="C340" s="166"/>
      <c r="E340" t="s">
        <v>643</v>
      </c>
      <c r="F340" s="32" t="e">
        <f ref="F340:I340" si="91" t="shared">F334/(F$328*$F$327)</f>
        <v>#VALUE!</v>
      </c>
      <c r="G340" s="32" t="e">
        <f si="91" t="shared"/>
        <v>#VALUE!</v>
      </c>
      <c r="H340" s="32" t="e">
        <f si="91" t="shared"/>
        <v>#VALUE!</v>
      </c>
      <c r="I340" s="32" t="e">
        <f si="91" t="shared"/>
        <v>#VALUE!</v>
      </c>
      <c r="J340" s="32" t="e">
        <f si="87" t="shared"/>
        <v>#VALUE!</v>
      </c>
      <c r="K340" s="32" t="e">
        <f si="87" t="shared"/>
        <v>#VALUE!</v>
      </c>
      <c r="L340" s="32" t="e">
        <f si="87" t="shared"/>
        <v>#VALUE!</v>
      </c>
      <c r="M340" s="32" t="e">
        <f si="87" t="shared"/>
        <v>#VALUE!</v>
      </c>
      <c r="N340" s="32" t="e">
        <f si="87" t="shared"/>
        <v>#VALUE!</v>
      </c>
      <c r="O340" s="32" t="e">
        <f si="87" t="shared"/>
        <v>#VALUE!</v>
      </c>
    </row>
    <row r="341" spans="3:27" x14ac:dyDescent="0.2">
      <c r="C341" s="166"/>
    </row>
    <row r="342" spans="3:27" x14ac:dyDescent="0.2">
      <c r="C342" s="166"/>
    </row>
    <row r="343" spans="3:27" x14ac:dyDescent="0.2">
      <c r="C343" s="166"/>
      <c r="E343" t="s">
        <v>527</v>
      </c>
      <c r="F343" s="32" t="e">
        <f>F330/($D$3*F328)</f>
        <v>#VALUE!</v>
      </c>
      <c r="G343" s="32" t="e">
        <f ref="G343:N343" si="92" t="shared">H330/($D$3*H328)</f>
        <v>#VALUE!</v>
      </c>
      <c r="H343" s="32" t="e">
        <f si="92" t="shared"/>
        <v>#VALUE!</v>
      </c>
      <c r="I343" s="32" t="e">
        <f si="92" t="shared"/>
        <v>#VALUE!</v>
      </c>
      <c r="J343" s="32" t="e">
        <f si="92" t="shared"/>
        <v>#VALUE!</v>
      </c>
      <c r="K343" s="32" t="e">
        <f si="92" t="shared"/>
        <v>#VALUE!</v>
      </c>
      <c r="L343" s="32" t="e">
        <f si="92" t="shared"/>
        <v>#VALUE!</v>
      </c>
      <c r="M343" s="32" t="e">
        <f si="92" t="shared"/>
        <v>#VALUE!</v>
      </c>
      <c r="N343" s="32" t="e">
        <f si="92" t="shared"/>
        <v>#VALUE!</v>
      </c>
    </row>
    <row r="344" spans="3:27" x14ac:dyDescent="0.2">
      <c r="C344" s="166"/>
      <c r="E344" t="s">
        <v>531</v>
      </c>
      <c r="F344" s="32" t="e">
        <f>F343/2</f>
        <v>#VALUE!</v>
      </c>
      <c r="G344" s="32" t="e">
        <f ref="G344:N344" si="93" t="shared">G343/2</f>
        <v>#VALUE!</v>
      </c>
      <c r="H344" s="32" t="e">
        <f si="93" t="shared"/>
        <v>#VALUE!</v>
      </c>
      <c r="I344" s="32" t="e">
        <f si="93" t="shared"/>
        <v>#VALUE!</v>
      </c>
      <c r="J344" s="32" t="e">
        <f si="93" t="shared"/>
        <v>#VALUE!</v>
      </c>
      <c r="K344" s="32" t="e">
        <f si="93" t="shared"/>
        <v>#VALUE!</v>
      </c>
      <c r="L344" s="32" t="e">
        <f si="93" t="shared"/>
        <v>#VALUE!</v>
      </c>
      <c r="M344" s="32" t="e">
        <f si="93" t="shared"/>
        <v>#VALUE!</v>
      </c>
      <c r="N344" s="32" t="e">
        <f si="93" t="shared"/>
        <v>#VALUE!</v>
      </c>
    </row>
    <row r="345" spans="3:27" x14ac:dyDescent="0.2">
      <c r="C345" s="166"/>
      <c r="E345" t="s">
        <v>532</v>
      </c>
      <c r="F345" s="32" t="e">
        <f>F346-F344</f>
        <v>#VALUE!</v>
      </c>
      <c r="G345" s="32" t="e">
        <f ref="G345:N345" si="94" t="shared">G346-G344</f>
        <v>#VALUE!</v>
      </c>
      <c r="H345" s="32" t="e">
        <f si="94" t="shared"/>
        <v>#VALUE!</v>
      </c>
      <c r="I345" s="32" t="e">
        <f si="94" t="shared"/>
        <v>#VALUE!</v>
      </c>
      <c r="J345" s="32" t="e">
        <f si="94" t="shared"/>
        <v>#VALUE!</v>
      </c>
      <c r="K345" s="32" t="e">
        <f si="94" t="shared"/>
        <v>#VALUE!</v>
      </c>
      <c r="L345" s="32" t="e">
        <f si="94" t="shared"/>
        <v>#VALUE!</v>
      </c>
      <c r="M345" s="32" t="e">
        <f si="94" t="shared"/>
        <v>#VALUE!</v>
      </c>
      <c r="N345" s="32" t="e">
        <f si="94" t="shared"/>
        <v>#VALUE!</v>
      </c>
    </row>
    <row r="346" spans="3:27" x14ac:dyDescent="0.2">
      <c r="C346" s="166"/>
      <c r="E346" t="s">
        <v>533</v>
      </c>
      <c r="F346" s="32" t="n">
        <f>50%</f>
        <v>0.5</v>
      </c>
      <c r="G346" s="32" t="n">
        <f>50%</f>
        <v>0.5</v>
      </c>
      <c r="H346" s="32" t="n">
        <f>50%</f>
        <v>0.5</v>
      </c>
      <c r="I346" s="32" t="n">
        <f>50%</f>
        <v>0.5</v>
      </c>
      <c r="J346" s="32" t="n">
        <f>50%</f>
        <v>0.5</v>
      </c>
      <c r="K346" s="32" t="n">
        <f>50%</f>
        <v>0.5</v>
      </c>
      <c r="L346" s="32" t="n">
        <f>50%</f>
        <v>0.5</v>
      </c>
      <c r="M346" s="32" t="n">
        <f>50%</f>
        <v>0.5</v>
      </c>
      <c r="N346" s="32" t="n">
        <f>50%</f>
        <v>0.5</v>
      </c>
    </row>
    <row r="347" spans="3:27" x14ac:dyDescent="0.2">
      <c r="C347" s="166"/>
      <c r="E347" t="s">
        <v>534</v>
      </c>
      <c r="F347" s="32" t="n">
        <f>100%</f>
        <v>1.0</v>
      </c>
      <c r="G347" s="32" t="n">
        <f>100%</f>
        <v>1.0</v>
      </c>
      <c r="H347" s="32" t="n">
        <f>100%</f>
        <v>1.0</v>
      </c>
      <c r="I347" s="32" t="n">
        <f>100%</f>
        <v>1.0</v>
      </c>
      <c r="J347" s="32" t="n">
        <f>100%</f>
        <v>1.0</v>
      </c>
      <c r="K347" s="32" t="n">
        <f>100%</f>
        <v>1.0</v>
      </c>
      <c r="L347" s="32" t="n">
        <f>100%</f>
        <v>1.0</v>
      </c>
      <c r="M347" s="32" t="n">
        <f>100%</f>
        <v>1.0</v>
      </c>
      <c r="N347" s="32" t="n">
        <f>100%</f>
        <v>1.0</v>
      </c>
    </row>
    <row r="349" spans="3:27" x14ac:dyDescent="0.2">
      <c r="C349" s="176" t="s">
        <v>630</v>
      </c>
      <c r="E349" s="18" t="s">
        <v>595</v>
      </c>
      <c r="F349" s="18"/>
      <c r="G349" s="18"/>
    </row>
    <row r="350" spans="3:27" x14ac:dyDescent="0.2">
      <c r="C350" s="176"/>
      <c r="F350" s="23" t="s">
        <v>102</v>
      </c>
      <c r="G350" s="23" t="s">
        <v>103</v>
      </c>
    </row>
    <row r="351" spans="3:27" x14ac:dyDescent="0.2">
      <c r="C351" s="176"/>
      <c r="E351" t="s">
        <v>578</v>
      </c>
      <c r="F351" s="101" t="str">
        <f>IFERROR(INDEX(Результат!$D:$D, MATCH(Вспомогательный!Z351, Результат!$B:$B, 0)), "--")</f>
        <v>--</v>
      </c>
      <c r="G351" s="101" t="str">
        <f>IFERROR(INDEX(Результат!$D:$D, MATCH(Вспомогательный!AA351, Результат!$B:$B, 0)), "--")</f>
        <v>--</v>
      </c>
      <c r="I351" s="26" t="s">
        <v>581</v>
      </c>
      <c r="K351" s="26" t="s">
        <v>633</v>
      </c>
      <c r="Z351" t="s">
        <v>624</v>
      </c>
      <c r="AA351" t="s">
        <v>592</v>
      </c>
    </row>
    <row r="352" spans="3:27" x14ac:dyDescent="0.2">
      <c r="C352" s="176"/>
      <c r="E352" t="s">
        <v>579</v>
      </c>
      <c r="F352" s="101" t="str">
        <f>IFERROR(INDEX(Результат!$D:$D, MATCH(Вспомогательный!Z352, Результат!$B:$B, 0)), "--")</f>
        <v>--</v>
      </c>
      <c r="G352" s="101" t="str">
        <f>IFERROR(INDEX(Результат!$D:$D, MATCH(Вспомогательный!AA352, Результат!$B:$B, 0)), "--")</f>
        <v>--</v>
      </c>
      <c r="I352" s="26" t="s">
        <v>582</v>
      </c>
      <c r="K352" s="26" t="s">
        <v>634</v>
      </c>
      <c r="Z352" t="s">
        <v>625</v>
      </c>
      <c r="AA352" t="s">
        <v>593</v>
      </c>
    </row>
    <row r="353" spans="3:31" x14ac:dyDescent="0.2">
      <c r="C353" s="176"/>
      <c r="E353" t="s">
        <v>580</v>
      </c>
      <c r="F353" s="101" t="str">
        <f>IFERROR(INDEX(Результат!$D:$D, MATCH(Вспомогательный!Z353, Результат!$B:$B, 0)), "--")</f>
        <v>--</v>
      </c>
      <c r="G353" s="101" t="str">
        <f>IFERROR(INDEX(Результат!$D:$D, MATCH(Вспомогательный!AA353, Результат!$B:$B, 0)), "--")</f>
        <v>--</v>
      </c>
      <c r="I353" s="26" t="s">
        <v>583</v>
      </c>
      <c r="K353" s="26" t="s">
        <v>635</v>
      </c>
      <c r="Z353" t="s">
        <v>626</v>
      </c>
      <c r="AA353" t="s">
        <v>594</v>
      </c>
    </row>
    <row r="354" spans="3:31" x14ac:dyDescent="0.2">
      <c r="C354" s="176"/>
      <c r="E354" t="s">
        <v>101</v>
      </c>
      <c r="F354" s="111" t="n">
        <f>SUM(F351:F353)</f>
        <v>0.0</v>
      </c>
      <c r="G354" s="111" t="n">
        <f>SUM(G351:G353)</f>
        <v>0.0</v>
      </c>
    </row>
    <row r="355" spans="3:31" x14ac:dyDescent="0.2">
      <c r="C355" s="176"/>
    </row>
    <row r="356" spans="3:31" x14ac:dyDescent="0.2">
      <c r="C356" s="176"/>
      <c r="E356" s="18" t="s">
        <v>597</v>
      </c>
      <c r="F356" s="18"/>
      <c r="G356" s="18"/>
      <c r="I356" s="18" t="s">
        <v>605</v>
      </c>
      <c r="J356" s="18"/>
      <c r="K356" s="18"/>
    </row>
    <row r="357" spans="3:31" x14ac:dyDescent="0.2">
      <c r="C357" s="176"/>
      <c r="F357" s="23" t="s">
        <v>102</v>
      </c>
      <c r="G357" s="23" t="s">
        <v>103</v>
      </c>
      <c r="J357" s="23" t="s">
        <v>102</v>
      </c>
      <c r="K357" s="23" t="s">
        <v>103</v>
      </c>
    </row>
    <row r="358" spans="3:31" x14ac:dyDescent="0.2">
      <c r="C358" s="176"/>
      <c r="E358" t="s">
        <v>584</v>
      </c>
      <c r="F358" s="24"/>
      <c r="G358" s="103" t="str">
        <f>IFERROR(INDEX(Результат!$D:$D, MATCH(Вспомогательный!AA358, Результат!$B:$B, 0)), "--")</f>
        <v>--</v>
      </c>
      <c r="I358" t="s">
        <v>609</v>
      </c>
      <c r="J358" s="24"/>
      <c r="K358" s="103" t="str">
        <f>IFERROR(INDEX(Результат!$D:$D, MATCH(Вспомогательный!AE358, Результат!$B:$B, 0)), "--")</f>
        <v>--</v>
      </c>
      <c r="AA358" t="s">
        <v>596</v>
      </c>
      <c r="AE358" t="s">
        <v>612</v>
      </c>
    </row>
    <row r="359" spans="3:31" x14ac:dyDescent="0.2">
      <c r="C359" s="176"/>
      <c r="E359" t="s">
        <v>585</v>
      </c>
      <c r="F359" s="24"/>
      <c r="G359" s="103" t="str">
        <f>IFERROR(INDEX(Результат!$D:$D, MATCH(Вспомогательный!AA359, Результат!$B:$B, 0)), "--")</f>
        <v>--</v>
      </c>
      <c r="I359" t="s">
        <v>610</v>
      </c>
      <c r="K359" s="103" t="str">
        <f>IFERROR(INDEX(Результат!$D:$D, MATCH(Вспомогательный!AE359, Результат!$B:$B, 0)), "--")</f>
        <v>--</v>
      </c>
      <c r="AA359" t="s">
        <v>598</v>
      </c>
      <c r="AE359" t="s">
        <v>613</v>
      </c>
    </row>
    <row r="360" spans="3:31" x14ac:dyDescent="0.2">
      <c r="C360" s="176"/>
      <c r="E360" t="s">
        <v>586</v>
      </c>
      <c r="G360" s="103" t="str">
        <f>IFERROR(INDEX(Результат!$D:$D, MATCH(Вспомогательный!AA360, Результат!$B:$B, 0)), "--")</f>
        <v>--</v>
      </c>
      <c r="I360" t="s">
        <v>611</v>
      </c>
      <c r="K360" s="103" t="str">
        <f>IFERROR(INDEX(Результат!$D:$D, MATCH(Вспомогательный!AE360, Результат!$B:$B, 0)), "--")</f>
        <v>--</v>
      </c>
      <c r="AA360" t="s">
        <v>599</v>
      </c>
      <c r="AE360" t="s">
        <v>614</v>
      </c>
    </row>
    <row r="361" spans="3:31" x14ac:dyDescent="0.2">
      <c r="C361" s="176"/>
      <c r="E361" t="s">
        <v>587</v>
      </c>
      <c r="G361" s="103" t="str">
        <f>IFERROR(INDEX(Результат!$D:$D, MATCH(Вспомогательный!AA361, Результат!$B:$B, 0)), "--")</f>
        <v>--</v>
      </c>
      <c r="I361" t="s">
        <v>608</v>
      </c>
      <c r="K361" s="103" t="str">
        <f>IFERROR(INDEX(Результат!$D:$D, MATCH(Вспомогательный!AE361, Результат!$B:$B, 0)), "--")</f>
        <v>--</v>
      </c>
      <c r="AA361" t="s">
        <v>600</v>
      </c>
      <c r="AE361" t="s">
        <v>615</v>
      </c>
    </row>
    <row r="362" spans="3:31" x14ac:dyDescent="0.2">
      <c r="C362" s="176"/>
      <c r="E362" t="s">
        <v>588</v>
      </c>
      <c r="G362" s="103" t="str">
        <f>IFERROR(INDEX(Результат!$D:$D, MATCH(Вспомогательный!AA362, Результат!$B:$B, 0)), "--")</f>
        <v>--</v>
      </c>
      <c r="I362" t="s">
        <v>606</v>
      </c>
      <c r="K362" s="103" t="str">
        <f>IFERROR(INDEX(Результат!$D:$D, MATCH(Вспомогательный!AE362, Результат!$B:$B, 0)), "--")</f>
        <v>--</v>
      </c>
      <c r="AA362" t="s">
        <v>601</v>
      </c>
      <c r="AE362" t="s">
        <v>616</v>
      </c>
    </row>
    <row r="363" spans="3:31" x14ac:dyDescent="0.2">
      <c r="C363" s="176"/>
      <c r="E363" t="s">
        <v>590</v>
      </c>
      <c r="G363" s="103" t="str">
        <f>IFERROR(INDEX(Результат!$D:$D, MATCH(Вспомогательный!AA363, Результат!$B:$B, 0)), "--")</f>
        <v>--</v>
      </c>
      <c r="I363" t="s">
        <v>607</v>
      </c>
      <c r="K363" s="103" t="str">
        <f>IFERROR(INDEX(Результат!$D:$D, MATCH(Вспомогательный!AE363, Результат!$B:$B, 0)), "--")</f>
        <v>--</v>
      </c>
      <c r="AA363" t="s">
        <v>602</v>
      </c>
      <c r="AE363" t="s">
        <v>617</v>
      </c>
    </row>
    <row r="364" spans="3:31" x14ac:dyDescent="0.2">
      <c r="C364" s="176"/>
      <c r="E364" t="s">
        <v>591</v>
      </c>
      <c r="G364" s="103" t="str">
        <f>IFERROR(INDEX(Результат!$D:$D, MATCH(Вспомогательный!AA364, Результат!$B:$B, 0)), "--")</f>
        <v>--</v>
      </c>
      <c r="J364" s="36" t="n">
        <f>SUM(J358:J363)</f>
        <v>0.0</v>
      </c>
      <c r="K364" s="36" t="n">
        <f>SUM(K358:K363)</f>
        <v>0.0</v>
      </c>
      <c r="AA364" t="s">
        <v>603</v>
      </c>
    </row>
    <row r="365" spans="3:31" x14ac:dyDescent="0.2">
      <c r="C365" s="176"/>
      <c r="E365" t="s">
        <v>589</v>
      </c>
      <c r="G365" s="103" t="str">
        <f>IFERROR(INDEX(Результат!$D:$D, MATCH(Вспомогательный!AA365, Результат!$B:$B, 0)), "--")</f>
        <v>--</v>
      </c>
      <c r="K365" s="100"/>
      <c r="AA365" t="s">
        <v>604</v>
      </c>
    </row>
    <row r="366" spans="3:31" x14ac:dyDescent="0.2">
      <c r="C366" s="176"/>
      <c r="E366" t="s">
        <v>101</v>
      </c>
      <c r="F366" s="36" t="n">
        <f>SUM(F358:F365)</f>
        <v>0.0</v>
      </c>
      <c r="G366" s="36" t="n">
        <f>SUM(G358:G365)</f>
        <v>0.0</v>
      </c>
    </row>
    <row r="367" spans="3:31" x14ac:dyDescent="0.2">
      <c r="C367" s="176"/>
    </row>
    <row r="368" spans="3:31" x14ac:dyDescent="0.2">
      <c r="C368" s="176"/>
      <c r="E368" s="18" t="s">
        <v>618</v>
      </c>
      <c r="F368" s="18"/>
      <c r="G368" s="18"/>
      <c r="I368" s="18" t="s">
        <v>627</v>
      </c>
      <c r="J368" s="18"/>
      <c r="K368" s="18"/>
    </row>
    <row r="369" spans="3:31" x14ac:dyDescent="0.2">
      <c r="C369" s="176"/>
      <c r="F369" s="23" t="s">
        <v>102</v>
      </c>
      <c r="G369" s="23" t="s">
        <v>103</v>
      </c>
      <c r="J369" s="23" t="s">
        <v>102</v>
      </c>
      <c r="K369" s="23" t="s">
        <v>103</v>
      </c>
    </row>
    <row r="370" spans="3:31" x14ac:dyDescent="0.2">
      <c r="C370" s="176"/>
      <c r="E370" t="s">
        <v>619</v>
      </c>
      <c r="F370" s="24"/>
      <c r="G370" s="103" t="str">
        <f>IFERROR(INDEX(Результат!$D:$D, MATCH(Вспомогательный!AA370, Результат!$B:$B, 0)), "--")</f>
        <v>--</v>
      </c>
      <c r="I370" t="s">
        <v>628</v>
      </c>
      <c r="J370" s="24"/>
      <c r="K370" s="102" t="str">
        <f>IFERROR(INDEX(Результат!$D:$D, MATCH(Вспомогательный!AE370, Результат!$B:$B, 0)), "--")</f>
        <v>--</v>
      </c>
      <c r="AA370" t="s">
        <v>621</v>
      </c>
      <c r="AE370" t="s">
        <v>629</v>
      </c>
    </row>
    <row r="371" spans="3:31" x14ac:dyDescent="0.2">
      <c r="C371" s="176"/>
      <c r="E371" t="s">
        <v>620</v>
      </c>
      <c r="F371" s="24"/>
      <c r="G371" s="103" t="str">
        <f>IFERROR(INDEX(Результат!$D:$D, MATCH(Вспомогательный!AA371, Результат!$B:$B, 0)), "--")</f>
        <v>--</v>
      </c>
      <c r="AA371" t="s">
        <v>622</v>
      </c>
    </row>
    <row r="372" spans="3:31" x14ac:dyDescent="0.2">
      <c r="C372" s="176"/>
      <c r="E372" t="s">
        <v>623</v>
      </c>
      <c r="G372" s="36" t="str">
        <f>IFERROR(G370/G371, "--")</f>
        <v>--</v>
      </c>
    </row>
  </sheetData>
  <mergeCells count="17">
    <mergeCell ref="N64:N68"/>
    <mergeCell ref="C349:C372"/>
    <mergeCell ref="C218:C256"/>
    <mergeCell ref="C258:C271"/>
    <mergeCell ref="C8:C14"/>
    <mergeCell ref="C325:C347"/>
    <mergeCell ref="C188:C192"/>
    <mergeCell ref="C194:C199"/>
    <mergeCell ref="C201:C205"/>
    <mergeCell ref="C16:C28"/>
    <mergeCell ref="C149:C186"/>
    <mergeCell ref="C207:C210"/>
    <mergeCell ref="C212:C216"/>
    <mergeCell ref="C71:C147"/>
    <mergeCell ref="C273:C322"/>
    <mergeCell ref="C30:C53"/>
    <mergeCell ref="C55:C69"/>
  </mergeCells>
  <conditionalFormatting sqref="T33:T37 T41:T45 X33:X37 X41:X45 H172:L172 O246:O247 J284 R284 R298 J298 F326 H326:O326">
    <cfRule dxfId="2" operator="equal" priority="7" type="cellIs">
      <formula>FALSE</formula>
    </cfRule>
  </conditionalFormatting>
  <conditionalFormatting sqref="G326">
    <cfRule dxfId="1" operator="equal" priority="3" type="cellIs">
      <formula>FALSE</formula>
    </cfRule>
  </conditionalFormatting>
  <conditionalFormatting sqref="J310 R310 R322 J322">
    <cfRule dxfId="0" operator="equal" priority="1" type="cellIs">
      <formula>FALSE</formula>
    </cfRule>
  </conditionalFormatting>
  <pageMargins bottom="0.75" footer="0.3" header="0.3" left="0.7" right="0.7" top="0.75"/>
  <pageSetup orientation="portrait" paperSize="9" r:id="rId1"/>
  <drawing r:id="rId2"/>
  <legacyDrawing r:id="rId3"/>
</worksheet>
</file>

<file path=xl/worksheets/sheet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tabColor theme="8" tint="0.39997558519241921"/>
  </sheetPr>
  <dimension ref="B1:E124"/>
  <sheetViews>
    <sheetView showGridLines="0" workbookViewId="0">
      <selection activeCell="G11" sqref="G11"/>
    </sheetView>
  </sheetViews>
  <sheetFormatPr defaultRowHeight="14.25" x14ac:dyDescent="0.2"/>
  <cols>
    <col min="1" max="1" customWidth="true" width="2.875" collapsed="true"/>
    <col min="2" max="2" bestFit="true" customWidth="true" width="49.75" collapsed="true"/>
    <col min="3" max="3" customWidth="true" style="123" width="15.125" collapsed="true"/>
    <col min="4" max="4" bestFit="true" customWidth="true" style="124" width="16.375" collapsed="true"/>
  </cols>
  <sheetData>
    <row r="1" spans="2:4" x14ac:dyDescent="0.2">
      <c r="B1" t="s">
        <v>787</v>
      </c>
      <c r="C1" s="123" t="s">
        <v>788</v>
      </c>
      <c r="D1" s="124" t="s">
        <v>835</v>
      </c>
    </row>
    <row r="2" spans="2:4" x14ac:dyDescent="0.2">
      <c r="C2" s="125"/>
      <c r="D2" s="125"/>
    </row>
    <row r="3" spans="2:4" x14ac:dyDescent="0.2">
      <c r="C3" s="125"/>
      <c r="D3" s="125"/>
    </row>
    <row r="4" spans="2:4" x14ac:dyDescent="0.2">
      <c r="C4" s="125"/>
      <c r="D4" s="125"/>
    </row>
    <row r="5" spans="2:4" x14ac:dyDescent="0.2">
      <c r="C5" s="125"/>
      <c r="D5" s="125"/>
    </row>
    <row r="6" spans="2:4" x14ac:dyDescent="0.2">
      <c r="C6" s="125"/>
      <c r="D6" s="125"/>
    </row>
    <row r="7" spans="2:4" x14ac:dyDescent="0.2">
      <c r="C7" s="125"/>
      <c r="D7" s="125"/>
    </row>
    <row r="8" spans="2:4" x14ac:dyDescent="0.2">
      <c r="C8" s="125"/>
      <c r="D8" s="125"/>
    </row>
    <row r="9" spans="2:4" x14ac:dyDescent="0.2">
      <c r="C9" s="125"/>
      <c r="D9" s="125"/>
    </row>
    <row r="10" spans="2:4" x14ac:dyDescent="0.2">
      <c r="C10" s="125"/>
      <c r="D10" s="125"/>
    </row>
    <row r="11" spans="2:4" x14ac:dyDescent="0.2">
      <c r="C11" s="125"/>
      <c r="D11" s="125"/>
    </row>
    <row r="12" spans="2:4" x14ac:dyDescent="0.2">
      <c r="C12" s="125"/>
      <c r="D12" s="125"/>
    </row>
    <row r="13" spans="2:4" x14ac:dyDescent="0.2">
      <c r="C13" s="125"/>
      <c r="D13" s="125"/>
    </row>
    <row r="14" spans="2:4" x14ac:dyDescent="0.2">
      <c r="C14" s="125"/>
      <c r="D14" s="125"/>
    </row>
    <row r="15" spans="2:4" x14ac:dyDescent="0.2">
      <c r="C15" s="125"/>
      <c r="D15" s="125"/>
    </row>
    <row r="16" spans="2:4" x14ac:dyDescent="0.2">
      <c r="C16" s="125"/>
      <c r="D16" s="125"/>
    </row>
    <row r="17" spans="3:4" x14ac:dyDescent="0.2">
      <c r="C17" s="125"/>
      <c r="D17" s="125"/>
    </row>
    <row r="18" spans="3:4" x14ac:dyDescent="0.2">
      <c r="C18" s="125"/>
      <c r="D18" s="125"/>
    </row>
    <row r="19" spans="3:4" x14ac:dyDescent="0.2">
      <c r="C19" s="125"/>
      <c r="D19" s="125"/>
    </row>
    <row r="20" spans="3:4" x14ac:dyDescent="0.2">
      <c r="C20" s="125"/>
      <c r="D20" s="125"/>
    </row>
    <row r="21" spans="3:4" x14ac:dyDescent="0.2">
      <c r="C21" s="125"/>
      <c r="D21" s="125"/>
    </row>
    <row r="22" spans="3:4" x14ac:dyDescent="0.2">
      <c r="C22" s="125"/>
      <c r="D22" s="125"/>
    </row>
    <row r="23" spans="3:4" x14ac:dyDescent="0.2">
      <c r="C23" s="125"/>
      <c r="D23" s="125"/>
    </row>
    <row r="24" spans="3:4" x14ac:dyDescent="0.2">
      <c r="C24" s="125"/>
      <c r="D24" s="125"/>
    </row>
    <row r="25" spans="3:4" x14ac:dyDescent="0.2">
      <c r="C25" s="125"/>
      <c r="D25" s="125"/>
    </row>
    <row r="26" spans="3:4" x14ac:dyDescent="0.2">
      <c r="C26" s="125"/>
      <c r="D26" s="125"/>
    </row>
    <row r="27" spans="3:4" x14ac:dyDescent="0.2">
      <c r="C27" s="125"/>
      <c r="D27" s="125"/>
    </row>
    <row r="28" spans="3:4" x14ac:dyDescent="0.2">
      <c r="C28" s="125"/>
      <c r="D28" s="125"/>
    </row>
    <row r="29" spans="3:4" x14ac:dyDescent="0.2">
      <c r="C29" s="125"/>
      <c r="D29" s="125"/>
    </row>
    <row r="30" spans="3:4" x14ac:dyDescent="0.2">
      <c r="C30" s="125"/>
      <c r="D30" s="125"/>
    </row>
    <row r="31" spans="3:4" x14ac:dyDescent="0.2">
      <c r="C31" s="125"/>
      <c r="D31" s="125"/>
    </row>
    <row r="32" spans="3:4" x14ac:dyDescent="0.2">
      <c r="C32" s="125"/>
      <c r="D32" s="125"/>
    </row>
    <row r="33" spans="3:4" x14ac:dyDescent="0.2">
      <c r="C33" s="125"/>
      <c r="D33" s="125"/>
    </row>
    <row r="34" spans="3:4" x14ac:dyDescent="0.2">
      <c r="C34" s="125"/>
      <c r="D34" s="125"/>
    </row>
    <row r="35" spans="3:4" x14ac:dyDescent="0.2">
      <c r="C35" s="125"/>
      <c r="D35" s="125"/>
    </row>
    <row r="36" spans="3:4" x14ac:dyDescent="0.2">
      <c r="C36" s="125"/>
      <c r="D36" s="125"/>
    </row>
    <row r="37" spans="3:4" x14ac:dyDescent="0.2">
      <c r="C37" s="125"/>
      <c r="D37" s="125"/>
    </row>
    <row r="38" spans="3:4" x14ac:dyDescent="0.2">
      <c r="C38" s="125"/>
      <c r="D38" s="125"/>
    </row>
    <row r="39" spans="3:4" x14ac:dyDescent="0.2">
      <c r="C39" s="125"/>
      <c r="D39" s="125"/>
    </row>
    <row r="40" spans="3:4" x14ac:dyDescent="0.2">
      <c r="C40" s="125"/>
      <c r="D40" s="125"/>
    </row>
    <row r="41" spans="3:4" x14ac:dyDescent="0.2">
      <c r="C41" s="125"/>
      <c r="D41" s="125"/>
    </row>
    <row r="42" spans="3:4" x14ac:dyDescent="0.2">
      <c r="C42" s="125"/>
      <c r="D42" s="125"/>
    </row>
    <row r="43" spans="3:4" x14ac:dyDescent="0.2">
      <c r="C43" s="125"/>
      <c r="D43" s="125"/>
    </row>
    <row r="44" spans="3:4" x14ac:dyDescent="0.2">
      <c r="C44" s="125"/>
      <c r="D44" s="125"/>
    </row>
    <row r="45" spans="3:4" x14ac:dyDescent="0.2">
      <c r="C45" s="125"/>
      <c r="D45" s="125"/>
    </row>
    <row r="46" spans="3:4" x14ac:dyDescent="0.2">
      <c r="C46" s="125"/>
      <c r="D46" s="125"/>
    </row>
    <row r="47" spans="3:4" x14ac:dyDescent="0.2">
      <c r="C47" s="125"/>
      <c r="D47" s="125"/>
    </row>
    <row r="48" spans="3:4" x14ac:dyDescent="0.2">
      <c r="C48" s="125"/>
      <c r="D48" s="125"/>
    </row>
    <row r="49" spans="3:4" x14ac:dyDescent="0.2">
      <c r="C49" s="125"/>
      <c r="D49" s="125"/>
    </row>
    <row r="50" spans="3:4" x14ac:dyDescent="0.2">
      <c r="C50" s="125"/>
      <c r="D50" s="125"/>
    </row>
    <row r="51" spans="3:4" x14ac:dyDescent="0.2">
      <c r="C51" s="125"/>
      <c r="D51" s="125"/>
    </row>
    <row r="52" spans="3:4" x14ac:dyDescent="0.2">
      <c r="C52" s="125"/>
      <c r="D52" s="125"/>
    </row>
    <row r="53" spans="3:4" x14ac:dyDescent="0.2">
      <c r="C53" s="125"/>
      <c r="D53" s="125"/>
    </row>
    <row r="54" spans="3:4" x14ac:dyDescent="0.2">
      <c r="C54" s="125"/>
      <c r="D54" s="125"/>
    </row>
    <row r="55" spans="3:4" x14ac:dyDescent="0.2">
      <c r="C55" s="125"/>
      <c r="D55" s="125"/>
    </row>
    <row r="56" spans="3:4" x14ac:dyDescent="0.2">
      <c r="C56" s="125"/>
      <c r="D56" s="125"/>
    </row>
    <row r="57" spans="3:4" x14ac:dyDescent="0.2">
      <c r="C57" s="125"/>
      <c r="D57" s="125"/>
    </row>
    <row r="58" spans="3:4" x14ac:dyDescent="0.2">
      <c r="C58" s="125"/>
      <c r="D58" s="125"/>
    </row>
    <row r="59" spans="3:4" x14ac:dyDescent="0.2">
      <c r="C59" s="125"/>
      <c r="D59" s="125"/>
    </row>
    <row r="60" spans="3:4" x14ac:dyDescent="0.2">
      <c r="C60" s="125"/>
      <c r="D60" s="125"/>
    </row>
    <row r="61" spans="3:4" x14ac:dyDescent="0.2">
      <c r="C61" s="125"/>
      <c r="D61" s="125"/>
    </row>
    <row r="62" spans="3:4" x14ac:dyDescent="0.2">
      <c r="C62" s="125"/>
      <c r="D62" s="125"/>
    </row>
    <row r="63" spans="3:4" x14ac:dyDescent="0.2">
      <c r="C63" s="125"/>
      <c r="D63" s="125"/>
    </row>
    <row r="64" spans="3:4" x14ac:dyDescent="0.2">
      <c r="C64" s="125"/>
      <c r="D64" s="125"/>
    </row>
    <row r="65" spans="3:4" x14ac:dyDescent="0.2">
      <c r="C65" s="125"/>
      <c r="D65" s="125"/>
    </row>
    <row r="66" spans="3:4" x14ac:dyDescent="0.2">
      <c r="C66" s="125"/>
      <c r="D66" s="125"/>
    </row>
    <row r="67" spans="3:4" x14ac:dyDescent="0.2">
      <c r="C67" s="125"/>
      <c r="D67" s="125"/>
    </row>
    <row r="68" spans="3:4" x14ac:dyDescent="0.2">
      <c r="C68" s="125"/>
      <c r="D68" s="125"/>
    </row>
    <row r="69" spans="3:4" x14ac:dyDescent="0.2">
      <c r="C69" s="125"/>
      <c r="D69" s="125"/>
    </row>
    <row r="70" spans="3:4" x14ac:dyDescent="0.2">
      <c r="C70" s="125"/>
      <c r="D70" s="125"/>
    </row>
    <row r="71" spans="3:4" x14ac:dyDescent="0.2">
      <c r="C71" s="125"/>
      <c r="D71" s="125"/>
    </row>
    <row r="72" spans="3:4" x14ac:dyDescent="0.2">
      <c r="C72" s="125"/>
      <c r="D72" s="125"/>
    </row>
    <row r="73" spans="3:4" x14ac:dyDescent="0.2">
      <c r="C73" s="125"/>
      <c r="D73" s="125"/>
    </row>
    <row r="74" spans="3:4" x14ac:dyDescent="0.2">
      <c r="C74" s="125"/>
      <c r="D74" s="125"/>
    </row>
    <row r="75" spans="3:4" x14ac:dyDescent="0.2">
      <c r="C75" s="125"/>
      <c r="D75" s="125"/>
    </row>
    <row r="76" spans="3:4" x14ac:dyDescent="0.2">
      <c r="C76" s="125"/>
      <c r="D76" s="125"/>
    </row>
    <row r="77" spans="3:4" x14ac:dyDescent="0.2">
      <c r="C77" s="125"/>
      <c r="D77" s="125"/>
    </row>
    <row r="78" spans="3:4" x14ac:dyDescent="0.2">
      <c r="C78" s="125"/>
      <c r="D78" s="125"/>
    </row>
    <row r="79" spans="3:4" x14ac:dyDescent="0.2">
      <c r="C79" s="125"/>
      <c r="D79" s="125"/>
    </row>
    <row r="80" spans="3:4" x14ac:dyDescent="0.2">
      <c r="C80" s="125"/>
      <c r="D80" s="125"/>
    </row>
    <row r="81" spans="3:4" x14ac:dyDescent="0.2">
      <c r="C81" s="125"/>
      <c r="D81" s="125"/>
    </row>
    <row r="82" spans="3:4" x14ac:dyDescent="0.2">
      <c r="C82" s="125"/>
      <c r="D82" s="125"/>
    </row>
    <row r="83" spans="3:4" x14ac:dyDescent="0.2">
      <c r="C83" s="125"/>
      <c r="D83" s="125"/>
    </row>
    <row r="84" spans="3:4" x14ac:dyDescent="0.2">
      <c r="C84" s="125"/>
      <c r="D84" s="125"/>
    </row>
    <row r="85" spans="3:4" x14ac:dyDescent="0.2">
      <c r="C85" s="125"/>
      <c r="D85" s="125"/>
    </row>
    <row r="86" spans="3:4" x14ac:dyDescent="0.2">
      <c r="C86" s="125"/>
      <c r="D86" s="125"/>
    </row>
    <row r="87" spans="3:4" x14ac:dyDescent="0.2">
      <c r="C87" s="125"/>
      <c r="D87" s="125"/>
    </row>
    <row r="88" spans="3:4" x14ac:dyDescent="0.2">
      <c r="C88" s="125"/>
      <c r="D88" s="125"/>
    </row>
    <row r="89" spans="3:4" x14ac:dyDescent="0.2">
      <c r="C89" s="125"/>
      <c r="D89" s="125"/>
    </row>
    <row r="90" spans="3:4" x14ac:dyDescent="0.2">
      <c r="C90" s="125"/>
      <c r="D90" s="125"/>
    </row>
    <row r="91" spans="3:4" x14ac:dyDescent="0.2">
      <c r="C91" s="125"/>
      <c r="D91" s="125"/>
    </row>
    <row r="92" spans="3:4" x14ac:dyDescent="0.2">
      <c r="C92" s="125"/>
      <c r="D92" s="125"/>
    </row>
    <row r="93" spans="3:4" x14ac:dyDescent="0.2">
      <c r="C93" s="125"/>
      <c r="D93" s="125"/>
    </row>
    <row r="94" spans="3:4" x14ac:dyDescent="0.2">
      <c r="C94" s="125"/>
      <c r="D94" s="125"/>
    </row>
    <row r="95" spans="3:4" x14ac:dyDescent="0.2">
      <c r="C95" s="125"/>
      <c r="D95" s="125"/>
    </row>
    <row r="96" spans="3:4" x14ac:dyDescent="0.2">
      <c r="C96" s="125"/>
      <c r="D96" s="125"/>
    </row>
    <row r="97" spans="2:4" x14ac:dyDescent="0.2">
      <c r="C97" s="125"/>
      <c r="D97" s="125"/>
    </row>
    <row r="98" spans="2:4" x14ac:dyDescent="0.2">
      <c r="C98" s="125"/>
      <c r="D98" s="125"/>
    </row>
    <row r="99" spans="2:4" x14ac:dyDescent="0.2">
      <c r="C99" s="125"/>
      <c r="D99" s="125"/>
    </row>
    <row r="100" spans="2:4" x14ac:dyDescent="0.2">
      <c r="C100" s="125"/>
      <c r="D100" s="125"/>
    </row>
    <row r="101" spans="2:4" x14ac:dyDescent="0.2">
      <c r="C101" s="125"/>
      <c r="D101" s="125"/>
    </row>
    <row r="102" spans="2:4" x14ac:dyDescent="0.2">
      <c r="C102" s="125"/>
      <c r="D102" s="125"/>
    </row>
    <row r="103" spans="2:4" x14ac:dyDescent="0.2">
      <c r="B103" s="1"/>
      <c r="C103" s="125"/>
      <c r="D103" s="125"/>
    </row>
    <row r="104" spans="2:4" x14ac:dyDescent="0.2">
      <c r="C104" s="125"/>
      <c r="D104" s="125"/>
    </row>
    <row r="105" spans="2:4" x14ac:dyDescent="0.2">
      <c r="C105" s="125"/>
      <c r="D105" s="125"/>
    </row>
    <row r="106" spans="2:4" x14ac:dyDescent="0.2">
      <c r="C106" s="125"/>
      <c r="D106" s="125"/>
    </row>
    <row r="107" spans="2:4" x14ac:dyDescent="0.2">
      <c r="C107" s="125"/>
      <c r="D107" s="125"/>
    </row>
    <row r="108" spans="2:4" x14ac:dyDescent="0.2">
      <c r="C108" s="125"/>
      <c r="D108" s="125"/>
    </row>
    <row r="109" spans="2:4" x14ac:dyDescent="0.2">
      <c r="C109" s="125"/>
      <c r="D109" s="125"/>
    </row>
    <row r="110" spans="2:4" x14ac:dyDescent="0.2">
      <c r="C110" s="125"/>
      <c r="D110" s="125"/>
    </row>
    <row r="111" spans="2:4" x14ac:dyDescent="0.2">
      <c r="C111" s="125"/>
      <c r="D111" s="125"/>
    </row>
    <row r="112" spans="2:4" x14ac:dyDescent="0.2">
      <c r="C112" s="125"/>
      <c r="D112" s="125"/>
    </row>
    <row r="113" spans="3:4" x14ac:dyDescent="0.2">
      <c r="C113" s="125"/>
      <c r="D113" s="125"/>
    </row>
    <row r="114" spans="3:4" x14ac:dyDescent="0.2">
      <c r="C114" s="125"/>
      <c r="D114" s="125"/>
    </row>
    <row r="115" spans="3:4" x14ac:dyDescent="0.2">
      <c r="C115" s="125"/>
      <c r="D115" s="125"/>
    </row>
    <row r="116" spans="3:4" x14ac:dyDescent="0.2">
      <c r="C116" s="125"/>
      <c r="D116" s="125"/>
    </row>
    <row r="117" spans="3:4" x14ac:dyDescent="0.2">
      <c r="C117" s="125"/>
      <c r="D117" s="125"/>
    </row>
    <row r="118" spans="3:4" x14ac:dyDescent="0.2">
      <c r="C118" s="125"/>
      <c r="D118" s="125"/>
    </row>
    <row r="119" spans="3:4" x14ac:dyDescent="0.2">
      <c r="C119" s="125"/>
      <c r="D119" s="125"/>
    </row>
    <row r="120" spans="3:4" x14ac:dyDescent="0.2">
      <c r="C120" s="125"/>
      <c r="D120" s="125"/>
    </row>
    <row r="121" spans="3:4" x14ac:dyDescent="0.2">
      <c r="C121" s="125"/>
      <c r="D121" s="125"/>
    </row>
    <row r="122" spans="3:4" x14ac:dyDescent="0.2">
      <c r="C122" s="125"/>
      <c r="D122" s="125"/>
    </row>
    <row r="123" spans="3:4" x14ac:dyDescent="0.2">
      <c r="C123" s="125"/>
      <c r="D123" s="125"/>
    </row>
    <row r="124" spans="3:4" x14ac:dyDescent="0.2">
      <c r="C124" s="125"/>
      <c r="D124" s="125"/>
    </row>
  </sheetData>
  <autoFilter ref="B1:D1" xr:uid="{00000000-0009-0000-0000-000004000000}"/>
  <sortState xmlns:xlrd2="http://schemas.microsoft.com/office/spreadsheetml/2017/richdata2" ref="B2:D115">
    <sortCondition ref="B1"/>
  </sortState>
  <pageMargins bottom="0.75" footer="0.3" header="0.3" left="0.7" right="0.7" top="0.75"/>
</worksheet>
</file>

<file path=xl/worksheets/sheet7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theme="8" tint="0.39997558519241921"/>
  </sheetPr>
  <dimension ref="B1:E409"/>
  <sheetViews>
    <sheetView showGridLines="0" workbookViewId="0">
      <selection activeCell="F9" sqref="F9"/>
    </sheetView>
  </sheetViews>
  <sheetFormatPr defaultRowHeight="14.25" x14ac:dyDescent="0.2"/>
  <cols>
    <col min="1" max="1" customWidth="true" width="2.875" collapsed="true"/>
    <col min="2" max="2" customWidth="true" width="54.5" collapsed="true"/>
    <col min="3" max="3" customWidth="true" style="123" width="15.125" collapsed="true"/>
    <col min="4" max="4" bestFit="true" customWidth="true" style="123" width="16.375" collapsed="true"/>
  </cols>
  <sheetData>
    <row r="1" spans="2:4" x14ac:dyDescent="0.2">
      <c r="B1" t="s">
        <v>787</v>
      </c>
      <c r="C1" s="123" t="s">
        <v>788</v>
      </c>
      <c r="D1" s="123" t="s">
        <v>835</v>
      </c>
    </row>
    <row r="2" spans="2:4" x14ac:dyDescent="0.2">
      <c r="B2" t="s">
        <v>183</v>
      </c>
      <c r="C2" s="125"/>
      <c r="D2" s="125"/>
    </row>
    <row r="3" spans="2:4" x14ac:dyDescent="0.2">
      <c r="B3" t="s">
        <v>847</v>
      </c>
      <c r="C3" s="125" t="s">
        <v>973</v>
      </c>
      <c r="D3" s="125" t="s">
        <v>973</v>
      </c>
    </row>
    <row r="4" spans="2:4" x14ac:dyDescent="0.2">
      <c r="B4" t="s">
        <v>877</v>
      </c>
      <c r="C4" s="125" t="s">
        <v>974</v>
      </c>
      <c r="D4" s="125" t="s">
        <v>974</v>
      </c>
    </row>
    <row r="5" spans="2:4" x14ac:dyDescent="0.2">
      <c r="B5" t="s">
        <v>846</v>
      </c>
      <c r="C5" s="125" t="s">
        <v>975</v>
      </c>
      <c r="D5" s="125" t="s">
        <v>975</v>
      </c>
    </row>
    <row r="6" spans="2:4" x14ac:dyDescent="0.2">
      <c r="B6" t="s">
        <v>182</v>
      </c>
      <c r="C6" s="125" t="s">
        <v>976</v>
      </c>
      <c r="D6" s="125" t="s">
        <v>976</v>
      </c>
    </row>
    <row r="7" spans="2:4" x14ac:dyDescent="0.2">
      <c r="C7" s="125"/>
      <c r="D7" s="125"/>
    </row>
    <row r="8" spans="2:4" x14ac:dyDescent="0.2">
      <c r="C8" s="125"/>
      <c r="D8" s="125"/>
    </row>
    <row r="9" spans="2:4" x14ac:dyDescent="0.2">
      <c r="C9" s="125"/>
      <c r="D9" s="125"/>
    </row>
    <row r="10" spans="2:4" x14ac:dyDescent="0.2">
      <c r="C10" s="125"/>
      <c r="D10" s="125"/>
    </row>
    <row r="11" spans="2:4" x14ac:dyDescent="0.2">
      <c r="C11" s="125"/>
      <c r="D11" s="125"/>
    </row>
    <row r="12" spans="2:4" x14ac:dyDescent="0.2">
      <c r="C12" s="125"/>
      <c r="D12" s="125"/>
    </row>
    <row r="13" spans="2:4" x14ac:dyDescent="0.2">
      <c r="C13" s="125"/>
      <c r="D13" s="125"/>
    </row>
    <row r="14" spans="2:4" x14ac:dyDescent="0.2">
      <c r="C14" s="125"/>
      <c r="D14" s="125"/>
    </row>
    <row r="15" spans="2:4" x14ac:dyDescent="0.2">
      <c r="C15" s="125"/>
      <c r="D15" s="125"/>
    </row>
    <row r="16" spans="2:4" x14ac:dyDescent="0.2">
      <c r="C16" s="125"/>
      <c r="D16" s="125"/>
    </row>
    <row r="17" spans="3:4" x14ac:dyDescent="0.2">
      <c r="C17" s="125"/>
      <c r="D17" s="125"/>
    </row>
    <row r="18" spans="3:4" x14ac:dyDescent="0.2">
      <c r="C18" s="125"/>
      <c r="D18" s="125"/>
    </row>
    <row r="19" spans="3:4" x14ac:dyDescent="0.2">
      <c r="C19" s="125"/>
      <c r="D19" s="125"/>
    </row>
    <row r="20" spans="3:4" x14ac:dyDescent="0.2">
      <c r="C20" s="125"/>
      <c r="D20" s="125"/>
    </row>
    <row r="21" spans="3:4" x14ac:dyDescent="0.2">
      <c r="C21" s="125"/>
      <c r="D21" s="125"/>
    </row>
    <row r="22" spans="3:4" x14ac:dyDescent="0.2">
      <c r="C22" s="125"/>
      <c r="D22" s="125"/>
    </row>
    <row r="23" spans="3:4" x14ac:dyDescent="0.2">
      <c r="C23" s="125"/>
      <c r="D23" s="125"/>
    </row>
    <row r="24" spans="3:4" x14ac:dyDescent="0.2">
      <c r="C24" s="125"/>
      <c r="D24" s="125"/>
    </row>
    <row r="25" spans="3:4" x14ac:dyDescent="0.2">
      <c r="C25" s="125"/>
      <c r="D25" s="125"/>
    </row>
    <row r="26" spans="3:4" x14ac:dyDescent="0.2">
      <c r="C26" s="125"/>
      <c r="D26" s="125"/>
    </row>
    <row r="27" spans="3:4" x14ac:dyDescent="0.2">
      <c r="C27" s="125"/>
      <c r="D27" s="125"/>
    </row>
    <row r="28" spans="3:4" x14ac:dyDescent="0.2">
      <c r="C28" s="125"/>
      <c r="D28" s="125"/>
    </row>
    <row r="29" spans="3:4" x14ac:dyDescent="0.2">
      <c r="C29" s="125"/>
      <c r="D29" s="125"/>
    </row>
    <row r="30" spans="3:4" x14ac:dyDescent="0.2">
      <c r="C30" s="125"/>
      <c r="D30" s="125"/>
    </row>
    <row r="31" spans="3:4" x14ac:dyDescent="0.2">
      <c r="C31" s="125"/>
      <c r="D31" s="125"/>
    </row>
    <row r="32" spans="3:4" x14ac:dyDescent="0.2">
      <c r="C32" s="125"/>
      <c r="D32" s="125"/>
    </row>
    <row r="33" spans="3:4" x14ac:dyDescent="0.2">
      <c r="C33" s="125"/>
      <c r="D33" s="125"/>
    </row>
    <row r="34" spans="3:4" x14ac:dyDescent="0.2">
      <c r="C34" s="125"/>
      <c r="D34" s="125"/>
    </row>
    <row r="35" spans="3:4" x14ac:dyDescent="0.2">
      <c r="C35" s="125"/>
      <c r="D35" s="125"/>
    </row>
    <row r="36" spans="3:4" x14ac:dyDescent="0.2">
      <c r="C36" s="125"/>
      <c r="D36" s="125"/>
    </row>
    <row r="37" spans="3:4" x14ac:dyDescent="0.2">
      <c r="C37" s="125"/>
      <c r="D37" s="125"/>
    </row>
    <row r="38" spans="3:4" x14ac:dyDescent="0.2">
      <c r="C38" s="125"/>
      <c r="D38" s="125"/>
    </row>
    <row r="39" spans="3:4" x14ac:dyDescent="0.2">
      <c r="C39" s="125"/>
      <c r="D39" s="125"/>
    </row>
    <row r="40" spans="3:4" x14ac:dyDescent="0.2">
      <c r="C40" s="125"/>
      <c r="D40" s="125"/>
    </row>
    <row r="41" spans="3:4" x14ac:dyDescent="0.2">
      <c r="C41" s="125"/>
      <c r="D41" s="125"/>
    </row>
    <row r="42" spans="3:4" x14ac:dyDescent="0.2">
      <c r="C42" s="125"/>
      <c r="D42" s="125"/>
    </row>
    <row r="43" spans="3:4" x14ac:dyDescent="0.2">
      <c r="C43" s="125"/>
      <c r="D43" s="125"/>
    </row>
    <row r="44" spans="3:4" x14ac:dyDescent="0.2">
      <c r="C44" s="125"/>
      <c r="D44" s="125"/>
    </row>
    <row r="45" spans="3:4" x14ac:dyDescent="0.2">
      <c r="C45" s="125"/>
      <c r="D45" s="125"/>
    </row>
    <row r="46" spans="3:4" x14ac:dyDescent="0.2">
      <c r="C46" s="125"/>
      <c r="D46" s="125"/>
    </row>
    <row r="47" spans="3:4" x14ac:dyDescent="0.2">
      <c r="C47" s="125"/>
      <c r="D47" s="125"/>
    </row>
    <row r="48" spans="3:4" x14ac:dyDescent="0.2">
      <c r="C48" s="125"/>
      <c r="D48" s="125"/>
    </row>
    <row r="49" spans="3:4" x14ac:dyDescent="0.2">
      <c r="C49" s="125"/>
      <c r="D49" s="125"/>
    </row>
    <row r="50" spans="3:4" x14ac:dyDescent="0.2">
      <c r="C50" s="125"/>
      <c r="D50" s="125"/>
    </row>
    <row r="51" spans="3:4" x14ac:dyDescent="0.2">
      <c r="C51" s="125"/>
      <c r="D51" s="125"/>
    </row>
    <row r="52" spans="3:4" x14ac:dyDescent="0.2">
      <c r="C52" s="125"/>
      <c r="D52" s="125"/>
    </row>
    <row r="53" spans="3:4" x14ac:dyDescent="0.2">
      <c r="C53" s="125"/>
      <c r="D53" s="125"/>
    </row>
    <row r="54" spans="3:4" x14ac:dyDescent="0.2">
      <c r="C54" s="125"/>
      <c r="D54" s="125"/>
    </row>
    <row r="55" spans="3:4" x14ac:dyDescent="0.2">
      <c r="C55" s="125"/>
      <c r="D55" s="125"/>
    </row>
    <row r="56" spans="3:4" x14ac:dyDescent="0.2">
      <c r="C56" s="125"/>
      <c r="D56" s="125"/>
    </row>
    <row r="57" spans="3:4" x14ac:dyDescent="0.2">
      <c r="C57" s="125"/>
      <c r="D57" s="125"/>
    </row>
    <row r="58" spans="3:4" x14ac:dyDescent="0.2">
      <c r="C58" s="125"/>
      <c r="D58" s="125"/>
    </row>
    <row r="59" spans="3:4" x14ac:dyDescent="0.2">
      <c r="C59" s="125"/>
      <c r="D59" s="125"/>
    </row>
    <row r="60" spans="3:4" x14ac:dyDescent="0.2">
      <c r="C60" s="125"/>
      <c r="D60" s="125"/>
    </row>
    <row r="61" spans="3:4" x14ac:dyDescent="0.2">
      <c r="C61" s="125"/>
      <c r="D61" s="125"/>
    </row>
    <row r="62" spans="3:4" x14ac:dyDescent="0.2">
      <c r="C62" s="125"/>
      <c r="D62" s="125"/>
    </row>
    <row r="63" spans="3:4" x14ac:dyDescent="0.2">
      <c r="C63" s="125"/>
      <c r="D63" s="125"/>
    </row>
    <row r="64" spans="3:4" x14ac:dyDescent="0.2">
      <c r="C64" s="125"/>
      <c r="D64" s="125"/>
    </row>
    <row r="65" spans="3:4" x14ac:dyDescent="0.2">
      <c r="C65" s="125"/>
      <c r="D65" s="125"/>
    </row>
    <row r="66" spans="3:4" x14ac:dyDescent="0.2">
      <c r="C66" s="125"/>
      <c r="D66" s="125"/>
    </row>
    <row r="67" spans="3:4" x14ac:dyDescent="0.2">
      <c r="C67" s="125"/>
      <c r="D67" s="125"/>
    </row>
    <row r="68" spans="3:4" x14ac:dyDescent="0.2">
      <c r="C68" s="125"/>
      <c r="D68" s="125"/>
    </row>
    <row r="69" spans="3:4" x14ac:dyDescent="0.2">
      <c r="C69" s="125"/>
      <c r="D69" s="125"/>
    </row>
    <row r="70" spans="3:4" x14ac:dyDescent="0.2">
      <c r="C70" s="125"/>
      <c r="D70" s="125"/>
    </row>
    <row r="71" spans="3:4" x14ac:dyDescent="0.2">
      <c r="C71" s="125"/>
      <c r="D71" s="125"/>
    </row>
    <row r="72" spans="3:4" x14ac:dyDescent="0.2">
      <c r="C72" s="125"/>
      <c r="D72" s="125"/>
    </row>
    <row r="73" spans="3:4" x14ac:dyDescent="0.2">
      <c r="C73" s="125"/>
      <c r="D73" s="125"/>
    </row>
    <row r="74" spans="3:4" x14ac:dyDescent="0.2">
      <c r="C74" s="125"/>
      <c r="D74" s="125"/>
    </row>
    <row r="75" spans="3:4" x14ac:dyDescent="0.2">
      <c r="C75" s="125"/>
      <c r="D75" s="125"/>
    </row>
    <row r="76" spans="3:4" x14ac:dyDescent="0.2">
      <c r="C76" s="125"/>
      <c r="D76" s="125"/>
    </row>
    <row r="77" spans="3:4" x14ac:dyDescent="0.2">
      <c r="C77" s="125"/>
      <c r="D77" s="125"/>
    </row>
    <row r="78" spans="3:4" x14ac:dyDescent="0.2">
      <c r="C78" s="125"/>
      <c r="D78" s="125"/>
    </row>
    <row r="79" spans="3:4" x14ac:dyDescent="0.2">
      <c r="C79" s="125"/>
      <c r="D79" s="125"/>
    </row>
    <row r="80" spans="3:4" x14ac:dyDescent="0.2">
      <c r="C80" s="125"/>
      <c r="D80" s="125"/>
    </row>
    <row r="81" spans="3:4" x14ac:dyDescent="0.2">
      <c r="C81" s="125"/>
      <c r="D81" s="125"/>
    </row>
    <row r="82" spans="3:4" x14ac:dyDescent="0.2">
      <c r="C82" s="125"/>
      <c r="D82" s="125"/>
    </row>
    <row r="83" spans="3:4" x14ac:dyDescent="0.2">
      <c r="C83" s="125"/>
      <c r="D83" s="125"/>
    </row>
    <row r="84" spans="3:4" x14ac:dyDescent="0.2">
      <c r="C84" s="125"/>
      <c r="D84" s="125"/>
    </row>
    <row r="85" spans="3:4" x14ac:dyDescent="0.2">
      <c r="C85" s="125"/>
      <c r="D85" s="125"/>
    </row>
    <row r="86" spans="3:4" x14ac:dyDescent="0.2">
      <c r="C86" s="125"/>
      <c r="D86" s="125"/>
    </row>
    <row r="87" spans="3:4" x14ac:dyDescent="0.2">
      <c r="C87" s="125"/>
      <c r="D87" s="125"/>
    </row>
    <row r="88" spans="3:4" x14ac:dyDescent="0.2">
      <c r="C88" s="125"/>
      <c r="D88" s="125"/>
    </row>
    <row r="89" spans="3:4" x14ac:dyDescent="0.2">
      <c r="C89" s="125"/>
      <c r="D89" s="125"/>
    </row>
    <row r="90" spans="3:4" x14ac:dyDescent="0.2">
      <c r="C90" s="125"/>
      <c r="D90" s="125"/>
    </row>
    <row r="91" spans="3:4" x14ac:dyDescent="0.2">
      <c r="C91" s="125"/>
      <c r="D91" s="125"/>
    </row>
    <row r="92" spans="3:4" x14ac:dyDescent="0.2">
      <c r="C92" s="125"/>
      <c r="D92" s="125"/>
    </row>
    <row r="93" spans="3:4" x14ac:dyDescent="0.2">
      <c r="C93" s="125"/>
      <c r="D93" s="125"/>
    </row>
    <row r="94" spans="3:4" x14ac:dyDescent="0.2">
      <c r="C94" s="125"/>
      <c r="D94" s="125"/>
    </row>
    <row r="95" spans="3:4" x14ac:dyDescent="0.2">
      <c r="C95" s="125"/>
      <c r="D95" s="125"/>
    </row>
    <row r="96" spans="3:4" x14ac:dyDescent="0.2">
      <c r="C96" s="125"/>
      <c r="D96" s="125"/>
    </row>
    <row r="97" spans="3:4" x14ac:dyDescent="0.2">
      <c r="C97" s="125"/>
      <c r="D97" s="125"/>
    </row>
    <row r="98" spans="3:4" x14ac:dyDescent="0.2">
      <c r="C98" s="125"/>
      <c r="D98" s="125"/>
    </row>
    <row r="99" spans="3:4" x14ac:dyDescent="0.2">
      <c r="C99" s="125"/>
      <c r="D99" s="125"/>
    </row>
    <row r="100" spans="3:4" x14ac:dyDescent="0.2">
      <c r="C100" s="125"/>
      <c r="D100" s="125"/>
    </row>
    <row r="101" spans="3:4" x14ac:dyDescent="0.2">
      <c r="C101" s="125"/>
      <c r="D101" s="125"/>
    </row>
    <row r="102" spans="3:4" x14ac:dyDescent="0.2">
      <c r="C102" s="125"/>
      <c r="D102" s="125"/>
    </row>
    <row r="103" spans="3:4" x14ac:dyDescent="0.2">
      <c r="C103" s="125"/>
      <c r="D103" s="125"/>
    </row>
    <row r="104" spans="3:4" x14ac:dyDescent="0.2">
      <c r="C104" s="125"/>
      <c r="D104" s="125"/>
    </row>
    <row r="105" spans="3:4" x14ac:dyDescent="0.2">
      <c r="C105" s="125"/>
      <c r="D105" s="125"/>
    </row>
    <row r="106" spans="3:4" x14ac:dyDescent="0.2">
      <c r="C106" s="125"/>
      <c r="D106" s="125"/>
    </row>
    <row r="107" spans="3:4" x14ac:dyDescent="0.2">
      <c r="C107" s="125"/>
      <c r="D107" s="125"/>
    </row>
    <row r="108" spans="3:4" x14ac:dyDescent="0.2">
      <c r="C108" s="125"/>
      <c r="D108" s="125"/>
    </row>
    <row r="109" spans="3:4" x14ac:dyDescent="0.2">
      <c r="C109" s="125"/>
      <c r="D109" s="125"/>
    </row>
    <row r="110" spans="3:4" x14ac:dyDescent="0.2">
      <c r="C110" s="125"/>
      <c r="D110" s="125"/>
    </row>
    <row r="111" spans="3:4" x14ac:dyDescent="0.2">
      <c r="C111" s="125"/>
      <c r="D111" s="125"/>
    </row>
    <row r="112" spans="3:4" x14ac:dyDescent="0.2">
      <c r="C112" s="125"/>
      <c r="D112" s="125"/>
    </row>
    <row r="113" spans="3:4" x14ac:dyDescent="0.2">
      <c r="C113" s="125"/>
      <c r="D113" s="125"/>
    </row>
    <row r="114" spans="3:4" x14ac:dyDescent="0.2">
      <c r="C114" s="125"/>
      <c r="D114" s="125"/>
    </row>
    <row r="115" spans="3:4" x14ac:dyDescent="0.2">
      <c r="C115" s="125"/>
      <c r="D115" s="125"/>
    </row>
    <row r="116" spans="3:4" x14ac:dyDescent="0.2">
      <c r="C116" s="125"/>
      <c r="D116" s="125"/>
    </row>
    <row r="117" spans="3:4" x14ac:dyDescent="0.2">
      <c r="C117" s="125"/>
      <c r="D117" s="125"/>
    </row>
    <row r="118" spans="3:4" x14ac:dyDescent="0.2">
      <c r="C118" s="125"/>
      <c r="D118" s="125"/>
    </row>
    <row r="119" spans="3:4" x14ac:dyDescent="0.2">
      <c r="C119" s="125"/>
      <c r="D119" s="125"/>
    </row>
    <row r="120" spans="3:4" x14ac:dyDescent="0.2">
      <c r="C120" s="125"/>
      <c r="D120" s="125"/>
    </row>
    <row r="121" spans="3:4" x14ac:dyDescent="0.2">
      <c r="C121" s="125"/>
      <c r="D121" s="125"/>
    </row>
    <row r="122" spans="3:4" x14ac:dyDescent="0.2">
      <c r="C122" s="125"/>
      <c r="D122" s="125"/>
    </row>
    <row r="123" spans="3:4" x14ac:dyDescent="0.2">
      <c r="C123" s="125"/>
      <c r="D123" s="125"/>
    </row>
    <row r="124" spans="3:4" x14ac:dyDescent="0.2">
      <c r="C124" s="125"/>
      <c r="D124" s="125"/>
    </row>
    <row r="125" spans="3:4" x14ac:dyDescent="0.2">
      <c r="C125" s="125"/>
      <c r="D125" s="125"/>
    </row>
    <row r="126" spans="3:4" x14ac:dyDescent="0.2">
      <c r="C126" s="125"/>
      <c r="D126" s="125"/>
    </row>
    <row r="127" spans="3:4" x14ac:dyDescent="0.2">
      <c r="C127" s="125"/>
      <c r="D127" s="125"/>
    </row>
    <row r="128" spans="3:4" x14ac:dyDescent="0.2">
      <c r="C128" s="125"/>
      <c r="D128" s="125"/>
    </row>
    <row r="129" spans="3:4" x14ac:dyDescent="0.2">
      <c r="C129" s="125"/>
      <c r="D129" s="125"/>
    </row>
    <row r="130" spans="3:4" x14ac:dyDescent="0.2">
      <c r="C130" s="125"/>
      <c r="D130" s="125"/>
    </row>
    <row r="131" spans="3:4" x14ac:dyDescent="0.2">
      <c r="C131" s="125"/>
      <c r="D131" s="125"/>
    </row>
    <row r="132" spans="3:4" x14ac:dyDescent="0.2">
      <c r="C132" s="125"/>
      <c r="D132" s="125"/>
    </row>
    <row r="133" spans="3:4" x14ac:dyDescent="0.2">
      <c r="C133" s="125"/>
      <c r="D133" s="125"/>
    </row>
    <row r="134" spans="3:4" x14ac:dyDescent="0.2">
      <c r="C134" s="125"/>
      <c r="D134" s="125"/>
    </row>
    <row r="135" spans="3:4" x14ac:dyDescent="0.2">
      <c r="C135" s="125"/>
      <c r="D135" s="125"/>
    </row>
    <row r="136" spans="3:4" x14ac:dyDescent="0.2">
      <c r="C136" s="125"/>
      <c r="D136" s="125"/>
    </row>
    <row r="137" spans="3:4" x14ac:dyDescent="0.2">
      <c r="C137" s="125"/>
      <c r="D137" s="125"/>
    </row>
    <row r="138" spans="3:4" x14ac:dyDescent="0.2">
      <c r="C138" s="125"/>
      <c r="D138" s="125"/>
    </row>
    <row r="139" spans="3:4" x14ac:dyDescent="0.2">
      <c r="C139" s="125"/>
      <c r="D139" s="125"/>
    </row>
    <row r="140" spans="3:4" x14ac:dyDescent="0.2">
      <c r="C140" s="125"/>
      <c r="D140" s="125"/>
    </row>
    <row r="141" spans="3:4" x14ac:dyDescent="0.2">
      <c r="C141" s="125"/>
      <c r="D141" s="125"/>
    </row>
    <row r="142" spans="3:4" x14ac:dyDescent="0.2">
      <c r="C142" s="125"/>
      <c r="D142" s="125"/>
    </row>
    <row r="143" spans="3:4" x14ac:dyDescent="0.2">
      <c r="C143" s="125"/>
      <c r="D143" s="125"/>
    </row>
    <row r="144" spans="3:4" x14ac:dyDescent="0.2">
      <c r="C144" s="125"/>
      <c r="D144" s="125"/>
    </row>
    <row r="145" spans="3:4" x14ac:dyDescent="0.2">
      <c r="C145" s="125"/>
      <c r="D145" s="125"/>
    </row>
    <row r="146" spans="3:4" x14ac:dyDescent="0.2">
      <c r="C146" s="125"/>
      <c r="D146" s="125"/>
    </row>
    <row r="147" spans="3:4" x14ac:dyDescent="0.2">
      <c r="C147" s="125"/>
      <c r="D147" s="125"/>
    </row>
    <row r="148" spans="3:4" x14ac:dyDescent="0.2">
      <c r="C148" s="125"/>
      <c r="D148" s="125"/>
    </row>
    <row r="149" spans="3:4" x14ac:dyDescent="0.2">
      <c r="C149" s="125"/>
      <c r="D149" s="125"/>
    </row>
    <row r="150" spans="3:4" x14ac:dyDescent="0.2">
      <c r="C150" s="125"/>
      <c r="D150" s="125"/>
    </row>
    <row r="151" spans="3:4" x14ac:dyDescent="0.2">
      <c r="C151" s="125"/>
      <c r="D151" s="125"/>
    </row>
    <row r="152" spans="3:4" x14ac:dyDescent="0.2">
      <c r="C152" s="125"/>
      <c r="D152" s="125"/>
    </row>
    <row r="153" spans="3:4" x14ac:dyDescent="0.2">
      <c r="C153" s="125"/>
      <c r="D153" s="125"/>
    </row>
    <row r="154" spans="3:4" x14ac:dyDescent="0.2">
      <c r="C154" s="125"/>
      <c r="D154" s="125"/>
    </row>
    <row r="155" spans="3:4" x14ac:dyDescent="0.2">
      <c r="C155" s="125"/>
      <c r="D155" s="125"/>
    </row>
    <row r="156" spans="3:4" x14ac:dyDescent="0.2">
      <c r="C156" s="125"/>
      <c r="D156" s="125"/>
    </row>
    <row r="157" spans="3:4" x14ac:dyDescent="0.2">
      <c r="C157" s="125"/>
      <c r="D157" s="125"/>
    </row>
    <row r="158" spans="3:4" x14ac:dyDescent="0.2">
      <c r="C158" s="125"/>
      <c r="D158" s="125"/>
    </row>
    <row r="159" spans="3:4" x14ac:dyDescent="0.2">
      <c r="C159" s="125"/>
      <c r="D159" s="125"/>
    </row>
    <row r="160" spans="3:4" x14ac:dyDescent="0.2">
      <c r="C160" s="125"/>
      <c r="D160" s="125"/>
    </row>
    <row r="161" spans="3:4" x14ac:dyDescent="0.2">
      <c r="C161" s="125"/>
      <c r="D161" s="125"/>
    </row>
    <row r="162" spans="3:4" x14ac:dyDescent="0.2">
      <c r="C162" s="125"/>
      <c r="D162" s="125"/>
    </row>
    <row r="163" spans="3:4" x14ac:dyDescent="0.2">
      <c r="C163" s="125"/>
      <c r="D163" s="125"/>
    </row>
    <row r="164" spans="3:4" x14ac:dyDescent="0.2">
      <c r="C164" s="125"/>
      <c r="D164" s="125"/>
    </row>
    <row r="165" spans="3:4" x14ac:dyDescent="0.2">
      <c r="C165" s="125"/>
      <c r="D165" s="125"/>
    </row>
    <row r="166" spans="3:4" x14ac:dyDescent="0.2">
      <c r="C166" s="125"/>
      <c r="D166" s="125"/>
    </row>
    <row r="167" spans="3:4" x14ac:dyDescent="0.2">
      <c r="C167" s="125"/>
      <c r="D167" s="125"/>
    </row>
    <row r="168" spans="3:4" x14ac:dyDescent="0.2">
      <c r="C168" s="125"/>
      <c r="D168" s="125"/>
    </row>
    <row r="169" spans="3:4" x14ac:dyDescent="0.2">
      <c r="C169" s="125"/>
      <c r="D169" s="125"/>
    </row>
    <row r="170" spans="3:4" x14ac:dyDescent="0.2">
      <c r="C170" s="125"/>
      <c r="D170" s="125"/>
    </row>
    <row r="171" spans="3:4" x14ac:dyDescent="0.2">
      <c r="C171" s="125"/>
      <c r="D171" s="125"/>
    </row>
    <row r="172" spans="3:4" x14ac:dyDescent="0.2">
      <c r="C172" s="125"/>
      <c r="D172" s="125"/>
    </row>
    <row r="173" spans="3:4" x14ac:dyDescent="0.2">
      <c r="C173" s="125"/>
      <c r="D173" s="125"/>
    </row>
    <row r="174" spans="3:4" x14ac:dyDescent="0.2">
      <c r="C174" s="125"/>
      <c r="D174" s="125"/>
    </row>
    <row r="175" spans="3:4" x14ac:dyDescent="0.2">
      <c r="C175" s="125"/>
      <c r="D175" s="125"/>
    </row>
    <row r="176" spans="3:4" x14ac:dyDescent="0.2">
      <c r="C176" s="125"/>
      <c r="D176" s="125"/>
    </row>
    <row r="177" spans="3:4" x14ac:dyDescent="0.2">
      <c r="C177" s="125"/>
      <c r="D177" s="125"/>
    </row>
    <row r="178" spans="3:4" x14ac:dyDescent="0.2">
      <c r="C178" s="125"/>
      <c r="D178" s="125"/>
    </row>
    <row r="179" spans="3:4" x14ac:dyDescent="0.2">
      <c r="C179" s="125"/>
      <c r="D179" s="125"/>
    </row>
    <row r="180" spans="3:4" x14ac:dyDescent="0.2">
      <c r="C180" s="125"/>
      <c r="D180" s="125"/>
    </row>
    <row r="181" spans="3:4" x14ac:dyDescent="0.2">
      <c r="C181" s="125"/>
      <c r="D181" s="125"/>
    </row>
    <row r="182" spans="3:4" x14ac:dyDescent="0.2">
      <c r="C182" s="125"/>
      <c r="D182" s="125"/>
    </row>
    <row r="183" spans="3:4" x14ac:dyDescent="0.2">
      <c r="C183" s="125"/>
      <c r="D183" s="125"/>
    </row>
    <row r="184" spans="3:4" x14ac:dyDescent="0.2">
      <c r="C184" s="125"/>
      <c r="D184" s="125"/>
    </row>
    <row r="185" spans="3:4" x14ac:dyDescent="0.2">
      <c r="C185" s="125"/>
      <c r="D185" s="125"/>
    </row>
    <row r="186" spans="3:4" x14ac:dyDescent="0.2">
      <c r="C186" s="125"/>
      <c r="D186" s="125"/>
    </row>
    <row r="187" spans="3:4" x14ac:dyDescent="0.2">
      <c r="C187" s="125"/>
      <c r="D187" s="125"/>
    </row>
    <row r="188" spans="3:4" x14ac:dyDescent="0.2">
      <c r="C188" s="125"/>
      <c r="D188" s="125"/>
    </row>
    <row r="189" spans="3:4" x14ac:dyDescent="0.2">
      <c r="C189" s="125"/>
      <c r="D189" s="125"/>
    </row>
    <row r="190" spans="3:4" x14ac:dyDescent="0.2">
      <c r="C190" s="125"/>
      <c r="D190" s="125"/>
    </row>
    <row r="191" spans="3:4" x14ac:dyDescent="0.2">
      <c r="C191" s="125"/>
      <c r="D191" s="125"/>
    </row>
    <row r="192" spans="3:4" x14ac:dyDescent="0.2">
      <c r="C192" s="125"/>
      <c r="D192" s="125"/>
    </row>
    <row r="193" spans="3:4" x14ac:dyDescent="0.2">
      <c r="C193" s="125"/>
      <c r="D193" s="125"/>
    </row>
    <row r="194" spans="3:4" x14ac:dyDescent="0.2">
      <c r="C194" s="125"/>
      <c r="D194" s="125"/>
    </row>
    <row r="195" spans="3:4" x14ac:dyDescent="0.2">
      <c r="C195" s="125"/>
      <c r="D195" s="125"/>
    </row>
    <row r="196" spans="3:4" x14ac:dyDescent="0.2">
      <c r="C196" s="125"/>
      <c r="D196" s="125"/>
    </row>
    <row r="197" spans="3:4" x14ac:dyDescent="0.2">
      <c r="C197" s="125"/>
      <c r="D197" s="125"/>
    </row>
    <row r="198" spans="3:4" x14ac:dyDescent="0.2">
      <c r="C198" s="125"/>
      <c r="D198" s="125"/>
    </row>
    <row r="199" spans="3:4" x14ac:dyDescent="0.2">
      <c r="C199" s="125"/>
      <c r="D199" s="125"/>
    </row>
    <row r="200" spans="3:4" x14ac:dyDescent="0.2">
      <c r="C200" s="125"/>
      <c r="D200" s="125"/>
    </row>
    <row r="201" spans="3:4" x14ac:dyDescent="0.2">
      <c r="C201" s="125"/>
      <c r="D201" s="125"/>
    </row>
    <row r="202" spans="3:4" x14ac:dyDescent="0.2">
      <c r="C202" s="125"/>
      <c r="D202" s="125"/>
    </row>
    <row r="203" spans="3:4" x14ac:dyDescent="0.2">
      <c r="C203" s="125"/>
      <c r="D203" s="125"/>
    </row>
    <row r="204" spans="3:4" x14ac:dyDescent="0.2">
      <c r="C204" s="125"/>
      <c r="D204" s="125"/>
    </row>
    <row r="205" spans="3:4" x14ac:dyDescent="0.2">
      <c r="C205" s="125"/>
      <c r="D205" s="125"/>
    </row>
    <row r="206" spans="3:4" x14ac:dyDescent="0.2">
      <c r="C206" s="125"/>
      <c r="D206" s="125"/>
    </row>
    <row r="207" spans="3:4" x14ac:dyDescent="0.2">
      <c r="C207" s="125"/>
      <c r="D207" s="125"/>
    </row>
    <row r="208" spans="3:4" x14ac:dyDescent="0.2">
      <c r="C208" s="125"/>
      <c r="D208" s="125"/>
    </row>
    <row r="209" spans="3:4" x14ac:dyDescent="0.2">
      <c r="C209" s="125"/>
      <c r="D209" s="125"/>
    </row>
    <row r="210" spans="3:4" x14ac:dyDescent="0.2">
      <c r="C210" s="125"/>
      <c r="D210" s="125"/>
    </row>
    <row r="211" spans="3:4" x14ac:dyDescent="0.2">
      <c r="C211" s="125"/>
      <c r="D211" s="125"/>
    </row>
    <row r="212" spans="3:4" x14ac:dyDescent="0.2">
      <c r="C212" s="125"/>
      <c r="D212" s="125"/>
    </row>
    <row r="213" spans="3:4" x14ac:dyDescent="0.2">
      <c r="C213" s="125"/>
      <c r="D213" s="125"/>
    </row>
    <row r="214" spans="3:4" x14ac:dyDescent="0.2">
      <c r="C214" s="125"/>
      <c r="D214" s="125"/>
    </row>
    <row r="215" spans="3:4" x14ac:dyDescent="0.2">
      <c r="C215" s="125"/>
      <c r="D215" s="125"/>
    </row>
    <row r="216" spans="3:4" x14ac:dyDescent="0.2">
      <c r="C216" s="125"/>
      <c r="D216" s="125"/>
    </row>
    <row r="217" spans="3:4" x14ac:dyDescent="0.2">
      <c r="C217" s="125"/>
      <c r="D217" s="125"/>
    </row>
    <row r="218" spans="3:4" x14ac:dyDescent="0.2">
      <c r="C218" s="125"/>
      <c r="D218" s="125"/>
    </row>
    <row r="219" spans="3:4" x14ac:dyDescent="0.2">
      <c r="C219" s="125"/>
      <c r="D219" s="125"/>
    </row>
    <row r="220" spans="3:4" x14ac:dyDescent="0.2">
      <c r="C220" s="125"/>
      <c r="D220" s="125"/>
    </row>
    <row r="221" spans="3:4" x14ac:dyDescent="0.2">
      <c r="C221" s="125"/>
      <c r="D221" s="125"/>
    </row>
    <row r="222" spans="3:4" x14ac:dyDescent="0.2">
      <c r="C222" s="125"/>
      <c r="D222" s="125"/>
    </row>
    <row r="223" spans="3:4" x14ac:dyDescent="0.2">
      <c r="C223" s="125"/>
      <c r="D223" s="125"/>
    </row>
    <row r="224" spans="3:4" x14ac:dyDescent="0.2">
      <c r="C224" s="125"/>
      <c r="D224" s="125"/>
    </row>
    <row r="225" spans="3:4" x14ac:dyDescent="0.2">
      <c r="C225" s="125"/>
      <c r="D225" s="125"/>
    </row>
    <row r="226" spans="3:4" x14ac:dyDescent="0.2">
      <c r="C226" s="125"/>
      <c r="D226" s="125"/>
    </row>
    <row r="227" spans="3:4" x14ac:dyDescent="0.2">
      <c r="C227" s="125"/>
      <c r="D227" s="125"/>
    </row>
    <row r="228" spans="3:4" x14ac:dyDescent="0.2">
      <c r="C228" s="125"/>
      <c r="D228" s="125"/>
    </row>
    <row r="229" spans="3:4" x14ac:dyDescent="0.2">
      <c r="C229" s="125"/>
      <c r="D229" s="125"/>
    </row>
    <row r="230" spans="3:4" x14ac:dyDescent="0.2">
      <c r="C230" s="125"/>
      <c r="D230" s="125"/>
    </row>
    <row r="231" spans="3:4" x14ac:dyDescent="0.2">
      <c r="C231" s="125"/>
      <c r="D231" s="125"/>
    </row>
    <row r="232" spans="3:4" x14ac:dyDescent="0.2">
      <c r="C232" s="125"/>
      <c r="D232" s="125"/>
    </row>
    <row r="233" spans="3:4" x14ac:dyDescent="0.2">
      <c r="C233" s="125"/>
      <c r="D233" s="125"/>
    </row>
    <row r="234" spans="3:4" x14ac:dyDescent="0.2">
      <c r="C234" s="125"/>
      <c r="D234" s="125"/>
    </row>
    <row r="235" spans="3:4" x14ac:dyDescent="0.2">
      <c r="C235" s="125"/>
      <c r="D235" s="125"/>
    </row>
    <row r="236" spans="3:4" x14ac:dyDescent="0.2">
      <c r="C236" s="125"/>
      <c r="D236" s="125"/>
    </row>
    <row r="237" spans="3:4" x14ac:dyDescent="0.2">
      <c r="C237" s="125"/>
      <c r="D237" s="125"/>
    </row>
    <row r="238" spans="3:4" x14ac:dyDescent="0.2">
      <c r="C238" s="125"/>
      <c r="D238" s="125"/>
    </row>
    <row r="239" spans="3:4" x14ac:dyDescent="0.2">
      <c r="C239" s="125"/>
      <c r="D239" s="125"/>
    </row>
    <row r="240" spans="3:4" x14ac:dyDescent="0.2">
      <c r="C240" s="125"/>
      <c r="D240" s="125"/>
    </row>
    <row r="241" spans="3:4" x14ac:dyDescent="0.2">
      <c r="C241" s="125"/>
      <c r="D241" s="125"/>
    </row>
    <row r="242" spans="3:4" x14ac:dyDescent="0.2">
      <c r="C242" s="125"/>
      <c r="D242" s="125"/>
    </row>
    <row r="243" spans="3:4" x14ac:dyDescent="0.2">
      <c r="C243" s="125"/>
      <c r="D243" s="125"/>
    </row>
    <row r="244" spans="3:4" x14ac:dyDescent="0.2">
      <c r="C244" s="125"/>
      <c r="D244" s="125"/>
    </row>
    <row r="245" spans="3:4" x14ac:dyDescent="0.2">
      <c r="C245" s="125"/>
      <c r="D245" s="125"/>
    </row>
    <row r="246" spans="3:4" x14ac:dyDescent="0.2">
      <c r="C246" s="125"/>
      <c r="D246" s="125"/>
    </row>
    <row r="247" spans="3:4" x14ac:dyDescent="0.2">
      <c r="C247" s="125"/>
      <c r="D247" s="125"/>
    </row>
    <row r="248" spans="3:4" x14ac:dyDescent="0.2">
      <c r="C248" s="125"/>
      <c r="D248" s="125"/>
    </row>
    <row r="249" spans="3:4" x14ac:dyDescent="0.2">
      <c r="C249" s="125"/>
      <c r="D249" s="125"/>
    </row>
    <row r="250" spans="3:4" x14ac:dyDescent="0.2">
      <c r="C250" s="125"/>
      <c r="D250" s="125"/>
    </row>
    <row r="251" spans="3:4" x14ac:dyDescent="0.2">
      <c r="C251" s="125"/>
      <c r="D251" s="125"/>
    </row>
    <row r="252" spans="3:4" x14ac:dyDescent="0.2">
      <c r="C252" s="125"/>
      <c r="D252" s="125"/>
    </row>
    <row r="253" spans="3:4" x14ac:dyDescent="0.2">
      <c r="C253" s="125"/>
      <c r="D253" s="125"/>
    </row>
    <row r="254" spans="3:4" x14ac:dyDescent="0.2">
      <c r="C254" s="125"/>
      <c r="D254" s="125"/>
    </row>
    <row r="255" spans="3:4" x14ac:dyDescent="0.2">
      <c r="C255" s="125"/>
      <c r="D255" s="125"/>
    </row>
    <row r="256" spans="3:4" x14ac:dyDescent="0.2">
      <c r="C256" s="125"/>
      <c r="D256" s="125"/>
    </row>
    <row r="257" spans="3:4" x14ac:dyDescent="0.2">
      <c r="C257" s="125"/>
      <c r="D257" s="125"/>
    </row>
    <row r="258" spans="3:4" x14ac:dyDescent="0.2">
      <c r="C258" s="125"/>
      <c r="D258" s="125"/>
    </row>
    <row r="259" spans="3:4" x14ac:dyDescent="0.2">
      <c r="C259" s="125"/>
      <c r="D259" s="125"/>
    </row>
    <row r="260" spans="3:4" x14ac:dyDescent="0.2">
      <c r="C260" s="125"/>
      <c r="D260" s="125"/>
    </row>
    <row r="261" spans="3:4" x14ac:dyDescent="0.2">
      <c r="C261" s="125"/>
      <c r="D261" s="125"/>
    </row>
    <row r="262" spans="3:4" x14ac:dyDescent="0.2">
      <c r="C262" s="125"/>
      <c r="D262" s="125"/>
    </row>
    <row r="263" spans="3:4" x14ac:dyDescent="0.2">
      <c r="C263" s="125"/>
      <c r="D263" s="125"/>
    </row>
    <row r="264" spans="3:4" x14ac:dyDescent="0.2">
      <c r="C264" s="125"/>
      <c r="D264" s="125"/>
    </row>
    <row r="265" spans="3:4" x14ac:dyDescent="0.2">
      <c r="C265" s="125"/>
      <c r="D265" s="125"/>
    </row>
    <row r="266" spans="3:4" x14ac:dyDescent="0.2">
      <c r="C266" s="125"/>
      <c r="D266" s="125"/>
    </row>
    <row r="267" spans="3:4" x14ac:dyDescent="0.2">
      <c r="C267" s="125"/>
      <c r="D267" s="125"/>
    </row>
    <row r="268" spans="3:4" x14ac:dyDescent="0.2">
      <c r="C268" s="125"/>
      <c r="D268" s="125"/>
    </row>
    <row r="269" spans="3:4" x14ac:dyDescent="0.2">
      <c r="C269" s="125"/>
      <c r="D269" s="125"/>
    </row>
    <row r="270" spans="3:4" x14ac:dyDescent="0.2">
      <c r="C270" s="125"/>
      <c r="D270" s="125"/>
    </row>
    <row r="271" spans="3:4" x14ac:dyDescent="0.2">
      <c r="C271" s="125"/>
      <c r="D271" s="125"/>
    </row>
    <row r="272" spans="3:4" x14ac:dyDescent="0.2">
      <c r="C272" s="125"/>
      <c r="D272" s="125"/>
    </row>
    <row r="273" spans="3:4" x14ac:dyDescent="0.2">
      <c r="C273" s="125"/>
      <c r="D273" s="125"/>
    </row>
    <row r="274" spans="3:4" x14ac:dyDescent="0.2">
      <c r="C274" s="125"/>
      <c r="D274" s="125"/>
    </row>
    <row r="275" spans="3:4" x14ac:dyDescent="0.2">
      <c r="C275" s="125"/>
      <c r="D275" s="125"/>
    </row>
    <row r="276" spans="3:4" x14ac:dyDescent="0.2">
      <c r="C276" s="125"/>
      <c r="D276" s="125"/>
    </row>
    <row r="277" spans="3:4" x14ac:dyDescent="0.2">
      <c r="C277" s="125"/>
      <c r="D277" s="125"/>
    </row>
    <row r="278" spans="3:4" x14ac:dyDescent="0.2">
      <c r="C278" s="125"/>
      <c r="D278" s="125"/>
    </row>
    <row r="279" spans="3:4" x14ac:dyDescent="0.2">
      <c r="C279" s="125"/>
      <c r="D279" s="125"/>
    </row>
    <row r="280" spans="3:4" x14ac:dyDescent="0.2">
      <c r="C280" s="125"/>
      <c r="D280" s="125"/>
    </row>
    <row r="281" spans="3:4" x14ac:dyDescent="0.2">
      <c r="C281" s="125"/>
      <c r="D281" s="125"/>
    </row>
    <row r="282" spans="3:4" x14ac:dyDescent="0.2">
      <c r="C282" s="125"/>
      <c r="D282" s="125"/>
    </row>
    <row r="283" spans="3:4" x14ac:dyDescent="0.2">
      <c r="C283" s="125"/>
      <c r="D283" s="125"/>
    </row>
    <row r="284" spans="3:4" x14ac:dyDescent="0.2">
      <c r="C284" s="125"/>
      <c r="D284" s="125"/>
    </row>
    <row r="285" spans="3:4" x14ac:dyDescent="0.2">
      <c r="C285" s="125"/>
      <c r="D285" s="125"/>
    </row>
    <row r="286" spans="3:4" x14ac:dyDescent="0.2">
      <c r="C286" s="125"/>
      <c r="D286" s="125"/>
    </row>
    <row r="287" spans="3:4" x14ac:dyDescent="0.2">
      <c r="C287" s="125"/>
      <c r="D287" s="125"/>
    </row>
    <row r="288" spans="3:4" x14ac:dyDescent="0.2">
      <c r="C288" s="125"/>
      <c r="D288" s="125"/>
    </row>
    <row r="289" spans="3:4" x14ac:dyDescent="0.2">
      <c r="C289" s="125"/>
      <c r="D289" s="125"/>
    </row>
    <row r="290" spans="3:4" x14ac:dyDescent="0.2">
      <c r="C290" s="125"/>
      <c r="D290" s="125"/>
    </row>
    <row r="291" spans="3:4" x14ac:dyDescent="0.2">
      <c r="C291" s="125"/>
      <c r="D291" s="125"/>
    </row>
    <row r="292" spans="3:4" x14ac:dyDescent="0.2">
      <c r="C292" s="125"/>
      <c r="D292" s="125"/>
    </row>
    <row r="293" spans="3:4" x14ac:dyDescent="0.2">
      <c r="C293" s="125"/>
      <c r="D293" s="125"/>
    </row>
    <row r="294" spans="3:4" x14ac:dyDescent="0.2">
      <c r="C294" s="125"/>
      <c r="D294" s="125"/>
    </row>
    <row r="295" spans="3:4" x14ac:dyDescent="0.2">
      <c r="C295" s="125"/>
      <c r="D295" s="125"/>
    </row>
    <row r="296" spans="3:4" x14ac:dyDescent="0.2">
      <c r="C296" s="125"/>
      <c r="D296" s="125"/>
    </row>
    <row r="297" spans="3:4" x14ac:dyDescent="0.2">
      <c r="C297" s="125"/>
      <c r="D297" s="125"/>
    </row>
    <row r="298" spans="3:4" x14ac:dyDescent="0.2">
      <c r="C298" s="125"/>
      <c r="D298" s="125"/>
    </row>
    <row r="299" spans="3:4" x14ac:dyDescent="0.2">
      <c r="C299" s="125"/>
      <c r="D299" s="125"/>
    </row>
    <row r="300" spans="3:4" x14ac:dyDescent="0.2">
      <c r="C300" s="125"/>
      <c r="D300" s="125"/>
    </row>
    <row r="301" spans="3:4" x14ac:dyDescent="0.2">
      <c r="C301" s="125"/>
      <c r="D301" s="125"/>
    </row>
    <row r="302" spans="3:4" x14ac:dyDescent="0.2">
      <c r="C302" s="125"/>
      <c r="D302" s="125"/>
    </row>
    <row r="303" spans="3:4" x14ac:dyDescent="0.2">
      <c r="C303" s="125"/>
      <c r="D303" s="125"/>
    </row>
    <row r="304" spans="3:4" x14ac:dyDescent="0.2">
      <c r="C304" s="125"/>
      <c r="D304" s="125"/>
    </row>
    <row r="305" spans="3:4" x14ac:dyDescent="0.2">
      <c r="C305" s="125"/>
      <c r="D305" s="125"/>
    </row>
    <row r="306" spans="3:4" x14ac:dyDescent="0.2">
      <c r="C306" s="125"/>
      <c r="D306" s="125"/>
    </row>
    <row r="307" spans="3:4" x14ac:dyDescent="0.2">
      <c r="C307" s="125"/>
      <c r="D307" s="125"/>
    </row>
    <row r="308" spans="3:4" x14ac:dyDescent="0.2">
      <c r="C308" s="125"/>
      <c r="D308" s="125"/>
    </row>
    <row r="309" spans="3:4" x14ac:dyDescent="0.2">
      <c r="C309" s="125"/>
      <c r="D309" s="125"/>
    </row>
    <row r="310" spans="3:4" x14ac:dyDescent="0.2">
      <c r="C310" s="125"/>
      <c r="D310" s="125"/>
    </row>
    <row r="311" spans="3:4" x14ac:dyDescent="0.2">
      <c r="C311" s="125"/>
      <c r="D311" s="125"/>
    </row>
    <row r="312" spans="3:4" x14ac:dyDescent="0.2">
      <c r="C312" s="125"/>
      <c r="D312" s="125"/>
    </row>
    <row r="313" spans="3:4" x14ac:dyDescent="0.2">
      <c r="C313" s="125"/>
      <c r="D313" s="125"/>
    </row>
    <row r="314" spans="3:4" x14ac:dyDescent="0.2">
      <c r="C314" s="125"/>
      <c r="D314" s="125"/>
    </row>
    <row r="315" spans="3:4" x14ac:dyDescent="0.2">
      <c r="C315" s="125"/>
      <c r="D315" s="125"/>
    </row>
    <row r="316" spans="3:4" x14ac:dyDescent="0.2">
      <c r="C316" s="125"/>
      <c r="D316" s="125"/>
    </row>
    <row r="317" spans="3:4" x14ac:dyDescent="0.2">
      <c r="C317" s="125"/>
      <c r="D317" s="125"/>
    </row>
    <row r="318" spans="3:4" x14ac:dyDescent="0.2">
      <c r="C318" s="125"/>
      <c r="D318" s="125"/>
    </row>
    <row r="319" spans="3:4" x14ac:dyDescent="0.2">
      <c r="C319" s="125"/>
      <c r="D319" s="125"/>
    </row>
    <row r="320" spans="3:4" x14ac:dyDescent="0.2">
      <c r="C320" s="125"/>
      <c r="D320" s="125"/>
    </row>
    <row r="321" spans="3:4" x14ac:dyDescent="0.2">
      <c r="C321" s="125"/>
      <c r="D321" s="125"/>
    </row>
    <row r="322" spans="3:4" x14ac:dyDescent="0.2">
      <c r="C322" s="125"/>
      <c r="D322" s="125"/>
    </row>
    <row r="323" spans="3:4" x14ac:dyDescent="0.2">
      <c r="C323" s="125"/>
      <c r="D323" s="125"/>
    </row>
    <row r="324" spans="3:4" x14ac:dyDescent="0.2">
      <c r="C324" s="125"/>
      <c r="D324" s="125"/>
    </row>
    <row r="325" spans="3:4" x14ac:dyDescent="0.2">
      <c r="C325" s="125"/>
      <c r="D325" s="125"/>
    </row>
    <row r="326" spans="3:4" x14ac:dyDescent="0.2">
      <c r="C326" s="125"/>
      <c r="D326" s="125"/>
    </row>
    <row r="327" spans="3:4" x14ac:dyDescent="0.2">
      <c r="C327" s="125"/>
      <c r="D327" s="125"/>
    </row>
    <row r="328" spans="3:4" x14ac:dyDescent="0.2">
      <c r="C328" s="125"/>
      <c r="D328" s="125"/>
    </row>
    <row r="329" spans="3:4" x14ac:dyDescent="0.2">
      <c r="C329" s="125"/>
      <c r="D329" s="125"/>
    </row>
    <row r="330" spans="3:4" x14ac:dyDescent="0.2">
      <c r="C330" s="125"/>
      <c r="D330" s="125"/>
    </row>
    <row r="331" spans="3:4" x14ac:dyDescent="0.2">
      <c r="C331" s="125"/>
      <c r="D331" s="125"/>
    </row>
    <row r="332" spans="3:4" x14ac:dyDescent="0.2">
      <c r="C332" s="125"/>
      <c r="D332" s="125"/>
    </row>
    <row r="333" spans="3:4" x14ac:dyDescent="0.2">
      <c r="C333" s="125"/>
      <c r="D333" s="125"/>
    </row>
    <row r="334" spans="3:4" x14ac:dyDescent="0.2">
      <c r="C334" s="125"/>
      <c r="D334" s="125"/>
    </row>
    <row r="335" spans="3:4" x14ac:dyDescent="0.2">
      <c r="C335" s="125"/>
      <c r="D335" s="125"/>
    </row>
    <row r="336" spans="3:4" x14ac:dyDescent="0.2">
      <c r="C336" s="125"/>
      <c r="D336" s="125"/>
    </row>
    <row r="337" spans="3:4" x14ac:dyDescent="0.2">
      <c r="C337" s="125"/>
      <c r="D337" s="125"/>
    </row>
    <row r="338" spans="3:4" x14ac:dyDescent="0.2">
      <c r="C338" s="125"/>
      <c r="D338" s="125"/>
    </row>
    <row r="339" spans="3:4" x14ac:dyDescent="0.2">
      <c r="C339" s="125"/>
      <c r="D339" s="125"/>
    </row>
    <row r="340" spans="3:4" x14ac:dyDescent="0.2">
      <c r="C340" s="125"/>
      <c r="D340" s="125"/>
    </row>
    <row r="341" spans="3:4" x14ac:dyDescent="0.2">
      <c r="C341" s="125"/>
      <c r="D341" s="125"/>
    </row>
    <row r="342" spans="3:4" x14ac:dyDescent="0.2">
      <c r="C342" s="125"/>
      <c r="D342" s="125"/>
    </row>
    <row r="343" spans="3:4" x14ac:dyDescent="0.2">
      <c r="C343" s="125"/>
      <c r="D343" s="125"/>
    </row>
    <row r="344" spans="3:4" x14ac:dyDescent="0.2">
      <c r="C344" s="125"/>
      <c r="D344" s="125"/>
    </row>
    <row r="345" spans="3:4" x14ac:dyDescent="0.2">
      <c r="C345" s="125"/>
      <c r="D345" s="125"/>
    </row>
    <row r="346" spans="3:4" x14ac:dyDescent="0.2">
      <c r="C346" s="125"/>
      <c r="D346" s="125"/>
    </row>
    <row r="347" spans="3:4" x14ac:dyDescent="0.2">
      <c r="C347" s="125"/>
      <c r="D347" s="125"/>
    </row>
    <row r="348" spans="3:4" x14ac:dyDescent="0.2">
      <c r="C348" s="125"/>
      <c r="D348" s="125"/>
    </row>
    <row r="349" spans="3:4" x14ac:dyDescent="0.2">
      <c r="C349" s="125"/>
      <c r="D349" s="125"/>
    </row>
    <row r="350" spans="3:4" x14ac:dyDescent="0.2">
      <c r="C350" s="125"/>
      <c r="D350" s="125"/>
    </row>
    <row r="351" spans="3:4" x14ac:dyDescent="0.2">
      <c r="C351" s="125"/>
      <c r="D351" s="125"/>
    </row>
    <row r="352" spans="3:4" x14ac:dyDescent="0.2">
      <c r="C352" s="125"/>
      <c r="D352" s="125"/>
    </row>
    <row r="353" spans="3:4" x14ac:dyDescent="0.2">
      <c r="C353" s="125"/>
      <c r="D353" s="125"/>
    </row>
    <row r="354" spans="3:4" x14ac:dyDescent="0.2">
      <c r="C354" s="125"/>
      <c r="D354" s="125"/>
    </row>
    <row r="355" spans="3:4" x14ac:dyDescent="0.2">
      <c r="C355" s="125"/>
      <c r="D355" s="125"/>
    </row>
    <row r="356" spans="3:4" x14ac:dyDescent="0.2">
      <c r="C356" s="125"/>
      <c r="D356" s="125"/>
    </row>
    <row r="357" spans="3:4" x14ac:dyDescent="0.2">
      <c r="C357" s="125"/>
      <c r="D357" s="125"/>
    </row>
    <row r="358" spans="3:4" x14ac:dyDescent="0.2">
      <c r="C358" s="125"/>
      <c r="D358" s="125"/>
    </row>
    <row r="359" spans="3:4" x14ac:dyDescent="0.2">
      <c r="C359" s="125"/>
      <c r="D359" s="125"/>
    </row>
    <row r="360" spans="3:4" x14ac:dyDescent="0.2">
      <c r="C360" s="125"/>
      <c r="D360" s="125"/>
    </row>
    <row r="361" spans="3:4" x14ac:dyDescent="0.2">
      <c r="C361" s="125"/>
      <c r="D361" s="125"/>
    </row>
    <row r="362" spans="3:4" x14ac:dyDescent="0.2">
      <c r="C362" s="125"/>
      <c r="D362" s="125"/>
    </row>
    <row r="363" spans="3:4" x14ac:dyDescent="0.2">
      <c r="C363" s="125"/>
      <c r="D363" s="125"/>
    </row>
    <row r="364" spans="3:4" x14ac:dyDescent="0.2">
      <c r="C364" s="125"/>
      <c r="D364" s="125"/>
    </row>
    <row r="365" spans="3:4" x14ac:dyDescent="0.2">
      <c r="C365" s="125"/>
      <c r="D365" s="125"/>
    </row>
    <row r="366" spans="3:4" x14ac:dyDescent="0.2">
      <c r="C366" s="125"/>
      <c r="D366" s="125"/>
    </row>
    <row r="367" spans="3:4" x14ac:dyDescent="0.2">
      <c r="C367" s="125"/>
      <c r="D367" s="125"/>
    </row>
    <row r="368" spans="3:4" x14ac:dyDescent="0.2">
      <c r="C368" s="125"/>
      <c r="D368" s="125"/>
    </row>
    <row r="369" spans="3:4" x14ac:dyDescent="0.2">
      <c r="C369" s="125"/>
      <c r="D369" s="125"/>
    </row>
    <row r="370" spans="3:4" x14ac:dyDescent="0.2">
      <c r="C370" s="125"/>
      <c r="D370" s="125"/>
    </row>
    <row r="371" spans="3:4" x14ac:dyDescent="0.2">
      <c r="C371" s="125"/>
      <c r="D371" s="125"/>
    </row>
    <row r="372" spans="3:4" x14ac:dyDescent="0.2">
      <c r="C372" s="125"/>
      <c r="D372" s="125"/>
    </row>
    <row r="373" spans="3:4" x14ac:dyDescent="0.2">
      <c r="C373" s="125"/>
      <c r="D373" s="125"/>
    </row>
    <row r="374" spans="3:4" x14ac:dyDescent="0.2">
      <c r="C374" s="125"/>
      <c r="D374" s="125"/>
    </row>
    <row r="375" spans="3:4" x14ac:dyDescent="0.2">
      <c r="C375" s="125"/>
      <c r="D375" s="125"/>
    </row>
    <row r="376" spans="3:4" x14ac:dyDescent="0.2">
      <c r="C376" s="125"/>
      <c r="D376" s="125"/>
    </row>
    <row r="377" spans="3:4" x14ac:dyDescent="0.2">
      <c r="C377" s="125"/>
      <c r="D377" s="125"/>
    </row>
    <row r="378" spans="3:4" x14ac:dyDescent="0.2">
      <c r="C378" s="125"/>
      <c r="D378" s="125"/>
    </row>
    <row r="379" spans="3:4" x14ac:dyDescent="0.2">
      <c r="C379" s="125"/>
      <c r="D379" s="125"/>
    </row>
    <row r="380" spans="3:4" x14ac:dyDescent="0.2">
      <c r="C380" s="125"/>
      <c r="D380" s="125"/>
    </row>
    <row r="381" spans="3:4" x14ac:dyDescent="0.2">
      <c r="C381" s="125"/>
      <c r="D381" s="125"/>
    </row>
    <row r="382" spans="3:4" x14ac:dyDescent="0.2">
      <c r="C382" s="125"/>
      <c r="D382" s="125"/>
    </row>
    <row r="383" spans="3:4" x14ac:dyDescent="0.2">
      <c r="C383" s="125"/>
      <c r="D383" s="125"/>
    </row>
    <row r="384" spans="3:4" x14ac:dyDescent="0.2">
      <c r="C384" s="125"/>
      <c r="D384" s="125"/>
    </row>
    <row r="385" spans="3:4" x14ac:dyDescent="0.2">
      <c r="C385" s="125"/>
      <c r="D385" s="125"/>
    </row>
    <row r="386" spans="3:4" x14ac:dyDescent="0.2">
      <c r="C386" s="125"/>
      <c r="D386" s="125"/>
    </row>
    <row r="387" spans="3:4" x14ac:dyDescent="0.2">
      <c r="C387" s="125"/>
      <c r="D387" s="125"/>
    </row>
    <row r="388" spans="3:4" x14ac:dyDescent="0.2">
      <c r="C388" s="125"/>
      <c r="D388" s="125"/>
    </row>
    <row r="389" spans="3:4" x14ac:dyDescent="0.2">
      <c r="C389" s="125"/>
      <c r="D389" s="125"/>
    </row>
    <row r="390" spans="3:4" x14ac:dyDescent="0.2">
      <c r="C390" s="125"/>
      <c r="D390" s="125"/>
    </row>
    <row r="391" spans="3:4" x14ac:dyDescent="0.2">
      <c r="C391" s="125"/>
      <c r="D391" s="125"/>
    </row>
    <row r="392" spans="3:4" x14ac:dyDescent="0.2">
      <c r="C392" s="125"/>
      <c r="D392" s="125"/>
    </row>
    <row r="393" spans="3:4" x14ac:dyDescent="0.2">
      <c r="C393" s="125"/>
      <c r="D393" s="125"/>
    </row>
    <row r="394" spans="3:4" x14ac:dyDescent="0.2">
      <c r="C394" s="125"/>
      <c r="D394" s="125"/>
    </row>
    <row r="395" spans="3:4" x14ac:dyDescent="0.2">
      <c r="C395" s="125"/>
      <c r="D395" s="125"/>
    </row>
    <row r="396" spans="3:4" x14ac:dyDescent="0.2">
      <c r="C396" s="125"/>
      <c r="D396" s="125"/>
    </row>
    <row r="397" spans="3:4" x14ac:dyDescent="0.2">
      <c r="C397" s="125"/>
      <c r="D397" s="125"/>
    </row>
    <row r="398" spans="3:4" x14ac:dyDescent="0.2">
      <c r="C398" s="125"/>
      <c r="D398" s="125"/>
    </row>
    <row r="399" spans="3:4" x14ac:dyDescent="0.2">
      <c r="C399" s="125"/>
      <c r="D399" s="125"/>
    </row>
    <row r="400" spans="3:4" x14ac:dyDescent="0.2">
      <c r="C400" s="125"/>
      <c r="D400" s="125"/>
    </row>
    <row r="401" spans="3:4" x14ac:dyDescent="0.2">
      <c r="C401" s="125"/>
      <c r="D401" s="125"/>
    </row>
    <row r="402" spans="3:4" x14ac:dyDescent="0.2">
      <c r="C402" s="125"/>
      <c r="D402" s="125"/>
    </row>
    <row r="403" spans="3:4" x14ac:dyDescent="0.2">
      <c r="C403" s="125"/>
      <c r="D403" s="125"/>
    </row>
    <row r="404" spans="3:4" x14ac:dyDescent="0.2">
      <c r="C404" s="125"/>
      <c r="D404" s="125"/>
    </row>
    <row r="405" spans="3:4" x14ac:dyDescent="0.2">
      <c r="C405" s="125"/>
      <c r="D405" s="125"/>
    </row>
    <row r="406" spans="3:4" x14ac:dyDescent="0.2">
      <c r="C406" s="125"/>
      <c r="D406" s="125"/>
    </row>
    <row r="407" spans="3:4" x14ac:dyDescent="0.2">
      <c r="C407" s="125"/>
      <c r="D407" s="125"/>
    </row>
    <row r="408" spans="3:4" x14ac:dyDescent="0.2">
      <c r="C408" s="125"/>
      <c r="D408" s="125"/>
    </row>
    <row r="409" spans="3:4" x14ac:dyDescent="0.2">
      <c r="C409" s="125"/>
      <c r="D409" s="125"/>
    </row>
  </sheetData>
  <autoFilter ref="B1:D1" xr:uid="{00000000-0009-0000-0000-000005000000}"/>
  <pageMargins bottom="0.75" footer="0.3" header="0.3" left="0.7" right="0.7" top="0.7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4">
      <vt:variant>
        <vt:lpstr>Листы</vt:lpstr>
      </vt:variant>
      <vt:variant>
        <vt:i4>7</vt:i4>
      </vt:variant>
      <vt:variant>
        <vt:lpstr>Именованные диапазоны</vt:lpstr>
      </vt:variant>
      <vt:variant>
        <vt:i4>2</vt:i4>
      </vt:variant>
    </vt:vector>
  </HeadingPairs>
  <TitlesOfParts>
    <vt:vector baseType="lpstr" size="9">
      <vt:lpstr>Control</vt:lpstr>
      <vt:lpstr>Вводные данные</vt:lpstr>
      <vt:lpstr>Data</vt:lpstr>
      <vt:lpstr>Отчет</vt:lpstr>
      <vt:lpstr>Вспомогательный</vt:lpstr>
      <vt:lpstr>Ввод</vt:lpstr>
      <vt:lpstr>Результат</vt:lpstr>
      <vt:lpstr>'Вводные данные'!Область_печати</vt:lpstr>
      <vt:lpstr>Отчет!Область_печати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2019-12-23T05:42:16Z</dcterms:created>
  <dc:creator>Author</dc:creator>
  <cp:lastModifiedBy>G T</cp:lastModifiedBy>
  <cp:lastPrinted>2020-01-29T10:02:57Z</cp:lastPrinted>
  <dcterms:modified xsi:type="dcterms:W3CDTF">2024-01-15T18:45:24Z</dcterms:modified>
</cp:coreProperties>
</file>