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Documents\IA\Projet IA 11\Livrables\"/>
    </mc:Choice>
  </mc:AlternateContent>
  <xr:revisionPtr revIDLastSave="0" documentId="13_ncr:1_{7078694C-C5AD-4C1D-B3D4-820034ADFD61}" xr6:coauthVersionLast="47" xr6:coauthVersionMax="47" xr10:uidLastSave="{00000000-0000-0000-0000-000000000000}"/>
  <bookViews>
    <workbookView xWindow="-110" yWindow="-110" windowWidth="25820" windowHeight="14020" firstSheet="7" activeTab="7" xr2:uid="{00000000-000D-0000-FFFF-FFFF00000000}"/>
  </bookViews>
  <sheets>
    <sheet name="Onglets" sheetId="1" r:id="rId1"/>
    <sheet name="Ressources_Humaines" sheetId="3" r:id="rId2"/>
    <sheet name="Ressources_Techniques" sheetId="4" r:id="rId3"/>
    <sheet name="Revenus_attendus" sheetId="5" r:id="rId4"/>
    <sheet name="Bilan_Scenario" sheetId="6" r:id="rId5"/>
    <sheet name="QQOQQCP" sheetId="7" r:id="rId6"/>
    <sheet name="Spectre_7D" sheetId="8" r:id="rId7"/>
    <sheet name="Risques" sheetId="9" r:id="rId8"/>
    <sheet name="TJM" sheetId="10" r:id="rId9"/>
    <sheet name="Coûts_Azure"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6" l="1"/>
  <c r="I6" i="6"/>
  <c r="I5" i="6"/>
  <c r="I4" i="6"/>
  <c r="I3" i="6"/>
  <c r="B35" i="3"/>
  <c r="B23" i="3"/>
  <c r="J23" i="3"/>
  <c r="T20" i="4"/>
  <c r="S20" i="4"/>
  <c r="R20" i="4"/>
  <c r="Q20" i="4"/>
  <c r="P20" i="4"/>
  <c r="O20" i="4"/>
  <c r="N20" i="4"/>
  <c r="M20" i="4"/>
  <c r="L20" i="4"/>
  <c r="K20" i="4"/>
  <c r="J20" i="4"/>
  <c r="I20" i="4"/>
  <c r="E20" i="4"/>
  <c r="D20" i="4"/>
  <c r="C20" i="4"/>
  <c r="B20" i="4"/>
  <c r="T19" i="4"/>
  <c r="S19" i="4"/>
  <c r="R19" i="4"/>
  <c r="Q19" i="4"/>
  <c r="P19" i="4"/>
  <c r="O19" i="4"/>
  <c r="N19" i="4"/>
  <c r="M19" i="4"/>
  <c r="L19" i="4"/>
  <c r="K19" i="4"/>
  <c r="J19" i="4"/>
  <c r="I19" i="4"/>
  <c r="E19" i="4"/>
  <c r="D19" i="4"/>
  <c r="C19" i="4"/>
  <c r="B19" i="4"/>
  <c r="T17" i="4"/>
  <c r="S17" i="4"/>
  <c r="R17" i="4"/>
  <c r="Q17" i="4"/>
  <c r="P17" i="4"/>
  <c r="O17" i="4"/>
  <c r="N17" i="4"/>
  <c r="M17" i="4"/>
  <c r="L17" i="4"/>
  <c r="K17" i="4"/>
  <c r="J17" i="4"/>
  <c r="I17" i="4"/>
  <c r="E17" i="4"/>
  <c r="D17" i="4"/>
  <c r="C17" i="4"/>
  <c r="B17" i="4"/>
  <c r="T16" i="4"/>
  <c r="S16" i="4"/>
  <c r="R16" i="4"/>
  <c r="Q16" i="4"/>
  <c r="P16" i="4"/>
  <c r="O16" i="4"/>
  <c r="N16" i="4"/>
  <c r="M16" i="4"/>
  <c r="L16" i="4"/>
  <c r="K16" i="4"/>
  <c r="J16" i="4"/>
  <c r="I16" i="4"/>
  <c r="E16" i="4"/>
  <c r="D16" i="4"/>
  <c r="C16" i="4"/>
  <c r="B16" i="4"/>
  <c r="T15" i="4"/>
  <c r="S15" i="4"/>
  <c r="R15" i="4"/>
  <c r="Q15" i="4"/>
  <c r="P15" i="4"/>
  <c r="O15" i="4"/>
  <c r="N15" i="4"/>
  <c r="M15" i="4"/>
  <c r="L15" i="4"/>
  <c r="K15" i="4"/>
  <c r="J15" i="4"/>
  <c r="I15" i="4"/>
  <c r="E15" i="4"/>
  <c r="D15" i="4"/>
  <c r="C15" i="4"/>
  <c r="B15" i="4"/>
  <c r="T14" i="4"/>
  <c r="S14" i="4"/>
  <c r="R14" i="4"/>
  <c r="Q14" i="4"/>
  <c r="P14" i="4"/>
  <c r="O14" i="4"/>
  <c r="N14" i="4"/>
  <c r="M14" i="4"/>
  <c r="L14" i="4"/>
  <c r="K14" i="4"/>
  <c r="J14" i="4"/>
  <c r="I14" i="4"/>
  <c r="E14" i="4"/>
  <c r="D14" i="4"/>
  <c r="C14" i="4"/>
  <c r="B14" i="4"/>
  <c r="B37" i="3"/>
  <c r="B36" i="3"/>
  <c r="B34" i="3"/>
  <c r="B33" i="3"/>
  <c r="B32" i="3"/>
  <c r="B31" i="3"/>
  <c r="B30" i="3"/>
  <c r="B25" i="3"/>
  <c r="B24" i="3"/>
  <c r="B22" i="3"/>
  <c r="B21" i="3"/>
  <c r="B20" i="3"/>
  <c r="B19" i="3"/>
  <c r="B18" i="3"/>
  <c r="E15" i="9"/>
  <c r="E14" i="9"/>
  <c r="E13" i="9"/>
  <c r="E12" i="9"/>
  <c r="E11" i="9"/>
  <c r="E10" i="9"/>
  <c r="E9" i="9"/>
  <c r="E8" i="9"/>
  <c r="E7" i="9"/>
  <c r="E6" i="9"/>
  <c r="E5" i="9"/>
  <c r="E4" i="9"/>
  <c r="E3" i="9"/>
  <c r="E2" i="9"/>
  <c r="B45" i="5"/>
  <c r="B44" i="5"/>
  <c r="B43" i="5"/>
  <c r="B46" i="5" s="1"/>
  <c r="C36" i="5"/>
  <c r="D36" i="5" s="1"/>
  <c r="B28" i="5"/>
  <c r="B27" i="5"/>
  <c r="C26" i="5"/>
  <c r="B26" i="5"/>
  <c r="B25" i="5"/>
  <c r="C18" i="5"/>
  <c r="C27" i="5" s="1"/>
  <c r="C13" i="5"/>
  <c r="B13" i="5"/>
  <c r="B12" i="5"/>
  <c r="B11" i="5"/>
  <c r="B14" i="5" s="1"/>
  <c r="D4" i="5"/>
  <c r="E4" i="5" s="1"/>
  <c r="C4" i="5"/>
  <c r="C11" i="5" s="1"/>
  <c r="T24" i="4"/>
  <c r="M30" i="5" s="1"/>
  <c r="S24" i="4"/>
  <c r="L30" i="5" s="1"/>
  <c r="R24" i="4"/>
  <c r="K30" i="5" s="1"/>
  <c r="Q24" i="4"/>
  <c r="V24" i="4" s="1"/>
  <c r="P24" i="4"/>
  <c r="I48" i="5" s="1"/>
  <c r="O24" i="4"/>
  <c r="H48" i="5" s="1"/>
  <c r="N24" i="4"/>
  <c r="G48" i="5" s="1"/>
  <c r="M24" i="4"/>
  <c r="F48" i="5" s="1"/>
  <c r="L24" i="4"/>
  <c r="E30" i="5" s="1"/>
  <c r="K24" i="4"/>
  <c r="D30" i="5" s="1"/>
  <c r="J24" i="4"/>
  <c r="C30" i="5" s="1"/>
  <c r="I24" i="4"/>
  <c r="B30" i="5" s="1"/>
  <c r="E24" i="4"/>
  <c r="D24" i="4"/>
  <c r="C24" i="4"/>
  <c r="B24" i="4"/>
  <c r="G24" i="4" s="1"/>
  <c r="V21" i="4"/>
  <c r="G21" i="4"/>
  <c r="V20" i="4"/>
  <c r="G20" i="4"/>
  <c r="V19" i="4"/>
  <c r="G19" i="4"/>
  <c r="V17" i="4"/>
  <c r="G17" i="4"/>
  <c r="V16" i="4"/>
  <c r="G16" i="4"/>
  <c r="V15" i="4"/>
  <c r="G15" i="4"/>
  <c r="V14" i="4"/>
  <c r="G14" i="4"/>
  <c r="S37" i="3"/>
  <c r="R37" i="3"/>
  <c r="Q37" i="3"/>
  <c r="P37" i="3"/>
  <c r="O37" i="3"/>
  <c r="N37" i="3"/>
  <c r="M37" i="3"/>
  <c r="L37" i="3"/>
  <c r="K37" i="3"/>
  <c r="J37" i="3"/>
  <c r="I37" i="3"/>
  <c r="H37" i="3"/>
  <c r="G37" i="3"/>
  <c r="F37" i="3"/>
  <c r="E37" i="3"/>
  <c r="D37" i="3"/>
  <c r="C37" i="3"/>
  <c r="U37" i="3" s="1"/>
  <c r="S36" i="3"/>
  <c r="R36" i="3"/>
  <c r="Q36" i="3"/>
  <c r="P36" i="3"/>
  <c r="O36" i="3"/>
  <c r="N36" i="3"/>
  <c r="M36" i="3"/>
  <c r="L36" i="3"/>
  <c r="K36" i="3"/>
  <c r="J36" i="3"/>
  <c r="I36" i="3"/>
  <c r="H36" i="3"/>
  <c r="G36" i="3"/>
  <c r="F36" i="3"/>
  <c r="E36" i="3"/>
  <c r="D36" i="3"/>
  <c r="U36" i="3" s="1"/>
  <c r="C36" i="3"/>
  <c r="S35" i="3"/>
  <c r="R35" i="3"/>
  <c r="Q35" i="3"/>
  <c r="P35" i="3"/>
  <c r="O35" i="3"/>
  <c r="N35" i="3"/>
  <c r="M35" i="3"/>
  <c r="L35" i="3"/>
  <c r="K35" i="3"/>
  <c r="J35" i="3"/>
  <c r="I35" i="3"/>
  <c r="H35" i="3"/>
  <c r="G35" i="3"/>
  <c r="F35" i="3"/>
  <c r="E35" i="3"/>
  <c r="D35" i="3"/>
  <c r="C35" i="3"/>
  <c r="S34" i="3"/>
  <c r="R34" i="3"/>
  <c r="Q34" i="3"/>
  <c r="P34" i="3"/>
  <c r="O34" i="3"/>
  <c r="N34" i="3"/>
  <c r="M34" i="3"/>
  <c r="L34" i="3"/>
  <c r="K34" i="3"/>
  <c r="J34" i="3"/>
  <c r="I34" i="3"/>
  <c r="H34" i="3"/>
  <c r="G34" i="3"/>
  <c r="F34" i="3"/>
  <c r="E34" i="3"/>
  <c r="D34" i="3"/>
  <c r="C34" i="3"/>
  <c r="U34" i="3" s="1"/>
  <c r="S33" i="3"/>
  <c r="R33" i="3"/>
  <c r="Q33" i="3"/>
  <c r="P33" i="3"/>
  <c r="O33" i="3"/>
  <c r="N33" i="3"/>
  <c r="M33" i="3"/>
  <c r="L33" i="3"/>
  <c r="K33" i="3"/>
  <c r="J33" i="3"/>
  <c r="I33" i="3"/>
  <c r="H33" i="3"/>
  <c r="G33" i="3"/>
  <c r="F33" i="3"/>
  <c r="E33" i="3"/>
  <c r="D33" i="3"/>
  <c r="C33" i="3"/>
  <c r="U33" i="3" s="1"/>
  <c r="S32" i="3"/>
  <c r="R32" i="3"/>
  <c r="Q32" i="3"/>
  <c r="P32" i="3"/>
  <c r="O32" i="3"/>
  <c r="N32" i="3"/>
  <c r="M32" i="3"/>
  <c r="L32" i="3"/>
  <c r="K32" i="3"/>
  <c r="J32" i="3"/>
  <c r="I32" i="3"/>
  <c r="H32" i="3"/>
  <c r="G32" i="3"/>
  <c r="F32" i="3"/>
  <c r="E32" i="3"/>
  <c r="D32" i="3"/>
  <c r="U32" i="3" s="1"/>
  <c r="C32" i="3"/>
  <c r="S31" i="3"/>
  <c r="R31" i="3"/>
  <c r="Q31" i="3"/>
  <c r="P31" i="3"/>
  <c r="O31" i="3"/>
  <c r="N31" i="3"/>
  <c r="M31" i="3"/>
  <c r="L31" i="3"/>
  <c r="K31" i="3"/>
  <c r="J31" i="3"/>
  <c r="I31" i="3"/>
  <c r="H31" i="3"/>
  <c r="G31" i="3"/>
  <c r="F31" i="3"/>
  <c r="E31" i="3"/>
  <c r="D31" i="3"/>
  <c r="U31" i="3" s="1"/>
  <c r="C31" i="3"/>
  <c r="S30" i="3"/>
  <c r="S39" i="3" s="1"/>
  <c r="R30" i="3"/>
  <c r="R39" i="3" s="1"/>
  <c r="Q30" i="3"/>
  <c r="Q39" i="3" s="1"/>
  <c r="P30" i="3"/>
  <c r="O30" i="3"/>
  <c r="N30" i="3"/>
  <c r="M30" i="3"/>
  <c r="L30" i="3"/>
  <c r="K30" i="3"/>
  <c r="K39" i="3" s="1"/>
  <c r="J30" i="3"/>
  <c r="J39" i="3" s="1"/>
  <c r="I30" i="3"/>
  <c r="I39" i="3" s="1"/>
  <c r="H30" i="3"/>
  <c r="G30" i="3"/>
  <c r="F30" i="3"/>
  <c r="E30" i="3"/>
  <c r="D30" i="3"/>
  <c r="D39" i="3" s="1"/>
  <c r="C30" i="3"/>
  <c r="U30" i="3" s="1"/>
  <c r="S25" i="3"/>
  <c r="R25" i="3"/>
  <c r="Q25" i="3"/>
  <c r="P25" i="3"/>
  <c r="O25" i="3"/>
  <c r="N25" i="3"/>
  <c r="M25" i="3"/>
  <c r="L25" i="3"/>
  <c r="K25" i="3"/>
  <c r="J25" i="3"/>
  <c r="I25" i="3"/>
  <c r="H25" i="3"/>
  <c r="G25" i="3"/>
  <c r="F25" i="3"/>
  <c r="E25" i="3"/>
  <c r="D25" i="3"/>
  <c r="U25" i="3" s="1"/>
  <c r="C25" i="3"/>
  <c r="S24" i="3"/>
  <c r="R24" i="3"/>
  <c r="Q24" i="3"/>
  <c r="P24" i="3"/>
  <c r="O24" i="3"/>
  <c r="N24" i="3"/>
  <c r="M24" i="3"/>
  <c r="L24" i="3"/>
  <c r="K24" i="3"/>
  <c r="J24" i="3"/>
  <c r="I24" i="3"/>
  <c r="H24" i="3"/>
  <c r="G24" i="3"/>
  <c r="F24" i="3"/>
  <c r="E24" i="3"/>
  <c r="D24" i="3"/>
  <c r="C24" i="3"/>
  <c r="U24" i="3" s="1"/>
  <c r="L23" i="3"/>
  <c r="K23" i="3"/>
  <c r="I23" i="3"/>
  <c r="S22" i="3"/>
  <c r="R22" i="3"/>
  <c r="Q22" i="3"/>
  <c r="P22" i="3"/>
  <c r="O22" i="3"/>
  <c r="N22" i="3"/>
  <c r="M22" i="3"/>
  <c r="L22" i="3"/>
  <c r="K22" i="3"/>
  <c r="J22" i="3"/>
  <c r="I22" i="3"/>
  <c r="H22" i="3"/>
  <c r="G22" i="3"/>
  <c r="F22" i="3"/>
  <c r="E22" i="3"/>
  <c r="D22" i="3"/>
  <c r="C22" i="3"/>
  <c r="U22" i="3" s="1"/>
  <c r="S21" i="3"/>
  <c r="R21" i="3"/>
  <c r="Q21" i="3"/>
  <c r="P21" i="3"/>
  <c r="O21" i="3"/>
  <c r="N21" i="3"/>
  <c r="M21" i="3"/>
  <c r="L21" i="3"/>
  <c r="K21" i="3"/>
  <c r="J21" i="3"/>
  <c r="I21" i="3"/>
  <c r="H21" i="3"/>
  <c r="G21" i="3"/>
  <c r="F21" i="3"/>
  <c r="E21" i="3"/>
  <c r="D21" i="3"/>
  <c r="U21" i="3" s="1"/>
  <c r="C21" i="3"/>
  <c r="S20" i="3"/>
  <c r="R20" i="3"/>
  <c r="Q20" i="3"/>
  <c r="P20" i="3"/>
  <c r="O20" i="3"/>
  <c r="N20" i="3"/>
  <c r="M20" i="3"/>
  <c r="L20" i="3"/>
  <c r="K20" i="3"/>
  <c r="J20" i="3"/>
  <c r="I20" i="3"/>
  <c r="H20" i="3"/>
  <c r="G20" i="3"/>
  <c r="F20" i="3"/>
  <c r="E20" i="3"/>
  <c r="D20" i="3"/>
  <c r="U20" i="3" s="1"/>
  <c r="C20" i="3"/>
  <c r="S19" i="3"/>
  <c r="R19" i="3"/>
  <c r="Q19" i="3"/>
  <c r="P19" i="3"/>
  <c r="O19" i="3"/>
  <c r="N19" i="3"/>
  <c r="M19" i="3"/>
  <c r="L19" i="3"/>
  <c r="K19" i="3"/>
  <c r="J19" i="3"/>
  <c r="I19" i="3"/>
  <c r="H19" i="3"/>
  <c r="G19" i="3"/>
  <c r="F19" i="3"/>
  <c r="E19" i="3"/>
  <c r="D19" i="3"/>
  <c r="C19" i="3"/>
  <c r="U19" i="3" s="1"/>
  <c r="S18" i="3"/>
  <c r="R18" i="3"/>
  <c r="Q18" i="3"/>
  <c r="P18" i="3"/>
  <c r="O18" i="3"/>
  <c r="N18" i="3"/>
  <c r="M18" i="3"/>
  <c r="L18" i="3"/>
  <c r="L27" i="3" s="1"/>
  <c r="K18" i="3"/>
  <c r="K27" i="3" s="1"/>
  <c r="J18" i="3"/>
  <c r="I18" i="3"/>
  <c r="I27" i="3" s="1"/>
  <c r="H18" i="3"/>
  <c r="G18" i="3"/>
  <c r="F18" i="3"/>
  <c r="E18" i="3"/>
  <c r="D18" i="3"/>
  <c r="C18" i="3"/>
  <c r="L39" i="3" l="1"/>
  <c r="M39" i="3"/>
  <c r="N39" i="3"/>
  <c r="O39" i="3"/>
  <c r="P39" i="3"/>
  <c r="E39" i="3"/>
  <c r="F39" i="3"/>
  <c r="G39" i="3"/>
  <c r="H39" i="3"/>
  <c r="U35" i="3"/>
  <c r="M23" i="3"/>
  <c r="M27" i="3" s="1"/>
  <c r="N23" i="3"/>
  <c r="N27" i="3" s="1"/>
  <c r="O23" i="3"/>
  <c r="P23" i="3"/>
  <c r="Q23" i="3"/>
  <c r="Q27" i="3" s="1"/>
  <c r="R23" i="3"/>
  <c r="R27" i="3" s="1"/>
  <c r="C23" i="3"/>
  <c r="S23" i="3"/>
  <c r="S27" i="3" s="1"/>
  <c r="D23" i="3"/>
  <c r="D27" i="3" s="1"/>
  <c r="J27" i="3"/>
  <c r="E23" i="3"/>
  <c r="E27" i="3" s="1"/>
  <c r="F23" i="3"/>
  <c r="F27" i="3" s="1"/>
  <c r="G23" i="3"/>
  <c r="G27" i="3" s="1"/>
  <c r="H23" i="3"/>
  <c r="H27" i="3" s="1"/>
  <c r="O27" i="3"/>
  <c r="P27" i="3"/>
  <c r="F4" i="5"/>
  <c r="E11" i="5"/>
  <c r="E12" i="5"/>
  <c r="E13" i="5"/>
  <c r="C7" i="6"/>
  <c r="C6" i="6"/>
  <c r="C5" i="6"/>
  <c r="C4" i="6"/>
  <c r="B32" i="5"/>
  <c r="D43" i="5"/>
  <c r="D44" i="5"/>
  <c r="D45" i="5"/>
  <c r="E36" i="5"/>
  <c r="B50" i="5"/>
  <c r="D13" i="5"/>
  <c r="F30" i="5"/>
  <c r="J48" i="5"/>
  <c r="G30" i="5"/>
  <c r="K48" i="5"/>
  <c r="C25" i="5"/>
  <c r="C28" i="5" s="1"/>
  <c r="C45" i="5"/>
  <c r="H30" i="5"/>
  <c r="L48" i="5"/>
  <c r="C12" i="5"/>
  <c r="C14" i="5" s="1"/>
  <c r="I30" i="5"/>
  <c r="M48" i="5"/>
  <c r="D12" i="5"/>
  <c r="J30" i="5"/>
  <c r="C44" i="5"/>
  <c r="D18" i="5"/>
  <c r="U18" i="3"/>
  <c r="D11" i="5"/>
  <c r="B48" i="5"/>
  <c r="C39" i="3"/>
  <c r="C48" i="5"/>
  <c r="C43" i="5"/>
  <c r="D48" i="5"/>
  <c r="E48" i="5"/>
  <c r="U39" i="3" l="1"/>
  <c r="U23" i="3"/>
  <c r="C27" i="3"/>
  <c r="U27" i="3" s="1"/>
  <c r="B4" i="6" s="1"/>
  <c r="D4" i="6" s="1"/>
  <c r="D26" i="5"/>
  <c r="D27" i="5"/>
  <c r="E18" i="5"/>
  <c r="D25" i="5"/>
  <c r="E43" i="5"/>
  <c r="E44" i="5"/>
  <c r="E45" i="5"/>
  <c r="F36" i="5"/>
  <c r="C32" i="5"/>
  <c r="B6" i="6"/>
  <c r="D6" i="6" s="1"/>
  <c r="E14" i="5"/>
  <c r="B7" i="6"/>
  <c r="D7" i="6" s="1"/>
  <c r="B5" i="6"/>
  <c r="D5" i="6" s="1"/>
  <c r="D14" i="5"/>
  <c r="G4" i="5"/>
  <c r="F11" i="5"/>
  <c r="F12" i="5"/>
  <c r="F13" i="5"/>
  <c r="D46" i="5"/>
  <c r="C46" i="5"/>
  <c r="C50" i="5" s="1"/>
  <c r="D50" i="5" l="1"/>
  <c r="E46" i="5"/>
  <c r="E50" i="5" s="1"/>
  <c r="F43" i="5"/>
  <c r="F46" i="5" s="1"/>
  <c r="F44" i="5"/>
  <c r="F45" i="5"/>
  <c r="G36" i="5"/>
  <c r="D28" i="5"/>
  <c r="D32" i="5" s="1"/>
  <c r="E27" i="5"/>
  <c r="F18" i="5"/>
  <c r="E25" i="5"/>
  <c r="E28" i="5" s="1"/>
  <c r="E32" i="5" s="1"/>
  <c r="E26" i="5"/>
  <c r="F14" i="5"/>
  <c r="G11" i="5"/>
  <c r="G12" i="5"/>
  <c r="G13" i="5"/>
  <c r="H4" i="5"/>
  <c r="F27" i="5" l="1"/>
  <c r="G18" i="5"/>
  <c r="F25" i="5"/>
  <c r="F26" i="5"/>
  <c r="G14" i="5"/>
  <c r="H11" i="5"/>
  <c r="H12" i="5"/>
  <c r="H13" i="5"/>
  <c r="I4" i="5"/>
  <c r="F50" i="5"/>
  <c r="G43" i="5"/>
  <c r="G44" i="5"/>
  <c r="G45" i="5"/>
  <c r="H36" i="5"/>
  <c r="I11" i="5" l="1"/>
  <c r="I12" i="5"/>
  <c r="I13" i="5"/>
  <c r="J4" i="5"/>
  <c r="H43" i="5"/>
  <c r="H44" i="5"/>
  <c r="H45" i="5"/>
  <c r="I36" i="5"/>
  <c r="G46" i="5"/>
  <c r="G50" i="5" s="1"/>
  <c r="H14" i="5"/>
  <c r="G27" i="5"/>
  <c r="H18" i="5"/>
  <c r="G25" i="5"/>
  <c r="G26" i="5"/>
  <c r="F28" i="5"/>
  <c r="F32" i="5" s="1"/>
  <c r="G28" i="5" l="1"/>
  <c r="G32" i="5" s="1"/>
  <c r="I44" i="5"/>
  <c r="I45" i="5"/>
  <c r="J36" i="5"/>
  <c r="I43" i="5"/>
  <c r="H27" i="5"/>
  <c r="I18" i="5"/>
  <c r="H25" i="5"/>
  <c r="H26" i="5"/>
  <c r="H46" i="5"/>
  <c r="H50" i="5" s="1"/>
  <c r="J11" i="5"/>
  <c r="J12" i="5"/>
  <c r="J13" i="5"/>
  <c r="K4" i="5"/>
  <c r="I14" i="5"/>
  <c r="I46" i="5" l="1"/>
  <c r="I50" i="5" s="1"/>
  <c r="J14" i="5"/>
  <c r="K11" i="5"/>
  <c r="K12" i="5"/>
  <c r="K13" i="5"/>
  <c r="L4" i="5"/>
  <c r="H28" i="5"/>
  <c r="H32" i="5" s="1"/>
  <c r="J18" i="5"/>
  <c r="I25" i="5"/>
  <c r="I26" i="5"/>
  <c r="I27" i="5"/>
  <c r="J44" i="5"/>
  <c r="J45" i="5"/>
  <c r="K36" i="5"/>
  <c r="J43" i="5"/>
  <c r="J46" i="5" s="1"/>
  <c r="J50" i="5" l="1"/>
  <c r="K14" i="5"/>
  <c r="L12" i="5"/>
  <c r="L13" i="5"/>
  <c r="M4" i="5"/>
  <c r="L11" i="5"/>
  <c r="K44" i="5"/>
  <c r="K45" i="5"/>
  <c r="L36" i="5"/>
  <c r="K43" i="5"/>
  <c r="I28" i="5"/>
  <c r="I32" i="5" s="1"/>
  <c r="K18" i="5"/>
  <c r="J25" i="5"/>
  <c r="J26" i="5"/>
  <c r="J27" i="5"/>
  <c r="K46" i="5" l="1"/>
  <c r="K50" i="5"/>
  <c r="L14" i="5"/>
  <c r="M12" i="5"/>
  <c r="M13" i="5"/>
  <c r="M11" i="5"/>
  <c r="J28" i="5"/>
  <c r="J32" i="5" s="1"/>
  <c r="L44" i="5"/>
  <c r="L45" i="5"/>
  <c r="M36" i="5"/>
  <c r="L43" i="5"/>
  <c r="L46" i="5" s="1"/>
  <c r="L18" i="5"/>
  <c r="K25" i="5"/>
  <c r="K26" i="5"/>
  <c r="K27" i="5"/>
  <c r="L50" i="5" l="1"/>
  <c r="K28" i="5"/>
  <c r="K32" i="5" s="1"/>
  <c r="M14" i="5"/>
  <c r="L25" i="5"/>
  <c r="L26" i="5"/>
  <c r="L27" i="5"/>
  <c r="M18" i="5"/>
  <c r="M45" i="5"/>
  <c r="M43" i="5"/>
  <c r="M44" i="5"/>
  <c r="L28" i="5" l="1"/>
  <c r="L32" i="5" s="1"/>
  <c r="M46" i="5"/>
  <c r="M50" i="5" s="1"/>
  <c r="N50" i="5" s="1"/>
  <c r="M25" i="5"/>
  <c r="M26" i="5"/>
  <c r="M27" i="5"/>
  <c r="M28" i="5" l="1"/>
  <c r="M32" i="5" s="1"/>
  <c r="N32" i="5" s="1"/>
  <c r="F7" i="6"/>
  <c r="H7" i="6" s="1"/>
  <c r="F6" i="6"/>
  <c r="H6" i="6" s="1"/>
  <c r="F5" i="6" l="1"/>
  <c r="H5" i="6" s="1"/>
  <c r="F4" i="6"/>
  <c r="H4" i="6" s="1"/>
</calcChain>
</file>

<file path=xl/sharedStrings.xml><?xml version="1.0" encoding="utf-8"?>
<sst xmlns="http://schemas.openxmlformats.org/spreadsheetml/2006/main" count="417" uniqueCount="268">
  <si>
    <t>Dimensionnement</t>
  </si>
  <si>
    <t>Ressources humaines</t>
  </si>
  <si>
    <t>Ressources techniques</t>
  </si>
  <si>
    <t>Revenus attendus</t>
  </si>
  <si>
    <t>Bilan scénarios</t>
  </si>
  <si>
    <t>Spectre 7D</t>
  </si>
  <si>
    <t>Développement</t>
  </si>
  <si>
    <t>Phase 1</t>
  </si>
  <si>
    <t>Phase 2 : MVP</t>
  </si>
  <si>
    <t>Phase 3</t>
  </si>
  <si>
    <t>Phase 4</t>
  </si>
  <si>
    <t>Sem 1</t>
  </si>
  <si>
    <t>Sem 2</t>
  </si>
  <si>
    <t>Sem 3</t>
  </si>
  <si>
    <t>Sem 4</t>
  </si>
  <si>
    <t>Sem 5</t>
  </si>
  <si>
    <t>Sem 6</t>
  </si>
  <si>
    <t>Sem 7</t>
  </si>
  <si>
    <t>Sem 8</t>
  </si>
  <si>
    <t>Sem 9</t>
  </si>
  <si>
    <t>Sem 10</t>
  </si>
  <si>
    <t>Sem 11</t>
  </si>
  <si>
    <t>Sem 12</t>
  </si>
  <si>
    <t>Sem 13</t>
  </si>
  <si>
    <t>Sem 14</t>
  </si>
  <si>
    <t>Sem 15</t>
  </si>
  <si>
    <t>Sem 16</t>
  </si>
  <si>
    <t>Sem 17</t>
  </si>
  <si>
    <t>Sprint 1</t>
  </si>
  <si>
    <t>Sprint 2</t>
  </si>
  <si>
    <t>Sprint 3</t>
  </si>
  <si>
    <t>Sprint 4</t>
  </si>
  <si>
    <t>Sprint 5</t>
  </si>
  <si>
    <t>Sprint 6</t>
  </si>
  <si>
    <t>Réunion 1</t>
  </si>
  <si>
    <t>Réunion 2</t>
  </si>
  <si>
    <t>Réunion 3</t>
  </si>
  <si>
    <t>Réunion 4</t>
  </si>
  <si>
    <t>Réunion 5</t>
  </si>
  <si>
    <t>Réunion 6</t>
  </si>
  <si>
    <t>Finalisation</t>
  </si>
  <si>
    <t>IA Product Manager C</t>
  </si>
  <si>
    <t>DPO C</t>
  </si>
  <si>
    <t>Scrum Master C</t>
  </si>
  <si>
    <t>Dev Front C</t>
  </si>
  <si>
    <t>Dev Back J</t>
  </si>
  <si>
    <t>IA Engineer C</t>
  </si>
  <si>
    <t>Designers UX/UI C</t>
  </si>
  <si>
    <t>Testeur/QA C</t>
  </si>
  <si>
    <t>TJM</t>
  </si>
  <si>
    <t>Min</t>
  </si>
  <si>
    <t>Testeur/QA J</t>
  </si>
  <si>
    <t>Max</t>
  </si>
  <si>
    <t>En production</t>
  </si>
  <si>
    <t>Ressources partagées</t>
  </si>
  <si>
    <t>Azure Container Registry</t>
  </si>
  <si>
    <t>Azure Synapse Analytics</t>
  </si>
  <si>
    <t>Azure DevOps</t>
  </si>
  <si>
    <t>Azure Data Lake Storage Gen1</t>
  </si>
  <si>
    <t>Nouvelles ressources</t>
  </si>
  <si>
    <t>App Service</t>
  </si>
  <si>
    <t>Azure Machine Learning</t>
  </si>
  <si>
    <t>Azure Function **</t>
  </si>
  <si>
    <t>** Ne devrait pas dépasser l'allocation gratuit</t>
  </si>
  <si>
    <t>Prix de l'abonnement premium</t>
  </si>
  <si>
    <t>Prévisions actuelles</t>
  </si>
  <si>
    <t>Croissance utilisateurs</t>
  </si>
  <si>
    <t>Nombre d'utilisateurs mensuel</t>
  </si>
  <si>
    <t>Taux de conversion</t>
  </si>
  <si>
    <t>Taux de clics pubs</t>
  </si>
  <si>
    <t>Taux d'abonnement premium</t>
  </si>
  <si>
    <t>Revenus des ventes moyen</t>
  </si>
  <si>
    <t>Revenus des pubs moyen</t>
  </si>
  <si>
    <t>Ventes</t>
  </si>
  <si>
    <t>Pubs</t>
  </si>
  <si>
    <t>Abonnements</t>
  </si>
  <si>
    <t>Total</t>
  </si>
  <si>
    <t>Scénario 1 : Relance modérée et stabilisation</t>
  </si>
  <si>
    <t>Revenus</t>
  </si>
  <si>
    <t>Coûts infrastructure</t>
  </si>
  <si>
    <t>Gains/Pertes</t>
  </si>
  <si>
    <t>Scénario 2 : Croissance durable 5%</t>
  </si>
  <si>
    <t>Coûts</t>
  </si>
  <si>
    <t>Gains/Perte après 1 an</t>
  </si>
  <si>
    <t>Humains</t>
  </si>
  <si>
    <t>Techniques</t>
  </si>
  <si>
    <t>Scénario 1</t>
  </si>
  <si>
    <t>Scénario 2</t>
  </si>
  <si>
    <t>Questions</t>
  </si>
  <si>
    <t>Description</t>
  </si>
  <si>
    <t>Q</t>
  </si>
  <si>
    <t>Quoi ?</t>
  </si>
  <si>
    <r>
      <t xml:space="preserve">Le projet consiste en une </t>
    </r>
    <r>
      <rPr>
        <b/>
        <sz val="11"/>
        <color rgb="FF660000"/>
        <rFont val="Montserrat"/>
      </rPr>
      <t>application mobile</t>
    </r>
    <r>
      <rPr>
        <sz val="11"/>
        <color rgb="FF660000"/>
        <rFont val="Montserrat"/>
      </rPr>
      <t xml:space="preserve"> de </t>
    </r>
    <r>
      <rPr>
        <b/>
        <sz val="11"/>
        <color rgb="FF660000"/>
        <rFont val="Montserrat"/>
      </rPr>
      <t>recommandation</t>
    </r>
    <r>
      <rPr>
        <sz val="11"/>
        <color rgb="FF660000"/>
        <rFont val="Montserrat"/>
      </rPr>
      <t xml:space="preserve"> de </t>
    </r>
    <r>
      <rPr>
        <b/>
        <sz val="11"/>
        <color rgb="FF660000"/>
        <rFont val="Montserrat"/>
      </rPr>
      <t>vêtements</t>
    </r>
    <r>
      <rPr>
        <sz val="11"/>
        <color rgb="FF660000"/>
        <rFont val="Montserrat"/>
      </rPr>
      <t xml:space="preserve"> basée sur des </t>
    </r>
    <r>
      <rPr>
        <b/>
        <sz val="11"/>
        <color rgb="FF660000"/>
        <rFont val="Montserrat"/>
      </rPr>
      <t>photos</t>
    </r>
    <r>
      <rPr>
        <sz val="11"/>
        <color rgb="FF660000"/>
        <rFont val="Montserrat"/>
      </rPr>
      <t>.
L'objectif principal est de permettre aux utilisateurs de se prendre en photo avec leurs habits favoris et de recevoir des recommandations d'articles similaires.</t>
    </r>
  </si>
  <si>
    <t>Qui ?</t>
  </si>
  <si>
    <r>
      <rPr>
        <b/>
        <sz val="11"/>
        <color rgb="FF660000"/>
        <rFont val="Montserrat"/>
      </rPr>
      <t xml:space="preserve">Initiatrice du projet </t>
    </r>
    <r>
      <rPr>
        <sz val="11"/>
        <color rgb="FF660000"/>
        <rFont val="Montserrat"/>
      </rPr>
      <t xml:space="preserve">:
            Alicia  --  VP Product 
</t>
    </r>
    <r>
      <rPr>
        <b/>
        <sz val="11"/>
        <color rgb="FF660000"/>
        <rFont val="Montserrat"/>
      </rPr>
      <t xml:space="preserve">Responsable du Projet </t>
    </r>
    <r>
      <rPr>
        <sz val="11"/>
        <color rgb="FF660000"/>
        <rFont val="Montserrat"/>
      </rPr>
      <t xml:space="preserve">:
            Moi     --  IA Product Manager 
</t>
    </r>
    <r>
      <rPr>
        <b/>
        <sz val="11"/>
        <color rgb="FF660000"/>
        <rFont val="Montserrat"/>
      </rPr>
      <t>Equipe de développement</t>
    </r>
    <r>
      <rPr>
        <sz val="11"/>
        <color rgb="FF660000"/>
        <rFont val="Montserrat"/>
      </rPr>
      <t xml:space="preserve"> :
            Scrum Master
            2 Développeurs Front 
            2 Développeurs Backend
            IA Engineer, 
            Designer UX/UI,
            QA Engineer)
            DPO (Data Protection Officer)</t>
    </r>
  </si>
  <si>
    <t>O</t>
  </si>
  <si>
    <t>Où ?</t>
  </si>
  <si>
    <r>
      <rPr>
        <b/>
        <sz val="11"/>
        <color rgb="FF5F2C09"/>
        <rFont val="Monserrat"/>
      </rPr>
      <t xml:space="preserve">Conception générale </t>
    </r>
    <r>
      <rPr>
        <sz val="11"/>
        <color rgb="FF5F2C09"/>
        <rFont val="Monserrat"/>
      </rPr>
      <t xml:space="preserve">et design développés en interne
</t>
    </r>
    <r>
      <rPr>
        <b/>
        <sz val="11"/>
        <color rgb="FF5F2C09"/>
        <rFont val="Monserrat"/>
      </rPr>
      <t xml:space="preserve">Hébergement </t>
    </r>
    <r>
      <rPr>
        <sz val="11"/>
        <color rgb="FF5F2C09"/>
        <rFont val="Monserrat"/>
      </rPr>
      <t>via solution de Microsoft Azure</t>
    </r>
  </si>
  <si>
    <t>Quand ?</t>
  </si>
  <si>
    <r>
      <t xml:space="preserve">Le </t>
    </r>
    <r>
      <rPr>
        <b/>
        <sz val="11"/>
        <color rgb="FF5F2C09"/>
        <rFont val="Monserrat"/>
      </rPr>
      <t>COMEX</t>
    </r>
    <r>
      <rPr>
        <sz val="11"/>
        <color rgb="FF5F2C09"/>
        <rFont val="Monserrat"/>
      </rPr>
      <t xml:space="preserve"> a lieu le </t>
    </r>
    <r>
      <rPr>
        <b/>
        <sz val="11"/>
        <color rgb="FF5F2C09"/>
        <rFont val="Monserrat"/>
      </rPr>
      <t>28/08/2023</t>
    </r>
    <r>
      <rPr>
        <sz val="11"/>
        <color rgb="FF5F2C09"/>
        <rFont val="Monserrat"/>
      </rPr>
      <t xml:space="preserve">.
La phase de planification et de conception </t>
    </r>
    <r>
      <rPr>
        <b/>
        <sz val="11"/>
        <color rgb="FF5F2C09"/>
        <rFont val="Monserrat"/>
      </rPr>
      <t>débutera</t>
    </r>
    <r>
      <rPr>
        <sz val="11"/>
        <color rgb="FF5F2C09"/>
        <rFont val="Monserrat"/>
      </rPr>
      <t xml:space="preserve"> dès le </t>
    </r>
    <r>
      <rPr>
        <b/>
        <sz val="11"/>
        <color rgb="FF5F2C09"/>
        <rFont val="Monserrat"/>
      </rPr>
      <t>29/08/2023</t>
    </r>
    <r>
      <rPr>
        <sz val="11"/>
        <color rgb="FF5F2C09"/>
        <rFont val="Monserrat"/>
      </rPr>
      <t xml:space="preserve">.
Le plan prévoit 17 semaines (~ 4 mois) de développement.
La </t>
    </r>
    <r>
      <rPr>
        <b/>
        <sz val="11"/>
        <color rgb="FF5F2C09"/>
        <rFont val="Monserrat"/>
      </rPr>
      <t>fin</t>
    </r>
    <r>
      <rPr>
        <sz val="11"/>
        <color rgb="FF5F2C09"/>
        <rFont val="Monserrat"/>
      </rPr>
      <t xml:space="preserve"> est donc prévu le </t>
    </r>
    <r>
      <rPr>
        <b/>
        <sz val="11"/>
        <color rgb="FF5F2C09"/>
        <rFont val="Monserrat"/>
      </rPr>
      <t>22/12/2023</t>
    </r>
    <r>
      <rPr>
        <sz val="11"/>
        <color rgb="FF5F2C09"/>
        <rFont val="Monserrat"/>
      </rPr>
      <t>.</t>
    </r>
  </si>
  <si>
    <t>C</t>
  </si>
  <si>
    <t>Comment ?</t>
  </si>
  <si>
    <r>
      <t xml:space="preserve">Le projet sera développé en suivant une </t>
    </r>
    <r>
      <rPr>
        <b/>
        <sz val="11"/>
        <color rgb="FF5F2C09"/>
        <rFont val="Monserrat"/>
      </rPr>
      <t>méthodologie Agile</t>
    </r>
    <r>
      <rPr>
        <sz val="11"/>
        <color rgb="FF5F2C09"/>
        <rFont val="Monserrat"/>
      </rPr>
      <t xml:space="preserve"> pour une approche itérative et flexible.
Organisation de démonstrations client régulières à la fin de la phase 2 et à la </t>
    </r>
    <r>
      <rPr>
        <b/>
        <sz val="11"/>
        <color rgb="FF5F2C09"/>
        <rFont val="Monserrat"/>
      </rPr>
      <t>fin des sprints</t>
    </r>
    <r>
      <rPr>
        <sz val="11"/>
        <color rgb="FF5F2C09"/>
        <rFont val="Monserrat"/>
      </rPr>
      <t xml:space="preserve"> de la phase 3 et 4.
</t>
    </r>
    <r>
      <rPr>
        <b/>
        <sz val="11"/>
        <color rgb="FF5F2C09"/>
        <rFont val="Monserrat"/>
      </rPr>
      <t>Comité de pilotage</t>
    </r>
    <r>
      <rPr>
        <sz val="11"/>
        <color rgb="FF5F2C09"/>
        <rFont val="Monserrat"/>
      </rPr>
      <t xml:space="preserve"> à l'issue des sprints : le</t>
    </r>
    <r>
      <rPr>
        <b/>
        <sz val="11"/>
        <color rgb="FF5F2C09"/>
        <rFont val="Monserrat"/>
      </rPr>
      <t xml:space="preserve"> lundi</t>
    </r>
    <r>
      <rPr>
        <sz val="11"/>
        <color rgb="FF5F2C09"/>
        <rFont val="Monserrat"/>
      </rPr>
      <t xml:space="preserve"> de la semaine suivante.</t>
    </r>
  </si>
  <si>
    <t>Combien ?</t>
  </si>
  <si>
    <t>P</t>
  </si>
  <si>
    <t>Pourquoi ?</t>
  </si>
  <si>
    <r>
      <t>Le projet est important pour l'entreprise Fashion-Insta car il vise à améliorer l'</t>
    </r>
    <r>
      <rPr>
        <b/>
        <sz val="11"/>
        <color rgb="FF5F2C09"/>
        <rFont val="Monserrat"/>
      </rPr>
      <t>expérience utilisateur</t>
    </r>
    <r>
      <rPr>
        <sz val="11"/>
        <color rgb="FF5F2C09"/>
        <rFont val="Monserrat"/>
      </rPr>
      <t xml:space="preserve">, à </t>
    </r>
    <r>
      <rPr>
        <b/>
        <sz val="11"/>
        <color rgb="FF5F2C09"/>
        <rFont val="Monserrat"/>
      </rPr>
      <t>augmenter les ventes</t>
    </r>
    <r>
      <rPr>
        <sz val="11"/>
        <color rgb="FF5F2C09"/>
        <rFont val="Monserrat"/>
      </rPr>
      <t xml:space="preserve"> et à </t>
    </r>
    <r>
      <rPr>
        <b/>
        <sz val="11"/>
        <color rgb="FF5F2C09"/>
        <rFont val="Monserrat"/>
      </rPr>
      <t>renforcer la présence</t>
    </r>
    <r>
      <rPr>
        <sz val="11"/>
        <color rgb="FF5F2C09"/>
        <rFont val="Monserrat"/>
      </rPr>
      <t xml:space="preserve"> de l'entreprise dans le domaine de la mode.</t>
    </r>
  </si>
  <si>
    <t>Pour quoi ?</t>
  </si>
  <si>
    <t>Les objectifs incluent la fourniture d'une application personnalisée pour les utilisateurs, l'augmentation des ventes par le biais des recommandations ciblées et la fidélisation des clients.</t>
  </si>
  <si>
    <t>Commentaires</t>
  </si>
  <si>
    <t>DIMENSION 1</t>
  </si>
  <si>
    <t>Périmètre</t>
  </si>
  <si>
    <t>Le périmètre projet a-t-il été établi avec une précision suffisante ?</t>
  </si>
  <si>
    <t>OUI</t>
  </si>
  <si>
    <t>L'identification du périmètre ne semble pas problématique dans le projet.</t>
  </si>
  <si>
    <t>Le volume du projet est-il important ?</t>
  </si>
  <si>
    <t>Les domaines en jeu sont nombreux</t>
  </si>
  <si>
    <t>Vigilance</t>
  </si>
  <si>
    <t>Le projet aborde-t-il plusieurs domaines, implique-t-il plusieurs réalisations différentes ?</t>
  </si>
  <si>
    <t>Le projet consiste en la réalisation d’un dispositif digital complet, impliquant du Web, du mobile, de l’intelligence artificielle.</t>
  </si>
  <si>
    <t>DIMENSION 2</t>
  </si>
  <si>
    <t>Budget</t>
  </si>
  <si>
    <t>Le budget est-il défini avec précision ?</t>
  </si>
  <si>
    <t>Le budget tient-il compte de l’effort de pilotage ?</t>
  </si>
  <si>
    <t>Le budget est-il cohérent avec les charges identifiées ?</t>
  </si>
  <si>
    <t>?</t>
  </si>
  <si>
    <t>Il est difficile d'établir de façon certaines un budget regrouppant autant de domaines. Il reste très probable que les charges prévisionnelles soient sous estimées.</t>
  </si>
  <si>
    <t>Le budget est-il validé ?</t>
  </si>
  <si>
    <t>NON</t>
  </si>
  <si>
    <t>En cours de validatio</t>
  </si>
  <si>
    <t>DIMENSION 3</t>
  </si>
  <si>
    <t>Temps</t>
  </si>
  <si>
    <t>Un planning prévisionnel a-t-il été établi ?</t>
  </si>
  <si>
    <t>Le planning est prévu sur 16 semainesù, même s'il n'est pas garanti</t>
  </si>
  <si>
    <t>Des échéances impératives existent-elles ?</t>
  </si>
  <si>
    <t>Le temps disponible est-il cohérent avec le périmètre du projet ?</t>
  </si>
  <si>
    <t>De même que pour le budget, il reste beaucoup d'inconnus sur des domaines novateurs donc on ne peut y répondre.</t>
  </si>
  <si>
    <t>La période de réalisation du projet contient-elle des dates où on ne pourra pas travailler au projet ?</t>
  </si>
  <si>
    <t>DIMENSION 4</t>
  </si>
  <si>
    <t>Équipe</t>
  </si>
  <si>
    <t>Les compétences nécessaires à la réalisation sont-elles disponibles ?</t>
  </si>
  <si>
    <t>OUI et NON</t>
  </si>
  <si>
    <t>En matière de développement web et mobile, l'entreprise a déjà les compétences. En matière d'IA, l'enrtreprise débute.</t>
  </si>
  <si>
    <t>Ces compétences sont-elles apportées via de la sous-traitance ?</t>
  </si>
  <si>
    <t>Non, le recrutement de personnes expérimentés en IA devrait suffire.</t>
  </si>
  <si>
    <t>Les ressources nécessaires à la réalisation du projet sont-elles mobilisées ?</t>
  </si>
  <si>
    <t>Identifier les ressources utiles à la production est une chose, s’assurer de leur disponibilité en est une autre. Veillez à ce que l’équipe de réalisation soit officiellement affectée au projet.</t>
  </si>
  <si>
    <t>Le commanditaire dispose-t-il des compétences requises pour mener à bien le projet ?</t>
  </si>
  <si>
    <t>L'entreprise est elle-même le commanditaire et n'a donc pas totalement les compétences en IA.</t>
  </si>
  <si>
    <t>Le commanditaire dispose-t-il des ressources nécessaires au suivi du projet ?</t>
  </si>
  <si>
    <t>DIMENSION 5</t>
  </si>
  <si>
    <t>Décision</t>
  </si>
  <si>
    <t>Une gouvernance projet a-t-elle été établie ?</t>
  </si>
  <si>
    <t xml:space="preserve">Donneuse d'ordres : VP Product Alicia 
Gestion du projet: Raphael IA Product Manager 
Coordination : Scrum Master
La VP Product sera présente pour les étapes importantes du développement et les démonstrations
IA Product Manager sera mobilisé au minimum une fois par semaine.
Le scrum Master sera à plein temps. </t>
  </si>
  <si>
    <t>Les décideurs seront ils disponibles pendant le déroulement du projet ?</t>
  </si>
  <si>
    <t>Les décisionnaires sont-ils identifiés ?</t>
  </si>
  <si>
    <t>La responsabilité des décisions est-elle établie ?</t>
  </si>
  <si>
    <t>Existe-t-il une chaîne de validation avec de nombreux maillons ?</t>
  </si>
  <si>
    <t>DIMENSION 6</t>
  </si>
  <si>
    <t>Complexité</t>
  </si>
  <si>
    <t>Le projet doit-il répondre à des problématiques de sécurité élevée ?</t>
  </si>
  <si>
    <t>Les contraintes de sécurité peuvent rapidement complexifier la réalisation, en particulier technique. Un effort adapté sera à envisager.</t>
  </si>
  <si>
    <t>La réalisation devra-t-elle interagir avec un ou plusieurs systèmes externes ?</t>
  </si>
  <si>
    <t>On utilisera des ressources internes exclusivement</t>
  </si>
  <si>
    <t>Les équipes de réalisation ont-elles identifié un niveau de complexité élevé pour un ou plusieurs aspects du projet (orienté parcours / interactions) ?</t>
  </si>
  <si>
    <t xml:space="preserve">
L'entreprise a déjà de l'expérience en développement.
L'aspect IA/Machine Learning est un aspect qui peut apporter de la complexité :
L'utilisation de Modèles de recommandations est d'une complexité modérée même si cela sera nouveau pour l'entreprise
La plus grande complexité concernera la reconnaissance des vêtements sur les individus.</t>
  </si>
  <si>
    <t>Les équipes de réalisation ont-elles identifié un niveau de complexité élevé pour un ou plusieurs aspects du projet (orienté technologies) ?</t>
  </si>
  <si>
    <t>L’environnement dans lequel la réalisation devra être livrée est-il maîtrisé ?</t>
  </si>
  <si>
    <t>DIMENSION 7</t>
  </si>
  <si>
    <t>Innovation</t>
  </si>
  <si>
    <t>Avez-vous déjà mené un projet conduisant à une réalisation similaire ?</t>
  </si>
  <si>
    <t>Un projet peut être original pour beaucoup, tout ce qui va compter est de savoir si « vous l’avez déjà fait ». Auquel cas vous réduisez drastiquement le niveau de risque lié à l’originalité du projet.</t>
  </si>
  <si>
    <t>Des références existantes ont-elles été identifiées ?</t>
  </si>
  <si>
    <t>Des références, mêmes si elles n’ont pas été réalisées par votre équipe, c’est montrer que c’est possible. Considérez cela comme la preuve qu’on peut arriver à la réalisation prévue.</t>
  </si>
  <si>
    <t>Des ressources documentaires sur les technologies employées sont-elles disponibles ?</t>
  </si>
  <si>
    <t>Critique pour l’utilisation de technologies nouvelles, la présence de ressources documentaires contribuera à réduire le niveau de risque sur cette dimension. Ces ressources ne sont pas nécessairement en ligne ni gratuites, mais le fait qu’elles existent contribuera à sécuriser vos réalisations.</t>
  </si>
  <si>
    <t>Le projet propose-t-il des fonctionnalités réellement innovantes ?</t>
  </si>
  <si>
    <t>Ces deux questions abordent la même problématique mais sous deux angles différents. Ici vous chercherez à savoir si vous devrez affronter l’inconnu en cours de projet. Si oui, vous ferez grimper le niveau de risque de cette dimension.</t>
  </si>
  <si>
    <t>Envisagez-vous la réalisation d’interfaces inédites ?</t>
  </si>
  <si>
    <t>Une étude de faisabilité a-t-elle été conduite ?</t>
  </si>
  <si>
    <t>Ne négligez pas ce point. En faisant cette étude, vous envisagerez les solutions possibles pour mener à bien votre projet. Cette étude pourra aussi vous conduire à abandonner le projet avant d’avoir inutilement mobilisé des ressources. Un oui à cette question réduira le niveau de risque de cette dimension.</t>
  </si>
  <si>
    <t>Dimension</t>
  </si>
  <si>
    <t>Risque</t>
  </si>
  <si>
    <t>G</t>
  </si>
  <si>
    <t>Responsable</t>
  </si>
  <si>
    <t>Prévention</t>
  </si>
  <si>
    <t>Réparation</t>
  </si>
  <si>
    <t>Compatibilité et coordination entre les domaines du projet</t>
  </si>
  <si>
    <t>IA Product Manager</t>
  </si>
  <si>
    <t>Réunion hebdomadaires pour recenser les difficultés de compréhension ou techniques de chaque domaine</t>
  </si>
  <si>
    <t>Dépassement du budget</t>
  </si>
  <si>
    <t>VP Product</t>
  </si>
  <si>
    <t>Valider un budget addittif en cours de projet</t>
  </si>
  <si>
    <t>Délais</t>
  </si>
  <si>
    <t>Dépassement des délais</t>
  </si>
  <si>
    <t>Inclure les engagements de respect des délais et les responsabilités associés dans le contrat de prestation
Revoir chaque fin de semaine les avancements et réévalue les priorités pour la semaine suivante.</t>
  </si>
  <si>
    <t>Equipe Projet</t>
  </si>
  <si>
    <t>Difficultés à mobiliser des compétences IA</t>
  </si>
  <si>
    <t xml:space="preserve">Problème de compatibilité  avec l'API existante </t>
  </si>
  <si>
    <t>Base de données insuffisantes</t>
  </si>
  <si>
    <t>Scrum Master</t>
  </si>
  <si>
    <t>Ajustements des modèles IA</t>
  </si>
  <si>
    <t>Performance de l'application</t>
  </si>
  <si>
    <t>Confidentialité et sécurité des données</t>
  </si>
  <si>
    <t>Sécurité des données utilisateurs</t>
  </si>
  <si>
    <t>Absence de références techniques</t>
  </si>
  <si>
    <t>Spécifiques</t>
  </si>
  <si>
    <t>Imprécision du floutage</t>
  </si>
  <si>
    <t>Imprécision de la reconnaissance des vêtements</t>
  </si>
  <si>
    <t>Imprécision de recommandations</t>
  </si>
  <si>
    <t>Junior</t>
  </si>
  <si>
    <t>Confirmé</t>
  </si>
  <si>
    <t>Senior</t>
  </si>
  <si>
    <t>DPO</t>
  </si>
  <si>
    <t>Dev Front</t>
  </si>
  <si>
    <t>Dev Back</t>
  </si>
  <si>
    <t>IA Engineer</t>
  </si>
  <si>
    <t>Designer UX/UI</t>
  </si>
  <si>
    <t>QA Engineer</t>
  </si>
  <si>
    <t>Source</t>
  </si>
  <si>
    <t>Service category</t>
  </si>
  <si>
    <t>Service type</t>
  </si>
  <si>
    <t>Region</t>
  </si>
  <si>
    <t>Estimated monthly cost</t>
  </si>
  <si>
    <t>Analyse</t>
  </si>
  <si>
    <t>France Central</t>
  </si>
  <si>
    <t>1 D3 v2 (4 coeur(s), 14 Go de RAM) x 730 Heures, À l'utilisation</t>
  </si>
  <si>
    <t>Conteneurs</t>
  </si>
  <si>
    <t>Basic niveau, registres 1 x 30 jours,   0 Go Espace de stockage supplémentaire, Génération de conteneur - processeurs 1 x 1 Secondes - Type de transfert interrégion, transfert de données sortant 5 Aller de France Central vers East Asia</t>
  </si>
  <si>
    <t>Bases de données</t>
  </si>
  <si>
    <t>Niveau : Optimisé</t>
  </si>
  <si>
    <t>Outils de développement</t>
  </si>
  <si>
    <t>5 Utilisateurs de licence du plan de base, utilisateurs de licence 1 de base + plans de test, niveau Gratuit – 1 pipelines hébergés Microsoft), 1 pipelines auto-hébergés), 0 Go artefacts</t>
  </si>
  <si>
    <t>West Europe</t>
  </si>
  <si>
    <t>Paiement à l’utilisation : 1 Go de stockage, 100 Transactions de lecture, 100 Transactions d’écriture</t>
  </si>
  <si>
    <t>Calcul</t>
  </si>
  <si>
    <t>Niveau Basic ; 1 B1 (1 Cœur(s), 1.75 Go de RAM, 10 Go de stockage) x 1 Mois ; Système d’exploitation Linux ; 0 SNI/SSL Connexions ; 0 SSL IP Connexions</t>
  </si>
  <si>
    <t>DevOps</t>
  </si>
  <si>
    <t>Azure Monitor</t>
  </si>
  <si>
    <t>Log analytics : Ingestion de données de journal : 0 Go de journaux Daily Analytics ingérés, 0 Go de journaux quotidiens de base ingérés, 1 mois de conservation interactive des données, 0 mois de données archivées, 0 Requêtes de recherche de journal de base par jour avec 0 Go de données analysées par requête, 0 Go de données de journal exportées par jour, données de journal de plate-forme traitées par jour: 0 Go avec Destination vers stockage ou Event Hub et 0 Go avec des partenaires Destination to Marketplace, 0 Recherche d'emploi Requêtes par jour avec 0 Go de données analysées par requête ; Prometheus managé : 3 nœuds AKS dans le cluster, 10000 métriques Prometheus par nœud, 30 secondes d’intervalle de collecte des métriques, 10 moyenne des utilisateurs des tableaux de bord quotidiens, 7 tableaux de bord, 50000 exemples de données interrogés par tableau de bord, 25 règles d’alerte promql, 25 règles d’enregistrement promql ; Application Insights : 3 mois de conservation des données, 0 Tests web multiétapes ; 1 ressource surveillée X 2 série chronologique d’indicateurs de performance surveillées ressource, 1 Alerte de journal à la fréquence 5 minutes, 0 Événements supplémentaires (en milliers), 0 E-mails supplémentaires (en centaine de milliers), 0 Notifications push supplémentaires (en centaine de milliers), 0 Webhooks supplémentaires (en millions), 0 Appels vocaux et 100 SMS dans États-Unis (+1)</t>
  </si>
  <si>
    <t>Gratuit par mois pour</t>
  </si>
  <si>
    <t>Azure function *</t>
  </si>
  <si>
    <t>400 000 secondes par Go</t>
  </si>
  <si>
    <t>1 millions d'exécution</t>
  </si>
  <si>
    <t>Risques</t>
  </si>
  <si>
    <t>Surveillance hebdomadaire des ressources. 
Prévoir une enveloppe supplémentaire pour les dépassements éventuels</t>
  </si>
  <si>
    <t>Assurer un recrutement précoce et efficace pour combler les lacunes en compétences IA. Mettre en place des formations et des ressources pour renforcer les compétences de l'équipe.</t>
  </si>
  <si>
    <t>En cas de difficultés, envisager de faire appel à des consultants ou des experts externes pour apporter leur expertise sur les aspects IA du projet.</t>
  </si>
  <si>
    <t>Dev Back C</t>
  </si>
  <si>
    <t>En cas de problèmes de compatibilité, collaborer avec l'équipe de développement backend pour résoudre les problèmes, ou envisager de mettre à jour l'API si nécessaire</t>
  </si>
  <si>
    <t>Réaliser une estimation réaliste des besoins de données pour la modélisation.</t>
  </si>
  <si>
    <t>Trouver ou construire une base de données plus adéquate</t>
  </si>
  <si>
    <t>Mise en relation rapide des équipes de l'application web (Backend) avec notre équipe. Effectuer une analyse approfondie de l'API existante dès le début du projet pour détecter les problèmes potentiels de compatibilité. Vérifier la compatibilité avant toute intégration.</t>
  </si>
  <si>
    <t xml:space="preserve"> Effectuer des tests des modèles IA avant leur intégration dans l'application. Mettre en place un processus de validation des modèles avec la participation d'experts du domaine.</t>
  </si>
  <si>
    <t>Effectuer des tests de performance tout au long du développement. Optimiser le code et les ressources pour garantir une application réactive et performante.</t>
  </si>
  <si>
    <t>Si des problèmes de performance sont identifiés, analyser les goulots d'étranglement et apporter des améliorations pour améliorer la réactivité de l'application.</t>
  </si>
  <si>
    <t>Mettre en place des protocoles de sécurité stricts pour protéger les données des utilisateurs. Effectuer des audits de sécurité réguliers pour identifier les vulnérabilités potentielles.</t>
  </si>
  <si>
    <t>En cas de violation de la confidentialité ou de la sécurité des données, appliquer immédiatement un plan de réponse aux incidents et informer les utilisateurs concernés.</t>
  </si>
  <si>
    <t>Mettre en place des mécanismes d'authentification et de sécurité robustes pour protéger les données des utilisateurs comme 2FA. Sensibiliser les utilisateurs à l'importance de la sécurité des données.</t>
  </si>
  <si>
    <t>En cas de problème de sécurité des données utilisateurs, réagir rapidement en appliquant des mesures correctives, en notifiant les utilisateurs concernés et en renforçant la sécurité.</t>
  </si>
  <si>
    <t xml:space="preserve">Assurer que l'IA Engineer dispose d'une connaissance approfondie des techniques de segmentation d'images sémantiques et les systèmes de recommandation. </t>
  </si>
  <si>
    <t>Effectuer des tests de reconnaissance des vêtements avec différents types de photos et d'articles de vêtements pour améliorer la précision. S'assurer que les modèles IA sont formés sur des ensembles de données représentatifs.</t>
  </si>
  <si>
    <t>Effectuer des tests avec différents types de modèles de recommandations. S'assurer que les modèles IA sont formés sur des ensembles de données représentatifs.</t>
  </si>
  <si>
    <t>Identifier les erreurs, au besoin diversifier les sources de données.</t>
  </si>
  <si>
    <t>En cas d'imprécision du floutage par l'IA, offrir à l'utilisateur la possibilité de gérer manuellement le floutage sur les photos. Mettre en place une interface utilisateur conviviale permettant à l'utilisateur de définir les zones à flouter selon ses besoins.</t>
  </si>
  <si>
    <t>Effectuer des tests approfondis sur les modèles d'IA de floutage pour améliorer leur précision.</t>
  </si>
  <si>
    <t>IA Engineer S</t>
  </si>
  <si>
    <t>Si des difficultés techniques surviennent, encourager l'IA Engineer à collaborer avec des experts des domaine, consulter des publications scientifiques pertinentes et solliciter l'aide de consultants externes pour résoudre les problèmes.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</si>
</sst>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C]#,##0.00"/>
    <numFmt numFmtId="165" formatCode="&quot; &quot;* #,##0&quot; &quot;[$€-40C]&quot; &quot;;&quot;-&quot;* #,##0&quot; &quot;[$€-40C]&quot; &quot;;&quot; &quot;* &quot;-&quot;#&quot; &quot;[$€-40C]&quot; &quot;;&quot; &quot;@&quot; &quot;"/>
    <numFmt numFmtId="166" formatCode="#,##0.00&quot; &quot;[$€-40C]"/>
    <numFmt numFmtId="167" formatCode="&quot; &quot;* #,##0.00&quot; &quot;[$€-40C]&quot; &quot;;&quot;-&quot;* #,##0.00&quot; &quot;[$€-40C]&quot; &quot;;&quot; &quot;* &quot;-&quot;#&quot; &quot;[$€-40C]&quot; &quot;;&quot; &quot;@&quot; &quot;"/>
  </numFmts>
  <fonts count="39">
    <font>
      <sz val="11"/>
      <color rgb="FF000000"/>
      <name val="Calibri"/>
      <family val="2"/>
    </font>
    <font>
      <sz val="11"/>
      <color rgb="FF000000"/>
      <name val="Calibri"/>
      <family val="2"/>
    </font>
    <font>
      <u/>
      <sz val="11"/>
      <color rgb="FF0563C1"/>
      <name val="Calibri"/>
      <family val="2"/>
    </font>
    <font>
      <sz val="10"/>
      <color rgb="FF000000"/>
      <name val="Arial"/>
      <family val="2"/>
    </font>
    <font>
      <sz val="16"/>
      <color rgb="FF000000"/>
      <name val="Arial"/>
      <family val="2"/>
    </font>
    <font>
      <sz val="12"/>
      <color rgb="FF000000"/>
      <name val="Arial"/>
      <family val="2"/>
    </font>
    <font>
      <b/>
      <sz val="10"/>
      <color rgb="FF000000"/>
      <name val="Arial"/>
      <family val="2"/>
    </font>
    <font>
      <b/>
      <sz val="11"/>
      <color rgb="FF000000"/>
      <name val="Calibri"/>
      <family val="2"/>
    </font>
    <font>
      <b/>
      <sz val="10"/>
      <color rgb="FFFF0000"/>
      <name val="Arial"/>
      <family val="2"/>
    </font>
    <font>
      <b/>
      <i/>
      <sz val="18"/>
      <color rgb="FF000000"/>
      <name val="Calibri"/>
      <family val="2"/>
    </font>
    <font>
      <b/>
      <sz val="18"/>
      <color rgb="FF000000"/>
      <name val="Calibri"/>
      <family val="2"/>
    </font>
    <font>
      <sz val="11"/>
      <color rgb="FF000000"/>
      <name val="Segoe UI Light"/>
      <family val="2"/>
    </font>
    <font>
      <b/>
      <sz val="11"/>
      <color rgb="FF000000"/>
      <name val="Segoe UI Light"/>
      <family val="2"/>
    </font>
    <font>
      <b/>
      <sz val="11"/>
      <color rgb="FFFF0000"/>
      <name val="Calibri"/>
      <family val="2"/>
    </font>
    <font>
      <b/>
      <sz val="22"/>
      <color rgb="FF000000"/>
      <name val="Calibri"/>
      <family val="2"/>
    </font>
    <font>
      <sz val="11"/>
      <color rgb="FFFFFFFF"/>
      <name val="Calibri"/>
      <family val="2"/>
    </font>
    <font>
      <sz val="11"/>
      <color rgb="FF00B050"/>
      <name val="Calibri"/>
      <family val="2"/>
    </font>
    <font>
      <sz val="14"/>
      <color rgb="FF000000"/>
      <name val="Calibri"/>
      <family val="2"/>
    </font>
    <font>
      <sz val="11"/>
      <color rgb="FFFF0000"/>
      <name val="Calibri"/>
      <family val="2"/>
    </font>
    <font>
      <b/>
      <sz val="14"/>
      <color rgb="FF00B050"/>
      <name val="Calibri"/>
      <family val="2"/>
    </font>
    <font>
      <sz val="14"/>
      <color rgb="FF00B050"/>
      <name val="Calibri"/>
      <family val="2"/>
    </font>
    <font>
      <b/>
      <sz val="11"/>
      <color rgb="FF00B050"/>
      <name val="Calibri"/>
      <family val="2"/>
    </font>
    <font>
      <b/>
      <sz val="10"/>
      <color rgb="FF000000"/>
      <name val="Montserrat"/>
    </font>
    <font>
      <b/>
      <sz val="24"/>
      <color rgb="FF000000"/>
      <name val="Montserrat"/>
    </font>
    <font>
      <b/>
      <sz val="14"/>
      <color rgb="FF38761D"/>
      <name val="Montserrat"/>
    </font>
    <font>
      <sz val="11"/>
      <color rgb="FF660000"/>
      <name val="Montserrat"/>
    </font>
    <font>
      <b/>
      <sz val="11"/>
      <color rgb="FF660000"/>
      <name val="Montserrat"/>
    </font>
    <font>
      <sz val="11"/>
      <color rgb="FF5F2C09"/>
      <name val="Monserrat"/>
    </font>
    <font>
      <b/>
      <sz val="11"/>
      <color rgb="FF5F2C09"/>
      <name val="Monserrat"/>
    </font>
    <font>
      <b/>
      <sz val="11"/>
      <color rgb="FF000000"/>
      <name val="Century Gothic"/>
      <family val="2"/>
    </font>
    <font>
      <sz val="11"/>
      <color rgb="FF3A3838"/>
      <name val="Century Gothic"/>
      <family val="2"/>
    </font>
    <font>
      <b/>
      <sz val="11"/>
      <color rgb="FFFFFFFF"/>
      <name val="Century Gothic"/>
      <family val="2"/>
    </font>
    <font>
      <b/>
      <sz val="11"/>
      <color rgb="FF70AD47"/>
      <name val="Century Gothic"/>
      <family val="2"/>
    </font>
    <font>
      <sz val="9"/>
      <color rgb="FF333F4F"/>
      <name val="Century Gothic"/>
      <family val="2"/>
    </font>
    <font>
      <b/>
      <sz val="11"/>
      <color rgb="FFFF0000"/>
      <name val="Century Gothic"/>
      <family val="2"/>
    </font>
    <font>
      <b/>
      <sz val="11"/>
      <color rgb="FFC00000"/>
      <name val="Century Gothic"/>
      <family val="2"/>
    </font>
    <font>
      <b/>
      <sz val="11"/>
      <color rgb="FF00B050"/>
      <name val="Century Gothic"/>
      <family val="2"/>
    </font>
    <font>
      <sz val="10"/>
      <color rgb="FF000000"/>
      <name val="Calibri"/>
      <family val="2"/>
    </font>
    <font>
      <sz val="8"/>
      <color rgb="FF374151"/>
      <name val="Segoe UI"/>
      <family val="2"/>
    </font>
  </fonts>
  <fills count="30">
    <fill>
      <patternFill patternType="none"/>
    </fill>
    <fill>
      <patternFill patternType="gray125"/>
    </fill>
    <fill>
      <patternFill patternType="solid">
        <fgColor rgb="FF00B050"/>
        <bgColor rgb="FF00B050"/>
      </patternFill>
    </fill>
    <fill>
      <patternFill patternType="solid">
        <fgColor rgb="FFFFC000"/>
        <bgColor rgb="FFFFC000"/>
      </patternFill>
    </fill>
    <fill>
      <patternFill patternType="solid">
        <fgColor rgb="FF92D050"/>
        <bgColor rgb="FF92D050"/>
      </patternFill>
    </fill>
    <fill>
      <patternFill patternType="solid">
        <fgColor rgb="FF000000"/>
        <bgColor rgb="FF000000"/>
      </patternFill>
    </fill>
    <fill>
      <patternFill patternType="solid">
        <fgColor rgb="FFFFE699"/>
        <bgColor rgb="FFFFE699"/>
      </patternFill>
    </fill>
    <fill>
      <patternFill patternType="solid">
        <fgColor rgb="FFFFF2CC"/>
        <bgColor rgb="FFFFF2CC"/>
      </patternFill>
    </fill>
    <fill>
      <patternFill patternType="solid">
        <fgColor rgb="FFC6E0B4"/>
        <bgColor rgb="FFC6E0B4"/>
      </patternFill>
    </fill>
    <fill>
      <patternFill patternType="solid">
        <fgColor rgb="FFE2EFDA"/>
        <bgColor rgb="FFE2EFDA"/>
      </patternFill>
    </fill>
    <fill>
      <patternFill patternType="solid">
        <fgColor rgb="FFD9D9D9"/>
        <bgColor rgb="FFD9D9D9"/>
      </patternFill>
    </fill>
    <fill>
      <patternFill patternType="solid">
        <fgColor rgb="FFF3F3F3"/>
        <bgColor rgb="FFF3F3F3"/>
      </patternFill>
    </fill>
    <fill>
      <patternFill patternType="solid">
        <fgColor rgb="FFD9EAD3"/>
        <bgColor rgb="FFD9EAD3"/>
      </patternFill>
    </fill>
    <fill>
      <patternFill patternType="solid">
        <fgColor rgb="FFFCE5CD"/>
        <bgColor rgb="FFFCE5CD"/>
      </patternFill>
    </fill>
    <fill>
      <patternFill patternType="solid">
        <fgColor rgb="FFD0CECE"/>
        <bgColor rgb="FFD0CECE"/>
      </patternFill>
    </fill>
    <fill>
      <patternFill patternType="solid">
        <fgColor rgb="FF7030A0"/>
        <bgColor rgb="FF7030A0"/>
      </patternFill>
    </fill>
    <fill>
      <patternFill patternType="solid">
        <fgColor rgb="FFF1E7FF"/>
        <bgColor rgb="FFF1E7FF"/>
      </patternFill>
    </fill>
    <fill>
      <patternFill patternType="solid">
        <fgColor rgb="FFE7E6E6"/>
        <bgColor rgb="FFE7E6E6"/>
      </patternFill>
    </fill>
    <fill>
      <patternFill patternType="solid">
        <fgColor rgb="FFC00000"/>
        <bgColor rgb="FFC00000"/>
      </patternFill>
    </fill>
    <fill>
      <patternFill patternType="solid">
        <fgColor rgb="FFFFE7E7"/>
        <bgColor rgb="FFFFE7E7"/>
      </patternFill>
    </fill>
    <fill>
      <patternFill patternType="solid">
        <fgColor rgb="FFED7D31"/>
        <bgColor rgb="FFED7D31"/>
      </patternFill>
    </fill>
    <fill>
      <patternFill patternType="solid">
        <fgColor rgb="FFFBE4D5"/>
        <bgColor rgb="FFFBE4D5"/>
      </patternFill>
    </fill>
    <fill>
      <patternFill patternType="solid">
        <fgColor rgb="FFFEF2CB"/>
        <bgColor rgb="FFFEF2CB"/>
      </patternFill>
    </fill>
    <fill>
      <patternFill patternType="solid">
        <fgColor rgb="FF70AD47"/>
        <bgColor rgb="FF70AD47"/>
      </patternFill>
    </fill>
    <fill>
      <patternFill patternType="solid">
        <fgColor rgb="FFE2EFD9"/>
        <bgColor rgb="FFE2EFD9"/>
      </patternFill>
    </fill>
    <fill>
      <patternFill patternType="solid">
        <fgColor rgb="FF5B9BD5"/>
        <bgColor rgb="FF5B9BD5"/>
      </patternFill>
    </fill>
    <fill>
      <patternFill patternType="solid">
        <fgColor rgb="FFDEEAF6"/>
        <bgColor rgb="FFDEEAF6"/>
      </patternFill>
    </fill>
    <fill>
      <patternFill patternType="solid">
        <fgColor rgb="FF2F5496"/>
        <bgColor rgb="FF2F5496"/>
      </patternFill>
    </fill>
    <fill>
      <patternFill patternType="solid">
        <fgColor rgb="FFD9E2F3"/>
        <bgColor rgb="FFD9E2F3"/>
      </patternFill>
    </fill>
    <fill>
      <patternFill patternType="solid">
        <fgColor rgb="FFDDEBF7"/>
        <bgColor rgb="FFDDEBF7"/>
      </patternFill>
    </fill>
  </fills>
  <borders count="30">
    <border>
      <left/>
      <right/>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ck">
        <color rgb="FF000000"/>
      </left>
      <right style="thick">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thick">
        <color rgb="FF000000"/>
      </left>
      <right style="thick">
        <color rgb="FF000000"/>
      </right>
      <top style="medium">
        <color rgb="FFCCCCCC"/>
      </top>
      <bottom style="medium">
        <color rgb="FF000000"/>
      </bottom>
      <diagonal/>
    </border>
    <border>
      <left style="medium">
        <color rgb="FFCCCCCC"/>
      </left>
      <right style="thick">
        <color rgb="FF000000"/>
      </right>
      <top style="medium">
        <color rgb="FFCCCCCC"/>
      </top>
      <bottom style="medium">
        <color rgb="FF000000"/>
      </bottom>
      <diagonal/>
    </border>
    <border>
      <left style="thick">
        <color rgb="FF000000"/>
      </left>
      <right style="thick">
        <color rgb="FF000000"/>
      </right>
      <top style="medium">
        <color rgb="FF000000"/>
      </top>
      <bottom style="thick">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right/>
      <top style="thin">
        <color rgb="FFED7D31"/>
      </top>
      <bottom/>
      <diagonal/>
    </border>
  </borders>
  <cellStyleXfs count="4">
    <xf numFmtId="0" fontId="0" fillId="0" borderId="0"/>
    <xf numFmtId="167"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cellStyleXfs>
  <cellXfs count="153">
    <xf numFmtId="0" fontId="0" fillId="0" borderId="0" xfId="0"/>
    <xf numFmtId="0" fontId="0" fillId="2" borderId="0" xfId="0" applyFill="1"/>
    <xf numFmtId="0" fontId="0" fillId="3" borderId="0" xfId="0" applyFill="1"/>
    <xf numFmtId="0" fontId="3" fillId="0" borderId="0" xfId="0" applyFont="1"/>
    <xf numFmtId="0" fontId="0" fillId="0" borderId="0" xfId="0" applyAlignment="1">
      <alignment horizontal="center"/>
    </xf>
    <xf numFmtId="0" fontId="4" fillId="0" borderId="0" xfId="0" applyFont="1" applyAlignment="1">
      <alignment horizontal="center"/>
    </xf>
    <xf numFmtId="0" fontId="3" fillId="0" borderId="0" xfId="0" applyFont="1" applyAlignment="1">
      <alignment horizontal="center" vertical="center"/>
    </xf>
    <xf numFmtId="16" fontId="3" fillId="0" borderId="0" xfId="0" applyNumberFormat="1" applyFont="1"/>
    <xf numFmtId="16" fontId="6" fillId="0" borderId="0" xfId="0" applyNumberFormat="1" applyFont="1" applyAlignment="1">
      <alignment horizontal="center"/>
    </xf>
    <xf numFmtId="0" fontId="3" fillId="0" borderId="0" xfId="0" applyFont="1" applyAlignment="1">
      <alignment horizontal="center"/>
    </xf>
    <xf numFmtId="16" fontId="3" fillId="0" borderId="0" xfId="0" applyNumberFormat="1" applyFont="1" applyAlignment="1">
      <alignment horizontal="center"/>
    </xf>
    <xf numFmtId="0" fontId="3" fillId="0" borderId="0" xfId="2" applyNumberFormat="1" applyFont="1" applyAlignment="1">
      <alignment horizontal="center" vertical="center"/>
    </xf>
    <xf numFmtId="0" fontId="1" fillId="0" borderId="0" xfId="2" applyNumberFormat="1" applyAlignment="1">
      <alignment horizontal="center" vertical="center"/>
    </xf>
    <xf numFmtId="0" fontId="0" fillId="4" borderId="0" xfId="0" applyFill="1" applyAlignment="1">
      <alignment horizontal="center"/>
    </xf>
    <xf numFmtId="165" fontId="0" fillId="0" borderId="0" xfId="0" applyNumberFormat="1"/>
    <xf numFmtId="165" fontId="1" fillId="0" borderId="0" xfId="1" applyNumberFormat="1"/>
    <xf numFmtId="165" fontId="7" fillId="0" borderId="0" xfId="1" applyNumberFormat="1" applyFont="1"/>
    <xf numFmtId="165" fontId="6" fillId="0" borderId="0" xfId="1" applyNumberFormat="1" applyFont="1"/>
    <xf numFmtId="165" fontId="8" fillId="0" borderId="0" xfId="1" applyNumberFormat="1" applyFont="1"/>
    <xf numFmtId="0" fontId="0" fillId="3" borderId="0" xfId="0" applyFill="1" applyAlignment="1">
      <alignment horizontal="center"/>
    </xf>
    <xf numFmtId="0" fontId="10" fillId="5" borderId="0" xfId="0" applyFont="1" applyFill="1" applyAlignment="1">
      <alignment horizontal="center"/>
    </xf>
    <xf numFmtId="17" fontId="3" fillId="0" borderId="0" xfId="0" applyNumberFormat="1" applyFont="1" applyAlignment="1">
      <alignment horizontal="center" vertical="center"/>
    </xf>
    <xf numFmtId="0" fontId="3" fillId="5" borderId="0" xfId="0" applyFont="1" applyFill="1" applyAlignment="1">
      <alignment horizontal="center" vertical="center"/>
    </xf>
    <xf numFmtId="0" fontId="0" fillId="6" borderId="0" xfId="0" applyFill="1" applyAlignment="1">
      <alignment horizontal="center"/>
    </xf>
    <xf numFmtId="0" fontId="0" fillId="5" borderId="0" xfId="0" applyFill="1"/>
    <xf numFmtId="0" fontId="11" fillId="7" borderId="0" xfId="0" applyFont="1" applyFill="1" applyAlignment="1">
      <alignment vertical="top" wrapText="1"/>
    </xf>
    <xf numFmtId="10" fontId="0" fillId="0" borderId="0" xfId="0" applyNumberFormat="1"/>
    <xf numFmtId="0" fontId="12" fillId="8" borderId="0" xfId="0" applyFont="1" applyFill="1" applyAlignment="1">
      <alignment horizontal="center" vertical="top" wrapText="1"/>
    </xf>
    <xf numFmtId="0" fontId="11" fillId="9" borderId="0" xfId="0" applyFont="1" applyFill="1" applyAlignment="1">
      <alignment vertical="top" wrapText="1"/>
    </xf>
    <xf numFmtId="9" fontId="0" fillId="0" borderId="0" xfId="0" applyNumberFormat="1"/>
    <xf numFmtId="166" fontId="0" fillId="0" borderId="0" xfId="0" applyNumberFormat="1"/>
    <xf numFmtId="166" fontId="7" fillId="0" borderId="0" xfId="0" applyNumberFormat="1" applyFont="1"/>
    <xf numFmtId="166" fontId="7" fillId="5" borderId="0" xfId="0" applyNumberFormat="1" applyFont="1" applyFill="1"/>
    <xf numFmtId="166" fontId="13" fillId="0" borderId="0" xfId="0" applyNumberFormat="1" applyFont="1"/>
    <xf numFmtId="166" fontId="13" fillId="5" borderId="0" xfId="0" applyNumberFormat="1" applyFont="1" applyFill="1"/>
    <xf numFmtId="0" fontId="7" fillId="0" borderId="0" xfId="0" applyFont="1"/>
    <xf numFmtId="167" fontId="7" fillId="0" borderId="0" xfId="1" applyFont="1"/>
    <xf numFmtId="0" fontId="0" fillId="0" borderId="2" xfId="0" applyBorder="1"/>
    <xf numFmtId="9" fontId="1" fillId="0" borderId="0" xfId="2"/>
    <xf numFmtId="0" fontId="0" fillId="0" borderId="3" xfId="0" applyBorder="1"/>
    <xf numFmtId="1" fontId="0" fillId="0" borderId="0" xfId="0" applyNumberFormat="1"/>
    <xf numFmtId="0" fontId="0" fillId="5" borderId="2" xfId="0" applyFill="1" applyBorder="1"/>
    <xf numFmtId="0" fontId="0" fillId="0" borderId="4" xfId="0" applyBorder="1"/>
    <xf numFmtId="165" fontId="13" fillId="0" borderId="5" xfId="0" applyNumberFormat="1" applyFont="1" applyBorder="1"/>
    <xf numFmtId="0" fontId="0" fillId="0" borderId="6" xfId="0" applyBorder="1"/>
    <xf numFmtId="165" fontId="13" fillId="0" borderId="0" xfId="0" applyNumberFormat="1" applyFont="1"/>
    <xf numFmtId="0" fontId="7" fillId="0" borderId="2" xfId="0" applyFont="1" applyBorder="1"/>
    <xf numFmtId="165" fontId="7" fillId="0" borderId="0" xfId="1" applyNumberFormat="1" applyFont="1" applyFill="1"/>
    <xf numFmtId="165" fontId="16" fillId="0" borderId="0" xfId="0" applyNumberFormat="1" applyFont="1"/>
    <xf numFmtId="0" fontId="17" fillId="0" borderId="4" xfId="0" applyFont="1" applyBorder="1"/>
    <xf numFmtId="165" fontId="18" fillId="0" borderId="5" xfId="0" applyNumberFormat="1" applyFont="1" applyBorder="1"/>
    <xf numFmtId="165" fontId="16" fillId="0" borderId="5" xfId="0" applyNumberFormat="1" applyFont="1" applyBorder="1"/>
    <xf numFmtId="165" fontId="19" fillId="0" borderId="8" xfId="0" applyNumberFormat="1" applyFont="1" applyBorder="1"/>
    <xf numFmtId="0" fontId="17" fillId="0" borderId="0" xfId="0" applyFont="1"/>
    <xf numFmtId="165" fontId="17" fillId="0" borderId="0" xfId="0" applyNumberFormat="1" applyFont="1"/>
    <xf numFmtId="165" fontId="20" fillId="0" borderId="0" xfId="0" applyNumberFormat="1" applyFont="1"/>
    <xf numFmtId="165" fontId="19" fillId="0" borderId="0" xfId="0" applyNumberFormat="1" applyFont="1"/>
    <xf numFmtId="165" fontId="7" fillId="0" borderId="0" xfId="0" applyNumberFormat="1" applyFont="1"/>
    <xf numFmtId="0" fontId="0" fillId="0" borderId="1" xfId="0" applyBorder="1"/>
    <xf numFmtId="0" fontId="7" fillId="0" borderId="1" xfId="0" applyFont="1" applyBorder="1"/>
    <xf numFmtId="0" fontId="0" fillId="0" borderId="11" xfId="0" applyBorder="1"/>
    <xf numFmtId="0" fontId="0" fillId="0" borderId="12" xfId="0" applyBorder="1"/>
    <xf numFmtId="0" fontId="7" fillId="0" borderId="13" xfId="0" applyFont="1" applyBorder="1"/>
    <xf numFmtId="0" fontId="0" fillId="5" borderId="14" xfId="0" applyFill="1" applyBorder="1"/>
    <xf numFmtId="0" fontId="0" fillId="0" borderId="15" xfId="0" applyBorder="1"/>
    <xf numFmtId="165" fontId="1" fillId="0" borderId="11" xfId="1" applyNumberFormat="1" applyBorder="1"/>
    <xf numFmtId="165" fontId="1" fillId="0" borderId="12" xfId="1" applyNumberFormat="1" applyBorder="1"/>
    <xf numFmtId="165" fontId="7" fillId="0" borderId="13" xfId="0" applyNumberFormat="1" applyFont="1" applyBorder="1"/>
    <xf numFmtId="165" fontId="1" fillId="0" borderId="15" xfId="1" applyNumberFormat="1" applyBorder="1"/>
    <xf numFmtId="165" fontId="21" fillId="0" borderId="15" xfId="0" applyNumberFormat="1" applyFont="1" applyBorder="1"/>
    <xf numFmtId="165" fontId="13" fillId="0" borderId="15" xfId="0" applyNumberFormat="1" applyFont="1" applyBorder="1"/>
    <xf numFmtId="165" fontId="1" fillId="0" borderId="16" xfId="1" applyNumberFormat="1" applyBorder="1"/>
    <xf numFmtId="165" fontId="1" fillId="0" borderId="17" xfId="1" applyNumberFormat="1" applyBorder="1"/>
    <xf numFmtId="165" fontId="7" fillId="0" borderId="18" xfId="0" applyNumberFormat="1" applyFont="1" applyBorder="1"/>
    <xf numFmtId="165" fontId="1" fillId="0" borderId="19" xfId="1" applyNumberFormat="1" applyBorder="1"/>
    <xf numFmtId="165" fontId="21" fillId="0" borderId="19" xfId="0" applyNumberFormat="1" applyFont="1" applyBorder="1"/>
    <xf numFmtId="0" fontId="3" fillId="10" borderId="20" xfId="0" applyFont="1" applyFill="1" applyBorder="1" applyAlignment="1">
      <alignment wrapText="1"/>
    </xf>
    <xf numFmtId="0" fontId="22" fillId="10" borderId="21" xfId="0" applyFont="1" applyFill="1" applyBorder="1" applyAlignment="1">
      <alignment horizontal="center" wrapText="1"/>
    </xf>
    <xf numFmtId="0" fontId="23" fillId="11" borderId="22" xfId="0" applyFont="1" applyFill="1" applyBorder="1" applyAlignment="1">
      <alignment horizontal="center" vertical="center" wrapText="1"/>
    </xf>
    <xf numFmtId="0" fontId="24" fillId="12" borderId="23" xfId="0" applyFont="1" applyFill="1" applyBorder="1" applyAlignment="1">
      <alignment horizontal="center" vertical="center" wrapText="1"/>
    </xf>
    <xf numFmtId="0" fontId="25" fillId="13" borderId="23" xfId="0" applyFont="1" applyFill="1" applyBorder="1" applyAlignment="1">
      <alignment vertical="center" wrapText="1"/>
    </xf>
    <xf numFmtId="0" fontId="27" fillId="13" borderId="23" xfId="0" applyFont="1" applyFill="1" applyBorder="1" applyAlignment="1">
      <alignment vertical="center" wrapText="1"/>
    </xf>
    <xf numFmtId="0" fontId="27" fillId="13" borderId="23" xfId="0" applyFont="1" applyFill="1" applyBorder="1" applyAlignment="1">
      <alignment horizontal="left" vertical="center" wrapText="1"/>
    </xf>
    <xf numFmtId="0" fontId="24" fillId="12" borderId="21" xfId="0" applyFont="1" applyFill="1" applyBorder="1" applyAlignment="1">
      <alignment horizontal="center" vertical="center" wrapText="1"/>
    </xf>
    <xf numFmtId="0" fontId="29" fillId="0" borderId="25" xfId="0" applyFont="1" applyBorder="1" applyAlignment="1">
      <alignment wrapText="1"/>
    </xf>
    <xf numFmtId="0" fontId="0" fillId="0" borderId="25" xfId="0" applyBorder="1" applyAlignment="1">
      <alignment wrapText="1"/>
    </xf>
    <xf numFmtId="0" fontId="0" fillId="0" borderId="0" xfId="0" applyAlignment="1">
      <alignment horizontal="center" vertical="center"/>
    </xf>
    <xf numFmtId="0" fontId="0" fillId="0" borderId="26" xfId="0" applyBorder="1" applyAlignment="1">
      <alignment wrapText="1"/>
    </xf>
    <xf numFmtId="0" fontId="30" fillId="14" borderId="26" xfId="0" applyFont="1" applyFill="1" applyBorder="1" applyAlignment="1">
      <alignment wrapText="1"/>
    </xf>
    <xf numFmtId="0" fontId="29" fillId="16" borderId="28" xfId="0" applyFont="1" applyFill="1" applyBorder="1" applyAlignment="1">
      <alignment vertical="center" wrapText="1"/>
    </xf>
    <xf numFmtId="0" fontId="32" fillId="17" borderId="28" xfId="0" applyFont="1" applyFill="1" applyBorder="1" applyAlignment="1">
      <alignment horizontal="center" vertical="center" wrapText="1"/>
    </xf>
    <xf numFmtId="0" fontId="33" fillId="0" borderId="28" xfId="0" applyFont="1" applyBorder="1" applyAlignment="1">
      <alignment vertical="center" wrapText="1"/>
    </xf>
    <xf numFmtId="0" fontId="34" fillId="17" borderId="28" xfId="0" applyFont="1" applyFill="1" applyBorder="1" applyAlignment="1">
      <alignment horizontal="center" vertical="center" wrapText="1"/>
    </xf>
    <xf numFmtId="0" fontId="35" fillId="17" borderId="28" xfId="0" applyFont="1" applyFill="1" applyBorder="1" applyAlignment="1">
      <alignment horizontal="center" vertical="center" wrapText="1"/>
    </xf>
    <xf numFmtId="0" fontId="29" fillId="19" borderId="28" xfId="0" applyFont="1" applyFill="1" applyBorder="1" applyAlignment="1">
      <alignment vertical="center" wrapText="1"/>
    </xf>
    <xf numFmtId="0" fontId="29" fillId="21" borderId="28" xfId="0" applyFont="1" applyFill="1" applyBorder="1" applyAlignment="1">
      <alignment vertical="center" wrapText="1"/>
    </xf>
    <xf numFmtId="0" fontId="36" fillId="17" borderId="28" xfId="0" applyFont="1" applyFill="1" applyBorder="1" applyAlignment="1">
      <alignment horizontal="center" vertical="center" wrapText="1"/>
    </xf>
    <xf numFmtId="0" fontId="29" fillId="22" borderId="28" xfId="0" applyFont="1" applyFill="1" applyBorder="1" applyAlignment="1">
      <alignment vertical="center" wrapText="1"/>
    </xf>
    <xf numFmtId="0" fontId="29" fillId="24" borderId="28" xfId="0" applyFont="1" applyFill="1" applyBorder="1" applyAlignment="1">
      <alignment vertical="center" wrapText="1"/>
    </xf>
    <xf numFmtId="0" fontId="29" fillId="26" borderId="28" xfId="0" applyFont="1" applyFill="1" applyBorder="1" applyAlignment="1">
      <alignment vertical="center" wrapText="1"/>
    </xf>
    <xf numFmtId="0" fontId="29" fillId="28" borderId="28" xfId="0" applyFont="1" applyFill="1" applyBorder="1" applyAlignment="1">
      <alignment vertical="center" wrapText="1"/>
    </xf>
    <xf numFmtId="0" fontId="0" fillId="0" borderId="0" xfId="0" applyAlignment="1">
      <alignment wrapText="1"/>
    </xf>
    <xf numFmtId="0" fontId="7"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7" fillId="0" borderId="0" xfId="0" applyFont="1" applyAlignment="1">
      <alignment horizontal="center" vertical="center" wrapText="1"/>
    </xf>
    <xf numFmtId="0" fontId="37" fillId="0" borderId="0" xfId="0" applyFont="1"/>
    <xf numFmtId="0" fontId="38" fillId="0" borderId="0" xfId="0" applyFont="1" applyAlignment="1">
      <alignment horizontal="left" vertical="center" indent="1"/>
    </xf>
    <xf numFmtId="0" fontId="38" fillId="0" borderId="0" xfId="0" applyFont="1" applyAlignment="1">
      <alignment horizontal="left" vertical="center" indent="2"/>
    </xf>
    <xf numFmtId="0" fontId="2" fillId="0" borderId="0" xfId="3"/>
    <xf numFmtId="0" fontId="12" fillId="29" borderId="0" xfId="0" applyFont="1" applyFill="1" applyAlignment="1">
      <alignment vertical="top" wrapText="1"/>
    </xf>
    <xf numFmtId="164" fontId="12" fillId="29" borderId="0" xfId="0" applyNumberFormat="1" applyFont="1" applyFill="1" applyAlignment="1">
      <alignment horizontal="center" vertical="center"/>
    </xf>
    <xf numFmtId="0" fontId="11" fillId="0" borderId="0" xfId="0" applyFont="1" applyAlignment="1">
      <alignment vertical="top" wrapText="1"/>
    </xf>
    <xf numFmtId="164" fontId="12" fillId="0" borderId="0" xfId="0" applyNumberFormat="1" applyFont="1" applyAlignment="1">
      <alignment horizontal="right" vertical="center"/>
    </xf>
    <xf numFmtId="0" fontId="11" fillId="0" borderId="0" xfId="0" applyFont="1" applyAlignment="1">
      <alignment vertical="top"/>
    </xf>
    <xf numFmtId="0" fontId="12" fillId="0" borderId="0" xfId="0" applyFont="1" applyAlignment="1">
      <alignment vertical="top" wrapText="1"/>
    </xf>
    <xf numFmtId="164" fontId="11" fillId="0" borderId="0" xfId="0" applyNumberFormat="1" applyFont="1" applyAlignment="1">
      <alignment horizontal="center" vertical="center"/>
    </xf>
    <xf numFmtId="0" fontId="11" fillId="9" borderId="0" xfId="0" applyFont="1" applyFill="1" applyAlignment="1">
      <alignment horizontal="left" vertical="center" wrapText="1"/>
    </xf>
    <xf numFmtId="164" fontId="11" fillId="9" borderId="0" xfId="0" applyNumberFormat="1" applyFont="1" applyFill="1" applyAlignment="1">
      <alignment horizontal="left" vertical="center"/>
    </xf>
    <xf numFmtId="0" fontId="12" fillId="0" borderId="0" xfId="0" applyFont="1" applyAlignment="1">
      <alignment vertical="top"/>
    </xf>
    <xf numFmtId="164" fontId="12" fillId="0" borderId="0" xfId="0" applyNumberFormat="1" applyFont="1" applyAlignment="1">
      <alignment horizontal="center" vertical="center"/>
    </xf>
    <xf numFmtId="0" fontId="0" fillId="0" borderId="29" xfId="0" applyBorder="1" applyAlignment="1">
      <alignment vertical="center"/>
    </xf>
    <xf numFmtId="16" fontId="6" fillId="0" borderId="0" xfId="0" applyNumberFormat="1" applyFont="1" applyAlignment="1">
      <alignment horizontal="center"/>
    </xf>
    <xf numFmtId="0" fontId="4" fillId="0" borderId="0" xfId="0" applyFont="1" applyAlignment="1">
      <alignment horizontal="center"/>
    </xf>
    <xf numFmtId="0" fontId="5" fillId="0" borderId="0" xfId="0" applyFont="1" applyAlignment="1">
      <alignment horizontal="center" vertical="center"/>
    </xf>
    <xf numFmtId="0" fontId="9" fillId="0" borderId="0" xfId="0" applyFont="1" applyAlignment="1">
      <alignment horizontal="center"/>
    </xf>
    <xf numFmtId="0" fontId="15" fillId="5" borderId="7" xfId="0" applyFont="1" applyFill="1" applyBorder="1" applyAlignment="1">
      <alignment horizontal="center"/>
    </xf>
    <xf numFmtId="0" fontId="14" fillId="10" borderId="1" xfId="0" applyFont="1" applyFill="1" applyBorder="1" applyAlignment="1">
      <alignment horizontal="center"/>
    </xf>
    <xf numFmtId="0" fontId="14" fillId="6" borderId="1" xfId="0" applyFont="1" applyFill="1" applyBorder="1" applyAlignment="1">
      <alignment horizontal="center"/>
    </xf>
    <xf numFmtId="0" fontId="14" fillId="8" borderId="1" xfId="0" applyFont="1" applyFill="1" applyBorder="1" applyAlignment="1">
      <alignment horizontal="center"/>
    </xf>
    <xf numFmtId="0" fontId="0" fillId="0" borderId="9" xfId="0" applyBorder="1"/>
    <xf numFmtId="0" fontId="0" fillId="0" borderId="10" xfId="0" applyBorder="1" applyAlignment="1">
      <alignment horizontal="center"/>
    </xf>
    <xf numFmtId="0" fontId="0" fillId="0" borderId="13" xfId="0" applyBorder="1" applyAlignment="1">
      <alignment horizontal="center" vertical="center"/>
    </xf>
    <xf numFmtId="0" fontId="23" fillId="11" borderId="24" xfId="0" applyFont="1" applyFill="1" applyBorder="1" applyAlignment="1">
      <alignment horizontal="center" vertical="center" wrapText="1"/>
    </xf>
    <xf numFmtId="0" fontId="31" fillId="25" borderId="27" xfId="0" applyFont="1" applyFill="1" applyBorder="1" applyAlignment="1">
      <alignment horizontal="center" vertical="center" wrapText="1"/>
    </xf>
    <xf numFmtId="0" fontId="31" fillId="25" borderId="8" xfId="0" applyFont="1" applyFill="1" applyBorder="1" applyAlignment="1">
      <alignment horizontal="center" wrapText="1"/>
    </xf>
    <xf numFmtId="0" fontId="33" fillId="0" borderId="8" xfId="0" applyFont="1" applyBorder="1" applyAlignment="1">
      <alignment horizontal="left" vertical="center" wrapText="1"/>
    </xf>
    <xf numFmtId="0" fontId="31" fillId="27" borderId="27" xfId="0" applyFont="1" applyFill="1" applyBorder="1" applyAlignment="1">
      <alignment horizontal="center" vertical="center" wrapText="1"/>
    </xf>
    <xf numFmtId="0" fontId="31" fillId="27" borderId="8" xfId="0" applyFont="1" applyFill="1" applyBorder="1" applyAlignment="1">
      <alignment horizontal="center" wrapText="1"/>
    </xf>
    <xf numFmtId="0" fontId="33" fillId="0" borderId="8" xfId="0" applyFont="1" applyBorder="1" applyAlignment="1">
      <alignment vertical="center" wrapText="1"/>
    </xf>
    <xf numFmtId="0" fontId="31" fillId="3" borderId="27" xfId="0" applyFont="1" applyFill="1" applyBorder="1" applyAlignment="1">
      <alignment horizontal="center" vertical="center" wrapText="1"/>
    </xf>
    <xf numFmtId="0" fontId="31" fillId="3" borderId="8" xfId="0" applyFont="1" applyFill="1" applyBorder="1" applyAlignment="1">
      <alignment horizontal="center" wrapText="1"/>
    </xf>
    <xf numFmtId="0" fontId="33" fillId="0" borderId="8" xfId="0" applyFont="1" applyBorder="1" applyAlignment="1">
      <alignment horizontal="center" vertical="center" wrapText="1"/>
    </xf>
    <xf numFmtId="0" fontId="31" fillId="23" borderId="27" xfId="0" applyFont="1" applyFill="1" applyBorder="1" applyAlignment="1">
      <alignment horizontal="center" vertical="center" wrapText="1"/>
    </xf>
    <xf numFmtId="0" fontId="31" fillId="23" borderId="8" xfId="0" applyFont="1" applyFill="1" applyBorder="1" applyAlignment="1">
      <alignment horizontal="center" wrapText="1"/>
    </xf>
    <xf numFmtId="0" fontId="31" fillId="15" borderId="27" xfId="0" applyFont="1" applyFill="1" applyBorder="1" applyAlignment="1">
      <alignment horizontal="center" vertical="center" wrapText="1"/>
    </xf>
    <xf numFmtId="0" fontId="31" fillId="15" borderId="8" xfId="0" applyFont="1" applyFill="1" applyBorder="1" applyAlignment="1">
      <alignment horizontal="center" wrapText="1"/>
    </xf>
    <xf numFmtId="0" fontId="31" fillId="18" borderId="27" xfId="0" applyFont="1" applyFill="1" applyBorder="1" applyAlignment="1">
      <alignment horizontal="center" vertical="center" wrapText="1"/>
    </xf>
    <xf numFmtId="0" fontId="31" fillId="18" borderId="8" xfId="0" applyFont="1" applyFill="1" applyBorder="1" applyAlignment="1">
      <alignment horizontal="center" wrapText="1"/>
    </xf>
    <xf numFmtId="0" fontId="31" fillId="20" borderId="27" xfId="0" applyFont="1" applyFill="1" applyBorder="1" applyAlignment="1">
      <alignment horizontal="center" vertical="center" wrapText="1"/>
    </xf>
    <xf numFmtId="0" fontId="31" fillId="20" borderId="8" xfId="0" applyFont="1" applyFill="1" applyBorder="1" applyAlignment="1">
      <alignment horizontal="center" wrapText="1"/>
    </xf>
    <xf numFmtId="0" fontId="12" fillId="9" borderId="0" xfId="0" applyFont="1" applyFill="1" applyAlignment="1">
      <alignment horizontal="center" vertical="center" wrapText="1"/>
    </xf>
    <xf numFmtId="9" fontId="0" fillId="0" borderId="0" xfId="2" applyFont="1"/>
  </cellXfs>
  <cellStyles count="4">
    <cellStyle name="Lien hypertexte" xfId="3" xr:uid="{00000000-0005-0000-0000-000000000000}"/>
    <cellStyle name="Monétaire" xfId="1" builtinId="4" customBuiltin="1"/>
    <cellStyle name="Normal" xfId="0" builtinId="0" customBuiltin="1"/>
    <cellStyle name="Pourcentage" xfId="2" builtinId="5" customBuiltin="1"/>
  </cellStyles>
  <dxfs count="7">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H15" totalsRowShown="0" headerRowDxfId="6">
  <tableColumns count="8">
    <tableColumn id="1" xr3:uid="{00000000-0010-0000-0000-000001000000}" name="Dimension" dataDxfId="5"/>
    <tableColumn id="2" xr3:uid="{00000000-0010-0000-0000-000002000000}" name="Risque" dataDxfId="4"/>
    <tableColumn id="3" xr3:uid="{00000000-0010-0000-0000-000003000000}" name="P" dataDxfId="3"/>
    <tableColumn id="4" xr3:uid="{00000000-0010-0000-0000-000004000000}" name="G" dataDxfId="2"/>
    <tableColumn id="5" xr3:uid="{00000000-0010-0000-0000-000005000000}" name="C" dataDxfId="1"/>
    <tableColumn id="6" xr3:uid="{00000000-0010-0000-0000-000006000000}" name="Responsable" dataDxfId="0"/>
    <tableColumn id="7" xr3:uid="{00000000-0010-0000-0000-000007000000}" name="Prévention"/>
    <tableColumn id="8" xr3:uid="{00000000-0010-0000-0000-000008000000}" name="Réparation"/>
  </tableColumns>
  <tableStyleInfo name="TableStyleLight1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silkhom.com/barometre-2021-des-tjm-dans-informatique-digi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E7" sqref="E7"/>
    </sheetView>
  </sheetViews>
  <sheetFormatPr baseColWidth="10" defaultRowHeight="14.5"/>
  <cols>
    <col min="1" max="1" width="3.26953125" customWidth="1"/>
    <col min="2" max="2" width="19.7265625" bestFit="1" customWidth="1"/>
    <col min="3" max="3" width="10.90625" customWidth="1"/>
  </cols>
  <sheetData>
    <row r="1" spans="1:2">
      <c r="B1" t="s">
        <v>0</v>
      </c>
    </row>
    <row r="2" spans="1:2">
      <c r="A2" s="1"/>
      <c r="B2" t="s">
        <v>1</v>
      </c>
    </row>
    <row r="3" spans="1:2">
      <c r="A3" s="1"/>
      <c r="B3" t="s">
        <v>2</v>
      </c>
    </row>
    <row r="4" spans="1:2">
      <c r="A4" s="1"/>
      <c r="B4" t="s">
        <v>3</v>
      </c>
    </row>
    <row r="5" spans="1:2">
      <c r="A5" s="1"/>
      <c r="B5" t="s">
        <v>4</v>
      </c>
    </row>
    <row r="7" spans="1:2">
      <c r="A7" s="2"/>
      <c r="B7" t="s">
        <v>5</v>
      </c>
    </row>
    <row r="8" spans="1:2">
      <c r="A8" s="2"/>
      <c r="B8" t="s">
        <v>244</v>
      </c>
    </row>
  </sheetData>
  <pageMargins left="0.70000000000000007" right="0.70000000000000007" top="0.75" bottom="0.75"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U39"/>
  <sheetViews>
    <sheetView topLeftCell="D10" workbookViewId="0">
      <selection activeCell="B36" sqref="B36"/>
    </sheetView>
  </sheetViews>
  <sheetFormatPr baseColWidth="10" defaultRowHeight="14.5"/>
  <cols>
    <col min="1" max="1" width="19.1796875" customWidth="1"/>
    <col min="2" max="2" width="4.7265625" style="4" customWidth="1"/>
    <col min="3" max="3" width="10.90625" customWidth="1"/>
    <col min="4" max="4" width="11.7265625" bestFit="1" customWidth="1"/>
    <col min="5" max="6" width="12.7265625" bestFit="1" customWidth="1"/>
    <col min="7" max="7" width="11.7265625" bestFit="1" customWidth="1"/>
    <col min="8" max="19" width="12.7265625" bestFit="1" customWidth="1"/>
    <col min="20" max="20" width="4.08984375" customWidth="1"/>
    <col min="21" max="21" width="13.7265625" bestFit="1" customWidth="1"/>
    <col min="22" max="22" width="10.90625" customWidth="1"/>
  </cols>
  <sheetData>
    <row r="1" spans="1:19" ht="20">
      <c r="A1" s="3"/>
      <c r="C1" s="123" t="s">
        <v>6</v>
      </c>
      <c r="D1" s="123"/>
      <c r="E1" s="123"/>
      <c r="F1" s="123"/>
      <c r="G1" s="123"/>
      <c r="H1" s="123"/>
      <c r="I1" s="123"/>
      <c r="J1" s="123"/>
      <c r="K1" s="123"/>
      <c r="L1" s="123"/>
      <c r="M1" s="123"/>
      <c r="N1" s="123"/>
      <c r="O1" s="123"/>
      <c r="P1" s="123"/>
      <c r="Q1" s="123"/>
      <c r="R1" s="123"/>
      <c r="S1" s="5"/>
    </row>
    <row r="2" spans="1:19" ht="15.5">
      <c r="A2" s="3"/>
      <c r="C2" s="124" t="s">
        <v>7</v>
      </c>
      <c r="D2" s="124"/>
      <c r="E2" s="124"/>
      <c r="F2" s="124" t="s">
        <v>8</v>
      </c>
      <c r="G2" s="124"/>
      <c r="H2" s="124"/>
      <c r="I2" s="124"/>
      <c r="J2" s="124"/>
      <c r="K2" s="124"/>
      <c r="L2" s="124" t="s">
        <v>9</v>
      </c>
      <c r="M2" s="124"/>
      <c r="N2" s="124"/>
      <c r="O2" s="124"/>
      <c r="P2" s="124"/>
      <c r="Q2" s="124" t="s">
        <v>10</v>
      </c>
      <c r="R2" s="124"/>
      <c r="S2" s="124"/>
    </row>
    <row r="3" spans="1:19">
      <c r="A3" s="3"/>
      <c r="C3" s="6" t="s">
        <v>11</v>
      </c>
      <c r="D3" s="6" t="s">
        <v>12</v>
      </c>
      <c r="E3" s="6" t="s">
        <v>13</v>
      </c>
      <c r="F3" s="6" t="s">
        <v>14</v>
      </c>
      <c r="G3" s="6" t="s">
        <v>15</v>
      </c>
      <c r="H3" s="6" t="s">
        <v>16</v>
      </c>
      <c r="I3" s="6" t="s">
        <v>17</v>
      </c>
      <c r="J3" s="6" t="s">
        <v>18</v>
      </c>
      <c r="K3" s="6" t="s">
        <v>19</v>
      </c>
      <c r="L3" s="6" t="s">
        <v>20</v>
      </c>
      <c r="M3" s="6" t="s">
        <v>21</v>
      </c>
      <c r="N3" s="6" t="s">
        <v>22</v>
      </c>
      <c r="O3" s="6" t="s">
        <v>23</v>
      </c>
      <c r="P3" s="6" t="s">
        <v>24</v>
      </c>
      <c r="Q3" s="6" t="s">
        <v>25</v>
      </c>
      <c r="R3" s="6" t="s">
        <v>26</v>
      </c>
      <c r="S3" s="6" t="s">
        <v>27</v>
      </c>
    </row>
    <row r="4" spans="1:19">
      <c r="A4" s="3"/>
      <c r="C4" s="7">
        <v>45167</v>
      </c>
      <c r="D4" s="7">
        <v>45173</v>
      </c>
      <c r="E4" s="7">
        <v>45180</v>
      </c>
      <c r="F4" s="7">
        <v>45187</v>
      </c>
      <c r="G4" s="7">
        <v>45194</v>
      </c>
      <c r="H4" s="7">
        <v>45201</v>
      </c>
      <c r="I4" s="7">
        <v>45208</v>
      </c>
      <c r="J4" s="7">
        <v>45215</v>
      </c>
      <c r="K4" s="7">
        <v>45222</v>
      </c>
      <c r="L4" s="7">
        <v>45229</v>
      </c>
      <c r="M4" s="7">
        <v>45236</v>
      </c>
      <c r="N4" s="7">
        <v>45243</v>
      </c>
      <c r="O4" s="7">
        <v>45250</v>
      </c>
      <c r="P4" s="7">
        <v>45257</v>
      </c>
      <c r="Q4" s="7">
        <v>45264</v>
      </c>
      <c r="R4" s="7">
        <v>45271</v>
      </c>
      <c r="S4" s="7">
        <v>45278</v>
      </c>
    </row>
    <row r="5" spans="1:19">
      <c r="A5" s="3"/>
      <c r="C5" s="122" t="s">
        <v>28</v>
      </c>
      <c r="D5" s="122"/>
      <c r="E5" s="122"/>
      <c r="F5" s="122" t="s">
        <v>29</v>
      </c>
      <c r="G5" s="122"/>
      <c r="H5" s="122"/>
      <c r="I5" s="122" t="s">
        <v>30</v>
      </c>
      <c r="J5" s="122"/>
      <c r="K5" s="122"/>
      <c r="L5" s="122" t="s">
        <v>31</v>
      </c>
      <c r="M5" s="122"/>
      <c r="N5" s="122"/>
      <c r="O5" s="122" t="s">
        <v>32</v>
      </c>
      <c r="P5" s="122"/>
      <c r="Q5" s="122" t="s">
        <v>33</v>
      </c>
      <c r="R5" s="122"/>
      <c r="S5" s="122"/>
    </row>
    <row r="6" spans="1:19">
      <c r="A6" s="3"/>
      <c r="B6" s="9"/>
      <c r="C6" s="10" t="s">
        <v>34</v>
      </c>
      <c r="D6" s="8"/>
      <c r="E6" s="8"/>
      <c r="F6" s="10" t="s">
        <v>35</v>
      </c>
      <c r="G6" s="8"/>
      <c r="H6" s="8"/>
      <c r="I6" s="10" t="s">
        <v>36</v>
      </c>
      <c r="J6" s="8"/>
      <c r="K6" s="8"/>
      <c r="L6" s="10" t="s">
        <v>37</v>
      </c>
      <c r="M6" s="8"/>
      <c r="N6" s="8"/>
      <c r="O6" s="10" t="s">
        <v>38</v>
      </c>
      <c r="P6" s="8"/>
      <c r="Q6" s="10" t="s">
        <v>39</v>
      </c>
      <c r="R6" s="8"/>
      <c r="S6" s="10" t="s">
        <v>40</v>
      </c>
    </row>
    <row r="7" spans="1:19">
      <c r="A7" s="3" t="s">
        <v>41</v>
      </c>
      <c r="C7" s="11">
        <v>4</v>
      </c>
      <c r="D7" s="11">
        <v>1</v>
      </c>
      <c r="E7" s="11">
        <v>1</v>
      </c>
      <c r="F7" s="11">
        <v>2</v>
      </c>
      <c r="G7" s="11">
        <v>1</v>
      </c>
      <c r="H7" s="11">
        <v>1</v>
      </c>
      <c r="I7" s="11">
        <v>2</v>
      </c>
      <c r="J7" s="11">
        <v>1</v>
      </c>
      <c r="K7" s="11">
        <v>1</v>
      </c>
      <c r="L7" s="11">
        <v>2</v>
      </c>
      <c r="M7" s="11">
        <v>1</v>
      </c>
      <c r="N7" s="11">
        <v>1</v>
      </c>
      <c r="O7" s="11">
        <v>2</v>
      </c>
      <c r="P7" s="11">
        <v>1</v>
      </c>
      <c r="Q7" s="11">
        <v>2</v>
      </c>
      <c r="R7" s="11">
        <v>1</v>
      </c>
      <c r="S7" s="11">
        <v>4</v>
      </c>
    </row>
    <row r="8" spans="1:19">
      <c r="A8" s="3" t="s">
        <v>42</v>
      </c>
      <c r="C8" s="11">
        <v>2</v>
      </c>
      <c r="D8" s="11">
        <v>0</v>
      </c>
      <c r="E8" s="11">
        <v>0</v>
      </c>
      <c r="F8" s="11">
        <v>2</v>
      </c>
      <c r="G8" s="11">
        <v>0</v>
      </c>
      <c r="H8" s="11">
        <v>0</v>
      </c>
      <c r="I8" s="11">
        <v>2</v>
      </c>
      <c r="J8" s="11">
        <v>0</v>
      </c>
      <c r="K8" s="11">
        <v>0</v>
      </c>
      <c r="L8" s="11">
        <v>2</v>
      </c>
      <c r="M8" s="11">
        <v>0</v>
      </c>
      <c r="N8" s="11">
        <v>0</v>
      </c>
      <c r="O8" s="11">
        <v>2</v>
      </c>
      <c r="P8" s="11">
        <v>0</v>
      </c>
      <c r="Q8" s="11">
        <v>2</v>
      </c>
      <c r="R8" s="11">
        <v>0</v>
      </c>
      <c r="S8" s="11">
        <v>0</v>
      </c>
    </row>
    <row r="9" spans="1:19">
      <c r="A9" s="3" t="s">
        <v>43</v>
      </c>
      <c r="C9" s="12">
        <v>5</v>
      </c>
      <c r="D9" s="12">
        <v>5</v>
      </c>
      <c r="E9" s="12">
        <v>5</v>
      </c>
      <c r="F9" s="12">
        <v>5</v>
      </c>
      <c r="G9" s="12">
        <v>5</v>
      </c>
      <c r="H9" s="12">
        <v>5</v>
      </c>
      <c r="I9" s="12">
        <v>5</v>
      </c>
      <c r="J9" s="12">
        <v>5</v>
      </c>
      <c r="K9" s="12">
        <v>5</v>
      </c>
      <c r="L9" s="12">
        <v>5</v>
      </c>
      <c r="M9" s="12">
        <v>5</v>
      </c>
      <c r="N9" s="12">
        <v>5</v>
      </c>
      <c r="O9" s="12">
        <v>5</v>
      </c>
      <c r="P9" s="12">
        <v>5</v>
      </c>
      <c r="Q9" s="12">
        <v>5</v>
      </c>
      <c r="R9" s="12">
        <v>5</v>
      </c>
      <c r="S9" s="12">
        <v>5</v>
      </c>
    </row>
    <row r="10" spans="1:19">
      <c r="A10" s="3" t="s">
        <v>44</v>
      </c>
      <c r="C10" s="12">
        <v>5</v>
      </c>
      <c r="D10" s="12">
        <v>5</v>
      </c>
      <c r="E10" s="12">
        <v>5</v>
      </c>
      <c r="F10" s="12">
        <v>5</v>
      </c>
      <c r="G10" s="12">
        <v>5</v>
      </c>
      <c r="H10" s="12">
        <v>5</v>
      </c>
      <c r="I10" s="12">
        <v>5</v>
      </c>
      <c r="J10" s="12">
        <v>5</v>
      </c>
      <c r="K10" s="12">
        <v>5</v>
      </c>
      <c r="L10" s="12">
        <v>5</v>
      </c>
      <c r="M10" s="12">
        <v>5</v>
      </c>
      <c r="N10" s="12">
        <v>5</v>
      </c>
      <c r="O10" s="12">
        <v>5</v>
      </c>
      <c r="P10" s="12">
        <v>5</v>
      </c>
      <c r="Q10" s="12">
        <v>5</v>
      </c>
      <c r="R10" s="12">
        <v>5</v>
      </c>
      <c r="S10" s="12">
        <v>5</v>
      </c>
    </row>
    <row r="11" spans="1:19">
      <c r="A11" s="3" t="s">
        <v>45</v>
      </c>
      <c r="C11" s="12">
        <v>3</v>
      </c>
      <c r="D11" s="12">
        <v>3</v>
      </c>
      <c r="E11" s="12">
        <v>5</v>
      </c>
      <c r="F11" s="12">
        <v>3</v>
      </c>
      <c r="G11" s="12">
        <v>3</v>
      </c>
      <c r="H11" s="12">
        <v>5</v>
      </c>
      <c r="I11" s="12">
        <v>3</v>
      </c>
      <c r="J11" s="12">
        <v>3</v>
      </c>
      <c r="K11" s="12">
        <v>5</v>
      </c>
      <c r="L11" s="12">
        <v>3</v>
      </c>
      <c r="M11" s="12">
        <v>3</v>
      </c>
      <c r="N11" s="12">
        <v>5</v>
      </c>
      <c r="O11" s="12">
        <v>3</v>
      </c>
      <c r="P11" s="12">
        <v>3</v>
      </c>
      <c r="Q11" s="12">
        <v>5</v>
      </c>
      <c r="R11" s="12">
        <v>3</v>
      </c>
      <c r="S11" s="12">
        <v>5</v>
      </c>
    </row>
    <row r="12" spans="1:19">
      <c r="A12" s="3" t="s">
        <v>46</v>
      </c>
      <c r="C12" s="12">
        <v>5</v>
      </c>
      <c r="D12" s="12">
        <v>4</v>
      </c>
      <c r="E12" s="12">
        <v>4</v>
      </c>
      <c r="F12" s="12">
        <v>4</v>
      </c>
      <c r="G12" s="12">
        <v>4</v>
      </c>
      <c r="H12" s="12">
        <v>5</v>
      </c>
      <c r="I12" s="12">
        <v>3</v>
      </c>
      <c r="J12" s="12">
        <v>3</v>
      </c>
      <c r="K12" s="12">
        <v>5</v>
      </c>
      <c r="L12" s="12">
        <v>5</v>
      </c>
      <c r="M12" s="12">
        <v>5</v>
      </c>
      <c r="N12" s="12">
        <v>5</v>
      </c>
      <c r="O12" s="12">
        <v>5</v>
      </c>
      <c r="P12" s="12">
        <v>5</v>
      </c>
      <c r="Q12" s="12">
        <v>0</v>
      </c>
      <c r="R12" s="12">
        <v>0</v>
      </c>
      <c r="S12" s="12">
        <v>3</v>
      </c>
    </row>
    <row r="13" spans="1:19">
      <c r="A13" s="3" t="s">
        <v>47</v>
      </c>
      <c r="C13" s="12">
        <v>0</v>
      </c>
      <c r="D13" s="12">
        <v>0</v>
      </c>
      <c r="E13" s="12">
        <v>0</v>
      </c>
      <c r="F13" s="12">
        <v>0</v>
      </c>
      <c r="G13" s="12">
        <v>0</v>
      </c>
      <c r="H13" s="12">
        <v>0</v>
      </c>
      <c r="I13" s="12">
        <v>5</v>
      </c>
      <c r="J13" s="12">
        <v>5</v>
      </c>
      <c r="K13" s="12">
        <v>5</v>
      </c>
      <c r="L13" s="12">
        <v>3</v>
      </c>
      <c r="M13" s="12">
        <v>3</v>
      </c>
      <c r="N13" s="12">
        <v>3</v>
      </c>
      <c r="O13" s="12">
        <v>3</v>
      </c>
      <c r="P13" s="12">
        <v>3</v>
      </c>
      <c r="Q13" s="12">
        <v>5</v>
      </c>
      <c r="R13" s="12">
        <v>5</v>
      </c>
      <c r="S13" s="12">
        <v>5</v>
      </c>
    </row>
    <row r="14" spans="1:19">
      <c r="A14" s="3" t="s">
        <v>48</v>
      </c>
      <c r="C14" s="12">
        <v>0</v>
      </c>
      <c r="D14" s="12">
        <v>0</v>
      </c>
      <c r="E14" s="12">
        <v>0</v>
      </c>
      <c r="F14" s="12">
        <v>0</v>
      </c>
      <c r="G14" s="12">
        <v>0</v>
      </c>
      <c r="H14" s="12">
        <v>0</v>
      </c>
      <c r="I14" s="12">
        <v>0</v>
      </c>
      <c r="J14" s="12">
        <v>0</v>
      </c>
      <c r="K14" s="12">
        <v>0</v>
      </c>
      <c r="L14" s="12">
        <v>3</v>
      </c>
      <c r="M14" s="12">
        <v>3</v>
      </c>
      <c r="N14" s="12">
        <v>3</v>
      </c>
      <c r="O14" s="12">
        <v>4</v>
      </c>
      <c r="P14" s="12">
        <v>4</v>
      </c>
      <c r="Q14" s="12">
        <v>5</v>
      </c>
      <c r="R14" s="12">
        <v>5</v>
      </c>
      <c r="S14" s="12">
        <v>5</v>
      </c>
    </row>
    <row r="16" spans="1:19">
      <c r="B16" s="9" t="s">
        <v>49</v>
      </c>
    </row>
    <row r="17" spans="1:21">
      <c r="A17" s="3"/>
      <c r="B17" s="13" t="s">
        <v>50</v>
      </c>
      <c r="D17" s="14"/>
      <c r="E17" s="14"/>
      <c r="F17" s="14"/>
      <c r="G17" s="14"/>
      <c r="H17" s="14"/>
      <c r="I17" s="14"/>
      <c r="J17" s="14"/>
      <c r="K17" s="14"/>
      <c r="L17" s="14"/>
      <c r="M17" s="14"/>
      <c r="N17" s="14"/>
      <c r="O17" s="14"/>
      <c r="P17" s="14"/>
      <c r="Q17" s="14"/>
      <c r="R17" s="14"/>
      <c r="S17" s="14"/>
      <c r="T17" s="14"/>
      <c r="U17" s="14"/>
    </row>
    <row r="18" spans="1:21">
      <c r="A18" s="3" t="s">
        <v>41</v>
      </c>
      <c r="B18" s="4">
        <f>TJM!C2</f>
        <v>450</v>
      </c>
      <c r="C18" s="15">
        <f t="shared" ref="C18:S18" si="0">$B18*C7</f>
        <v>1800</v>
      </c>
      <c r="D18" s="15">
        <f t="shared" si="0"/>
        <v>450</v>
      </c>
      <c r="E18" s="15">
        <f t="shared" si="0"/>
        <v>450</v>
      </c>
      <c r="F18" s="15">
        <f t="shared" si="0"/>
        <v>900</v>
      </c>
      <c r="G18" s="15">
        <f t="shared" si="0"/>
        <v>450</v>
      </c>
      <c r="H18" s="15">
        <f t="shared" si="0"/>
        <v>450</v>
      </c>
      <c r="I18" s="15">
        <f t="shared" si="0"/>
        <v>900</v>
      </c>
      <c r="J18" s="15">
        <f t="shared" si="0"/>
        <v>450</v>
      </c>
      <c r="K18" s="15">
        <f t="shared" si="0"/>
        <v>450</v>
      </c>
      <c r="L18" s="15">
        <f t="shared" si="0"/>
        <v>900</v>
      </c>
      <c r="M18" s="15">
        <f t="shared" si="0"/>
        <v>450</v>
      </c>
      <c r="N18" s="15">
        <f t="shared" si="0"/>
        <v>450</v>
      </c>
      <c r="O18" s="15">
        <f t="shared" si="0"/>
        <v>900</v>
      </c>
      <c r="P18" s="15">
        <f t="shared" si="0"/>
        <v>450</v>
      </c>
      <c r="Q18" s="15">
        <f t="shared" si="0"/>
        <v>900</v>
      </c>
      <c r="R18" s="15">
        <f t="shared" si="0"/>
        <v>450</v>
      </c>
      <c r="S18" s="15">
        <f t="shared" si="0"/>
        <v>1800</v>
      </c>
      <c r="T18" s="15"/>
      <c r="U18" s="16">
        <f t="shared" ref="U18:U25" si="1">SUM(C18:S18)</f>
        <v>12600</v>
      </c>
    </row>
    <row r="19" spans="1:21">
      <c r="A19" s="3" t="s">
        <v>42</v>
      </c>
      <c r="B19" s="4">
        <f>TJM!C6</f>
        <v>450</v>
      </c>
      <c r="C19" s="15">
        <f t="shared" ref="C19:S19" si="2">$B19*C8</f>
        <v>900</v>
      </c>
      <c r="D19" s="15">
        <f t="shared" si="2"/>
        <v>0</v>
      </c>
      <c r="E19" s="15">
        <f t="shared" si="2"/>
        <v>0</v>
      </c>
      <c r="F19" s="15">
        <f t="shared" si="2"/>
        <v>900</v>
      </c>
      <c r="G19" s="15">
        <f t="shared" si="2"/>
        <v>0</v>
      </c>
      <c r="H19" s="15">
        <f t="shared" si="2"/>
        <v>0</v>
      </c>
      <c r="I19" s="15">
        <f t="shared" si="2"/>
        <v>900</v>
      </c>
      <c r="J19" s="15">
        <f t="shared" si="2"/>
        <v>0</v>
      </c>
      <c r="K19" s="15">
        <f t="shared" si="2"/>
        <v>0</v>
      </c>
      <c r="L19" s="15">
        <f t="shared" si="2"/>
        <v>900</v>
      </c>
      <c r="M19" s="15">
        <f t="shared" si="2"/>
        <v>0</v>
      </c>
      <c r="N19" s="15">
        <f t="shared" si="2"/>
        <v>0</v>
      </c>
      <c r="O19" s="15">
        <f t="shared" si="2"/>
        <v>900</v>
      </c>
      <c r="P19" s="15">
        <f t="shared" si="2"/>
        <v>0</v>
      </c>
      <c r="Q19" s="15">
        <f t="shared" si="2"/>
        <v>900</v>
      </c>
      <c r="R19" s="15">
        <f t="shared" si="2"/>
        <v>0</v>
      </c>
      <c r="S19" s="15">
        <f t="shared" si="2"/>
        <v>0</v>
      </c>
      <c r="T19" s="15"/>
      <c r="U19" s="16">
        <f t="shared" si="1"/>
        <v>5400</v>
      </c>
    </row>
    <row r="20" spans="1:21">
      <c r="A20" s="3" t="s">
        <v>43</v>
      </c>
      <c r="B20" s="4">
        <f>TJM!C9</f>
        <v>550</v>
      </c>
      <c r="C20" s="15">
        <f t="shared" ref="C20:S20" si="3">$B20*C9</f>
        <v>2750</v>
      </c>
      <c r="D20" s="15">
        <f t="shared" si="3"/>
        <v>2750</v>
      </c>
      <c r="E20" s="15">
        <f t="shared" si="3"/>
        <v>2750</v>
      </c>
      <c r="F20" s="15">
        <f t="shared" si="3"/>
        <v>2750</v>
      </c>
      <c r="G20" s="15">
        <f t="shared" si="3"/>
        <v>2750</v>
      </c>
      <c r="H20" s="15">
        <f t="shared" si="3"/>
        <v>2750</v>
      </c>
      <c r="I20" s="15">
        <f t="shared" si="3"/>
        <v>2750</v>
      </c>
      <c r="J20" s="15">
        <f t="shared" si="3"/>
        <v>2750</v>
      </c>
      <c r="K20" s="15">
        <f t="shared" si="3"/>
        <v>2750</v>
      </c>
      <c r="L20" s="15">
        <f t="shared" si="3"/>
        <v>2750</v>
      </c>
      <c r="M20" s="15">
        <f t="shared" si="3"/>
        <v>2750</v>
      </c>
      <c r="N20" s="15">
        <f t="shared" si="3"/>
        <v>2750</v>
      </c>
      <c r="O20" s="15">
        <f t="shared" si="3"/>
        <v>2750</v>
      </c>
      <c r="P20" s="15">
        <f t="shared" si="3"/>
        <v>2750</v>
      </c>
      <c r="Q20" s="15">
        <f t="shared" si="3"/>
        <v>2750</v>
      </c>
      <c r="R20" s="15">
        <f t="shared" si="3"/>
        <v>2750</v>
      </c>
      <c r="S20" s="15">
        <f t="shared" si="3"/>
        <v>2750</v>
      </c>
      <c r="T20" s="15"/>
      <c r="U20" s="16">
        <f t="shared" si="1"/>
        <v>46750</v>
      </c>
    </row>
    <row r="21" spans="1:21">
      <c r="A21" s="3" t="s">
        <v>44</v>
      </c>
      <c r="B21" s="4">
        <f>TJM!C14</f>
        <v>450</v>
      </c>
      <c r="C21" s="15">
        <f t="shared" ref="C21:S21" si="4">$B21*C10</f>
        <v>2250</v>
      </c>
      <c r="D21" s="15">
        <f t="shared" si="4"/>
        <v>2250</v>
      </c>
      <c r="E21" s="15">
        <f t="shared" si="4"/>
        <v>2250</v>
      </c>
      <c r="F21" s="15">
        <f t="shared" si="4"/>
        <v>2250</v>
      </c>
      <c r="G21" s="15">
        <f t="shared" si="4"/>
        <v>2250</v>
      </c>
      <c r="H21" s="15">
        <f t="shared" si="4"/>
        <v>2250</v>
      </c>
      <c r="I21" s="15">
        <f t="shared" si="4"/>
        <v>2250</v>
      </c>
      <c r="J21" s="15">
        <f t="shared" si="4"/>
        <v>2250</v>
      </c>
      <c r="K21" s="15">
        <f t="shared" si="4"/>
        <v>2250</v>
      </c>
      <c r="L21" s="15">
        <f t="shared" si="4"/>
        <v>2250</v>
      </c>
      <c r="M21" s="15">
        <f t="shared" si="4"/>
        <v>2250</v>
      </c>
      <c r="N21" s="15">
        <f t="shared" si="4"/>
        <v>2250</v>
      </c>
      <c r="O21" s="15">
        <f t="shared" si="4"/>
        <v>2250</v>
      </c>
      <c r="P21" s="15">
        <f t="shared" si="4"/>
        <v>2250</v>
      </c>
      <c r="Q21" s="15">
        <f t="shared" si="4"/>
        <v>2250</v>
      </c>
      <c r="R21" s="15">
        <f t="shared" si="4"/>
        <v>2250</v>
      </c>
      <c r="S21" s="15">
        <f t="shared" si="4"/>
        <v>2250</v>
      </c>
      <c r="T21" s="15"/>
      <c r="U21" s="16">
        <f t="shared" si="1"/>
        <v>38250</v>
      </c>
    </row>
    <row r="22" spans="1:21">
      <c r="A22" s="3" t="s">
        <v>248</v>
      </c>
      <c r="B22" s="4">
        <f>TJM!C17</f>
        <v>400</v>
      </c>
      <c r="C22" s="15">
        <f t="shared" ref="C22:S22" si="5">$B22*C11</f>
        <v>1200</v>
      </c>
      <c r="D22" s="15">
        <f t="shared" si="5"/>
        <v>1200</v>
      </c>
      <c r="E22" s="15">
        <f t="shared" si="5"/>
        <v>2000</v>
      </c>
      <c r="F22" s="15">
        <f t="shared" si="5"/>
        <v>1200</v>
      </c>
      <c r="G22" s="15">
        <f t="shared" si="5"/>
        <v>1200</v>
      </c>
      <c r="H22" s="15">
        <f t="shared" si="5"/>
        <v>2000</v>
      </c>
      <c r="I22" s="15">
        <f t="shared" si="5"/>
        <v>1200</v>
      </c>
      <c r="J22" s="15">
        <f t="shared" si="5"/>
        <v>1200</v>
      </c>
      <c r="K22" s="15">
        <f t="shared" si="5"/>
        <v>2000</v>
      </c>
      <c r="L22" s="15">
        <f t="shared" si="5"/>
        <v>1200</v>
      </c>
      <c r="M22" s="15">
        <f t="shared" si="5"/>
        <v>1200</v>
      </c>
      <c r="N22" s="15">
        <f t="shared" si="5"/>
        <v>2000</v>
      </c>
      <c r="O22" s="15">
        <f t="shared" si="5"/>
        <v>1200</v>
      </c>
      <c r="P22" s="15">
        <f t="shared" si="5"/>
        <v>1200</v>
      </c>
      <c r="Q22" s="15">
        <f t="shared" si="5"/>
        <v>2000</v>
      </c>
      <c r="R22" s="15">
        <f t="shared" si="5"/>
        <v>1200</v>
      </c>
      <c r="S22" s="15">
        <f t="shared" si="5"/>
        <v>2000</v>
      </c>
      <c r="T22" s="15"/>
      <c r="U22" s="16">
        <f t="shared" si="1"/>
        <v>25200</v>
      </c>
    </row>
    <row r="23" spans="1:21">
      <c r="A23" s="3" t="s">
        <v>266</v>
      </c>
      <c r="B23" s="4">
        <f>TJM!C23</f>
        <v>550</v>
      </c>
      <c r="C23" s="15">
        <f t="shared" ref="C23:S23" si="6">$B23*C12</f>
        <v>2750</v>
      </c>
      <c r="D23" s="15">
        <f t="shared" si="6"/>
        <v>2200</v>
      </c>
      <c r="E23" s="15">
        <f t="shared" si="6"/>
        <v>2200</v>
      </c>
      <c r="F23" s="15">
        <f t="shared" si="6"/>
        <v>2200</v>
      </c>
      <c r="G23" s="15">
        <f t="shared" si="6"/>
        <v>2200</v>
      </c>
      <c r="H23" s="15">
        <f t="shared" si="6"/>
        <v>2750</v>
      </c>
      <c r="I23" s="15">
        <f t="shared" si="6"/>
        <v>1650</v>
      </c>
      <c r="J23" s="15">
        <f t="shared" si="6"/>
        <v>1650</v>
      </c>
      <c r="K23" s="15">
        <f t="shared" si="6"/>
        <v>2750</v>
      </c>
      <c r="L23" s="15">
        <f t="shared" si="6"/>
        <v>2750</v>
      </c>
      <c r="M23" s="15">
        <f t="shared" si="6"/>
        <v>2750</v>
      </c>
      <c r="N23" s="15">
        <f t="shared" si="6"/>
        <v>2750</v>
      </c>
      <c r="O23" s="15">
        <f t="shared" si="6"/>
        <v>2750</v>
      </c>
      <c r="P23" s="15">
        <f t="shared" si="6"/>
        <v>2750</v>
      </c>
      <c r="Q23" s="15">
        <f t="shared" si="6"/>
        <v>0</v>
      </c>
      <c r="R23" s="15">
        <f t="shared" si="6"/>
        <v>0</v>
      </c>
      <c r="S23" s="15">
        <f t="shared" si="6"/>
        <v>1650</v>
      </c>
      <c r="T23" s="15"/>
      <c r="U23" s="16">
        <f t="shared" si="1"/>
        <v>35750</v>
      </c>
    </row>
    <row r="24" spans="1:21">
      <c r="A24" s="3" t="s">
        <v>47</v>
      </c>
      <c r="B24" s="4">
        <f>TJM!C26</f>
        <v>350</v>
      </c>
      <c r="C24" s="15">
        <f t="shared" ref="C24:S24" si="7">$B24*C13</f>
        <v>0</v>
      </c>
      <c r="D24" s="15">
        <f t="shared" si="7"/>
        <v>0</v>
      </c>
      <c r="E24" s="15">
        <f t="shared" si="7"/>
        <v>0</v>
      </c>
      <c r="F24" s="15">
        <f t="shared" si="7"/>
        <v>0</v>
      </c>
      <c r="G24" s="15">
        <f t="shared" si="7"/>
        <v>0</v>
      </c>
      <c r="H24" s="15">
        <f t="shared" si="7"/>
        <v>0</v>
      </c>
      <c r="I24" s="15">
        <f t="shared" si="7"/>
        <v>1750</v>
      </c>
      <c r="J24" s="15">
        <f t="shared" si="7"/>
        <v>1750</v>
      </c>
      <c r="K24" s="15">
        <f t="shared" si="7"/>
        <v>1750</v>
      </c>
      <c r="L24" s="15">
        <f t="shared" si="7"/>
        <v>1050</v>
      </c>
      <c r="M24" s="15">
        <f t="shared" si="7"/>
        <v>1050</v>
      </c>
      <c r="N24" s="15">
        <f t="shared" si="7"/>
        <v>1050</v>
      </c>
      <c r="O24" s="15">
        <f t="shared" si="7"/>
        <v>1050</v>
      </c>
      <c r="P24" s="15">
        <f t="shared" si="7"/>
        <v>1050</v>
      </c>
      <c r="Q24" s="15">
        <f t="shared" si="7"/>
        <v>1750</v>
      </c>
      <c r="R24" s="15">
        <f t="shared" si="7"/>
        <v>1750</v>
      </c>
      <c r="S24" s="15">
        <f t="shared" si="7"/>
        <v>1750</v>
      </c>
      <c r="T24" s="15"/>
      <c r="U24" s="16">
        <f t="shared" si="1"/>
        <v>15750</v>
      </c>
    </row>
    <row r="25" spans="1:21">
      <c r="A25" s="3" t="s">
        <v>51</v>
      </c>
      <c r="B25" s="4">
        <f>TJM!C29</f>
        <v>400</v>
      </c>
      <c r="C25" s="15">
        <f t="shared" ref="C25:S25" si="8">$B25*C14</f>
        <v>0</v>
      </c>
      <c r="D25" s="15">
        <f t="shared" si="8"/>
        <v>0</v>
      </c>
      <c r="E25" s="15">
        <f t="shared" si="8"/>
        <v>0</v>
      </c>
      <c r="F25" s="15">
        <f t="shared" si="8"/>
        <v>0</v>
      </c>
      <c r="G25" s="15">
        <f t="shared" si="8"/>
        <v>0</v>
      </c>
      <c r="H25" s="15">
        <f t="shared" si="8"/>
        <v>0</v>
      </c>
      <c r="I25" s="15">
        <f t="shared" si="8"/>
        <v>0</v>
      </c>
      <c r="J25" s="15">
        <f t="shared" si="8"/>
        <v>0</v>
      </c>
      <c r="K25" s="15">
        <f t="shared" si="8"/>
        <v>0</v>
      </c>
      <c r="L25" s="15">
        <f t="shared" si="8"/>
        <v>1200</v>
      </c>
      <c r="M25" s="15">
        <f t="shared" si="8"/>
        <v>1200</v>
      </c>
      <c r="N25" s="15">
        <f t="shared" si="8"/>
        <v>1200</v>
      </c>
      <c r="O25" s="15">
        <f t="shared" si="8"/>
        <v>1600</v>
      </c>
      <c r="P25" s="15">
        <f t="shared" si="8"/>
        <v>1600</v>
      </c>
      <c r="Q25" s="15">
        <f t="shared" si="8"/>
        <v>2000</v>
      </c>
      <c r="R25" s="15">
        <f t="shared" si="8"/>
        <v>2000</v>
      </c>
      <c r="S25" s="15">
        <f t="shared" si="8"/>
        <v>2000</v>
      </c>
      <c r="T25" s="15"/>
      <c r="U25" s="16">
        <f t="shared" si="1"/>
        <v>12800</v>
      </c>
    </row>
    <row r="26" spans="1:21">
      <c r="A26" s="3"/>
      <c r="C26" s="15"/>
      <c r="D26" s="15"/>
      <c r="E26" s="15"/>
      <c r="F26" s="15"/>
      <c r="G26" s="15"/>
      <c r="H26" s="15"/>
      <c r="I26" s="15"/>
      <c r="J26" s="15"/>
      <c r="K26" s="15"/>
      <c r="L26" s="15"/>
      <c r="M26" s="15"/>
      <c r="N26" s="15"/>
      <c r="O26" s="15"/>
      <c r="P26" s="15"/>
      <c r="Q26" s="15"/>
      <c r="R26" s="15"/>
      <c r="S26" s="15"/>
      <c r="T26" s="15"/>
      <c r="U26" s="15"/>
    </row>
    <row r="27" spans="1:21">
      <c r="C27" s="17">
        <f t="shared" ref="C27:S27" si="9">SUM(C18:C25)</f>
        <v>11650</v>
      </c>
      <c r="D27" s="17">
        <f t="shared" si="9"/>
        <v>8850</v>
      </c>
      <c r="E27" s="17">
        <f t="shared" si="9"/>
        <v>9650</v>
      </c>
      <c r="F27" s="17">
        <f t="shared" si="9"/>
        <v>10200</v>
      </c>
      <c r="G27" s="17">
        <f t="shared" si="9"/>
        <v>8850</v>
      </c>
      <c r="H27" s="17">
        <f t="shared" si="9"/>
        <v>10200</v>
      </c>
      <c r="I27" s="17">
        <f t="shared" si="9"/>
        <v>11400</v>
      </c>
      <c r="J27" s="17">
        <f t="shared" si="9"/>
        <v>10050</v>
      </c>
      <c r="K27" s="17">
        <f t="shared" si="9"/>
        <v>11950</v>
      </c>
      <c r="L27" s="17">
        <f t="shared" si="9"/>
        <v>13000</v>
      </c>
      <c r="M27" s="17">
        <f t="shared" si="9"/>
        <v>11650</v>
      </c>
      <c r="N27" s="17">
        <f t="shared" si="9"/>
        <v>12450</v>
      </c>
      <c r="O27" s="17">
        <f t="shared" si="9"/>
        <v>13400</v>
      </c>
      <c r="P27" s="17">
        <f t="shared" si="9"/>
        <v>12050</v>
      </c>
      <c r="Q27" s="17">
        <f t="shared" si="9"/>
        <v>12550</v>
      </c>
      <c r="R27" s="17">
        <f t="shared" si="9"/>
        <v>10400</v>
      </c>
      <c r="S27" s="17">
        <f t="shared" si="9"/>
        <v>14200</v>
      </c>
      <c r="T27" s="15"/>
      <c r="U27" s="18">
        <f>SUM(C27:S27)</f>
        <v>192500</v>
      </c>
    </row>
    <row r="28" spans="1:21">
      <c r="B28" s="9" t="s">
        <v>49</v>
      </c>
      <c r="C28" s="15"/>
      <c r="D28" s="15"/>
      <c r="E28" s="15"/>
      <c r="F28" s="15"/>
      <c r="G28" s="15"/>
      <c r="H28" s="15"/>
      <c r="I28" s="15"/>
      <c r="J28" s="15"/>
      <c r="K28" s="15"/>
      <c r="L28" s="15"/>
      <c r="M28" s="15"/>
      <c r="N28" s="15"/>
      <c r="O28" s="15"/>
      <c r="P28" s="15"/>
      <c r="Q28" s="15"/>
      <c r="R28" s="15"/>
      <c r="S28" s="15"/>
      <c r="T28" s="15"/>
      <c r="U28" s="15"/>
    </row>
    <row r="29" spans="1:21">
      <c r="A29" s="3"/>
      <c r="B29" s="19" t="s">
        <v>52</v>
      </c>
      <c r="C29" s="15"/>
      <c r="D29" s="15"/>
      <c r="E29" s="15"/>
      <c r="F29" s="15"/>
      <c r="G29" s="15"/>
      <c r="H29" s="15"/>
      <c r="I29" s="15"/>
      <c r="J29" s="15"/>
      <c r="K29" s="15"/>
      <c r="L29" s="15"/>
      <c r="M29" s="15"/>
      <c r="N29" s="15"/>
      <c r="O29" s="15"/>
      <c r="P29" s="15"/>
      <c r="Q29" s="15"/>
      <c r="R29" s="15"/>
      <c r="S29" s="15"/>
      <c r="T29" s="15"/>
      <c r="U29" s="15"/>
    </row>
    <row r="30" spans="1:21">
      <c r="A30" s="3" t="s">
        <v>41</v>
      </c>
      <c r="B30" s="4">
        <f>TJM!D2</f>
        <v>550</v>
      </c>
      <c r="C30" s="15">
        <f t="shared" ref="C30:S30" si="10">$B30*C7</f>
        <v>2200</v>
      </c>
      <c r="D30" s="15">
        <f t="shared" si="10"/>
        <v>550</v>
      </c>
      <c r="E30" s="15">
        <f t="shared" si="10"/>
        <v>550</v>
      </c>
      <c r="F30" s="15">
        <f t="shared" si="10"/>
        <v>1100</v>
      </c>
      <c r="G30" s="15">
        <f t="shared" si="10"/>
        <v>550</v>
      </c>
      <c r="H30" s="15">
        <f t="shared" si="10"/>
        <v>550</v>
      </c>
      <c r="I30" s="15">
        <f t="shared" si="10"/>
        <v>1100</v>
      </c>
      <c r="J30" s="15">
        <f t="shared" si="10"/>
        <v>550</v>
      </c>
      <c r="K30" s="15">
        <f t="shared" si="10"/>
        <v>550</v>
      </c>
      <c r="L30" s="15">
        <f t="shared" si="10"/>
        <v>1100</v>
      </c>
      <c r="M30" s="15">
        <f t="shared" si="10"/>
        <v>550</v>
      </c>
      <c r="N30" s="15">
        <f t="shared" si="10"/>
        <v>550</v>
      </c>
      <c r="O30" s="15">
        <f t="shared" si="10"/>
        <v>1100</v>
      </c>
      <c r="P30" s="15">
        <f t="shared" si="10"/>
        <v>550</v>
      </c>
      <c r="Q30" s="15">
        <f t="shared" si="10"/>
        <v>1100</v>
      </c>
      <c r="R30" s="15">
        <f t="shared" si="10"/>
        <v>550</v>
      </c>
      <c r="S30" s="15">
        <f t="shared" si="10"/>
        <v>2200</v>
      </c>
      <c r="T30" s="15"/>
      <c r="U30" s="15">
        <f t="shared" ref="U30:U37" si="11">SUM(C30:S30)</f>
        <v>15400</v>
      </c>
    </row>
    <row r="31" spans="1:21">
      <c r="A31" s="3" t="s">
        <v>42</v>
      </c>
      <c r="B31" s="4">
        <f>TJM!D6</f>
        <v>550</v>
      </c>
      <c r="C31" s="15">
        <f t="shared" ref="C31:S31" si="12">$B31*C8</f>
        <v>1100</v>
      </c>
      <c r="D31" s="15">
        <f t="shared" si="12"/>
        <v>0</v>
      </c>
      <c r="E31" s="15">
        <f t="shared" si="12"/>
        <v>0</v>
      </c>
      <c r="F31" s="15">
        <f t="shared" si="12"/>
        <v>1100</v>
      </c>
      <c r="G31" s="15">
        <f t="shared" si="12"/>
        <v>0</v>
      </c>
      <c r="H31" s="15">
        <f t="shared" si="12"/>
        <v>0</v>
      </c>
      <c r="I31" s="15">
        <f t="shared" si="12"/>
        <v>1100</v>
      </c>
      <c r="J31" s="15">
        <f t="shared" si="12"/>
        <v>0</v>
      </c>
      <c r="K31" s="15">
        <f t="shared" si="12"/>
        <v>0</v>
      </c>
      <c r="L31" s="15">
        <f t="shared" si="12"/>
        <v>1100</v>
      </c>
      <c r="M31" s="15">
        <f t="shared" si="12"/>
        <v>0</v>
      </c>
      <c r="N31" s="15">
        <f t="shared" si="12"/>
        <v>0</v>
      </c>
      <c r="O31" s="15">
        <f t="shared" si="12"/>
        <v>1100</v>
      </c>
      <c r="P31" s="15">
        <f t="shared" si="12"/>
        <v>0</v>
      </c>
      <c r="Q31" s="15">
        <f t="shared" si="12"/>
        <v>1100</v>
      </c>
      <c r="R31" s="15">
        <f t="shared" si="12"/>
        <v>0</v>
      </c>
      <c r="S31" s="15">
        <f t="shared" si="12"/>
        <v>0</v>
      </c>
      <c r="T31" s="15"/>
      <c r="U31" s="15">
        <f t="shared" si="11"/>
        <v>6600</v>
      </c>
    </row>
    <row r="32" spans="1:21">
      <c r="A32" s="3" t="s">
        <v>43</v>
      </c>
      <c r="B32" s="4">
        <f>TJM!D9</f>
        <v>600</v>
      </c>
      <c r="C32" s="15">
        <f t="shared" ref="C32:S32" si="13">$B32*C9</f>
        <v>3000</v>
      </c>
      <c r="D32" s="15">
        <f t="shared" si="13"/>
        <v>3000</v>
      </c>
      <c r="E32" s="15">
        <f t="shared" si="13"/>
        <v>3000</v>
      </c>
      <c r="F32" s="15">
        <f t="shared" si="13"/>
        <v>3000</v>
      </c>
      <c r="G32" s="15">
        <f t="shared" si="13"/>
        <v>3000</v>
      </c>
      <c r="H32" s="15">
        <f t="shared" si="13"/>
        <v>3000</v>
      </c>
      <c r="I32" s="15">
        <f t="shared" si="13"/>
        <v>3000</v>
      </c>
      <c r="J32" s="15">
        <f t="shared" si="13"/>
        <v>3000</v>
      </c>
      <c r="K32" s="15">
        <f t="shared" si="13"/>
        <v>3000</v>
      </c>
      <c r="L32" s="15">
        <f t="shared" si="13"/>
        <v>3000</v>
      </c>
      <c r="M32" s="15">
        <f t="shared" si="13"/>
        <v>3000</v>
      </c>
      <c r="N32" s="15">
        <f t="shared" si="13"/>
        <v>3000</v>
      </c>
      <c r="O32" s="15">
        <f t="shared" si="13"/>
        <v>3000</v>
      </c>
      <c r="P32" s="15">
        <f t="shared" si="13"/>
        <v>3000</v>
      </c>
      <c r="Q32" s="15">
        <f t="shared" si="13"/>
        <v>3000</v>
      </c>
      <c r="R32" s="15">
        <f t="shared" si="13"/>
        <v>3000</v>
      </c>
      <c r="S32" s="15">
        <f t="shared" si="13"/>
        <v>3000</v>
      </c>
      <c r="T32" s="15"/>
      <c r="U32" s="15">
        <f t="shared" si="11"/>
        <v>51000</v>
      </c>
    </row>
    <row r="33" spans="1:21">
      <c r="A33" s="3" t="s">
        <v>44</v>
      </c>
      <c r="B33" s="4">
        <f>TJM!C14</f>
        <v>450</v>
      </c>
      <c r="C33" s="15">
        <f t="shared" ref="C33:S33" si="14">$B33*C10</f>
        <v>2250</v>
      </c>
      <c r="D33" s="15">
        <f t="shared" si="14"/>
        <v>2250</v>
      </c>
      <c r="E33" s="15">
        <f t="shared" si="14"/>
        <v>2250</v>
      </c>
      <c r="F33" s="15">
        <f t="shared" si="14"/>
        <v>2250</v>
      </c>
      <c r="G33" s="15">
        <f t="shared" si="14"/>
        <v>2250</v>
      </c>
      <c r="H33" s="15">
        <f t="shared" si="14"/>
        <v>2250</v>
      </c>
      <c r="I33" s="15">
        <f t="shared" si="14"/>
        <v>2250</v>
      </c>
      <c r="J33" s="15">
        <f t="shared" si="14"/>
        <v>2250</v>
      </c>
      <c r="K33" s="15">
        <f t="shared" si="14"/>
        <v>2250</v>
      </c>
      <c r="L33" s="15">
        <f t="shared" si="14"/>
        <v>2250</v>
      </c>
      <c r="M33" s="15">
        <f t="shared" si="14"/>
        <v>2250</v>
      </c>
      <c r="N33" s="15">
        <f t="shared" si="14"/>
        <v>2250</v>
      </c>
      <c r="O33" s="15">
        <f t="shared" si="14"/>
        <v>2250</v>
      </c>
      <c r="P33" s="15">
        <f t="shared" si="14"/>
        <v>2250</v>
      </c>
      <c r="Q33" s="15">
        <f t="shared" si="14"/>
        <v>2250</v>
      </c>
      <c r="R33" s="15">
        <f t="shared" si="14"/>
        <v>2250</v>
      </c>
      <c r="S33" s="15">
        <f t="shared" si="14"/>
        <v>2250</v>
      </c>
      <c r="T33" s="15"/>
      <c r="U33" s="15">
        <f t="shared" si="11"/>
        <v>38250</v>
      </c>
    </row>
    <row r="34" spans="1:21">
      <c r="A34" s="3" t="s">
        <v>248</v>
      </c>
      <c r="B34" s="4">
        <f>TJM!D17</f>
        <v>500</v>
      </c>
      <c r="C34" s="15">
        <f t="shared" ref="C34:S34" si="15">$B34*C11</f>
        <v>1500</v>
      </c>
      <c r="D34" s="15">
        <f t="shared" si="15"/>
        <v>1500</v>
      </c>
      <c r="E34" s="15">
        <f t="shared" si="15"/>
        <v>2500</v>
      </c>
      <c r="F34" s="15">
        <f t="shared" si="15"/>
        <v>1500</v>
      </c>
      <c r="G34" s="15">
        <f t="shared" si="15"/>
        <v>1500</v>
      </c>
      <c r="H34" s="15">
        <f t="shared" si="15"/>
        <v>2500</v>
      </c>
      <c r="I34" s="15">
        <f t="shared" si="15"/>
        <v>1500</v>
      </c>
      <c r="J34" s="15">
        <f t="shared" si="15"/>
        <v>1500</v>
      </c>
      <c r="K34" s="15">
        <f t="shared" si="15"/>
        <v>2500</v>
      </c>
      <c r="L34" s="15">
        <f t="shared" si="15"/>
        <v>1500</v>
      </c>
      <c r="M34" s="15">
        <f t="shared" si="15"/>
        <v>1500</v>
      </c>
      <c r="N34" s="15">
        <f t="shared" si="15"/>
        <v>2500</v>
      </c>
      <c r="O34" s="15">
        <f t="shared" si="15"/>
        <v>1500</v>
      </c>
      <c r="P34" s="15">
        <f t="shared" si="15"/>
        <v>1500</v>
      </c>
      <c r="Q34" s="15">
        <f t="shared" si="15"/>
        <v>2500</v>
      </c>
      <c r="R34" s="15">
        <f t="shared" si="15"/>
        <v>1500</v>
      </c>
      <c r="S34" s="15">
        <f t="shared" si="15"/>
        <v>2500</v>
      </c>
      <c r="T34" s="15"/>
      <c r="U34" s="15">
        <f t="shared" si="11"/>
        <v>31500</v>
      </c>
    </row>
    <row r="35" spans="1:21">
      <c r="A35" s="3" t="s">
        <v>46</v>
      </c>
      <c r="B35" s="4">
        <f>TJM!D23</f>
        <v>600</v>
      </c>
      <c r="C35" s="15">
        <f t="shared" ref="C35:S35" si="16">$B35*C12</f>
        <v>3000</v>
      </c>
      <c r="D35" s="15">
        <f t="shared" si="16"/>
        <v>2400</v>
      </c>
      <c r="E35" s="15">
        <f t="shared" si="16"/>
        <v>2400</v>
      </c>
      <c r="F35" s="15">
        <f t="shared" si="16"/>
        <v>2400</v>
      </c>
      <c r="G35" s="15">
        <f t="shared" si="16"/>
        <v>2400</v>
      </c>
      <c r="H35" s="15">
        <f t="shared" si="16"/>
        <v>3000</v>
      </c>
      <c r="I35" s="15">
        <f t="shared" si="16"/>
        <v>1800</v>
      </c>
      <c r="J35" s="15">
        <f t="shared" si="16"/>
        <v>1800</v>
      </c>
      <c r="K35" s="15">
        <f t="shared" si="16"/>
        <v>3000</v>
      </c>
      <c r="L35" s="15">
        <f t="shared" si="16"/>
        <v>3000</v>
      </c>
      <c r="M35" s="15">
        <f t="shared" si="16"/>
        <v>3000</v>
      </c>
      <c r="N35" s="15">
        <f t="shared" si="16"/>
        <v>3000</v>
      </c>
      <c r="O35" s="15">
        <f t="shared" si="16"/>
        <v>3000</v>
      </c>
      <c r="P35" s="15">
        <f t="shared" si="16"/>
        <v>3000</v>
      </c>
      <c r="Q35" s="15">
        <f t="shared" si="16"/>
        <v>0</v>
      </c>
      <c r="R35" s="15">
        <f t="shared" si="16"/>
        <v>0</v>
      </c>
      <c r="S35" s="15">
        <f t="shared" si="16"/>
        <v>1800</v>
      </c>
      <c r="T35" s="15"/>
      <c r="U35" s="15">
        <f t="shared" si="11"/>
        <v>39000</v>
      </c>
    </row>
    <row r="36" spans="1:21">
      <c r="A36" s="3" t="s">
        <v>47</v>
      </c>
      <c r="B36" s="4">
        <f>TJM!D26</f>
        <v>500</v>
      </c>
      <c r="C36" s="15">
        <f t="shared" ref="C36:S36" si="17">$B36*C13</f>
        <v>0</v>
      </c>
      <c r="D36" s="15">
        <f t="shared" si="17"/>
        <v>0</v>
      </c>
      <c r="E36" s="15">
        <f t="shared" si="17"/>
        <v>0</v>
      </c>
      <c r="F36" s="15">
        <f t="shared" si="17"/>
        <v>0</v>
      </c>
      <c r="G36" s="15">
        <f t="shared" si="17"/>
        <v>0</v>
      </c>
      <c r="H36" s="15">
        <f t="shared" si="17"/>
        <v>0</v>
      </c>
      <c r="I36" s="15">
        <f t="shared" si="17"/>
        <v>2500</v>
      </c>
      <c r="J36" s="15">
        <f t="shared" si="17"/>
        <v>2500</v>
      </c>
      <c r="K36" s="15">
        <f t="shared" si="17"/>
        <v>2500</v>
      </c>
      <c r="L36" s="15">
        <f t="shared" si="17"/>
        <v>1500</v>
      </c>
      <c r="M36" s="15">
        <f t="shared" si="17"/>
        <v>1500</v>
      </c>
      <c r="N36" s="15">
        <f t="shared" si="17"/>
        <v>1500</v>
      </c>
      <c r="O36" s="15">
        <f t="shared" si="17"/>
        <v>1500</v>
      </c>
      <c r="P36" s="15">
        <f t="shared" si="17"/>
        <v>1500</v>
      </c>
      <c r="Q36" s="15">
        <f t="shared" si="17"/>
        <v>2500</v>
      </c>
      <c r="R36" s="15">
        <f t="shared" si="17"/>
        <v>2500</v>
      </c>
      <c r="S36" s="15">
        <f t="shared" si="17"/>
        <v>2500</v>
      </c>
      <c r="T36" s="15"/>
      <c r="U36" s="15">
        <f t="shared" si="11"/>
        <v>22500</v>
      </c>
    </row>
    <row r="37" spans="1:21">
      <c r="A37" s="3" t="s">
        <v>51</v>
      </c>
      <c r="B37" s="4">
        <f>TJM!D29</f>
        <v>450</v>
      </c>
      <c r="C37" s="15">
        <f t="shared" ref="C37:S37" si="18">$B37*C14</f>
        <v>0</v>
      </c>
      <c r="D37" s="15">
        <f t="shared" si="18"/>
        <v>0</v>
      </c>
      <c r="E37" s="15">
        <f t="shared" si="18"/>
        <v>0</v>
      </c>
      <c r="F37" s="15">
        <f t="shared" si="18"/>
        <v>0</v>
      </c>
      <c r="G37" s="15">
        <f t="shared" si="18"/>
        <v>0</v>
      </c>
      <c r="H37" s="15">
        <f t="shared" si="18"/>
        <v>0</v>
      </c>
      <c r="I37" s="15">
        <f t="shared" si="18"/>
        <v>0</v>
      </c>
      <c r="J37" s="15">
        <f t="shared" si="18"/>
        <v>0</v>
      </c>
      <c r="K37" s="15">
        <f t="shared" si="18"/>
        <v>0</v>
      </c>
      <c r="L37" s="15">
        <f t="shared" si="18"/>
        <v>1350</v>
      </c>
      <c r="M37" s="15">
        <f t="shared" si="18"/>
        <v>1350</v>
      </c>
      <c r="N37" s="15">
        <f t="shared" si="18"/>
        <v>1350</v>
      </c>
      <c r="O37" s="15">
        <f t="shared" si="18"/>
        <v>1800</v>
      </c>
      <c r="P37" s="15">
        <f t="shared" si="18"/>
        <v>1800</v>
      </c>
      <c r="Q37" s="15">
        <f t="shared" si="18"/>
        <v>2250</v>
      </c>
      <c r="R37" s="15">
        <f t="shared" si="18"/>
        <v>2250</v>
      </c>
      <c r="S37" s="15">
        <f t="shared" si="18"/>
        <v>2250</v>
      </c>
      <c r="T37" s="15"/>
      <c r="U37" s="15">
        <f t="shared" si="11"/>
        <v>14400</v>
      </c>
    </row>
    <row r="38" spans="1:21">
      <c r="C38" s="15"/>
      <c r="D38" s="15"/>
      <c r="E38" s="15"/>
      <c r="F38" s="15"/>
      <c r="G38" s="15"/>
      <c r="H38" s="15"/>
      <c r="I38" s="15"/>
      <c r="J38" s="15"/>
      <c r="K38" s="15"/>
      <c r="L38" s="15"/>
      <c r="M38" s="15"/>
      <c r="N38" s="15"/>
      <c r="O38" s="15"/>
      <c r="P38" s="15"/>
      <c r="Q38" s="15"/>
      <c r="R38" s="15"/>
      <c r="S38" s="15"/>
      <c r="T38" s="15"/>
      <c r="U38" s="15"/>
    </row>
    <row r="39" spans="1:21">
      <c r="C39" s="17">
        <f t="shared" ref="C39:S39" si="19">SUM(C30:C37)</f>
        <v>13050</v>
      </c>
      <c r="D39" s="17">
        <f t="shared" si="19"/>
        <v>9700</v>
      </c>
      <c r="E39" s="17">
        <f t="shared" si="19"/>
        <v>10700</v>
      </c>
      <c r="F39" s="17">
        <f t="shared" si="19"/>
        <v>11350</v>
      </c>
      <c r="G39" s="17">
        <f t="shared" si="19"/>
        <v>9700</v>
      </c>
      <c r="H39" s="17">
        <f t="shared" si="19"/>
        <v>11300</v>
      </c>
      <c r="I39" s="17">
        <f t="shared" si="19"/>
        <v>13250</v>
      </c>
      <c r="J39" s="17">
        <f t="shared" si="19"/>
        <v>11600</v>
      </c>
      <c r="K39" s="17">
        <f t="shared" si="19"/>
        <v>13800</v>
      </c>
      <c r="L39" s="17">
        <f t="shared" si="19"/>
        <v>14800</v>
      </c>
      <c r="M39" s="17">
        <f t="shared" si="19"/>
        <v>13150</v>
      </c>
      <c r="N39" s="17">
        <f t="shared" si="19"/>
        <v>14150</v>
      </c>
      <c r="O39" s="17">
        <f t="shared" si="19"/>
        <v>15250</v>
      </c>
      <c r="P39" s="17">
        <f t="shared" si="19"/>
        <v>13600</v>
      </c>
      <c r="Q39" s="17">
        <f t="shared" si="19"/>
        <v>14700</v>
      </c>
      <c r="R39" s="17">
        <f t="shared" si="19"/>
        <v>12050</v>
      </c>
      <c r="S39" s="17">
        <f t="shared" si="19"/>
        <v>16500</v>
      </c>
      <c r="T39" s="15"/>
      <c r="U39" s="18">
        <f>SUM(C39:S39)</f>
        <v>218650</v>
      </c>
    </row>
  </sheetData>
  <mergeCells count="11">
    <mergeCell ref="Q5:S5"/>
    <mergeCell ref="C1:R1"/>
    <mergeCell ref="C2:E2"/>
    <mergeCell ref="F2:K2"/>
    <mergeCell ref="L2:P2"/>
    <mergeCell ref="Q2:S2"/>
    <mergeCell ref="C5:E5"/>
    <mergeCell ref="F5:H5"/>
    <mergeCell ref="I5:K5"/>
    <mergeCell ref="L5:N5"/>
    <mergeCell ref="O5:P5"/>
  </mergeCells>
  <pageMargins left="0.70000000000000007" right="0.70000000000000007" top="0.75" bottom="0.75" header="0.30000000000000004" footer="0.300000000000000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V28"/>
  <sheetViews>
    <sheetView workbookViewId="0">
      <selection activeCell="I27" sqref="A26:I27"/>
    </sheetView>
  </sheetViews>
  <sheetFormatPr baseColWidth="10" defaultRowHeight="14.5"/>
  <cols>
    <col min="1" max="1" width="31.6328125" customWidth="1"/>
    <col min="2" max="5" width="10.90625" customWidth="1"/>
    <col min="6" max="6" width="3.7265625" customWidth="1"/>
    <col min="7" max="7" width="10.90625" customWidth="1"/>
    <col min="8" max="8" width="3.08984375" customWidth="1"/>
    <col min="9" max="9" width="10.90625" customWidth="1"/>
  </cols>
  <sheetData>
    <row r="1" spans="1:22" ht="23.5">
      <c r="B1" s="125" t="s">
        <v>6</v>
      </c>
      <c r="C1" s="125"/>
      <c r="D1" s="125"/>
      <c r="E1" s="125"/>
      <c r="F1" s="125"/>
      <c r="G1" s="125"/>
      <c r="H1" s="20"/>
      <c r="I1" s="125" t="s">
        <v>53</v>
      </c>
      <c r="J1" s="125"/>
      <c r="K1" s="125"/>
      <c r="L1" s="125"/>
      <c r="M1" s="125"/>
      <c r="N1" s="125"/>
      <c r="O1" s="125"/>
      <c r="P1" s="125"/>
      <c r="Q1" s="125"/>
      <c r="R1" s="125"/>
      <c r="S1" s="125"/>
      <c r="T1" s="125"/>
    </row>
    <row r="2" spans="1:22">
      <c r="B2" s="21">
        <v>45170</v>
      </c>
      <c r="C2" s="21">
        <v>45200</v>
      </c>
      <c r="D2" s="21">
        <v>45231</v>
      </c>
      <c r="E2" s="21">
        <v>45261</v>
      </c>
      <c r="G2" s="6"/>
      <c r="H2" s="22"/>
      <c r="I2" s="21">
        <v>45292</v>
      </c>
      <c r="J2" s="21">
        <v>45323</v>
      </c>
      <c r="K2" s="21">
        <v>45352</v>
      </c>
      <c r="L2" s="21">
        <v>45383</v>
      </c>
      <c r="M2" s="21">
        <v>45413</v>
      </c>
      <c r="N2" s="21">
        <v>45444</v>
      </c>
      <c r="O2" s="21">
        <v>45474</v>
      </c>
      <c r="P2" s="21">
        <v>45505</v>
      </c>
      <c r="Q2" s="21">
        <v>45536</v>
      </c>
      <c r="R2" s="21">
        <v>45566</v>
      </c>
      <c r="S2" s="21">
        <v>45597</v>
      </c>
      <c r="T2" s="21">
        <v>45627</v>
      </c>
      <c r="V2" s="6"/>
    </row>
    <row r="3" spans="1:22" ht="15" customHeight="1">
      <c r="A3" s="23" t="s">
        <v>54</v>
      </c>
      <c r="H3" s="24"/>
    </row>
    <row r="4" spans="1:22" ht="15" customHeight="1">
      <c r="A4" s="25" t="s">
        <v>55</v>
      </c>
      <c r="B4" s="26">
        <v>1</v>
      </c>
      <c r="C4" s="26">
        <v>1</v>
      </c>
      <c r="D4" s="26">
        <v>1</v>
      </c>
      <c r="E4" s="26">
        <v>1</v>
      </c>
      <c r="H4" s="24"/>
      <c r="I4" s="26">
        <v>1</v>
      </c>
      <c r="J4" s="26">
        <v>1</v>
      </c>
      <c r="K4" s="26">
        <v>1</v>
      </c>
      <c r="L4" s="26">
        <v>1</v>
      </c>
      <c r="M4" s="26">
        <v>1</v>
      </c>
      <c r="N4" s="26">
        <v>1</v>
      </c>
      <c r="O4" s="26">
        <v>1</v>
      </c>
      <c r="P4" s="26">
        <v>1</v>
      </c>
      <c r="Q4" s="26">
        <v>1</v>
      </c>
      <c r="R4" s="26">
        <v>1</v>
      </c>
      <c r="S4" s="26">
        <v>1</v>
      </c>
      <c r="T4" s="26">
        <v>1</v>
      </c>
    </row>
    <row r="5" spans="1:22" ht="15" customHeight="1">
      <c r="A5" s="25" t="s">
        <v>56</v>
      </c>
      <c r="B5" s="26">
        <v>0.2</v>
      </c>
      <c r="C5" s="26">
        <v>0.2</v>
      </c>
      <c r="D5" s="26">
        <v>0.2</v>
      </c>
      <c r="E5" s="26">
        <v>0.5</v>
      </c>
      <c r="H5" s="24"/>
      <c r="I5" s="26">
        <v>0.5</v>
      </c>
      <c r="J5" s="26">
        <v>0.5</v>
      </c>
      <c r="K5" s="26">
        <v>0.5</v>
      </c>
      <c r="L5" s="26">
        <v>0.5</v>
      </c>
      <c r="M5" s="26">
        <v>0.5</v>
      </c>
      <c r="N5" s="26">
        <v>0.5</v>
      </c>
      <c r="O5" s="26">
        <v>0.5</v>
      </c>
      <c r="P5" s="26">
        <v>0.5</v>
      </c>
      <c r="Q5" s="26">
        <v>0.5</v>
      </c>
      <c r="R5" s="26">
        <v>0.5</v>
      </c>
      <c r="S5" s="26">
        <v>0.5</v>
      </c>
      <c r="T5" s="26">
        <v>0.5</v>
      </c>
    </row>
    <row r="6" spans="1:22" ht="15" customHeight="1">
      <c r="A6" s="25" t="s">
        <v>57</v>
      </c>
      <c r="B6" s="26">
        <v>0.2</v>
      </c>
      <c r="C6" s="26">
        <v>0.2</v>
      </c>
      <c r="D6" s="26">
        <v>0.2</v>
      </c>
      <c r="E6" s="26">
        <v>0.2</v>
      </c>
      <c r="H6" s="24"/>
      <c r="I6" s="26">
        <v>0.2</v>
      </c>
      <c r="J6" s="26">
        <v>0.2</v>
      </c>
      <c r="K6" s="26">
        <v>0.2</v>
      </c>
      <c r="L6" s="26">
        <v>0.2</v>
      </c>
      <c r="M6" s="26">
        <v>0.2</v>
      </c>
      <c r="N6" s="26">
        <v>0.2</v>
      </c>
      <c r="O6" s="26">
        <v>0.2</v>
      </c>
      <c r="P6" s="26">
        <v>0.2</v>
      </c>
      <c r="Q6" s="26">
        <v>0.2</v>
      </c>
      <c r="R6" s="26">
        <v>0.2</v>
      </c>
      <c r="S6" s="26">
        <v>0.2</v>
      </c>
      <c r="T6" s="26">
        <v>0.2</v>
      </c>
    </row>
    <row r="7" spans="1:22" ht="15" customHeight="1">
      <c r="A7" s="25" t="s">
        <v>58</v>
      </c>
      <c r="B7" s="26">
        <v>1</v>
      </c>
      <c r="C7" s="26">
        <v>1</v>
      </c>
      <c r="D7" s="26">
        <v>1</v>
      </c>
      <c r="E7" s="26">
        <v>1</v>
      </c>
      <c r="H7" s="24"/>
      <c r="I7" s="26">
        <v>1</v>
      </c>
      <c r="J7" s="26">
        <v>1</v>
      </c>
      <c r="K7" s="26">
        <v>1</v>
      </c>
      <c r="L7" s="26">
        <v>1</v>
      </c>
      <c r="M7" s="26">
        <v>1</v>
      </c>
      <c r="N7" s="26">
        <v>1</v>
      </c>
      <c r="O7" s="26">
        <v>1</v>
      </c>
      <c r="P7" s="26">
        <v>1</v>
      </c>
      <c r="Q7" s="26">
        <v>1</v>
      </c>
      <c r="R7" s="26">
        <v>1</v>
      </c>
      <c r="S7" s="26">
        <v>1</v>
      </c>
      <c r="T7" s="26">
        <v>1</v>
      </c>
    </row>
    <row r="8" spans="1:22" ht="15" customHeight="1">
      <c r="A8" s="27" t="s">
        <v>59</v>
      </c>
      <c r="B8" s="26"/>
      <c r="C8" s="26"/>
      <c r="D8" s="26"/>
      <c r="E8" s="26"/>
      <c r="H8" s="24"/>
    </row>
    <row r="9" spans="1:22" ht="15" customHeight="1">
      <c r="A9" s="28" t="s">
        <v>60</v>
      </c>
      <c r="B9" s="26">
        <v>1</v>
      </c>
      <c r="C9" s="26">
        <v>1</v>
      </c>
      <c r="D9" s="26">
        <v>1</v>
      </c>
      <c r="E9" s="26">
        <v>1</v>
      </c>
      <c r="H9" s="24"/>
      <c r="I9" s="26">
        <v>1</v>
      </c>
      <c r="J9" s="26">
        <v>1</v>
      </c>
      <c r="K9" s="26">
        <v>1</v>
      </c>
      <c r="L9" s="26">
        <v>1</v>
      </c>
      <c r="M9" s="26">
        <v>1</v>
      </c>
      <c r="N9" s="26">
        <v>1</v>
      </c>
      <c r="O9" s="26">
        <v>1</v>
      </c>
      <c r="P9" s="26">
        <v>1</v>
      </c>
      <c r="Q9" s="26">
        <v>1</v>
      </c>
      <c r="R9" s="26">
        <v>1</v>
      </c>
      <c r="S9" s="26">
        <v>1</v>
      </c>
      <c r="T9" s="26">
        <v>1</v>
      </c>
    </row>
    <row r="10" spans="1:22" ht="15" customHeight="1">
      <c r="A10" s="28" t="s">
        <v>61</v>
      </c>
      <c r="B10" s="26">
        <v>0.2</v>
      </c>
      <c r="C10" s="26">
        <v>0.5</v>
      </c>
      <c r="D10" s="26">
        <v>0.5</v>
      </c>
      <c r="E10" s="26">
        <v>1</v>
      </c>
      <c r="H10" s="24"/>
      <c r="I10" s="26">
        <v>0</v>
      </c>
      <c r="J10" s="26">
        <v>0</v>
      </c>
      <c r="K10" s="26">
        <v>0</v>
      </c>
      <c r="L10" s="29">
        <v>0.2</v>
      </c>
      <c r="M10" s="26">
        <v>0</v>
      </c>
      <c r="N10" s="26">
        <v>0</v>
      </c>
      <c r="O10" s="26">
        <v>0</v>
      </c>
      <c r="P10" s="29">
        <v>0.2</v>
      </c>
      <c r="Q10" s="26">
        <v>0</v>
      </c>
      <c r="R10" s="26">
        <v>0</v>
      </c>
      <c r="S10" s="26">
        <v>0</v>
      </c>
      <c r="T10" s="29">
        <v>0.2</v>
      </c>
    </row>
    <row r="11" spans="1:22">
      <c r="H11" s="24"/>
    </row>
    <row r="12" spans="1:22">
      <c r="H12" s="24"/>
    </row>
    <row r="13" spans="1:22">
      <c r="A13" s="23" t="s">
        <v>54</v>
      </c>
      <c r="H13" s="24"/>
    </row>
    <row r="14" spans="1:22" ht="16.5">
      <c r="A14" s="25" t="s">
        <v>55</v>
      </c>
      <c r="B14" s="30">
        <f>Coûts_Azure!$E3*B4</f>
        <v>4.59</v>
      </c>
      <c r="C14" s="30">
        <f>Coûts_Azure!$E3*C4</f>
        <v>4.59</v>
      </c>
      <c r="D14" s="30">
        <f>Coûts_Azure!$E3*D4</f>
        <v>4.59</v>
      </c>
      <c r="E14" s="30">
        <f>Coûts_Azure!$E3*E4</f>
        <v>4.59</v>
      </c>
      <c r="G14" s="31">
        <f>SUM(B14:E14)</f>
        <v>18.36</v>
      </c>
      <c r="H14" s="32"/>
      <c r="I14" s="30">
        <f>Coûts_Azure!$E3*I4</f>
        <v>4.59</v>
      </c>
      <c r="J14" s="30">
        <f>Coûts_Azure!$E3*J4</f>
        <v>4.59</v>
      </c>
      <c r="K14" s="30">
        <f>Coûts_Azure!$E3*K4</f>
        <v>4.59</v>
      </c>
      <c r="L14" s="30">
        <f>Coûts_Azure!$E3*L4</f>
        <v>4.59</v>
      </c>
      <c r="M14" s="30">
        <f>Coûts_Azure!$E3*M4</f>
        <v>4.59</v>
      </c>
      <c r="N14" s="30">
        <f>Coûts_Azure!$E3*N4</f>
        <v>4.59</v>
      </c>
      <c r="O14" s="30">
        <f>Coûts_Azure!$E3*O4</f>
        <v>4.59</v>
      </c>
      <c r="P14" s="30">
        <f>Coûts_Azure!$E3*P4</f>
        <v>4.59</v>
      </c>
      <c r="Q14" s="30">
        <f>Coûts_Azure!$E3*Q4</f>
        <v>4.59</v>
      </c>
      <c r="R14" s="30">
        <f>Coûts_Azure!$E3*R4</f>
        <v>4.59</v>
      </c>
      <c r="S14" s="30">
        <f>Coûts_Azure!$E3*S4</f>
        <v>4.59</v>
      </c>
      <c r="T14" s="30">
        <f>Coûts_Azure!$E3*T4</f>
        <v>4.59</v>
      </c>
      <c r="V14" s="31">
        <f>SUM(Q14:T14)</f>
        <v>18.36</v>
      </c>
    </row>
    <row r="15" spans="1:22" ht="16.5">
      <c r="A15" s="25" t="s">
        <v>56</v>
      </c>
      <c r="B15" s="30">
        <f>Coûts_Azure!$E4*B5</f>
        <v>84.600000000000009</v>
      </c>
      <c r="C15" s="30">
        <f>Coûts_Azure!$E4*C5</f>
        <v>84.600000000000009</v>
      </c>
      <c r="D15" s="30">
        <f>Coûts_Azure!$E4*D5</f>
        <v>84.600000000000009</v>
      </c>
      <c r="E15" s="30">
        <f>Coûts_Azure!$E4*E5</f>
        <v>211.5</v>
      </c>
      <c r="G15" s="31">
        <f>SUM(B15:E15)</f>
        <v>465.3</v>
      </c>
      <c r="H15" s="32"/>
      <c r="I15" s="30">
        <f>Coûts_Azure!$E4*I5</f>
        <v>211.5</v>
      </c>
      <c r="J15" s="30">
        <f>Coûts_Azure!$E4*J5</f>
        <v>211.5</v>
      </c>
      <c r="K15" s="30">
        <f>Coûts_Azure!$E4*K5</f>
        <v>211.5</v>
      </c>
      <c r="L15" s="30">
        <f>Coûts_Azure!$E4*L5</f>
        <v>211.5</v>
      </c>
      <c r="M15" s="30">
        <f>Coûts_Azure!$E4*M5</f>
        <v>211.5</v>
      </c>
      <c r="N15" s="30">
        <f>Coûts_Azure!$E4*N5</f>
        <v>211.5</v>
      </c>
      <c r="O15" s="30">
        <f>Coûts_Azure!$E4*O5</f>
        <v>211.5</v>
      </c>
      <c r="P15" s="30">
        <f>Coûts_Azure!$E4*P5</f>
        <v>211.5</v>
      </c>
      <c r="Q15" s="30">
        <f>Coûts_Azure!$E4*Q5</f>
        <v>211.5</v>
      </c>
      <c r="R15" s="30">
        <f>Coûts_Azure!$E4*R5</f>
        <v>211.5</v>
      </c>
      <c r="S15" s="30">
        <f>Coûts_Azure!$E4*S5</f>
        <v>211.5</v>
      </c>
      <c r="T15" s="30">
        <f>Coûts_Azure!$E4*T5</f>
        <v>211.5</v>
      </c>
      <c r="V15" s="31">
        <f>SUM(Q15:T15)</f>
        <v>846</v>
      </c>
    </row>
    <row r="16" spans="1:22" ht="16.5">
      <c r="A16" s="25" t="s">
        <v>57</v>
      </c>
      <c r="B16" s="30">
        <f>Coûts_Azure!$E5*B6</f>
        <v>9.5400000000000009</v>
      </c>
      <c r="C16" s="30">
        <f>Coûts_Azure!$E5*C6</f>
        <v>9.5400000000000009</v>
      </c>
      <c r="D16" s="30">
        <f>Coûts_Azure!$E5*D6</f>
        <v>9.5400000000000009</v>
      </c>
      <c r="E16" s="30">
        <f>Coûts_Azure!$E5*E6</f>
        <v>9.5400000000000009</v>
      </c>
      <c r="G16" s="31">
        <f>SUM(B16:E16)</f>
        <v>38.160000000000004</v>
      </c>
      <c r="H16" s="32"/>
      <c r="I16" s="30">
        <f>Coûts_Azure!$E5*I6</f>
        <v>9.5400000000000009</v>
      </c>
      <c r="J16" s="30">
        <f>Coûts_Azure!$E5*J6</f>
        <v>9.5400000000000009</v>
      </c>
      <c r="K16" s="30">
        <f>Coûts_Azure!$E5*K6</f>
        <v>9.5400000000000009</v>
      </c>
      <c r="L16" s="30">
        <f>Coûts_Azure!$E5*L6</f>
        <v>9.5400000000000009</v>
      </c>
      <c r="M16" s="30">
        <f>Coûts_Azure!$E5*M6</f>
        <v>9.5400000000000009</v>
      </c>
      <c r="N16" s="30">
        <f>Coûts_Azure!$E5*N6</f>
        <v>9.5400000000000009</v>
      </c>
      <c r="O16" s="30">
        <f>Coûts_Azure!$E5*O6</f>
        <v>9.5400000000000009</v>
      </c>
      <c r="P16" s="30">
        <f>Coûts_Azure!$E5*P6</f>
        <v>9.5400000000000009</v>
      </c>
      <c r="Q16" s="30">
        <f>Coûts_Azure!$E5*Q6</f>
        <v>9.5400000000000009</v>
      </c>
      <c r="R16" s="30">
        <f>Coûts_Azure!$E5*R6</f>
        <v>9.5400000000000009</v>
      </c>
      <c r="S16" s="30">
        <f>Coûts_Azure!$E5*S6</f>
        <v>9.5400000000000009</v>
      </c>
      <c r="T16" s="30">
        <f>Coûts_Azure!$E5*T6</f>
        <v>9.5400000000000009</v>
      </c>
      <c r="V16" s="31">
        <f>SUM(Q16:T16)</f>
        <v>38.160000000000004</v>
      </c>
    </row>
    <row r="17" spans="1:22" ht="16.5">
      <c r="A17" s="25" t="s">
        <v>58</v>
      </c>
      <c r="B17" s="30">
        <f>Coûts_Azure!$E6*B7</f>
        <v>4.99</v>
      </c>
      <c r="C17" s="30">
        <f>Coûts_Azure!$E6*C7</f>
        <v>4.99</v>
      </c>
      <c r="D17" s="30">
        <f>Coûts_Azure!$E6*D7</f>
        <v>4.99</v>
      </c>
      <c r="E17" s="30">
        <f>Coûts_Azure!$E6*E7</f>
        <v>4.99</v>
      </c>
      <c r="G17" s="31">
        <f>SUM(B17:E17)</f>
        <v>19.96</v>
      </c>
      <c r="H17" s="32"/>
      <c r="I17" s="30">
        <f>Coûts_Azure!$E6*I7</f>
        <v>4.99</v>
      </c>
      <c r="J17" s="30">
        <f>Coûts_Azure!$E6*J7</f>
        <v>4.99</v>
      </c>
      <c r="K17" s="30">
        <f>Coûts_Azure!$E6*K7</f>
        <v>4.99</v>
      </c>
      <c r="L17" s="30">
        <f>Coûts_Azure!$E6*L7</f>
        <v>4.99</v>
      </c>
      <c r="M17" s="30">
        <f>Coûts_Azure!$E6*M7</f>
        <v>4.99</v>
      </c>
      <c r="N17" s="30">
        <f>Coûts_Azure!$E6*N7</f>
        <v>4.99</v>
      </c>
      <c r="O17" s="30">
        <f>Coûts_Azure!$E6*O7</f>
        <v>4.99</v>
      </c>
      <c r="P17" s="30">
        <f>Coûts_Azure!$E6*P7</f>
        <v>4.99</v>
      </c>
      <c r="Q17" s="30">
        <f>Coûts_Azure!$E6*Q7</f>
        <v>4.99</v>
      </c>
      <c r="R17" s="30">
        <f>Coûts_Azure!$E6*R7</f>
        <v>4.99</v>
      </c>
      <c r="S17" s="30">
        <f>Coûts_Azure!$E6*S7</f>
        <v>4.99</v>
      </c>
      <c r="T17" s="30">
        <f>Coûts_Azure!$E6*T7</f>
        <v>4.99</v>
      </c>
      <c r="V17" s="31">
        <f>SUM(Q17:T17)</f>
        <v>19.96</v>
      </c>
    </row>
    <row r="18" spans="1:22" ht="16.5">
      <c r="A18" s="27" t="s">
        <v>59</v>
      </c>
      <c r="B18" s="30"/>
      <c r="C18" s="30"/>
      <c r="D18" s="30"/>
      <c r="E18" s="30"/>
      <c r="G18" s="31"/>
      <c r="H18" s="32"/>
      <c r="I18" s="30"/>
      <c r="J18" s="30"/>
      <c r="K18" s="30"/>
      <c r="L18" s="30"/>
      <c r="M18" s="30"/>
      <c r="N18" s="30"/>
      <c r="O18" s="30"/>
      <c r="P18" s="30"/>
      <c r="Q18" s="30"/>
      <c r="R18" s="30"/>
      <c r="S18" s="30"/>
      <c r="T18" s="30"/>
      <c r="V18" s="31"/>
    </row>
    <row r="19" spans="1:22" ht="16.5">
      <c r="A19" s="28" t="s">
        <v>60</v>
      </c>
      <c r="B19" s="30">
        <f>Coûts_Azure!$E7*B9</f>
        <v>12.05</v>
      </c>
      <c r="C19" s="30">
        <f>Coûts_Azure!$E7*C9</f>
        <v>12.05</v>
      </c>
      <c r="D19" s="30">
        <f>Coûts_Azure!$E7*D9</f>
        <v>12.05</v>
      </c>
      <c r="E19" s="30">
        <f>Coûts_Azure!$E7*E9</f>
        <v>12.05</v>
      </c>
      <c r="G19" s="31">
        <f>SUM(B19:E19)</f>
        <v>48.2</v>
      </c>
      <c r="H19" s="32"/>
      <c r="I19" s="30">
        <f>Coûts_Azure!$E7*I9</f>
        <v>12.05</v>
      </c>
      <c r="J19" s="30">
        <f>Coûts_Azure!$E7*J9</f>
        <v>12.05</v>
      </c>
      <c r="K19" s="30">
        <f>Coûts_Azure!$E7*K9</f>
        <v>12.05</v>
      </c>
      <c r="L19" s="30">
        <f>Coûts_Azure!$E7*L9</f>
        <v>12.05</v>
      </c>
      <c r="M19" s="30">
        <f>Coûts_Azure!$E7*M9</f>
        <v>12.05</v>
      </c>
      <c r="N19" s="30">
        <f>Coûts_Azure!$E7*N9</f>
        <v>12.05</v>
      </c>
      <c r="O19" s="30">
        <f>Coûts_Azure!$E7*O9</f>
        <v>12.05</v>
      </c>
      <c r="P19" s="30">
        <f>Coûts_Azure!$E7*P9</f>
        <v>12.05</v>
      </c>
      <c r="Q19" s="30">
        <f>Coûts_Azure!$E7*Q9</f>
        <v>12.05</v>
      </c>
      <c r="R19" s="30">
        <f>Coûts_Azure!$E7*R9</f>
        <v>12.05</v>
      </c>
      <c r="S19" s="30">
        <f>Coûts_Azure!$E7*S9</f>
        <v>12.05</v>
      </c>
      <c r="T19" s="30">
        <f>Coûts_Azure!$E7*T9</f>
        <v>12.05</v>
      </c>
      <c r="V19" s="31">
        <f>SUM(Q19:T19)</f>
        <v>48.2</v>
      </c>
    </row>
    <row r="20" spans="1:22" ht="16.5">
      <c r="A20" s="28" t="s">
        <v>61</v>
      </c>
      <c r="B20" s="30">
        <f>Coûts_Azure!$E2*B10</f>
        <v>47.012</v>
      </c>
      <c r="C20" s="30">
        <f>Coûts_Azure!$E2*C10</f>
        <v>117.53</v>
      </c>
      <c r="D20" s="30">
        <f>Coûts_Azure!$E2*D10</f>
        <v>117.53</v>
      </c>
      <c r="E20" s="30">
        <f>Coûts_Azure!$E2*E10</f>
        <v>235.06</v>
      </c>
      <c r="G20" s="31">
        <f>SUM(B20:E20)</f>
        <v>517.13200000000006</v>
      </c>
      <c r="H20" s="32"/>
      <c r="I20" s="30">
        <f>Coûts_Azure!$E2*I10</f>
        <v>0</v>
      </c>
      <c r="J20" s="30">
        <f>Coûts_Azure!$E2*J10</f>
        <v>0</v>
      </c>
      <c r="K20" s="30">
        <f>Coûts_Azure!$E2*K10</f>
        <v>0</v>
      </c>
      <c r="L20" s="30">
        <f>Coûts_Azure!$E2*L10</f>
        <v>47.012</v>
      </c>
      <c r="M20" s="30">
        <f>Coûts_Azure!$E2*M10</f>
        <v>0</v>
      </c>
      <c r="N20" s="30">
        <f>Coûts_Azure!$E2*N10</f>
        <v>0</v>
      </c>
      <c r="O20" s="30">
        <f>Coûts_Azure!$E2*O10</f>
        <v>0</v>
      </c>
      <c r="P20" s="30">
        <f>Coûts_Azure!$E2*P10</f>
        <v>47.012</v>
      </c>
      <c r="Q20" s="30">
        <f>Coûts_Azure!$E2*Q10</f>
        <v>0</v>
      </c>
      <c r="R20" s="30">
        <f>Coûts_Azure!$E2*R10</f>
        <v>0</v>
      </c>
      <c r="S20" s="30">
        <f>Coûts_Azure!$E2*S10</f>
        <v>0</v>
      </c>
      <c r="T20" s="30">
        <f>Coûts_Azure!$E2*T10</f>
        <v>47.012</v>
      </c>
      <c r="V20" s="31">
        <f>SUM(Q20:T20)</f>
        <v>47.012</v>
      </c>
    </row>
    <row r="21" spans="1:22" ht="16.5">
      <c r="A21" s="28" t="s">
        <v>62</v>
      </c>
      <c r="B21" s="30">
        <v>0</v>
      </c>
      <c r="C21" s="30">
        <v>0</v>
      </c>
      <c r="D21" s="30">
        <v>0</v>
      </c>
      <c r="E21" s="30">
        <v>0</v>
      </c>
      <c r="G21" s="31">
        <f>SUM(B21:E21)</f>
        <v>0</v>
      </c>
      <c r="H21" s="32"/>
      <c r="I21" s="30">
        <v>5</v>
      </c>
      <c r="J21" s="30">
        <v>5</v>
      </c>
      <c r="K21" s="30">
        <v>5</v>
      </c>
      <c r="L21" s="30">
        <v>5</v>
      </c>
      <c r="M21" s="30">
        <v>5</v>
      </c>
      <c r="N21" s="30">
        <v>5</v>
      </c>
      <c r="O21" s="30">
        <v>5</v>
      </c>
      <c r="P21" s="30">
        <v>5</v>
      </c>
      <c r="Q21" s="30">
        <v>5</v>
      </c>
      <c r="R21" s="30">
        <v>5</v>
      </c>
      <c r="S21" s="30">
        <v>5</v>
      </c>
      <c r="T21" s="30">
        <v>5</v>
      </c>
      <c r="V21" s="31">
        <f>SUM(Q21:T21)</f>
        <v>20</v>
      </c>
    </row>
    <row r="22" spans="1:22" ht="33">
      <c r="A22" s="28" t="s">
        <v>63</v>
      </c>
      <c r="H22" s="24"/>
    </row>
    <row r="23" spans="1:22">
      <c r="H23" s="24"/>
    </row>
    <row r="24" spans="1:22">
      <c r="B24" s="31">
        <f>SUM(B14:B21)</f>
        <v>162.78200000000001</v>
      </c>
      <c r="C24" s="31">
        <f>SUM(C14:C21)</f>
        <v>233.3</v>
      </c>
      <c r="D24" s="31">
        <f>SUM(D14:D21)</f>
        <v>233.3</v>
      </c>
      <c r="E24" s="31">
        <f>SUM(E14:E21)</f>
        <v>477.73</v>
      </c>
      <c r="G24" s="33">
        <f>SUM(B24:E24)</f>
        <v>1107.1120000000001</v>
      </c>
      <c r="H24" s="34"/>
      <c r="I24" s="31">
        <f t="shared" ref="I24:T24" si="0">SUM(I14:I21)</f>
        <v>247.67000000000002</v>
      </c>
      <c r="J24" s="31">
        <f t="shared" si="0"/>
        <v>247.67000000000002</v>
      </c>
      <c r="K24" s="31">
        <f t="shared" si="0"/>
        <v>247.67000000000002</v>
      </c>
      <c r="L24" s="31">
        <f t="shared" si="0"/>
        <v>294.68200000000002</v>
      </c>
      <c r="M24" s="31">
        <f t="shared" si="0"/>
        <v>247.67000000000002</v>
      </c>
      <c r="N24" s="31">
        <f t="shared" si="0"/>
        <v>247.67000000000002</v>
      </c>
      <c r="O24" s="31">
        <f t="shared" si="0"/>
        <v>247.67000000000002</v>
      </c>
      <c r="P24" s="31">
        <f t="shared" si="0"/>
        <v>294.68200000000002</v>
      </c>
      <c r="Q24" s="31">
        <f t="shared" si="0"/>
        <v>247.67000000000002</v>
      </c>
      <c r="R24" s="31">
        <f t="shared" si="0"/>
        <v>247.67000000000002</v>
      </c>
      <c r="S24" s="31">
        <f t="shared" si="0"/>
        <v>247.67000000000002</v>
      </c>
      <c r="T24" s="31">
        <f t="shared" si="0"/>
        <v>294.68200000000002</v>
      </c>
      <c r="V24" s="33">
        <f>SUM(Q24:T24)</f>
        <v>1037.692</v>
      </c>
    </row>
    <row r="25" spans="1:22">
      <c r="H25" s="24"/>
    </row>
    <row r="26" spans="1:22">
      <c r="H26" s="24"/>
    </row>
    <row r="27" spans="1:22">
      <c r="H27" s="24"/>
    </row>
    <row r="28" spans="1:22">
      <c r="H28" s="24"/>
    </row>
  </sheetData>
  <mergeCells count="2">
    <mergeCell ref="B1:G1"/>
    <mergeCell ref="I1:T1"/>
  </mergeCells>
  <pageMargins left="0.70000000000000007" right="0.70000000000000007" top="0.75" bottom="0.75" header="0.30000000000000004" footer="0.3000000000000000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P50"/>
  <sheetViews>
    <sheetView topLeftCell="A13" workbookViewId="0">
      <selection activeCell="C30" sqref="C30"/>
    </sheetView>
  </sheetViews>
  <sheetFormatPr baseColWidth="10" defaultRowHeight="14.5"/>
  <cols>
    <col min="1" max="1" width="33.36328125" customWidth="1"/>
    <col min="2" max="2" width="11.7265625" bestFit="1" customWidth="1"/>
    <col min="3" max="4" width="11.1796875" bestFit="1" customWidth="1"/>
    <col min="5" max="5" width="11.36328125" bestFit="1" customWidth="1"/>
    <col min="6" max="13" width="12.81640625" bestFit="1" customWidth="1"/>
    <col min="14" max="14" width="14.26953125" bestFit="1" customWidth="1"/>
    <col min="15" max="15" width="10.90625" customWidth="1"/>
  </cols>
  <sheetData>
    <row r="1" spans="1:14" ht="15" thickBot="1">
      <c r="A1" s="35" t="s">
        <v>64</v>
      </c>
      <c r="B1" s="36">
        <v>10</v>
      </c>
    </row>
    <row r="2" spans="1:14" ht="28.5">
      <c r="A2" s="127" t="s">
        <v>65</v>
      </c>
      <c r="B2" s="127"/>
      <c r="C2" s="127"/>
      <c r="D2" s="127"/>
      <c r="E2" s="127"/>
      <c r="F2" s="127"/>
      <c r="G2" s="127"/>
      <c r="H2" s="127"/>
      <c r="I2" s="127"/>
      <c r="J2" s="127"/>
      <c r="K2" s="127"/>
      <c r="L2" s="127"/>
      <c r="M2" s="127"/>
      <c r="N2" s="127"/>
    </row>
    <row r="3" spans="1:14">
      <c r="A3" s="37" t="s">
        <v>66</v>
      </c>
      <c r="B3" s="38"/>
      <c r="C3" s="38">
        <v>-0.05</v>
      </c>
      <c r="D3" s="38">
        <v>-0.04</v>
      </c>
      <c r="E3" s="38">
        <v>-0.03</v>
      </c>
      <c r="F3" s="38">
        <v>-0.03</v>
      </c>
      <c r="G3" s="38">
        <v>-0.02</v>
      </c>
      <c r="H3" s="38">
        <v>-0.02</v>
      </c>
      <c r="I3" s="38">
        <v>-0.02</v>
      </c>
      <c r="J3" s="38">
        <v>-0.02</v>
      </c>
      <c r="K3" s="38">
        <v>-0.02</v>
      </c>
      <c r="L3" s="38">
        <v>-0.02</v>
      </c>
      <c r="M3" s="38">
        <v>-0.02</v>
      </c>
      <c r="N3" s="39"/>
    </row>
    <row r="4" spans="1:14">
      <c r="A4" s="37" t="s">
        <v>67</v>
      </c>
      <c r="B4" s="40">
        <v>10000</v>
      </c>
      <c r="C4" s="40">
        <f t="shared" ref="C4:M4" si="0">B4*(1+C3)</f>
        <v>9500</v>
      </c>
      <c r="D4" s="40">
        <f t="shared" si="0"/>
        <v>9120</v>
      </c>
      <c r="E4" s="40">
        <f t="shared" si="0"/>
        <v>8846.4</v>
      </c>
      <c r="F4" s="40">
        <f t="shared" si="0"/>
        <v>8581.0079999999998</v>
      </c>
      <c r="G4" s="40">
        <f t="shared" si="0"/>
        <v>8409.3878399999994</v>
      </c>
      <c r="H4" s="40">
        <f t="shared" si="0"/>
        <v>8241.2000831999994</v>
      </c>
      <c r="I4" s="40">
        <f t="shared" si="0"/>
        <v>8076.3760815359992</v>
      </c>
      <c r="J4" s="40">
        <f t="shared" si="0"/>
        <v>7914.8485599052792</v>
      </c>
      <c r="K4" s="40">
        <f t="shared" si="0"/>
        <v>7756.5515887071733</v>
      </c>
      <c r="L4" s="40">
        <f t="shared" si="0"/>
        <v>7601.4205569330297</v>
      </c>
      <c r="M4" s="40">
        <f t="shared" si="0"/>
        <v>7449.3921457943688</v>
      </c>
      <c r="N4" s="39"/>
    </row>
    <row r="5" spans="1:14">
      <c r="A5" s="37" t="s">
        <v>68</v>
      </c>
      <c r="B5" s="38">
        <v>0.1</v>
      </c>
      <c r="C5" s="38">
        <v>0.12</v>
      </c>
      <c r="D5" s="38">
        <v>0.11</v>
      </c>
      <c r="E5" s="38">
        <v>0.1</v>
      </c>
      <c r="F5" s="38">
        <v>0.11</v>
      </c>
      <c r="G5" s="38">
        <v>0.12</v>
      </c>
      <c r="H5" s="38">
        <v>0.12</v>
      </c>
      <c r="I5" s="38">
        <v>0.1</v>
      </c>
      <c r="J5" s="38">
        <v>0.11</v>
      </c>
      <c r="K5" s="38">
        <v>0.12</v>
      </c>
      <c r="L5" s="38">
        <v>0.11</v>
      </c>
      <c r="M5" s="38">
        <v>0.11</v>
      </c>
      <c r="N5" s="39"/>
    </row>
    <row r="6" spans="1:14">
      <c r="A6" s="37" t="s">
        <v>69</v>
      </c>
      <c r="B6" s="38">
        <v>0.03</v>
      </c>
      <c r="C6" s="38">
        <v>0.04</v>
      </c>
      <c r="D6" s="38">
        <v>0.03</v>
      </c>
      <c r="E6" s="38">
        <v>0.03</v>
      </c>
      <c r="F6" s="38">
        <v>0.03</v>
      </c>
      <c r="G6" s="38">
        <v>0.04</v>
      </c>
      <c r="H6" s="38">
        <v>0.04</v>
      </c>
      <c r="I6" s="38">
        <v>0.03</v>
      </c>
      <c r="J6" s="38">
        <v>0.03</v>
      </c>
      <c r="K6" s="38">
        <v>0.04</v>
      </c>
      <c r="L6" s="38">
        <v>0.03</v>
      </c>
      <c r="M6" s="38">
        <v>0.03</v>
      </c>
      <c r="N6" s="39"/>
    </row>
    <row r="7" spans="1:14">
      <c r="A7" s="37" t="s">
        <v>70</v>
      </c>
      <c r="B7" s="38">
        <v>0.02</v>
      </c>
      <c r="C7" s="38">
        <v>0.03</v>
      </c>
      <c r="D7" s="38">
        <v>0.03</v>
      </c>
      <c r="E7" s="38">
        <v>0.02</v>
      </c>
      <c r="F7" s="38">
        <v>0.03</v>
      </c>
      <c r="G7" s="38">
        <v>0.02</v>
      </c>
      <c r="H7" s="38">
        <v>0.03</v>
      </c>
      <c r="I7" s="38">
        <v>0.02</v>
      </c>
      <c r="J7" s="38">
        <v>0.03</v>
      </c>
      <c r="K7" s="38">
        <v>0.03</v>
      </c>
      <c r="L7" s="38">
        <v>0.03</v>
      </c>
      <c r="M7" s="38">
        <v>0.03</v>
      </c>
      <c r="N7" s="39"/>
    </row>
    <row r="8" spans="1:14">
      <c r="A8" s="37" t="s">
        <v>71</v>
      </c>
      <c r="B8">
        <v>40</v>
      </c>
      <c r="C8">
        <v>45</v>
      </c>
      <c r="D8">
        <v>42</v>
      </c>
      <c r="E8">
        <v>39</v>
      </c>
      <c r="F8">
        <v>40</v>
      </c>
      <c r="G8">
        <v>43</v>
      </c>
      <c r="H8">
        <v>42</v>
      </c>
      <c r="I8">
        <v>40</v>
      </c>
      <c r="J8">
        <v>39</v>
      </c>
      <c r="K8">
        <v>43</v>
      </c>
      <c r="L8">
        <v>41</v>
      </c>
      <c r="M8">
        <v>41</v>
      </c>
      <c r="N8" s="39"/>
    </row>
    <row r="9" spans="1:14">
      <c r="A9" s="37" t="s">
        <v>72</v>
      </c>
      <c r="B9" s="38">
        <v>0.1</v>
      </c>
      <c r="C9" s="38">
        <v>0.12</v>
      </c>
      <c r="D9" s="38">
        <v>0.11</v>
      </c>
      <c r="E9" s="38">
        <v>0.1</v>
      </c>
      <c r="F9" s="38">
        <v>0.11</v>
      </c>
      <c r="G9" s="38">
        <v>0.12</v>
      </c>
      <c r="H9" s="38">
        <v>0.12</v>
      </c>
      <c r="I9" s="38">
        <v>0.1</v>
      </c>
      <c r="J9" s="38">
        <v>0.11</v>
      </c>
      <c r="K9" s="38">
        <v>0.12</v>
      </c>
      <c r="L9" s="38">
        <v>0.11</v>
      </c>
      <c r="M9" s="38">
        <v>0.11</v>
      </c>
      <c r="N9" s="39"/>
    </row>
    <row r="10" spans="1:14" ht="8" customHeight="1">
      <c r="A10" s="41"/>
      <c r="B10" s="24"/>
      <c r="C10" s="24"/>
      <c r="D10" s="24"/>
      <c r="E10" s="24"/>
      <c r="F10" s="24"/>
      <c r="G10" s="24"/>
      <c r="H10" s="24"/>
      <c r="I10" s="24"/>
      <c r="J10" s="24"/>
      <c r="K10" s="24"/>
      <c r="L10" s="24"/>
      <c r="M10" s="24"/>
      <c r="N10" s="24"/>
    </row>
    <row r="11" spans="1:14">
      <c r="A11" s="37" t="s">
        <v>73</v>
      </c>
      <c r="B11" s="15">
        <f t="shared" ref="B11:M11" si="1">B4*B5*B8</f>
        <v>40000</v>
      </c>
      <c r="C11" s="15">
        <f t="shared" si="1"/>
        <v>51300</v>
      </c>
      <c r="D11" s="15">
        <f t="shared" si="1"/>
        <v>42134.400000000001</v>
      </c>
      <c r="E11" s="15">
        <f t="shared" si="1"/>
        <v>34500.959999999999</v>
      </c>
      <c r="F11" s="15">
        <f t="shared" si="1"/>
        <v>37756.4352</v>
      </c>
      <c r="G11" s="15">
        <f t="shared" si="1"/>
        <v>43392.441254399993</v>
      </c>
      <c r="H11" s="15">
        <f t="shared" si="1"/>
        <v>41535.648419327998</v>
      </c>
      <c r="I11" s="15">
        <f t="shared" si="1"/>
        <v>32305.504326144001</v>
      </c>
      <c r="J11" s="15">
        <f t="shared" si="1"/>
        <v>33954.700321993645</v>
      </c>
      <c r="K11" s="15">
        <f t="shared" si="1"/>
        <v>40023.806197729013</v>
      </c>
      <c r="L11" s="15">
        <f t="shared" si="1"/>
        <v>34282.406711767966</v>
      </c>
      <c r="M11" s="15">
        <f t="shared" si="1"/>
        <v>33596.758577532601</v>
      </c>
      <c r="N11" s="39"/>
    </row>
    <row r="12" spans="1:14">
      <c r="A12" s="37" t="s">
        <v>74</v>
      </c>
      <c r="B12" s="15">
        <f t="shared" ref="B12:M12" si="2">B4*B6*B9</f>
        <v>30</v>
      </c>
      <c r="C12" s="15">
        <f t="shared" si="2"/>
        <v>45.6</v>
      </c>
      <c r="D12" s="15">
        <f t="shared" si="2"/>
        <v>30.095999999999997</v>
      </c>
      <c r="E12" s="15">
        <f t="shared" si="2"/>
        <v>26.539200000000001</v>
      </c>
      <c r="F12" s="15">
        <f t="shared" si="2"/>
        <v>28.317326399999995</v>
      </c>
      <c r="G12" s="15">
        <f t="shared" si="2"/>
        <v>40.365061631999993</v>
      </c>
      <c r="H12" s="15">
        <f t="shared" si="2"/>
        <v>39.557760399359992</v>
      </c>
      <c r="I12" s="15">
        <f t="shared" si="2"/>
        <v>24.229128244607999</v>
      </c>
      <c r="J12" s="15">
        <f t="shared" si="2"/>
        <v>26.119000247687421</v>
      </c>
      <c r="K12" s="15">
        <f t="shared" si="2"/>
        <v>37.231447625794431</v>
      </c>
      <c r="L12" s="15">
        <f t="shared" si="2"/>
        <v>25.084687837878995</v>
      </c>
      <c r="M12" s="15">
        <f t="shared" si="2"/>
        <v>24.582994081121416</v>
      </c>
      <c r="N12" s="39"/>
    </row>
    <row r="13" spans="1:14">
      <c r="A13" s="37" t="s">
        <v>75</v>
      </c>
      <c r="B13" s="15">
        <f t="shared" ref="B13:M13" si="3">+B4*B7*$B$1</f>
        <v>2000</v>
      </c>
      <c r="C13" s="15">
        <f t="shared" si="3"/>
        <v>2850</v>
      </c>
      <c r="D13" s="15">
        <f t="shared" si="3"/>
        <v>2735.9999999999995</v>
      </c>
      <c r="E13" s="15">
        <f t="shared" si="3"/>
        <v>1769.28</v>
      </c>
      <c r="F13" s="15">
        <f t="shared" si="3"/>
        <v>2574.3023999999996</v>
      </c>
      <c r="G13" s="15">
        <f t="shared" si="3"/>
        <v>1681.8775679999999</v>
      </c>
      <c r="H13" s="15">
        <f t="shared" si="3"/>
        <v>2472.3600249599995</v>
      </c>
      <c r="I13" s="15">
        <f t="shared" si="3"/>
        <v>1615.2752163071998</v>
      </c>
      <c r="J13" s="15">
        <f t="shared" si="3"/>
        <v>2374.4545679715834</v>
      </c>
      <c r="K13" s="15">
        <f t="shared" si="3"/>
        <v>2326.9654766121521</v>
      </c>
      <c r="L13" s="15">
        <f t="shared" si="3"/>
        <v>2280.4261670799087</v>
      </c>
      <c r="M13" s="15">
        <f t="shared" si="3"/>
        <v>2234.8176437383104</v>
      </c>
      <c r="N13" s="39"/>
    </row>
    <row r="14" spans="1:14" ht="15" thickBot="1">
      <c r="A14" s="42" t="s">
        <v>76</v>
      </c>
      <c r="B14" s="43">
        <f t="shared" ref="B14:M14" si="4">SUM(B11:B13)</f>
        <v>42030</v>
      </c>
      <c r="C14" s="43">
        <f t="shared" si="4"/>
        <v>54195.6</v>
      </c>
      <c r="D14" s="43">
        <f t="shared" si="4"/>
        <v>44900.495999999999</v>
      </c>
      <c r="E14" s="43">
        <f t="shared" si="4"/>
        <v>36296.779199999997</v>
      </c>
      <c r="F14" s="43">
        <f t="shared" si="4"/>
        <v>40359.0549264</v>
      </c>
      <c r="G14" s="43">
        <f t="shared" si="4"/>
        <v>45114.683884031998</v>
      </c>
      <c r="H14" s="43">
        <f t="shared" si="4"/>
        <v>44047.566204687355</v>
      </c>
      <c r="I14" s="43">
        <f t="shared" si="4"/>
        <v>33945.00867069581</v>
      </c>
      <c r="J14" s="43">
        <f t="shared" si="4"/>
        <v>36355.273890212913</v>
      </c>
      <c r="K14" s="43">
        <f t="shared" si="4"/>
        <v>42388.003121966962</v>
      </c>
      <c r="L14" s="43">
        <f t="shared" si="4"/>
        <v>36587.917566685755</v>
      </c>
      <c r="M14" s="43">
        <f t="shared" si="4"/>
        <v>35856.159215352032</v>
      </c>
      <c r="N14" s="44"/>
    </row>
    <row r="15" spans="1:14" ht="15" thickBot="1">
      <c r="B15" s="45"/>
      <c r="C15" s="45"/>
      <c r="D15" s="45"/>
      <c r="E15" s="45"/>
      <c r="F15" s="45"/>
      <c r="G15" s="45"/>
      <c r="H15" s="45"/>
      <c r="I15" s="45"/>
      <c r="J15" s="45"/>
      <c r="K15" s="45"/>
      <c r="L15" s="45"/>
      <c r="M15" s="45"/>
    </row>
    <row r="16" spans="1:14" ht="28.5">
      <c r="A16" s="128" t="s">
        <v>77</v>
      </c>
      <c r="B16" s="128"/>
      <c r="C16" s="128"/>
      <c r="D16" s="128"/>
      <c r="E16" s="128"/>
      <c r="F16" s="128"/>
      <c r="G16" s="128"/>
      <c r="H16" s="128"/>
      <c r="I16" s="128"/>
      <c r="J16" s="128"/>
      <c r="K16" s="128"/>
      <c r="L16" s="128"/>
      <c r="M16" s="128"/>
      <c r="N16" s="128"/>
    </row>
    <row r="17" spans="1:16">
      <c r="A17" s="37" t="s">
        <v>66</v>
      </c>
      <c r="B17" s="38"/>
      <c r="C17" s="38">
        <v>-0.05</v>
      </c>
      <c r="D17" s="38">
        <v>-0.05</v>
      </c>
      <c r="E17" s="38">
        <v>0.1</v>
      </c>
      <c r="F17" s="38">
        <v>0.1</v>
      </c>
      <c r="G17" s="38">
        <v>0.1</v>
      </c>
      <c r="H17" s="38">
        <v>0</v>
      </c>
      <c r="I17" s="38">
        <v>0</v>
      </c>
      <c r="J17" s="38">
        <v>0</v>
      </c>
      <c r="K17" s="38">
        <v>0</v>
      </c>
      <c r="L17" s="38">
        <v>0</v>
      </c>
      <c r="M17" s="38">
        <v>0</v>
      </c>
      <c r="N17" s="39"/>
    </row>
    <row r="18" spans="1:16">
      <c r="A18" s="37" t="s">
        <v>67</v>
      </c>
      <c r="B18" s="40">
        <v>10000</v>
      </c>
      <c r="C18" s="40">
        <f t="shared" ref="C18:M18" si="5">B18*(1+C17)</f>
        <v>9500</v>
      </c>
      <c r="D18" s="40">
        <f t="shared" si="5"/>
        <v>9025</v>
      </c>
      <c r="E18" s="40">
        <f t="shared" si="5"/>
        <v>9927.5</v>
      </c>
      <c r="F18" s="40">
        <f t="shared" si="5"/>
        <v>10920.25</v>
      </c>
      <c r="G18" s="40">
        <f t="shared" si="5"/>
        <v>12012.275000000001</v>
      </c>
      <c r="H18" s="40">
        <f t="shared" si="5"/>
        <v>12012.275000000001</v>
      </c>
      <c r="I18" s="40">
        <f t="shared" si="5"/>
        <v>12012.275000000001</v>
      </c>
      <c r="J18" s="40">
        <f t="shared" si="5"/>
        <v>12012.275000000001</v>
      </c>
      <c r="K18" s="40">
        <f t="shared" si="5"/>
        <v>12012.275000000001</v>
      </c>
      <c r="L18" s="40">
        <f t="shared" si="5"/>
        <v>12012.275000000001</v>
      </c>
      <c r="M18" s="40">
        <f t="shared" si="5"/>
        <v>12012.275000000001</v>
      </c>
      <c r="N18" s="39"/>
    </row>
    <row r="19" spans="1:16">
      <c r="A19" s="37" t="s">
        <v>68</v>
      </c>
      <c r="B19" s="38">
        <v>0.1</v>
      </c>
      <c r="C19" s="38">
        <v>0.12</v>
      </c>
      <c r="D19" s="38">
        <v>0.11</v>
      </c>
      <c r="E19" s="38">
        <v>0.1</v>
      </c>
      <c r="F19" s="38">
        <v>0.11</v>
      </c>
      <c r="G19" s="38">
        <v>0.12</v>
      </c>
      <c r="H19" s="38">
        <v>0.12</v>
      </c>
      <c r="I19" s="38">
        <v>0.1</v>
      </c>
      <c r="J19" s="38">
        <v>0.11</v>
      </c>
      <c r="K19" s="38">
        <v>0.12</v>
      </c>
      <c r="L19" s="38">
        <v>0.11</v>
      </c>
      <c r="M19" s="38">
        <v>0.11</v>
      </c>
      <c r="N19" s="39"/>
    </row>
    <row r="20" spans="1:16">
      <c r="A20" s="37" t="s">
        <v>69</v>
      </c>
      <c r="B20" s="38">
        <v>0.03</v>
      </c>
      <c r="C20" s="38">
        <v>0.04</v>
      </c>
      <c r="D20" s="38">
        <v>0.03</v>
      </c>
      <c r="E20" s="38">
        <v>0.03</v>
      </c>
      <c r="F20" s="38">
        <v>0.03</v>
      </c>
      <c r="G20" s="38">
        <v>0.04</v>
      </c>
      <c r="H20" s="38">
        <v>0.04</v>
      </c>
      <c r="I20" s="38">
        <v>0.03</v>
      </c>
      <c r="J20" s="38">
        <v>0.03</v>
      </c>
      <c r="K20" s="38">
        <v>0.04</v>
      </c>
      <c r="L20" s="38">
        <v>0.03</v>
      </c>
      <c r="M20" s="38">
        <v>0.03</v>
      </c>
      <c r="N20" s="39"/>
    </row>
    <row r="21" spans="1:16">
      <c r="A21" s="37" t="s">
        <v>70</v>
      </c>
      <c r="B21" s="38">
        <v>0.05</v>
      </c>
      <c r="C21" s="38">
        <v>0.04</v>
      </c>
      <c r="D21" s="38">
        <v>0.03</v>
      </c>
      <c r="E21" s="38">
        <v>0.05</v>
      </c>
      <c r="F21" s="38">
        <v>0.05</v>
      </c>
      <c r="G21" s="38">
        <v>0.04</v>
      </c>
      <c r="H21" s="38">
        <v>0.04</v>
      </c>
      <c r="I21" s="38">
        <v>0.03</v>
      </c>
      <c r="J21" s="38">
        <v>0.05</v>
      </c>
      <c r="K21" s="38">
        <v>0.04</v>
      </c>
      <c r="L21" s="38">
        <v>0.03</v>
      </c>
      <c r="M21" s="38">
        <v>0.05</v>
      </c>
      <c r="N21" s="39"/>
    </row>
    <row r="22" spans="1:16">
      <c r="A22" s="37" t="s">
        <v>71</v>
      </c>
      <c r="B22">
        <v>40</v>
      </c>
      <c r="C22">
        <v>45</v>
      </c>
      <c r="D22">
        <v>42</v>
      </c>
      <c r="E22">
        <v>39</v>
      </c>
      <c r="F22">
        <v>40</v>
      </c>
      <c r="G22">
        <v>43</v>
      </c>
      <c r="H22">
        <v>42</v>
      </c>
      <c r="I22">
        <v>40</v>
      </c>
      <c r="J22">
        <v>39</v>
      </c>
      <c r="K22">
        <v>43</v>
      </c>
      <c r="L22">
        <v>41</v>
      </c>
      <c r="M22">
        <v>41</v>
      </c>
      <c r="N22" s="39"/>
    </row>
    <row r="23" spans="1:16">
      <c r="A23" s="37" t="s">
        <v>72</v>
      </c>
      <c r="B23" s="38">
        <v>0.1</v>
      </c>
      <c r="C23" s="38">
        <v>0.12</v>
      </c>
      <c r="D23" s="38">
        <v>0.11</v>
      </c>
      <c r="E23" s="38">
        <v>0.1</v>
      </c>
      <c r="F23" s="38">
        <v>0.11</v>
      </c>
      <c r="G23" s="38">
        <v>0.12</v>
      </c>
      <c r="H23" s="38">
        <v>0.12</v>
      </c>
      <c r="I23" s="38">
        <v>0.1</v>
      </c>
      <c r="J23" s="38">
        <v>0.11</v>
      </c>
      <c r="K23" s="38">
        <v>0.12</v>
      </c>
      <c r="L23" s="38">
        <v>0.11</v>
      </c>
      <c r="M23" s="38">
        <v>0.11</v>
      </c>
      <c r="N23" s="39"/>
    </row>
    <row r="24" spans="1:16">
      <c r="A24" s="126" t="s">
        <v>78</v>
      </c>
      <c r="B24" s="126"/>
      <c r="C24" s="126"/>
      <c r="D24" s="126"/>
      <c r="E24" s="126"/>
      <c r="F24" s="126"/>
      <c r="G24" s="126"/>
      <c r="H24" s="126"/>
      <c r="I24" s="126"/>
      <c r="J24" s="126"/>
      <c r="K24" s="126"/>
      <c r="L24" s="126"/>
      <c r="M24" s="126"/>
      <c r="N24" s="126"/>
    </row>
    <row r="25" spans="1:16">
      <c r="A25" s="37" t="s">
        <v>73</v>
      </c>
      <c r="B25" s="15">
        <f t="shared" ref="B25:M25" si="6">B18*B19*B22</f>
        <v>40000</v>
      </c>
      <c r="C25" s="15">
        <f t="shared" si="6"/>
        <v>51300</v>
      </c>
      <c r="D25" s="15">
        <f t="shared" si="6"/>
        <v>41695.5</v>
      </c>
      <c r="E25" s="15">
        <f t="shared" si="6"/>
        <v>38717.25</v>
      </c>
      <c r="F25" s="15">
        <f t="shared" si="6"/>
        <v>48049.1</v>
      </c>
      <c r="G25" s="15">
        <f t="shared" si="6"/>
        <v>61983.339000000007</v>
      </c>
      <c r="H25" s="15">
        <f t="shared" si="6"/>
        <v>60541.866000000009</v>
      </c>
      <c r="I25" s="15">
        <f t="shared" si="6"/>
        <v>48049.100000000006</v>
      </c>
      <c r="J25" s="15">
        <f t="shared" si="6"/>
        <v>51532.659750000006</v>
      </c>
      <c r="K25" s="15">
        <f t="shared" si="6"/>
        <v>61983.339000000007</v>
      </c>
      <c r="L25" s="15">
        <f t="shared" si="6"/>
        <v>54175.360250000005</v>
      </c>
      <c r="M25" s="15">
        <f t="shared" si="6"/>
        <v>54175.360250000005</v>
      </c>
      <c r="N25" s="39"/>
    </row>
    <row r="26" spans="1:16">
      <c r="A26" s="37" t="s">
        <v>74</v>
      </c>
      <c r="B26" s="15">
        <f t="shared" ref="B26:M26" si="7">B18*B20*B23</f>
        <v>30</v>
      </c>
      <c r="C26" s="15">
        <f t="shared" si="7"/>
        <v>45.6</v>
      </c>
      <c r="D26" s="15">
        <f t="shared" si="7"/>
        <v>29.782499999999999</v>
      </c>
      <c r="E26" s="15">
        <f t="shared" si="7"/>
        <v>29.782499999999999</v>
      </c>
      <c r="F26" s="15">
        <f t="shared" si="7"/>
        <v>36.036825</v>
      </c>
      <c r="G26" s="15">
        <f t="shared" si="7"/>
        <v>57.658920000000002</v>
      </c>
      <c r="H26" s="15">
        <f t="shared" si="7"/>
        <v>57.658920000000002</v>
      </c>
      <c r="I26" s="15">
        <f t="shared" si="7"/>
        <v>36.036825000000007</v>
      </c>
      <c r="J26" s="15">
        <f t="shared" si="7"/>
        <v>39.640507500000005</v>
      </c>
      <c r="K26" s="15">
        <f t="shared" si="7"/>
        <v>57.658920000000002</v>
      </c>
      <c r="L26" s="15">
        <f t="shared" si="7"/>
        <v>39.640507500000005</v>
      </c>
      <c r="M26" s="15">
        <f t="shared" si="7"/>
        <v>39.640507500000005</v>
      </c>
      <c r="N26" s="39"/>
    </row>
    <row r="27" spans="1:16">
      <c r="A27" s="37" t="s">
        <v>75</v>
      </c>
      <c r="B27" s="15">
        <f t="shared" ref="B27:M27" si="8">+B18*B21*$B$1</f>
        <v>5000</v>
      </c>
      <c r="C27" s="15">
        <f t="shared" si="8"/>
        <v>3800</v>
      </c>
      <c r="D27" s="15">
        <f t="shared" si="8"/>
        <v>2707.5</v>
      </c>
      <c r="E27" s="15">
        <f t="shared" si="8"/>
        <v>4963.75</v>
      </c>
      <c r="F27" s="15">
        <f t="shared" si="8"/>
        <v>5460.125</v>
      </c>
      <c r="G27" s="15">
        <f t="shared" si="8"/>
        <v>4804.9100000000008</v>
      </c>
      <c r="H27" s="15">
        <f t="shared" si="8"/>
        <v>4804.9100000000008</v>
      </c>
      <c r="I27" s="15">
        <f t="shared" si="8"/>
        <v>3603.6825000000003</v>
      </c>
      <c r="J27" s="15">
        <f t="shared" si="8"/>
        <v>6006.1375000000007</v>
      </c>
      <c r="K27" s="15">
        <f t="shared" si="8"/>
        <v>4804.9100000000008</v>
      </c>
      <c r="L27" s="15">
        <f t="shared" si="8"/>
        <v>3603.6825000000003</v>
      </c>
      <c r="M27" s="15">
        <f t="shared" si="8"/>
        <v>6006.1375000000007</v>
      </c>
      <c r="N27" s="39"/>
    </row>
    <row r="28" spans="1:16">
      <c r="A28" s="46" t="s">
        <v>76</v>
      </c>
      <c r="B28" s="47">
        <f t="shared" ref="B28:M28" si="9">SUM(B25:B27)</f>
        <v>45030</v>
      </c>
      <c r="C28" s="47">
        <f t="shared" si="9"/>
        <v>55145.599999999999</v>
      </c>
      <c r="D28" s="47">
        <f t="shared" si="9"/>
        <v>44432.782500000001</v>
      </c>
      <c r="E28" s="47">
        <f t="shared" si="9"/>
        <v>43710.782500000001</v>
      </c>
      <c r="F28" s="47">
        <f t="shared" si="9"/>
        <v>53545.261825000001</v>
      </c>
      <c r="G28" s="47">
        <f t="shared" si="9"/>
        <v>66845.907920000012</v>
      </c>
      <c r="H28" s="47">
        <f t="shared" si="9"/>
        <v>65404.434920000014</v>
      </c>
      <c r="I28" s="47">
        <f t="shared" si="9"/>
        <v>51688.819325000011</v>
      </c>
      <c r="J28" s="47">
        <f t="shared" si="9"/>
        <v>57578.437757500011</v>
      </c>
      <c r="K28" s="47">
        <f t="shared" si="9"/>
        <v>66845.907920000012</v>
      </c>
      <c r="L28" s="47">
        <f t="shared" si="9"/>
        <v>57818.683257500008</v>
      </c>
      <c r="M28" s="47">
        <f t="shared" si="9"/>
        <v>60221.138257500003</v>
      </c>
      <c r="N28" s="39"/>
    </row>
    <row r="29" spans="1:16">
      <c r="A29" s="126" t="s">
        <v>79</v>
      </c>
      <c r="B29" s="126"/>
      <c r="C29" s="126"/>
      <c r="D29" s="126"/>
      <c r="E29" s="126"/>
      <c r="F29" s="126"/>
      <c r="G29" s="126"/>
      <c r="H29" s="126"/>
      <c r="I29" s="126"/>
      <c r="J29" s="126"/>
      <c r="K29" s="126"/>
      <c r="L29" s="126"/>
      <c r="M29" s="126"/>
      <c r="N29" s="126"/>
    </row>
    <row r="30" spans="1:16">
      <c r="A30" s="46"/>
      <c r="B30" s="47">
        <f>Ressources_Techniques!I24</f>
        <v>247.67000000000002</v>
      </c>
      <c r="C30" s="47">
        <f>Ressources_Techniques!J24</f>
        <v>247.67000000000002</v>
      </c>
      <c r="D30" s="47">
        <f>Ressources_Techniques!K24</f>
        <v>247.67000000000002</v>
      </c>
      <c r="E30" s="47">
        <f>Ressources_Techniques!L24</f>
        <v>294.68200000000002</v>
      </c>
      <c r="F30" s="47">
        <f>Ressources_Techniques!M24</f>
        <v>247.67000000000002</v>
      </c>
      <c r="G30" s="47">
        <f>Ressources_Techniques!N24</f>
        <v>247.67000000000002</v>
      </c>
      <c r="H30" s="47">
        <f>Ressources_Techniques!O24</f>
        <v>247.67000000000002</v>
      </c>
      <c r="I30" s="47">
        <f>Ressources_Techniques!P24</f>
        <v>294.68200000000002</v>
      </c>
      <c r="J30" s="47">
        <f>Ressources_Techniques!Q24</f>
        <v>247.67000000000002</v>
      </c>
      <c r="K30" s="47">
        <f>Ressources_Techniques!R24</f>
        <v>247.67000000000002</v>
      </c>
      <c r="L30" s="47">
        <f>Ressources_Techniques!S24</f>
        <v>247.67000000000002</v>
      </c>
      <c r="M30" s="47">
        <f>Ressources_Techniques!T24</f>
        <v>294.68200000000002</v>
      </c>
      <c r="N30" s="47"/>
      <c r="P30" s="48"/>
    </row>
    <row r="31" spans="1:16" ht="15" thickBot="1">
      <c r="A31" s="126" t="s">
        <v>80</v>
      </c>
      <c r="B31" s="126"/>
      <c r="C31" s="126"/>
      <c r="D31" s="126"/>
      <c r="E31" s="126"/>
      <c r="F31" s="126"/>
      <c r="G31" s="126"/>
      <c r="H31" s="126"/>
      <c r="I31" s="126"/>
      <c r="J31" s="126"/>
      <c r="K31" s="126"/>
      <c r="L31" s="126"/>
      <c r="M31" s="126"/>
      <c r="N31" s="126"/>
    </row>
    <row r="32" spans="1:16" ht="20.5" customHeight="1" thickBot="1">
      <c r="A32" s="49"/>
      <c r="B32" s="50">
        <f t="shared" ref="B32:M32" si="10">B28-B14-B30</f>
        <v>2752.33</v>
      </c>
      <c r="C32" s="50">
        <f t="shared" si="10"/>
        <v>702.32999999999993</v>
      </c>
      <c r="D32" s="50">
        <f t="shared" si="10"/>
        <v>-715.38349999999809</v>
      </c>
      <c r="E32" s="51">
        <f t="shared" si="10"/>
        <v>7119.3213000000042</v>
      </c>
      <c r="F32" s="51">
        <f t="shared" si="10"/>
        <v>12938.536898600001</v>
      </c>
      <c r="G32" s="51">
        <f t="shared" si="10"/>
        <v>21483.554035968016</v>
      </c>
      <c r="H32" s="51">
        <f t="shared" si="10"/>
        <v>21109.198715312661</v>
      </c>
      <c r="I32" s="51">
        <f t="shared" si="10"/>
        <v>17449.128654304201</v>
      </c>
      <c r="J32" s="51">
        <f t="shared" si="10"/>
        <v>20975.493867287099</v>
      </c>
      <c r="K32" s="51">
        <f t="shared" si="10"/>
        <v>24210.234798033052</v>
      </c>
      <c r="L32" s="51">
        <f t="shared" si="10"/>
        <v>20983.095690814254</v>
      </c>
      <c r="M32" s="51">
        <f t="shared" si="10"/>
        <v>24070.297042147969</v>
      </c>
      <c r="N32" s="52">
        <f>SUM(B32:M32)</f>
        <v>173078.13750246726</v>
      </c>
    </row>
    <row r="33" spans="1:14" ht="16" customHeight="1" thickBot="1">
      <c r="A33" s="53"/>
      <c r="B33" s="54"/>
      <c r="C33" s="54"/>
      <c r="D33" s="54"/>
      <c r="E33" s="55"/>
      <c r="F33" s="55"/>
      <c r="G33" s="55"/>
      <c r="H33" s="55"/>
      <c r="I33" s="55"/>
      <c r="J33" s="55"/>
      <c r="K33" s="55"/>
      <c r="L33" s="55"/>
      <c r="M33" s="55"/>
      <c r="N33" s="56"/>
    </row>
    <row r="34" spans="1:14" ht="28.5">
      <c r="A34" s="129" t="s">
        <v>81</v>
      </c>
      <c r="B34" s="129"/>
      <c r="C34" s="129"/>
      <c r="D34" s="129"/>
      <c r="E34" s="129"/>
      <c r="F34" s="129"/>
      <c r="G34" s="129"/>
      <c r="H34" s="129"/>
      <c r="I34" s="129"/>
      <c r="J34" s="129"/>
      <c r="K34" s="129"/>
      <c r="L34" s="129"/>
      <c r="M34" s="129"/>
      <c r="N34" s="129"/>
    </row>
    <row r="35" spans="1:14">
      <c r="A35" s="37" t="s">
        <v>66</v>
      </c>
      <c r="B35" s="38"/>
      <c r="C35" s="38">
        <v>-0.05</v>
      </c>
      <c r="D35" s="38">
        <v>-0.05</v>
      </c>
      <c r="E35" s="38">
        <v>0.1</v>
      </c>
      <c r="F35" s="38">
        <v>0.1</v>
      </c>
      <c r="G35" s="38">
        <v>0.05</v>
      </c>
      <c r="H35" s="38">
        <v>0.05</v>
      </c>
      <c r="I35" s="38">
        <v>0.05</v>
      </c>
      <c r="J35" s="38">
        <v>0.05</v>
      </c>
      <c r="K35" s="38">
        <v>0.05</v>
      </c>
      <c r="L35" s="38">
        <v>0.05</v>
      </c>
      <c r="M35" s="38">
        <v>0.05</v>
      </c>
      <c r="N35" s="39"/>
    </row>
    <row r="36" spans="1:14">
      <c r="A36" s="37" t="s">
        <v>67</v>
      </c>
      <c r="B36" s="40">
        <v>10000</v>
      </c>
      <c r="C36" s="40">
        <f t="shared" ref="C36:M36" si="11">B36*(1+C35)</f>
        <v>9500</v>
      </c>
      <c r="D36" s="40">
        <f t="shared" si="11"/>
        <v>9025</v>
      </c>
      <c r="E36" s="40">
        <f t="shared" si="11"/>
        <v>9927.5</v>
      </c>
      <c r="F36" s="40">
        <f t="shared" si="11"/>
        <v>10920.25</v>
      </c>
      <c r="G36" s="40">
        <f t="shared" si="11"/>
        <v>11466.262500000001</v>
      </c>
      <c r="H36" s="40">
        <f t="shared" si="11"/>
        <v>12039.575625000001</v>
      </c>
      <c r="I36" s="40">
        <f t="shared" si="11"/>
        <v>12641.554406250001</v>
      </c>
      <c r="J36" s="40">
        <f t="shared" si="11"/>
        <v>13273.632126562501</v>
      </c>
      <c r="K36" s="40">
        <f t="shared" si="11"/>
        <v>13937.313732890627</v>
      </c>
      <c r="L36" s="40">
        <f t="shared" si="11"/>
        <v>14634.179419535159</v>
      </c>
      <c r="M36" s="40">
        <f t="shared" si="11"/>
        <v>15365.888390511918</v>
      </c>
      <c r="N36" s="39"/>
    </row>
    <row r="37" spans="1:14">
      <c r="A37" s="37" t="s">
        <v>68</v>
      </c>
      <c r="B37" s="38">
        <v>0.1</v>
      </c>
      <c r="C37" s="38">
        <v>0.12</v>
      </c>
      <c r="D37" s="38">
        <v>0.11</v>
      </c>
      <c r="E37" s="38">
        <v>0.1</v>
      </c>
      <c r="F37" s="38">
        <v>0.11</v>
      </c>
      <c r="G37" s="38">
        <v>0.12</v>
      </c>
      <c r="H37" s="38">
        <v>0.12</v>
      </c>
      <c r="I37" s="38">
        <v>0.1</v>
      </c>
      <c r="J37" s="38">
        <v>0.11</v>
      </c>
      <c r="K37" s="38">
        <v>0.12</v>
      </c>
      <c r="L37" s="38">
        <v>0.11</v>
      </c>
      <c r="M37" s="38">
        <v>0.11</v>
      </c>
      <c r="N37" s="39"/>
    </row>
    <row r="38" spans="1:14">
      <c r="A38" s="37" t="s">
        <v>69</v>
      </c>
      <c r="B38" s="38">
        <v>0.03</v>
      </c>
      <c r="C38" s="38">
        <v>0.04</v>
      </c>
      <c r="D38" s="38">
        <v>0.03</v>
      </c>
      <c r="E38" s="38">
        <v>0.03</v>
      </c>
      <c r="F38" s="38">
        <v>0.03</v>
      </c>
      <c r="G38" s="38">
        <v>0.04</v>
      </c>
      <c r="H38" s="38">
        <v>0.04</v>
      </c>
      <c r="I38" s="38">
        <v>0.03</v>
      </c>
      <c r="J38" s="38">
        <v>0.03</v>
      </c>
      <c r="K38" s="38">
        <v>0.04</v>
      </c>
      <c r="L38" s="38">
        <v>0.03</v>
      </c>
      <c r="M38" s="38">
        <v>0.03</v>
      </c>
      <c r="N38" s="39"/>
    </row>
    <row r="39" spans="1:14">
      <c r="A39" s="37" t="s">
        <v>70</v>
      </c>
      <c r="B39" s="38">
        <v>0.05</v>
      </c>
      <c r="C39" s="38">
        <v>0.06</v>
      </c>
      <c r="D39" s="38">
        <v>0.06</v>
      </c>
      <c r="E39" s="38">
        <v>0.05</v>
      </c>
      <c r="F39" s="38">
        <v>0.06</v>
      </c>
      <c r="G39" s="38">
        <v>0.06</v>
      </c>
      <c r="H39" s="38">
        <v>0.06</v>
      </c>
      <c r="I39" s="38">
        <v>0.06</v>
      </c>
      <c r="J39" s="38">
        <v>0.06</v>
      </c>
      <c r="K39" s="38">
        <v>0.06</v>
      </c>
      <c r="L39" s="38">
        <v>0.06</v>
      </c>
      <c r="M39" s="38">
        <v>0.05</v>
      </c>
      <c r="N39" s="39"/>
    </row>
    <row r="40" spans="1:14">
      <c r="A40" s="37" t="s">
        <v>71</v>
      </c>
      <c r="B40">
        <v>40</v>
      </c>
      <c r="C40">
        <v>45</v>
      </c>
      <c r="D40">
        <v>42</v>
      </c>
      <c r="E40">
        <v>39</v>
      </c>
      <c r="F40">
        <v>40</v>
      </c>
      <c r="G40">
        <v>43</v>
      </c>
      <c r="H40">
        <v>42</v>
      </c>
      <c r="I40">
        <v>40</v>
      </c>
      <c r="J40">
        <v>39</v>
      </c>
      <c r="K40">
        <v>43</v>
      </c>
      <c r="L40">
        <v>41</v>
      </c>
      <c r="M40">
        <v>41</v>
      </c>
      <c r="N40" s="39"/>
    </row>
    <row r="41" spans="1:14">
      <c r="A41" s="37" t="s">
        <v>72</v>
      </c>
      <c r="B41">
        <v>0.1</v>
      </c>
      <c r="C41">
        <v>0.12</v>
      </c>
      <c r="D41">
        <v>0.11</v>
      </c>
      <c r="E41">
        <v>0.1</v>
      </c>
      <c r="F41">
        <v>0.11</v>
      </c>
      <c r="G41">
        <v>0.12</v>
      </c>
      <c r="H41">
        <v>0.12</v>
      </c>
      <c r="I41">
        <v>0.1</v>
      </c>
      <c r="J41">
        <v>0.11</v>
      </c>
      <c r="K41">
        <v>0.12</v>
      </c>
      <c r="L41">
        <v>0.11</v>
      </c>
      <c r="M41">
        <v>0.11</v>
      </c>
      <c r="N41" s="39"/>
    </row>
    <row r="42" spans="1:14">
      <c r="A42" s="126" t="s">
        <v>78</v>
      </c>
      <c r="B42" s="126"/>
      <c r="C42" s="126"/>
      <c r="D42" s="126"/>
      <c r="E42" s="126"/>
      <c r="F42" s="126"/>
      <c r="G42" s="126"/>
      <c r="H42" s="126"/>
      <c r="I42" s="126"/>
      <c r="J42" s="126"/>
      <c r="K42" s="126"/>
      <c r="L42" s="126"/>
      <c r="M42" s="126"/>
      <c r="N42" s="126"/>
    </row>
    <row r="43" spans="1:14">
      <c r="A43" s="37" t="s">
        <v>73</v>
      </c>
      <c r="B43" s="15">
        <f t="shared" ref="B43:M43" si="12">B36*B37*B40</f>
        <v>40000</v>
      </c>
      <c r="C43" s="15">
        <f t="shared" si="12"/>
        <v>51300</v>
      </c>
      <c r="D43" s="15">
        <f t="shared" si="12"/>
        <v>41695.5</v>
      </c>
      <c r="E43" s="15">
        <f t="shared" si="12"/>
        <v>38717.25</v>
      </c>
      <c r="F43" s="15">
        <f t="shared" si="12"/>
        <v>48049.1</v>
      </c>
      <c r="G43" s="15">
        <f t="shared" si="12"/>
        <v>59165.914500000006</v>
      </c>
      <c r="H43" s="15">
        <f t="shared" si="12"/>
        <v>60679.46115000001</v>
      </c>
      <c r="I43" s="15">
        <f t="shared" si="12"/>
        <v>50566.217625000005</v>
      </c>
      <c r="J43" s="15">
        <f t="shared" si="12"/>
        <v>56943.881822953124</v>
      </c>
      <c r="K43" s="15">
        <f t="shared" si="12"/>
        <v>71916.538861715628</v>
      </c>
      <c r="L43" s="15">
        <f t="shared" si="12"/>
        <v>66000.149182103574</v>
      </c>
      <c r="M43" s="15">
        <f t="shared" si="12"/>
        <v>69300.156641208756</v>
      </c>
      <c r="N43" s="39"/>
    </row>
    <row r="44" spans="1:14">
      <c r="A44" s="37" t="s">
        <v>74</v>
      </c>
      <c r="B44" s="15">
        <f t="shared" ref="B44:M44" si="13">B36*B38*B41</f>
        <v>30</v>
      </c>
      <c r="C44" s="15">
        <f t="shared" si="13"/>
        <v>45.6</v>
      </c>
      <c r="D44" s="15">
        <f t="shared" si="13"/>
        <v>29.782499999999999</v>
      </c>
      <c r="E44" s="15">
        <f t="shared" si="13"/>
        <v>29.782499999999999</v>
      </c>
      <c r="F44" s="15">
        <f t="shared" si="13"/>
        <v>36.036825</v>
      </c>
      <c r="G44" s="15">
        <f t="shared" si="13"/>
        <v>55.038060000000002</v>
      </c>
      <c r="H44" s="15">
        <f t="shared" si="13"/>
        <v>57.789963000000007</v>
      </c>
      <c r="I44" s="15">
        <f t="shared" si="13"/>
        <v>37.924663218750005</v>
      </c>
      <c r="J44" s="15">
        <f t="shared" si="13"/>
        <v>43.802986017656252</v>
      </c>
      <c r="K44" s="15">
        <f t="shared" si="13"/>
        <v>66.899105917875005</v>
      </c>
      <c r="L44" s="15">
        <f t="shared" si="13"/>
        <v>48.292792084466022</v>
      </c>
      <c r="M44" s="15">
        <f t="shared" si="13"/>
        <v>50.707431688689333</v>
      </c>
      <c r="N44" s="39"/>
    </row>
    <row r="45" spans="1:14">
      <c r="A45" s="37" t="s">
        <v>75</v>
      </c>
      <c r="B45" s="15">
        <f t="shared" ref="B45:M45" si="14">+B36*B39*$B$1</f>
        <v>5000</v>
      </c>
      <c r="C45" s="15">
        <f t="shared" si="14"/>
        <v>5700</v>
      </c>
      <c r="D45" s="15">
        <f t="shared" si="14"/>
        <v>5415</v>
      </c>
      <c r="E45" s="15">
        <f t="shared" si="14"/>
        <v>4963.75</v>
      </c>
      <c r="F45" s="15">
        <f t="shared" si="14"/>
        <v>6552.1500000000005</v>
      </c>
      <c r="G45" s="15">
        <f t="shared" si="14"/>
        <v>6879.7575000000006</v>
      </c>
      <c r="H45" s="15">
        <f t="shared" si="14"/>
        <v>7223.7453750000004</v>
      </c>
      <c r="I45" s="15">
        <f t="shared" si="14"/>
        <v>7584.9326437500004</v>
      </c>
      <c r="J45" s="15">
        <f t="shared" si="14"/>
        <v>7964.1792759375003</v>
      </c>
      <c r="K45" s="15">
        <f t="shared" si="14"/>
        <v>8362.388239734375</v>
      </c>
      <c r="L45" s="15">
        <f t="shared" si="14"/>
        <v>8780.5076517210946</v>
      </c>
      <c r="M45" s="15">
        <f t="shared" si="14"/>
        <v>7682.9441952559591</v>
      </c>
      <c r="N45" s="39"/>
    </row>
    <row r="46" spans="1:14">
      <c r="A46" s="46" t="s">
        <v>76</v>
      </c>
      <c r="B46" s="57">
        <f t="shared" ref="B46:M46" si="15">SUM(B43:B45)</f>
        <v>45030</v>
      </c>
      <c r="C46" s="57">
        <f t="shared" si="15"/>
        <v>57045.599999999999</v>
      </c>
      <c r="D46" s="57">
        <f t="shared" si="15"/>
        <v>47140.282500000001</v>
      </c>
      <c r="E46" s="57">
        <f t="shared" si="15"/>
        <v>43710.782500000001</v>
      </c>
      <c r="F46" s="57">
        <f t="shared" si="15"/>
        <v>54637.286825000003</v>
      </c>
      <c r="G46" s="57">
        <f t="shared" si="15"/>
        <v>66100.710060000012</v>
      </c>
      <c r="H46" s="57">
        <f t="shared" si="15"/>
        <v>67960.996488000019</v>
      </c>
      <c r="I46" s="57">
        <f t="shared" si="15"/>
        <v>58189.074931968753</v>
      </c>
      <c r="J46" s="57">
        <f t="shared" si="15"/>
        <v>64951.86408490828</v>
      </c>
      <c r="K46" s="57">
        <f t="shared" si="15"/>
        <v>80345.826207367878</v>
      </c>
      <c r="L46" s="57">
        <f t="shared" si="15"/>
        <v>74828.949625909139</v>
      </c>
      <c r="M46" s="57">
        <f t="shared" si="15"/>
        <v>77033.8082681534</v>
      </c>
      <c r="N46" s="39"/>
    </row>
    <row r="47" spans="1:14">
      <c r="A47" s="126" t="s">
        <v>79</v>
      </c>
      <c r="B47" s="126"/>
      <c r="C47" s="126"/>
      <c r="D47" s="126"/>
      <c r="E47" s="126"/>
      <c r="F47" s="126"/>
      <c r="G47" s="126"/>
      <c r="H47" s="126"/>
      <c r="I47" s="126"/>
      <c r="J47" s="126"/>
      <c r="K47" s="126"/>
      <c r="L47" s="126"/>
      <c r="M47" s="126"/>
      <c r="N47" s="126"/>
    </row>
    <row r="48" spans="1:14">
      <c r="A48" s="46"/>
      <c r="B48" s="47">
        <f>Ressources_Techniques!I24</f>
        <v>247.67000000000002</v>
      </c>
      <c r="C48" s="47">
        <f>Ressources_Techniques!J24</f>
        <v>247.67000000000002</v>
      </c>
      <c r="D48" s="47">
        <f>Ressources_Techniques!K24</f>
        <v>247.67000000000002</v>
      </c>
      <c r="E48" s="47">
        <f>Ressources_Techniques!L24</f>
        <v>294.68200000000002</v>
      </c>
      <c r="F48" s="47">
        <f>Ressources_Techniques!M24</f>
        <v>247.67000000000002</v>
      </c>
      <c r="G48" s="47">
        <f>Ressources_Techniques!N24</f>
        <v>247.67000000000002</v>
      </c>
      <c r="H48" s="47">
        <f>Ressources_Techniques!O24</f>
        <v>247.67000000000002</v>
      </c>
      <c r="I48" s="47">
        <f>Ressources_Techniques!P24</f>
        <v>294.68200000000002</v>
      </c>
      <c r="J48" s="47">
        <f>Ressources_Techniques!Q24</f>
        <v>247.67000000000002</v>
      </c>
      <c r="K48" s="47">
        <f>Ressources_Techniques!R24</f>
        <v>247.67000000000002</v>
      </c>
      <c r="L48" s="47">
        <f>Ressources_Techniques!S24</f>
        <v>247.67000000000002</v>
      </c>
      <c r="M48" s="47">
        <f>Ressources_Techniques!T24</f>
        <v>294.68200000000002</v>
      </c>
      <c r="N48" s="39"/>
    </row>
    <row r="49" spans="1:14" ht="15" thickBot="1">
      <c r="A49" s="126" t="s">
        <v>80</v>
      </c>
      <c r="B49" s="126"/>
      <c r="C49" s="126"/>
      <c r="D49" s="126"/>
      <c r="E49" s="126"/>
      <c r="F49" s="126"/>
      <c r="G49" s="126"/>
      <c r="H49" s="126"/>
      <c r="I49" s="126"/>
      <c r="J49" s="126"/>
      <c r="K49" s="126"/>
      <c r="L49" s="126"/>
      <c r="M49" s="126"/>
      <c r="N49" s="126"/>
    </row>
    <row r="50" spans="1:14" ht="19" thickBot="1">
      <c r="A50" s="49"/>
      <c r="B50" s="50">
        <f t="shared" ref="B50:M50" si="16">B46-B14-B48</f>
        <v>2752.33</v>
      </c>
      <c r="C50" s="50">
        <f t="shared" si="16"/>
        <v>2602.33</v>
      </c>
      <c r="D50" s="50">
        <f t="shared" si="16"/>
        <v>1992.1165000000019</v>
      </c>
      <c r="E50" s="51">
        <f t="shared" si="16"/>
        <v>7119.3213000000042</v>
      </c>
      <c r="F50" s="51">
        <f t="shared" si="16"/>
        <v>14030.561898600003</v>
      </c>
      <c r="G50" s="51">
        <f t="shared" si="16"/>
        <v>20738.356175968016</v>
      </c>
      <c r="H50" s="51">
        <f t="shared" si="16"/>
        <v>23665.760283312666</v>
      </c>
      <c r="I50" s="51">
        <f t="shared" si="16"/>
        <v>23949.384261272942</v>
      </c>
      <c r="J50" s="51">
        <f t="shared" si="16"/>
        <v>28348.920194695369</v>
      </c>
      <c r="K50" s="51">
        <f t="shared" si="16"/>
        <v>37710.153085400918</v>
      </c>
      <c r="L50" s="51">
        <f t="shared" si="16"/>
        <v>37993.362059223386</v>
      </c>
      <c r="M50" s="51">
        <f t="shared" si="16"/>
        <v>40882.967052801367</v>
      </c>
      <c r="N50" s="52">
        <f>SUM(B50:M50)</f>
        <v>241785.56281127466</v>
      </c>
    </row>
  </sheetData>
  <mergeCells count="9">
    <mergeCell ref="A42:N42"/>
    <mergeCell ref="A47:N47"/>
    <mergeCell ref="A49:N49"/>
    <mergeCell ref="A2:N2"/>
    <mergeCell ref="A16:N16"/>
    <mergeCell ref="A24:N24"/>
    <mergeCell ref="A29:N29"/>
    <mergeCell ref="A31:N31"/>
    <mergeCell ref="A34:N34"/>
  </mergeCell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I7"/>
  <sheetViews>
    <sheetView workbookViewId="0">
      <selection activeCell="B4" sqref="B4:H7"/>
    </sheetView>
  </sheetViews>
  <sheetFormatPr baseColWidth="10" defaultRowHeight="14.5"/>
  <cols>
    <col min="1" max="1" width="38.26953125" bestFit="1" customWidth="1"/>
    <col min="2" max="2" width="11.453125" customWidth="1"/>
    <col min="3" max="3" width="11.08984375" bestFit="1" customWidth="1"/>
    <col min="4" max="4" width="12.453125" bestFit="1" customWidth="1"/>
    <col min="5" max="5" width="2.36328125" customWidth="1"/>
    <col min="6" max="6" width="11.453125" customWidth="1"/>
    <col min="7" max="7" width="2.36328125" customWidth="1"/>
    <col min="8" max="8" width="19.81640625" bestFit="1" customWidth="1"/>
    <col min="9" max="9" width="10.90625" customWidth="1"/>
  </cols>
  <sheetData>
    <row r="1" spans="1:9" ht="15" thickBot="1"/>
    <row r="2" spans="1:9">
      <c r="A2" s="130"/>
      <c r="B2" s="131" t="s">
        <v>82</v>
      </c>
      <c r="C2" s="131"/>
      <c r="D2" s="131"/>
      <c r="E2" s="24"/>
      <c r="F2" s="58" t="s">
        <v>78</v>
      </c>
      <c r="G2" s="24"/>
      <c r="H2" s="59" t="s">
        <v>83</v>
      </c>
    </row>
    <row r="3" spans="1:9">
      <c r="A3" s="130"/>
      <c r="B3" s="60" t="s">
        <v>84</v>
      </c>
      <c r="C3" s="61" t="s">
        <v>85</v>
      </c>
      <c r="D3" s="62" t="s">
        <v>76</v>
      </c>
      <c r="E3" s="63"/>
      <c r="F3" s="64"/>
      <c r="G3" s="63"/>
      <c r="H3" s="64"/>
      <c r="I3">
        <f>250000</f>
        <v>250000</v>
      </c>
    </row>
    <row r="4" spans="1:9">
      <c r="A4" s="132" t="s">
        <v>86</v>
      </c>
      <c r="B4" s="65">
        <f>Ressources_Humaines!U27</f>
        <v>192500</v>
      </c>
      <c r="C4" s="66">
        <f>Ressources_Techniques!G24</f>
        <v>1107.1120000000001</v>
      </c>
      <c r="D4" s="67">
        <f>SUM(B4:C4)</f>
        <v>193607.11199999999</v>
      </c>
      <c r="E4" s="63"/>
      <c r="F4" s="68">
        <f>Revenus_attendus!N32</f>
        <v>173078.13750246726</v>
      </c>
      <c r="G4" s="63"/>
      <c r="H4" s="70">
        <f>F4-D4</f>
        <v>-20528.974497532734</v>
      </c>
      <c r="I4" s="152">
        <f>H4/I3</f>
        <v>-8.2115897990130943E-2</v>
      </c>
    </row>
    <row r="5" spans="1:9">
      <c r="A5" s="132"/>
      <c r="B5" s="65">
        <f>Ressources_Humaines!U39</f>
        <v>218650</v>
      </c>
      <c r="C5" s="66">
        <f>Ressources_Techniques!G24</f>
        <v>1107.1120000000001</v>
      </c>
      <c r="D5" s="67">
        <f>SUM(B5:C5)</f>
        <v>219757.11199999999</v>
      </c>
      <c r="E5" s="63"/>
      <c r="F5" s="68">
        <f>Revenus_attendus!N32</f>
        <v>173078.13750246726</v>
      </c>
      <c r="G5" s="63"/>
      <c r="H5" s="70">
        <f>F5-D5</f>
        <v>-46678.974497532734</v>
      </c>
      <c r="I5" s="152">
        <f>H5/I3</f>
        <v>-0.18671589799013094</v>
      </c>
    </row>
    <row r="6" spans="1:9">
      <c r="A6" s="132" t="s">
        <v>87</v>
      </c>
      <c r="B6" s="65">
        <f>Ressources_Humaines!U27</f>
        <v>192500</v>
      </c>
      <c r="C6" s="66">
        <f>Ressources_Techniques!G24</f>
        <v>1107.1120000000001</v>
      </c>
      <c r="D6" s="67">
        <f>SUM(B6:C6)</f>
        <v>193607.11199999999</v>
      </c>
      <c r="E6" s="63"/>
      <c r="F6" s="68">
        <f>Revenus_attendus!N50</f>
        <v>241785.56281127466</v>
      </c>
      <c r="G6" s="63"/>
      <c r="H6" s="69">
        <f>F6-D6</f>
        <v>48178.45081127467</v>
      </c>
      <c r="I6" s="152">
        <f>H6/I3</f>
        <v>0.19271380324509868</v>
      </c>
    </row>
    <row r="7" spans="1:9" ht="15" customHeight="1" thickBot="1">
      <c r="A7" s="132"/>
      <c r="B7" s="71">
        <f>Ressources_Humaines!U39</f>
        <v>218650</v>
      </c>
      <c r="C7" s="72">
        <f>Ressources_Techniques!G24</f>
        <v>1107.1120000000001</v>
      </c>
      <c r="D7" s="73">
        <f>SUM(B7:C7)</f>
        <v>219757.11199999999</v>
      </c>
      <c r="E7" s="63"/>
      <c r="F7" s="74">
        <f>Revenus_attendus!N50</f>
        <v>241785.56281127466</v>
      </c>
      <c r="G7" s="63"/>
      <c r="H7" s="75">
        <f>F7-D7</f>
        <v>22028.45081127467</v>
      </c>
      <c r="I7" s="152">
        <f>H7/I3</f>
        <v>8.8113803245098682E-2</v>
      </c>
    </row>
  </sheetData>
  <mergeCells count="4">
    <mergeCell ref="A2:A3"/>
    <mergeCell ref="B2:D2"/>
    <mergeCell ref="A4:A5"/>
    <mergeCell ref="A6:A7"/>
  </mergeCells>
  <pageMargins left="0.70000000000000007" right="0.70000000000000007" top="0.75" bottom="0.75" header="0.30000000000000004" footer="0.300000000000000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
  <sheetViews>
    <sheetView workbookViewId="0"/>
  </sheetViews>
  <sheetFormatPr baseColWidth="10" defaultRowHeight="14.5"/>
  <cols>
    <col min="1" max="1" width="10.90625" customWidth="1"/>
    <col min="2" max="2" width="17.6328125" customWidth="1"/>
    <col min="3" max="3" width="66.36328125" customWidth="1"/>
    <col min="4" max="4" width="10.90625" customWidth="1"/>
  </cols>
  <sheetData>
    <row r="1" spans="1:3" ht="15" thickBot="1">
      <c r="A1" s="76"/>
      <c r="B1" s="77" t="s">
        <v>88</v>
      </c>
      <c r="C1" s="77" t="s">
        <v>89</v>
      </c>
    </row>
    <row r="2" spans="1:3" ht="111" customHeight="1" thickTop="1" thickBot="1">
      <c r="A2" s="78" t="s">
        <v>90</v>
      </c>
      <c r="B2" s="79" t="s">
        <v>91</v>
      </c>
      <c r="C2" s="80" t="s">
        <v>92</v>
      </c>
    </row>
    <row r="3" spans="1:3" ht="204.5" customHeight="1" thickBot="1">
      <c r="A3" s="78" t="s">
        <v>90</v>
      </c>
      <c r="B3" s="79" t="s">
        <v>93</v>
      </c>
      <c r="C3" s="80" t="s">
        <v>94</v>
      </c>
    </row>
    <row r="4" spans="1:3" ht="53" customHeight="1" thickBot="1">
      <c r="A4" s="78" t="s">
        <v>95</v>
      </c>
      <c r="B4" s="79" t="s">
        <v>96</v>
      </c>
      <c r="C4" s="81" t="s">
        <v>97</v>
      </c>
    </row>
    <row r="5" spans="1:3" ht="88.5" customHeight="1" thickBot="1">
      <c r="A5" s="78" t="s">
        <v>90</v>
      </c>
      <c r="B5" s="79" t="s">
        <v>98</v>
      </c>
      <c r="C5" s="82" t="s">
        <v>99</v>
      </c>
    </row>
    <row r="6" spans="1:3" ht="117" customHeight="1" thickBot="1">
      <c r="A6" s="78" t="s">
        <v>100</v>
      </c>
      <c r="B6" s="79" t="s">
        <v>101</v>
      </c>
      <c r="C6" s="82" t="s">
        <v>102</v>
      </c>
    </row>
    <row r="7" spans="1:3" ht="90.5" customHeight="1" thickBot="1">
      <c r="A7" s="78" t="s">
        <v>100</v>
      </c>
      <c r="B7" s="79" t="s">
        <v>103</v>
      </c>
      <c r="C7" s="82"/>
    </row>
    <row r="8" spans="1:3" ht="115" customHeight="1" thickBot="1">
      <c r="A8" s="133" t="s">
        <v>104</v>
      </c>
      <c r="B8" s="79" t="s">
        <v>105</v>
      </c>
      <c r="C8" s="82" t="s">
        <v>106</v>
      </c>
    </row>
    <row r="9" spans="1:3" ht="65.5" customHeight="1" thickTop="1" thickBot="1">
      <c r="A9" s="133"/>
      <c r="B9" s="83" t="s">
        <v>107</v>
      </c>
      <c r="C9" s="82" t="s">
        <v>108</v>
      </c>
    </row>
    <row r="10" spans="1:3" ht="15" thickTop="1"/>
  </sheetData>
  <mergeCells count="1">
    <mergeCell ref="A8:A9"/>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E41"/>
  <sheetViews>
    <sheetView workbookViewId="0"/>
  </sheetViews>
  <sheetFormatPr baseColWidth="10" defaultRowHeight="14.5"/>
  <cols>
    <col min="1" max="1" width="16.36328125" customWidth="1"/>
    <col min="2" max="2" width="70.26953125" customWidth="1"/>
    <col min="3" max="3" width="10.90625" customWidth="1"/>
    <col min="4" max="4" width="57.26953125" customWidth="1"/>
    <col min="5" max="5" width="11" style="86" customWidth="1"/>
    <col min="6" max="6" width="10.90625" customWidth="1"/>
  </cols>
  <sheetData>
    <row r="1" spans="1:5" ht="15" thickBot="1">
      <c r="A1" s="84" t="s">
        <v>5</v>
      </c>
      <c r="B1" s="85"/>
      <c r="C1" s="85"/>
      <c r="D1" s="85"/>
    </row>
    <row r="2" spans="1:5" ht="15" thickBot="1">
      <c r="A2" s="87"/>
      <c r="B2" s="87"/>
      <c r="C2" s="87"/>
      <c r="D2" s="88" t="s">
        <v>109</v>
      </c>
    </row>
    <row r="3" spans="1:5" ht="15" thickBot="1">
      <c r="A3" s="145" t="s">
        <v>110</v>
      </c>
      <c r="B3" s="146" t="s">
        <v>111</v>
      </c>
      <c r="C3" s="146"/>
      <c r="D3" s="146"/>
    </row>
    <row r="4" spans="1:5" ht="73" customHeight="1" thickBot="1">
      <c r="A4" s="145"/>
      <c r="B4" s="89" t="s">
        <v>112</v>
      </c>
      <c r="C4" s="90" t="s">
        <v>113</v>
      </c>
      <c r="D4" s="91" t="s">
        <v>114</v>
      </c>
    </row>
    <row r="5" spans="1:5" ht="55.5" customHeight="1" thickBot="1">
      <c r="A5" s="145"/>
      <c r="B5" s="89" t="s">
        <v>115</v>
      </c>
      <c r="C5" s="92" t="s">
        <v>113</v>
      </c>
      <c r="D5" s="91" t="s">
        <v>116</v>
      </c>
      <c r="E5" s="86" t="s">
        <v>117</v>
      </c>
    </row>
    <row r="6" spans="1:5" ht="67.5" customHeight="1" thickBot="1">
      <c r="A6" s="145"/>
      <c r="B6" s="89" t="s">
        <v>118</v>
      </c>
      <c r="C6" s="93" t="s">
        <v>113</v>
      </c>
      <c r="D6" s="91" t="s">
        <v>119</v>
      </c>
      <c r="E6" s="86" t="s">
        <v>117</v>
      </c>
    </row>
    <row r="7" spans="1:5" ht="15" thickBot="1">
      <c r="A7" s="147" t="s">
        <v>120</v>
      </c>
      <c r="B7" s="148" t="s">
        <v>121</v>
      </c>
      <c r="C7" s="148"/>
      <c r="D7" s="148"/>
    </row>
    <row r="8" spans="1:5" ht="46" customHeight="1" thickBot="1">
      <c r="A8" s="147"/>
      <c r="B8" s="94" t="s">
        <v>122</v>
      </c>
      <c r="C8" s="90" t="s">
        <v>113</v>
      </c>
      <c r="D8" s="91"/>
    </row>
    <row r="9" spans="1:5" ht="39.5" customHeight="1" thickBot="1">
      <c r="A9" s="147"/>
      <c r="B9" s="94" t="s">
        <v>123</v>
      </c>
      <c r="C9" s="90" t="s">
        <v>113</v>
      </c>
      <c r="D9" s="91"/>
    </row>
    <row r="10" spans="1:5" ht="59.5" customHeight="1" thickBot="1">
      <c r="A10" s="147"/>
      <c r="B10" s="94" t="s">
        <v>124</v>
      </c>
      <c r="C10" s="92" t="s">
        <v>125</v>
      </c>
      <c r="D10" s="91" t="s">
        <v>126</v>
      </c>
      <c r="E10" s="86" t="s">
        <v>117</v>
      </c>
    </row>
    <row r="11" spans="1:5" ht="38" customHeight="1" thickBot="1">
      <c r="A11" s="147"/>
      <c r="B11" s="94" t="s">
        <v>127</v>
      </c>
      <c r="C11" s="92" t="s">
        <v>128</v>
      </c>
      <c r="D11" s="91" t="s">
        <v>129</v>
      </c>
    </row>
    <row r="12" spans="1:5" ht="15" thickBot="1">
      <c r="A12" s="149" t="s">
        <v>130</v>
      </c>
      <c r="B12" s="150" t="s">
        <v>131</v>
      </c>
      <c r="C12" s="150"/>
      <c r="D12" s="150"/>
    </row>
    <row r="13" spans="1:5" ht="52" customHeight="1" thickBot="1">
      <c r="A13" s="149"/>
      <c r="B13" s="95" t="s">
        <v>132</v>
      </c>
      <c r="C13" s="90" t="s">
        <v>113</v>
      </c>
      <c r="D13" s="91" t="s">
        <v>133</v>
      </c>
    </row>
    <row r="14" spans="1:5" ht="56" customHeight="1" thickBot="1">
      <c r="A14" s="149"/>
      <c r="B14" s="95" t="s">
        <v>134</v>
      </c>
      <c r="C14" s="96" t="s">
        <v>128</v>
      </c>
      <c r="D14" s="91"/>
    </row>
    <row r="15" spans="1:5" ht="55" customHeight="1" thickBot="1">
      <c r="A15" s="149"/>
      <c r="B15" s="95" t="s">
        <v>135</v>
      </c>
      <c r="C15" s="92" t="s">
        <v>125</v>
      </c>
      <c r="D15" s="142" t="s">
        <v>136</v>
      </c>
      <c r="E15" s="86" t="s">
        <v>117</v>
      </c>
    </row>
    <row r="16" spans="1:5" ht="67.5" customHeight="1" thickBot="1">
      <c r="A16" s="149"/>
      <c r="B16" s="95" t="s">
        <v>137</v>
      </c>
      <c r="C16" s="92" t="s">
        <v>125</v>
      </c>
      <c r="D16" s="142"/>
      <c r="E16" s="86" t="s">
        <v>117</v>
      </c>
    </row>
    <row r="17" spans="1:5" ht="15" thickBot="1">
      <c r="A17" s="140" t="s">
        <v>138</v>
      </c>
      <c r="B17" s="141" t="s">
        <v>139</v>
      </c>
      <c r="C17" s="141"/>
      <c r="D17" s="141"/>
    </row>
    <row r="18" spans="1:5" ht="83" customHeight="1" thickBot="1">
      <c r="A18" s="140"/>
      <c r="B18" s="97" t="s">
        <v>140</v>
      </c>
      <c r="C18" s="90" t="s">
        <v>141</v>
      </c>
      <c r="D18" s="91" t="s">
        <v>142</v>
      </c>
      <c r="E18" s="86" t="s">
        <v>117</v>
      </c>
    </row>
    <row r="19" spans="1:5" ht="82" customHeight="1" thickBot="1">
      <c r="A19" s="140"/>
      <c r="B19" s="97" t="s">
        <v>143</v>
      </c>
      <c r="C19" s="96" t="s">
        <v>128</v>
      </c>
      <c r="D19" s="91" t="s">
        <v>144</v>
      </c>
    </row>
    <row r="20" spans="1:5" ht="78" customHeight="1" thickBot="1">
      <c r="A20" s="140"/>
      <c r="B20" s="97" t="s">
        <v>145</v>
      </c>
      <c r="C20" s="92" t="s">
        <v>128</v>
      </c>
      <c r="D20" s="91" t="s">
        <v>146</v>
      </c>
      <c r="E20" s="86" t="s">
        <v>117</v>
      </c>
    </row>
    <row r="21" spans="1:5" ht="64.5" customHeight="1" thickBot="1">
      <c r="A21" s="140"/>
      <c r="B21" s="97" t="s">
        <v>147</v>
      </c>
      <c r="C21" s="92" t="s">
        <v>128</v>
      </c>
      <c r="D21" s="142" t="s">
        <v>148</v>
      </c>
      <c r="E21" s="86" t="s">
        <v>117</v>
      </c>
    </row>
    <row r="22" spans="1:5" ht="60.5" customHeight="1" thickBot="1">
      <c r="A22" s="140"/>
      <c r="B22" s="97" t="s">
        <v>149</v>
      </c>
      <c r="C22" s="92" t="s">
        <v>128</v>
      </c>
      <c r="D22" s="142"/>
      <c r="E22" s="86" t="s">
        <v>117</v>
      </c>
    </row>
    <row r="23" spans="1:5" ht="15" thickBot="1">
      <c r="A23" s="143" t="s">
        <v>150</v>
      </c>
      <c r="B23" s="144" t="s">
        <v>151</v>
      </c>
      <c r="C23" s="144"/>
      <c r="D23" s="144"/>
    </row>
    <row r="24" spans="1:5" ht="62.5" customHeight="1" thickBot="1">
      <c r="A24" s="143"/>
      <c r="B24" s="98" t="s">
        <v>152</v>
      </c>
      <c r="C24" s="90" t="s">
        <v>113</v>
      </c>
      <c r="D24" s="136" t="s">
        <v>153</v>
      </c>
    </row>
    <row r="25" spans="1:5" ht="66.5" customHeight="1" thickBot="1">
      <c r="A25" s="143"/>
      <c r="B25" s="98" t="s">
        <v>154</v>
      </c>
      <c r="C25" s="90" t="s">
        <v>113</v>
      </c>
      <c r="D25" s="136"/>
    </row>
    <row r="26" spans="1:5" ht="62" customHeight="1" thickBot="1">
      <c r="A26" s="143"/>
      <c r="B26" s="98" t="s">
        <v>155</v>
      </c>
      <c r="C26" s="90" t="s">
        <v>113</v>
      </c>
      <c r="D26" s="136"/>
    </row>
    <row r="27" spans="1:5" ht="56" customHeight="1" thickBot="1">
      <c r="A27" s="143"/>
      <c r="B27" s="98" t="s">
        <v>156</v>
      </c>
      <c r="C27" s="90" t="s">
        <v>113</v>
      </c>
      <c r="D27" s="136"/>
    </row>
    <row r="28" spans="1:5" ht="45.5" customHeight="1" thickBot="1">
      <c r="A28" s="143"/>
      <c r="B28" s="98" t="s">
        <v>157</v>
      </c>
      <c r="C28" s="90" t="s">
        <v>128</v>
      </c>
      <c r="D28" s="136"/>
    </row>
    <row r="29" spans="1:5" ht="15" thickBot="1">
      <c r="A29" s="134" t="s">
        <v>158</v>
      </c>
      <c r="B29" s="135" t="s">
        <v>159</v>
      </c>
      <c r="C29" s="135"/>
      <c r="D29" s="135"/>
    </row>
    <row r="30" spans="1:5" ht="51" customHeight="1" thickBot="1">
      <c r="A30" s="134"/>
      <c r="B30" s="99" t="s">
        <v>160</v>
      </c>
      <c r="C30" s="93" t="s">
        <v>113</v>
      </c>
      <c r="D30" s="91" t="s">
        <v>161</v>
      </c>
    </row>
    <row r="31" spans="1:5" ht="64.5" customHeight="1" thickBot="1">
      <c r="A31" s="134"/>
      <c r="B31" s="99" t="s">
        <v>162</v>
      </c>
      <c r="C31" s="96" t="s">
        <v>128</v>
      </c>
      <c r="D31" s="91" t="s">
        <v>163</v>
      </c>
    </row>
    <row r="32" spans="1:5" ht="61.5" customHeight="1" thickBot="1">
      <c r="A32" s="134"/>
      <c r="B32" s="99" t="s">
        <v>164</v>
      </c>
      <c r="C32" s="93" t="s">
        <v>113</v>
      </c>
      <c r="D32" s="136" t="s">
        <v>165</v>
      </c>
    </row>
    <row r="33" spans="1:4" ht="65.5" customHeight="1" thickBot="1">
      <c r="A33" s="134"/>
      <c r="B33" s="99" t="s">
        <v>166</v>
      </c>
      <c r="C33" s="93" t="s">
        <v>113</v>
      </c>
      <c r="D33" s="136"/>
    </row>
    <row r="34" spans="1:4" ht="94.5" customHeight="1" thickBot="1">
      <c r="A34" s="134"/>
      <c r="B34" s="99" t="s">
        <v>167</v>
      </c>
      <c r="C34" s="93" t="s">
        <v>128</v>
      </c>
      <c r="D34" s="136"/>
    </row>
    <row r="35" spans="1:4" ht="15" thickBot="1">
      <c r="A35" s="137" t="s">
        <v>168</v>
      </c>
      <c r="B35" s="138" t="s">
        <v>169</v>
      </c>
      <c r="C35" s="138"/>
      <c r="D35" s="138"/>
    </row>
    <row r="36" spans="1:4" ht="89" customHeight="1" thickBot="1">
      <c r="A36" s="137"/>
      <c r="B36" s="100" t="s">
        <v>170</v>
      </c>
      <c r="C36" s="93" t="s">
        <v>128</v>
      </c>
      <c r="D36" s="91" t="s">
        <v>171</v>
      </c>
    </row>
    <row r="37" spans="1:4" ht="79.5" customHeight="1" thickBot="1">
      <c r="A37" s="137"/>
      <c r="B37" s="100" t="s">
        <v>172</v>
      </c>
      <c r="C37" s="90" t="s">
        <v>113</v>
      </c>
      <c r="D37" s="91" t="s">
        <v>173</v>
      </c>
    </row>
    <row r="38" spans="1:4" ht="89" customHeight="1" thickBot="1">
      <c r="A38" s="137"/>
      <c r="B38" s="100" t="s">
        <v>174</v>
      </c>
      <c r="C38" s="90" t="s">
        <v>113</v>
      </c>
      <c r="D38" s="91" t="s">
        <v>175</v>
      </c>
    </row>
    <row r="39" spans="1:4" ht="47.5" customHeight="1" thickBot="1">
      <c r="A39" s="137"/>
      <c r="B39" s="100" t="s">
        <v>176</v>
      </c>
      <c r="C39" s="93" t="s">
        <v>113</v>
      </c>
      <c r="D39" s="139" t="s">
        <v>177</v>
      </c>
    </row>
    <row r="40" spans="1:4" ht="15" thickBot="1">
      <c r="A40" s="137"/>
      <c r="B40" s="100" t="s">
        <v>178</v>
      </c>
      <c r="C40" s="93" t="s">
        <v>113</v>
      </c>
      <c r="D40" s="139"/>
    </row>
    <row r="41" spans="1:4" ht="97" customHeight="1" thickBot="1">
      <c r="A41" s="137"/>
      <c r="B41" s="100" t="s">
        <v>179</v>
      </c>
      <c r="C41" s="93" t="s">
        <v>128</v>
      </c>
      <c r="D41" s="91" t="s">
        <v>180</v>
      </c>
    </row>
  </sheetData>
  <mergeCells count="19">
    <mergeCell ref="A3:A6"/>
    <mergeCell ref="B3:D3"/>
    <mergeCell ref="A7:A11"/>
    <mergeCell ref="B7:D7"/>
    <mergeCell ref="A12:A16"/>
    <mergeCell ref="B12:D12"/>
    <mergeCell ref="D15:D16"/>
    <mergeCell ref="A17:A22"/>
    <mergeCell ref="B17:D17"/>
    <mergeCell ref="D21:D22"/>
    <mergeCell ref="A23:A28"/>
    <mergeCell ref="B23:D23"/>
    <mergeCell ref="D24:D28"/>
    <mergeCell ref="A29:A34"/>
    <mergeCell ref="B29:D29"/>
    <mergeCell ref="D32:D34"/>
    <mergeCell ref="A35:A41"/>
    <mergeCell ref="B35:D35"/>
    <mergeCell ref="D39:D40"/>
  </mergeCell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H39"/>
  <sheetViews>
    <sheetView tabSelected="1" topLeftCell="C1" workbookViewId="0">
      <selection activeCell="H14" sqref="H14"/>
    </sheetView>
  </sheetViews>
  <sheetFormatPr baseColWidth="10" defaultRowHeight="14.5"/>
  <cols>
    <col min="1" max="1" width="15.26953125" customWidth="1"/>
    <col min="2" max="2" width="55.1796875" bestFit="1" customWidth="1"/>
    <col min="3" max="5" width="5" customWidth="1"/>
    <col min="6" max="6" width="18.26953125" customWidth="1"/>
    <col min="7" max="8" width="90.36328125" customWidth="1"/>
  </cols>
  <sheetData>
    <row r="1" spans="1:8" s="86" customFormat="1">
      <c r="A1" s="102" t="s">
        <v>181</v>
      </c>
      <c r="B1" s="86" t="s">
        <v>182</v>
      </c>
      <c r="C1" s="86" t="s">
        <v>104</v>
      </c>
      <c r="D1" s="86" t="s">
        <v>183</v>
      </c>
      <c r="E1" s="86" t="s">
        <v>100</v>
      </c>
      <c r="F1" s="86" t="s">
        <v>184</v>
      </c>
      <c r="G1" s="86" t="s">
        <v>185</v>
      </c>
      <c r="H1" s="86" t="s">
        <v>186</v>
      </c>
    </row>
    <row r="2" spans="1:8" ht="29">
      <c r="A2" s="102" t="s">
        <v>111</v>
      </c>
      <c r="B2" s="103" t="s">
        <v>187</v>
      </c>
      <c r="C2" s="86">
        <v>2</v>
      </c>
      <c r="D2" s="86">
        <v>2</v>
      </c>
      <c r="E2" s="86">
        <f t="shared" ref="E2:E15" si="0">C2*D2</f>
        <v>4</v>
      </c>
      <c r="F2" s="103" t="s">
        <v>188</v>
      </c>
      <c r="G2" s="101" t="s">
        <v>189</v>
      </c>
      <c r="H2" s="101"/>
    </row>
    <row r="3" spans="1:8" ht="29">
      <c r="A3" s="102" t="s">
        <v>82</v>
      </c>
      <c r="B3" s="103" t="s">
        <v>190</v>
      </c>
      <c r="C3" s="86">
        <v>3</v>
      </c>
      <c r="D3" s="86">
        <v>2</v>
      </c>
      <c r="E3" s="86">
        <f t="shared" si="0"/>
        <v>6</v>
      </c>
      <c r="F3" s="103" t="s">
        <v>191</v>
      </c>
      <c r="G3" s="101" t="s">
        <v>245</v>
      </c>
      <c r="H3" s="101" t="s">
        <v>192</v>
      </c>
    </row>
    <row r="4" spans="1:8" s="103" customFormat="1" ht="32.5" customHeight="1">
      <c r="A4" s="102" t="s">
        <v>193</v>
      </c>
      <c r="B4" s="103" t="s">
        <v>194</v>
      </c>
      <c r="C4" s="86">
        <v>4</v>
      </c>
      <c r="D4" s="86">
        <v>2</v>
      </c>
      <c r="E4" s="86">
        <f t="shared" si="0"/>
        <v>8</v>
      </c>
      <c r="F4" s="103" t="s">
        <v>188</v>
      </c>
      <c r="G4" s="104" t="s">
        <v>195</v>
      </c>
      <c r="H4" s="104"/>
    </row>
    <row r="5" spans="1:8" ht="29">
      <c r="A5" s="102" t="s">
        <v>196</v>
      </c>
      <c r="B5" s="103" t="s">
        <v>197</v>
      </c>
      <c r="C5" s="86">
        <v>4</v>
      </c>
      <c r="D5" s="86">
        <v>4</v>
      </c>
      <c r="E5" s="86">
        <f t="shared" si="0"/>
        <v>16</v>
      </c>
      <c r="F5" s="103" t="s">
        <v>216</v>
      </c>
      <c r="G5" s="101" t="s">
        <v>246</v>
      </c>
      <c r="H5" s="101" t="s">
        <v>247</v>
      </c>
    </row>
    <row r="6" spans="1:8" ht="43.5">
      <c r="A6" s="102" t="s">
        <v>159</v>
      </c>
      <c r="B6" s="103" t="s">
        <v>198</v>
      </c>
      <c r="C6" s="86">
        <v>3</v>
      </c>
      <c r="D6" s="86">
        <v>2</v>
      </c>
      <c r="E6" s="86">
        <f t="shared" si="0"/>
        <v>6</v>
      </c>
      <c r="F6" s="103" t="s">
        <v>188</v>
      </c>
      <c r="G6" s="101" t="s">
        <v>252</v>
      </c>
      <c r="H6" s="101" t="s">
        <v>249</v>
      </c>
    </row>
    <row r="7" spans="1:8">
      <c r="A7" s="102" t="s">
        <v>159</v>
      </c>
      <c r="B7" s="103" t="s">
        <v>199</v>
      </c>
      <c r="C7" s="86">
        <v>1</v>
      </c>
      <c r="D7" s="86">
        <v>4</v>
      </c>
      <c r="E7" s="86">
        <f t="shared" si="0"/>
        <v>4</v>
      </c>
      <c r="F7" s="103" t="s">
        <v>216</v>
      </c>
      <c r="G7" s="101" t="s">
        <v>250</v>
      </c>
      <c r="H7" s="101" t="s">
        <v>251</v>
      </c>
    </row>
    <row r="8" spans="1:8" ht="29">
      <c r="A8" s="102" t="s">
        <v>159</v>
      </c>
      <c r="B8" s="103" t="s">
        <v>201</v>
      </c>
      <c r="C8" s="86">
        <v>3</v>
      </c>
      <c r="D8" s="86">
        <v>2</v>
      </c>
      <c r="E8" s="86">
        <f t="shared" si="0"/>
        <v>6</v>
      </c>
      <c r="F8" s="103" t="s">
        <v>216</v>
      </c>
      <c r="G8" s="101" t="s">
        <v>253</v>
      </c>
      <c r="H8" s="101"/>
    </row>
    <row r="9" spans="1:8" ht="29">
      <c r="A9" s="102" t="s">
        <v>159</v>
      </c>
      <c r="B9" s="103" t="s">
        <v>202</v>
      </c>
      <c r="C9" s="86">
        <v>3</v>
      </c>
      <c r="D9" s="86">
        <v>3</v>
      </c>
      <c r="E9" s="86">
        <f t="shared" si="0"/>
        <v>9</v>
      </c>
      <c r="F9" s="103" t="s">
        <v>200</v>
      </c>
      <c r="G9" s="101" t="s">
        <v>254</v>
      </c>
      <c r="H9" s="101" t="s">
        <v>255</v>
      </c>
    </row>
    <row r="10" spans="1:8" ht="29">
      <c r="A10" s="102" t="s">
        <v>159</v>
      </c>
      <c r="B10" s="103" t="s">
        <v>203</v>
      </c>
      <c r="C10" s="86">
        <v>2</v>
      </c>
      <c r="D10" s="86">
        <v>4</v>
      </c>
      <c r="E10" s="86">
        <f t="shared" si="0"/>
        <v>8</v>
      </c>
      <c r="F10" s="103" t="s">
        <v>213</v>
      </c>
      <c r="G10" s="101" t="s">
        <v>256</v>
      </c>
      <c r="H10" s="101" t="s">
        <v>257</v>
      </c>
    </row>
    <row r="11" spans="1:8" ht="29">
      <c r="A11" s="102" t="s">
        <v>159</v>
      </c>
      <c r="B11" s="103" t="s">
        <v>204</v>
      </c>
      <c r="C11" s="86">
        <v>2</v>
      </c>
      <c r="D11" s="86">
        <v>4</v>
      </c>
      <c r="E11" s="86">
        <f t="shared" si="0"/>
        <v>8</v>
      </c>
      <c r="F11" s="103" t="s">
        <v>213</v>
      </c>
      <c r="G11" s="101" t="s">
        <v>258</v>
      </c>
      <c r="H11" s="101" t="s">
        <v>259</v>
      </c>
    </row>
    <row r="12" spans="1:8" ht="43.5">
      <c r="A12" s="102" t="s">
        <v>169</v>
      </c>
      <c r="B12" s="103" t="s">
        <v>205</v>
      </c>
      <c r="C12" s="86">
        <v>3</v>
      </c>
      <c r="D12" s="86">
        <v>4</v>
      </c>
      <c r="E12" s="86">
        <f t="shared" si="0"/>
        <v>12</v>
      </c>
      <c r="F12" s="103" t="s">
        <v>216</v>
      </c>
      <c r="G12" s="101" t="s">
        <v>260</v>
      </c>
      <c r="H12" s="101" t="s">
        <v>267</v>
      </c>
    </row>
    <row r="13" spans="1:8" ht="14.5" customHeight="1">
      <c r="A13" s="105" t="s">
        <v>206</v>
      </c>
      <c r="B13" s="121" t="s">
        <v>207</v>
      </c>
      <c r="C13" s="86">
        <v>2</v>
      </c>
      <c r="D13" s="86">
        <v>2</v>
      </c>
      <c r="E13" s="86">
        <f t="shared" si="0"/>
        <v>4</v>
      </c>
      <c r="F13" s="103" t="s">
        <v>216</v>
      </c>
      <c r="G13" s="101" t="s">
        <v>265</v>
      </c>
      <c r="H13" s="101" t="s">
        <v>264</v>
      </c>
    </row>
    <row r="14" spans="1:8" ht="43.5">
      <c r="A14" s="105" t="s">
        <v>206</v>
      </c>
      <c r="B14" s="121" t="s">
        <v>208</v>
      </c>
      <c r="C14" s="86">
        <v>3</v>
      </c>
      <c r="D14" s="86">
        <v>4</v>
      </c>
      <c r="E14" s="86">
        <f t="shared" si="0"/>
        <v>12</v>
      </c>
      <c r="F14" s="103" t="s">
        <v>216</v>
      </c>
      <c r="G14" s="101" t="s">
        <v>261</v>
      </c>
      <c r="H14" s="101" t="s">
        <v>263</v>
      </c>
    </row>
    <row r="15" spans="1:8" ht="29">
      <c r="A15" s="105" t="s">
        <v>206</v>
      </c>
      <c r="B15" s="121" t="s">
        <v>209</v>
      </c>
      <c r="C15" s="86">
        <v>2</v>
      </c>
      <c r="D15" s="86">
        <v>4</v>
      </c>
      <c r="E15" s="86">
        <f t="shared" si="0"/>
        <v>8</v>
      </c>
      <c r="F15" s="103" t="s">
        <v>216</v>
      </c>
      <c r="G15" s="101" t="s">
        <v>262</v>
      </c>
      <c r="H15" s="101" t="s">
        <v>263</v>
      </c>
    </row>
    <row r="16" spans="1:8">
      <c r="G16" s="101"/>
      <c r="H16" s="101"/>
    </row>
    <row r="22" spans="2:3">
      <c r="B22" s="106"/>
    </row>
    <row r="23" spans="2:3">
      <c r="C23" s="106"/>
    </row>
    <row r="26" spans="2:3">
      <c r="B26" s="106"/>
    </row>
    <row r="27" spans="2:3">
      <c r="C27" s="106"/>
    </row>
    <row r="28" spans="2:3">
      <c r="C28" s="106"/>
    </row>
    <row r="29" spans="2:3">
      <c r="C29" s="106"/>
    </row>
    <row r="30" spans="2:3">
      <c r="C30" s="106"/>
    </row>
    <row r="33" spans="2:3">
      <c r="B33" s="106"/>
    </row>
    <row r="34" spans="2:3">
      <c r="C34" s="106"/>
    </row>
    <row r="35" spans="2:3">
      <c r="C35" s="106"/>
    </row>
    <row r="36" spans="2:3">
      <c r="C36" s="106"/>
    </row>
    <row r="37" spans="2:3">
      <c r="C37" s="106"/>
    </row>
    <row r="38" spans="2:3">
      <c r="C38" s="106"/>
    </row>
    <row r="39" spans="2:3">
      <c r="C39" s="106"/>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A6A6A6"/>
  </sheetPr>
  <dimension ref="A1:D34"/>
  <sheetViews>
    <sheetView workbookViewId="0"/>
  </sheetViews>
  <sheetFormatPr baseColWidth="10" defaultRowHeight="14.5"/>
  <cols>
    <col min="1" max="1" width="10.90625" customWidth="1"/>
  </cols>
  <sheetData>
    <row r="1" spans="1:4">
      <c r="A1" s="3" t="s">
        <v>188</v>
      </c>
      <c r="B1" t="s">
        <v>210</v>
      </c>
      <c r="C1">
        <v>350</v>
      </c>
      <c r="D1">
        <v>450</v>
      </c>
    </row>
    <row r="2" spans="1:4">
      <c r="B2" t="s">
        <v>211</v>
      </c>
      <c r="C2">
        <v>450</v>
      </c>
      <c r="D2">
        <v>550</v>
      </c>
    </row>
    <row r="3" spans="1:4">
      <c r="B3" t="s">
        <v>212</v>
      </c>
      <c r="C3">
        <v>550</v>
      </c>
      <c r="D3">
        <v>650</v>
      </c>
    </row>
    <row r="5" spans="1:4">
      <c r="A5" s="3" t="s">
        <v>213</v>
      </c>
      <c r="B5" t="s">
        <v>210</v>
      </c>
      <c r="C5">
        <v>350</v>
      </c>
      <c r="D5">
        <v>450</v>
      </c>
    </row>
    <row r="6" spans="1:4">
      <c r="A6" s="107"/>
      <c r="B6" t="s">
        <v>211</v>
      </c>
      <c r="C6">
        <v>450</v>
      </c>
      <c r="D6">
        <v>550</v>
      </c>
    </row>
    <row r="7" spans="1:4">
      <c r="A7" s="108"/>
      <c r="B7" t="s">
        <v>212</v>
      </c>
      <c r="C7">
        <v>600</v>
      </c>
      <c r="D7">
        <v>700</v>
      </c>
    </row>
    <row r="9" spans="1:4">
      <c r="A9" t="s">
        <v>200</v>
      </c>
      <c r="B9" t="s">
        <v>211</v>
      </c>
      <c r="C9">
        <v>550</v>
      </c>
      <c r="D9">
        <v>600</v>
      </c>
    </row>
    <row r="10" spans="1:4">
      <c r="B10" t="s">
        <v>212</v>
      </c>
      <c r="C10">
        <v>650</v>
      </c>
      <c r="D10">
        <v>750</v>
      </c>
    </row>
    <row r="13" spans="1:4">
      <c r="A13" s="3" t="s">
        <v>214</v>
      </c>
      <c r="B13" t="s">
        <v>210</v>
      </c>
      <c r="C13">
        <v>350</v>
      </c>
      <c r="D13">
        <v>400</v>
      </c>
    </row>
    <row r="14" spans="1:4">
      <c r="A14" s="3"/>
      <c r="B14" t="s">
        <v>211</v>
      </c>
      <c r="C14">
        <v>450</v>
      </c>
      <c r="D14">
        <v>500</v>
      </c>
    </row>
    <row r="15" spans="1:4">
      <c r="B15" t="s">
        <v>212</v>
      </c>
      <c r="C15">
        <v>500</v>
      </c>
      <c r="D15">
        <v>650</v>
      </c>
    </row>
    <row r="17" spans="1:4">
      <c r="A17" s="3" t="s">
        <v>215</v>
      </c>
      <c r="B17" t="s">
        <v>210</v>
      </c>
      <c r="C17">
        <v>400</v>
      </c>
      <c r="D17">
        <v>500</v>
      </c>
    </row>
    <row r="18" spans="1:4">
      <c r="A18" s="108"/>
      <c r="B18" t="s">
        <v>211</v>
      </c>
      <c r="C18">
        <v>500</v>
      </c>
      <c r="D18">
        <v>550</v>
      </c>
    </row>
    <row r="19" spans="1:4">
      <c r="A19" s="108"/>
      <c r="B19" t="s">
        <v>212</v>
      </c>
      <c r="C19">
        <v>550</v>
      </c>
      <c r="D19">
        <v>600</v>
      </c>
    </row>
    <row r="21" spans="1:4">
      <c r="A21" s="3" t="s">
        <v>216</v>
      </c>
      <c r="B21" t="s">
        <v>210</v>
      </c>
      <c r="C21">
        <v>400</v>
      </c>
      <c r="D21">
        <v>450</v>
      </c>
    </row>
    <row r="22" spans="1:4">
      <c r="A22" s="108"/>
      <c r="B22" t="s">
        <v>211</v>
      </c>
      <c r="C22">
        <v>450</v>
      </c>
      <c r="D22">
        <v>550</v>
      </c>
    </row>
    <row r="23" spans="1:4">
      <c r="A23" s="108"/>
      <c r="B23" t="s">
        <v>212</v>
      </c>
      <c r="C23">
        <v>550</v>
      </c>
      <c r="D23">
        <v>600</v>
      </c>
    </row>
    <row r="25" spans="1:4">
      <c r="A25" s="3" t="s">
        <v>217</v>
      </c>
      <c r="B25" t="s">
        <v>210</v>
      </c>
      <c r="C25">
        <v>300</v>
      </c>
      <c r="D25">
        <v>400</v>
      </c>
    </row>
    <row r="26" spans="1:4">
      <c r="B26" t="s">
        <v>211</v>
      </c>
      <c r="C26">
        <v>350</v>
      </c>
      <c r="D26">
        <v>500</v>
      </c>
    </row>
    <row r="27" spans="1:4">
      <c r="A27" s="107"/>
      <c r="B27" t="s">
        <v>212</v>
      </c>
      <c r="C27">
        <v>380</v>
      </c>
      <c r="D27">
        <v>600</v>
      </c>
    </row>
    <row r="29" spans="1:4">
      <c r="A29" s="3" t="s">
        <v>218</v>
      </c>
      <c r="B29" t="s">
        <v>210</v>
      </c>
      <c r="C29">
        <v>400</v>
      </c>
      <c r="D29">
        <v>450</v>
      </c>
    </row>
    <row r="30" spans="1:4">
      <c r="B30" t="s">
        <v>211</v>
      </c>
      <c r="C30">
        <v>450</v>
      </c>
      <c r="D30">
        <v>550</v>
      </c>
    </row>
    <row r="31" spans="1:4">
      <c r="A31" s="107"/>
      <c r="B31" t="s">
        <v>212</v>
      </c>
      <c r="C31">
        <v>550</v>
      </c>
      <c r="D31">
        <v>600</v>
      </c>
    </row>
    <row r="33" spans="1:1">
      <c r="A33" s="109" t="s">
        <v>219</v>
      </c>
    </row>
    <row r="34" spans="1:1">
      <c r="A34" s="109"/>
    </row>
  </sheetData>
  <hyperlinks>
    <hyperlink ref="A33" r:id="rId1" xr:uid="{00000000-0004-0000-0900-000000000000}"/>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A6A6A6"/>
  </sheetPr>
  <dimension ref="A1:E12"/>
  <sheetViews>
    <sheetView workbookViewId="0"/>
  </sheetViews>
  <sheetFormatPr baseColWidth="10" defaultRowHeight="14.5"/>
  <cols>
    <col min="1" max="1" width="18.81640625" customWidth="1"/>
    <col min="2" max="2" width="25.81640625" customWidth="1"/>
    <col min="3" max="3" width="19.453125" customWidth="1"/>
    <col min="4" max="4" width="35.36328125" customWidth="1"/>
    <col min="5" max="5" width="23.1796875" style="86" customWidth="1"/>
    <col min="6" max="6" width="10.90625" customWidth="1"/>
  </cols>
  <sheetData>
    <row r="1" spans="1:5" ht="16.5">
      <c r="A1" s="110" t="s">
        <v>220</v>
      </c>
      <c r="B1" s="110" t="s">
        <v>221</v>
      </c>
      <c r="C1" s="110" t="s">
        <v>222</v>
      </c>
      <c r="D1" s="110" t="s">
        <v>89</v>
      </c>
      <c r="E1" s="111" t="s">
        <v>223</v>
      </c>
    </row>
    <row r="2" spans="1:5" ht="47.5" customHeight="1">
      <c r="A2" s="112" t="s">
        <v>224</v>
      </c>
      <c r="B2" s="112" t="s">
        <v>61</v>
      </c>
      <c r="C2" s="112" t="s">
        <v>225</v>
      </c>
      <c r="D2" s="112" t="s">
        <v>226</v>
      </c>
      <c r="E2" s="113">
        <v>235.06</v>
      </c>
    </row>
    <row r="3" spans="1:5" ht="47.5" customHeight="1">
      <c r="A3" s="112" t="s">
        <v>227</v>
      </c>
      <c r="B3" s="112" t="s">
        <v>55</v>
      </c>
      <c r="C3" s="112" t="s">
        <v>225</v>
      </c>
      <c r="D3" s="112" t="s">
        <v>228</v>
      </c>
      <c r="E3" s="113">
        <v>4.59</v>
      </c>
    </row>
    <row r="4" spans="1:5" ht="47.5" customHeight="1">
      <c r="A4" s="112" t="s">
        <v>229</v>
      </c>
      <c r="B4" s="112" t="s">
        <v>56</v>
      </c>
      <c r="C4" s="112" t="s">
        <v>225</v>
      </c>
      <c r="D4" s="112" t="s">
        <v>230</v>
      </c>
      <c r="E4" s="113">
        <v>423</v>
      </c>
    </row>
    <row r="5" spans="1:5" ht="47.5" customHeight="1">
      <c r="A5" s="112" t="s">
        <v>231</v>
      </c>
      <c r="B5" s="112" t="s">
        <v>57</v>
      </c>
      <c r="C5" s="112"/>
      <c r="D5" s="112" t="s">
        <v>232</v>
      </c>
      <c r="E5" s="113">
        <v>47.7</v>
      </c>
    </row>
    <row r="6" spans="1:5" ht="47.5" customHeight="1">
      <c r="A6" s="112" t="s">
        <v>224</v>
      </c>
      <c r="B6" s="112" t="s">
        <v>58</v>
      </c>
      <c r="C6" s="112" t="s">
        <v>233</v>
      </c>
      <c r="D6" s="112" t="s">
        <v>234</v>
      </c>
      <c r="E6" s="113">
        <v>4.99</v>
      </c>
    </row>
    <row r="7" spans="1:5" ht="47.5" customHeight="1">
      <c r="A7" s="112" t="s">
        <v>235</v>
      </c>
      <c r="B7" s="112" t="s">
        <v>60</v>
      </c>
      <c r="C7" s="112" t="s">
        <v>225</v>
      </c>
      <c r="D7" s="112" t="s">
        <v>236</v>
      </c>
      <c r="E7" s="113">
        <v>12.05</v>
      </c>
    </row>
    <row r="8" spans="1:5" ht="47.5" customHeight="1">
      <c r="A8" s="112" t="s">
        <v>237</v>
      </c>
      <c r="B8" s="112" t="s">
        <v>238</v>
      </c>
      <c r="C8" s="112" t="s">
        <v>225</v>
      </c>
      <c r="D8" s="114" t="s">
        <v>239</v>
      </c>
      <c r="E8" s="113">
        <v>45.17</v>
      </c>
    </row>
    <row r="9" spans="1:5" ht="47.5" customHeight="1">
      <c r="D9" s="115"/>
      <c r="E9" s="116"/>
    </row>
    <row r="10" spans="1:5" ht="47.5" customHeight="1">
      <c r="A10" s="28"/>
      <c r="B10" s="151" t="s">
        <v>240</v>
      </c>
      <c r="C10" s="151"/>
    </row>
    <row r="11" spans="1:5" ht="47.5" customHeight="1">
      <c r="A11" s="117" t="s">
        <v>241</v>
      </c>
      <c r="B11" s="117" t="s">
        <v>242</v>
      </c>
      <c r="C11" s="118" t="s">
        <v>243</v>
      </c>
      <c r="D11" s="115"/>
      <c r="E11" s="116"/>
    </row>
    <row r="12" spans="1:5" ht="47.5" customHeight="1">
      <c r="A12" s="112"/>
      <c r="B12" s="112"/>
      <c r="C12" s="119"/>
      <c r="D12" s="114"/>
      <c r="E12" s="120"/>
    </row>
  </sheetData>
  <mergeCells count="1">
    <mergeCell ref="B10:C10"/>
  </mergeCell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Onglets</vt:lpstr>
      <vt:lpstr>Ressources_Humaines</vt:lpstr>
      <vt:lpstr>Ressources_Techniques</vt:lpstr>
      <vt:lpstr>Revenus_attendus</vt:lpstr>
      <vt:lpstr>Bilan_Scenario</vt:lpstr>
      <vt:lpstr>QQOQQCP</vt:lpstr>
      <vt:lpstr>Spectre_7D</vt:lpstr>
      <vt:lpstr>Risques</vt:lpstr>
      <vt:lpstr>TJM</vt:lpstr>
      <vt:lpstr>Coûts_Azure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2023-07-24T10:58:40Z</dcterms:created>
  <dcterms:modified xsi:type="dcterms:W3CDTF">2023-08-04T11:01:51Z</dcterms:modified>
</cp:coreProperties>
</file>