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slicers/slicer2.xml" ContentType="application/vnd.ms-excel.slicer+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00000000-0000-0000-0000-000000000000}"/>
  <workbookPr codeName="ThisWorkbook" hidePivotFieldList="1"/>
  <mc:AlternateContent xmlns:mc="http://schemas.openxmlformats.org/markup-compatibility/2006">
    <mc:Choice Requires="x15">
      <x15ac:absPath xmlns:x15ac="http://schemas.microsoft.com/office/spreadsheetml/2010/11/ac" url="C:\Users\rlysam\Documents\PMO Final Folder\"/>
    </mc:Choice>
  </mc:AlternateContent>
  <xr:revisionPtr revIDLastSave="0" documentId="13_ncr:1_{B0A270DF-5C65-406F-9B17-2C82B7B95CC7}" xr6:coauthVersionLast="47" xr6:coauthVersionMax="47" xr10:uidLastSave="{00000000-0000-0000-0000-000000000000}"/>
  <bookViews>
    <workbookView xWindow="-108" yWindow="-108" windowWidth="23256" windowHeight="12576" tabRatio="668" firstSheet="1" activeTab="2" xr2:uid="{49BD5003-4DB4-490D-816B-B63099A04062}"/>
  </bookViews>
  <sheets>
    <sheet name="Home Page" sheetId="9" r:id="rId1"/>
    <sheet name="IT Portfolio Dashboard" sheetId="6" r:id="rId2"/>
    <sheet name="IT Project Details" sheetId="1" r:id="rId3"/>
    <sheet name="Schedule Gantt" sheetId="8" r:id="rId4"/>
    <sheet name="Def of Fields" sheetId="3" r:id="rId5"/>
    <sheet name="Proj Sizing Parameters" sheetId="5" r:id="rId6"/>
    <sheet name="Contact PMO" sheetId="10" r:id="rId7"/>
    <sheet name="PIVOT Sheet" sheetId="7" r:id="rId8"/>
    <sheet name="Drop-down List for Reference" sheetId="2" state="hidden" r:id="rId9"/>
  </sheets>
  <definedNames>
    <definedName name="Slicer_Banner">#N/A</definedName>
    <definedName name="Slicer_Banner1">#N/A</definedName>
    <definedName name="Slicer_Business_Unit">#N/A</definedName>
    <definedName name="Slicer_Business_Unit1">#N/A</definedName>
    <definedName name="Slicer_IT_COE_Team">#N/A</definedName>
    <definedName name="Slicer_IT_COE_Team1">#N/A</definedName>
    <definedName name="Slicer_IT_Project_Manager">#N/A</definedName>
    <definedName name="Slicer_Project_Health">#N/A</definedName>
    <definedName name="Slicer_Project_Name">#N/A</definedName>
    <definedName name="Slicer_Project_Phase">#N/A</definedName>
    <definedName name="Slicer_Project_Size">#N/A</definedName>
    <definedName name="Slicer_Project_Sponsor">#N/A</definedName>
    <definedName name="Slicer_Project_Status">#N/A</definedName>
    <definedName name="Slicer_Savings_in_PHP">#N/A</definedName>
    <definedName name="Slicer_System_Name">#N/A</definedName>
    <definedName name="Slicer_Value_Theme">#N/A</definedName>
  </definedNames>
  <calcPr calcId="181029"/>
  <pivotCaches>
    <pivotCache cacheId="0"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4"/>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D142" i="1" l="1"/>
  <c r="AE142" i="1" s="1"/>
  <c r="AC142" i="1"/>
  <c r="AD141" i="1"/>
  <c r="AE141" i="1" s="1"/>
  <c r="AC141" i="1"/>
  <c r="AD140" i="1"/>
  <c r="AE140" i="1" s="1"/>
  <c r="AC140" i="1"/>
  <c r="AD139" i="1"/>
  <c r="AE139" i="1" s="1"/>
  <c r="AC139" i="1"/>
  <c r="AD138" i="1"/>
  <c r="AE138" i="1" s="1"/>
  <c r="AC138" i="1"/>
  <c r="AE137" i="1"/>
  <c r="AD137" i="1"/>
  <c r="AC137" i="1"/>
  <c r="AE136" i="1"/>
  <c r="AD136" i="1"/>
  <c r="AC136" i="1"/>
  <c r="AD135" i="1"/>
  <c r="AE135" i="1" s="1"/>
  <c r="AC135" i="1"/>
  <c r="AD134" i="1"/>
  <c r="AE134" i="1" s="1"/>
  <c r="AC134" i="1"/>
  <c r="AD133" i="1"/>
  <c r="AE133" i="1" s="1"/>
  <c r="AC133" i="1"/>
  <c r="AD132" i="1"/>
  <c r="AE132" i="1" s="1"/>
  <c r="AC132" i="1"/>
  <c r="AD131" i="1"/>
  <c r="AE131" i="1" s="1"/>
  <c r="AC131" i="1"/>
  <c r="AD130" i="1"/>
  <c r="AE130" i="1" s="1"/>
  <c r="AC130" i="1"/>
  <c r="AE129" i="1"/>
  <c r="AD129" i="1"/>
  <c r="AC129" i="1"/>
  <c r="AE128" i="1"/>
  <c r="AD128" i="1"/>
  <c r="AC128" i="1"/>
  <c r="AD127" i="1"/>
  <c r="AE127" i="1" s="1"/>
  <c r="AC127" i="1"/>
  <c r="AD126" i="1"/>
  <c r="AE126" i="1" s="1"/>
  <c r="AC126" i="1"/>
  <c r="AD125" i="1"/>
  <c r="AE125" i="1" s="1"/>
  <c r="AC125" i="1"/>
  <c r="AD124" i="1"/>
  <c r="AE124" i="1" s="1"/>
  <c r="AC124" i="1"/>
  <c r="AD123" i="1"/>
  <c r="AE123" i="1" s="1"/>
  <c r="AC123" i="1"/>
  <c r="AD122" i="1"/>
  <c r="AE122" i="1" s="1"/>
  <c r="AC122" i="1"/>
  <c r="AE121" i="1"/>
  <c r="AD121" i="1"/>
  <c r="AC121" i="1"/>
  <c r="AE120" i="1"/>
  <c r="AD120" i="1"/>
  <c r="AC120" i="1"/>
  <c r="AD119" i="1"/>
  <c r="AE119" i="1" s="1"/>
  <c r="AC119" i="1"/>
  <c r="AD118" i="1"/>
  <c r="AE118" i="1" s="1"/>
  <c r="AC118" i="1"/>
  <c r="AD117" i="1"/>
  <c r="AE117" i="1" s="1"/>
  <c r="AC117" i="1"/>
  <c r="AD116" i="1"/>
  <c r="AE116" i="1" s="1"/>
  <c r="AC116" i="1"/>
  <c r="AD115" i="1"/>
  <c r="AE115" i="1" s="1"/>
  <c r="AC115" i="1"/>
  <c r="AD114" i="1"/>
  <c r="AE114" i="1" s="1"/>
  <c r="AC114" i="1"/>
  <c r="AE113" i="1"/>
  <c r="AD113" i="1"/>
  <c r="AC113" i="1"/>
  <c r="AE112" i="1"/>
  <c r="AD112" i="1"/>
  <c r="AC112" i="1"/>
  <c r="AD111" i="1"/>
  <c r="AE111" i="1" s="1"/>
  <c r="AC111" i="1"/>
  <c r="AE110" i="1"/>
  <c r="AD110" i="1"/>
  <c r="AC110" i="1"/>
  <c r="AE109" i="1"/>
  <c r="AD109" i="1"/>
  <c r="AC109" i="1"/>
  <c r="AD108" i="1"/>
  <c r="AE108" i="1" s="1"/>
  <c r="AC108" i="1"/>
  <c r="AD107" i="1"/>
  <c r="AE107" i="1" s="1"/>
  <c r="AC107" i="1"/>
  <c r="AD106" i="1"/>
  <c r="AE106" i="1" s="1"/>
  <c r="AC106" i="1"/>
  <c r="AE105" i="1"/>
  <c r="AD105" i="1"/>
  <c r="AC105" i="1"/>
  <c r="AE104" i="1"/>
  <c r="AD104" i="1"/>
  <c r="AC104" i="1"/>
  <c r="AD103" i="1"/>
  <c r="AE103" i="1" s="1"/>
  <c r="AC103" i="1"/>
  <c r="AE102" i="1"/>
  <c r="AD102" i="1"/>
  <c r="AC102" i="1"/>
  <c r="AE101" i="1"/>
  <c r="AD101" i="1"/>
  <c r="AC101" i="1"/>
  <c r="AD100" i="1"/>
  <c r="AE100" i="1" s="1"/>
  <c r="AC100" i="1"/>
  <c r="AD99" i="1"/>
  <c r="AE99" i="1" s="1"/>
  <c r="AC99" i="1"/>
  <c r="AD98" i="1"/>
  <c r="AE98" i="1" s="1"/>
  <c r="AC98" i="1"/>
  <c r="AE97" i="1"/>
  <c r="AD97" i="1"/>
  <c r="AC97" i="1"/>
  <c r="AE96" i="1"/>
  <c r="AD96" i="1"/>
  <c r="AC96" i="1"/>
  <c r="AD95" i="1"/>
  <c r="AE95" i="1" s="1"/>
  <c r="AC95" i="1"/>
  <c r="AE94" i="1"/>
  <c r="AD94" i="1"/>
  <c r="AC94" i="1"/>
  <c r="AE93" i="1"/>
  <c r="AD93" i="1"/>
  <c r="AC93" i="1"/>
  <c r="AD92" i="1"/>
  <c r="AE92" i="1" s="1"/>
  <c r="AC92" i="1"/>
  <c r="AD91" i="1"/>
  <c r="AE91" i="1" s="1"/>
  <c r="AC91" i="1"/>
  <c r="AD90" i="1"/>
  <c r="AE90" i="1" s="1"/>
  <c r="AC90" i="1"/>
  <c r="AE89" i="1"/>
  <c r="AD89" i="1"/>
  <c r="AC89" i="1"/>
  <c r="AE88" i="1"/>
  <c r="AD88" i="1"/>
  <c r="AC88" i="1"/>
  <c r="AD87" i="1"/>
  <c r="AE87" i="1" s="1"/>
  <c r="AC87" i="1"/>
  <c r="AE86" i="1"/>
  <c r="AD86" i="1"/>
  <c r="AC86" i="1"/>
  <c r="AE85" i="1"/>
  <c r="AD85" i="1"/>
  <c r="AC85" i="1"/>
  <c r="AD84" i="1"/>
  <c r="AE84" i="1" s="1"/>
  <c r="AC84" i="1"/>
  <c r="AD83" i="1"/>
  <c r="AE83" i="1" s="1"/>
  <c r="AC83" i="1"/>
  <c r="AD82" i="1"/>
  <c r="AE82" i="1" s="1"/>
  <c r="AC82" i="1"/>
  <c r="AE81" i="1"/>
  <c r="AD81" i="1"/>
  <c r="AC81" i="1"/>
  <c r="AE80" i="1"/>
  <c r="AD80" i="1"/>
  <c r="AC80" i="1"/>
  <c r="AD79" i="1"/>
  <c r="AE79" i="1" s="1"/>
  <c r="AC79" i="1"/>
  <c r="AE78" i="1"/>
  <c r="AD78" i="1"/>
  <c r="AC78" i="1"/>
  <c r="AE77" i="1"/>
  <c r="AD77" i="1"/>
  <c r="AC77" i="1"/>
  <c r="AD76" i="1"/>
  <c r="AE76" i="1" s="1"/>
  <c r="AC76" i="1"/>
  <c r="AD75" i="1"/>
  <c r="AE75" i="1" s="1"/>
  <c r="AC75" i="1"/>
  <c r="AD74" i="1"/>
  <c r="AE74" i="1" s="1"/>
  <c r="AC74" i="1"/>
  <c r="AE73" i="1"/>
  <c r="AD73" i="1"/>
  <c r="AC73" i="1"/>
  <c r="AD72" i="1"/>
  <c r="AE72" i="1" s="1"/>
  <c r="AC72" i="1"/>
  <c r="AD71" i="1"/>
  <c r="AE71" i="1" s="1"/>
  <c r="AC71" i="1"/>
  <c r="AD70" i="1"/>
  <c r="AE70" i="1" s="1"/>
  <c r="AC70" i="1"/>
  <c r="AD69" i="1"/>
  <c r="AE69" i="1" s="1"/>
  <c r="AC69" i="1"/>
  <c r="AE68" i="1"/>
  <c r="AD68" i="1"/>
  <c r="AC68" i="1"/>
  <c r="AE67" i="1"/>
  <c r="AD67" i="1"/>
  <c r="AC67" i="1"/>
  <c r="AE66" i="1"/>
  <c r="AD66" i="1"/>
  <c r="AC66" i="1"/>
  <c r="AD65" i="1"/>
  <c r="AE65" i="1" s="1"/>
  <c r="AC65" i="1"/>
  <c r="AE64" i="1"/>
  <c r="AD64" i="1"/>
  <c r="AC64" i="1"/>
  <c r="AD63" i="1"/>
  <c r="AE63" i="1" s="1"/>
  <c r="AC63" i="1"/>
  <c r="AD62" i="1"/>
  <c r="AE62" i="1" s="1"/>
  <c r="AC62" i="1"/>
  <c r="AD61" i="1"/>
  <c r="AE61" i="1" s="1"/>
  <c r="AC61" i="1"/>
  <c r="AE60" i="1"/>
  <c r="AD60" i="1"/>
  <c r="AC60" i="1"/>
  <c r="AE59" i="1"/>
  <c r="AD59" i="1"/>
  <c r="AC59" i="1"/>
  <c r="AD58" i="1"/>
  <c r="AE58" i="1" s="1"/>
  <c r="AC58" i="1"/>
  <c r="AD57" i="1"/>
  <c r="AE57" i="1" s="1"/>
  <c r="AC57" i="1"/>
  <c r="AD56" i="1"/>
  <c r="AE56" i="1" s="1"/>
  <c r="AC56" i="1"/>
  <c r="AD55" i="1"/>
  <c r="AE55" i="1" s="1"/>
  <c r="AC55" i="1"/>
  <c r="AD54" i="1"/>
  <c r="AE54" i="1" s="1"/>
  <c r="AC54" i="1"/>
  <c r="AE53" i="1"/>
  <c r="AD53" i="1"/>
  <c r="AC53" i="1"/>
  <c r="AD52" i="1"/>
  <c r="AE52" i="1" s="1"/>
  <c r="AC52" i="1"/>
  <c r="AE51" i="1"/>
  <c r="AD51" i="1"/>
  <c r="AC51" i="1"/>
  <c r="AE50" i="1"/>
  <c r="AD50" i="1"/>
  <c r="AC50" i="1"/>
  <c r="AD49" i="1"/>
  <c r="AE49" i="1" s="1"/>
  <c r="AC49" i="1"/>
  <c r="AD48" i="1"/>
  <c r="AE48" i="1" s="1"/>
  <c r="AC48" i="1"/>
  <c r="AD47" i="1"/>
  <c r="AE47" i="1" s="1"/>
  <c r="AC47" i="1"/>
  <c r="AD46" i="1"/>
  <c r="AE46" i="1" s="1"/>
  <c r="AC46" i="1"/>
  <c r="AE45" i="1"/>
  <c r="AD45" i="1"/>
  <c r="AC45" i="1"/>
  <c r="AD44" i="1"/>
  <c r="AE44" i="1" s="1"/>
  <c r="AC44" i="1"/>
  <c r="AD43" i="1"/>
  <c r="AE43" i="1" s="1"/>
  <c r="AC43" i="1"/>
  <c r="AD42" i="1"/>
  <c r="AE42" i="1" s="1"/>
  <c r="AC42" i="1"/>
  <c r="AD41" i="1"/>
  <c r="AE41" i="1" s="1"/>
  <c r="AC41" i="1"/>
  <c r="AE40" i="1"/>
  <c r="AD40" i="1"/>
  <c r="AC40" i="1"/>
  <c r="AE39" i="1"/>
  <c r="AD39" i="1"/>
  <c r="AC39" i="1"/>
  <c r="AE38" i="1"/>
  <c r="AD38" i="1"/>
  <c r="AC38" i="1"/>
  <c r="AD37" i="1"/>
  <c r="AE37" i="1" s="1"/>
  <c r="AC37" i="1"/>
  <c r="AE36" i="1"/>
  <c r="AD36" i="1"/>
  <c r="AC36" i="1"/>
  <c r="AD35" i="1"/>
  <c r="AE35" i="1" s="1"/>
  <c r="AC35" i="1"/>
  <c r="AD34" i="1"/>
  <c r="AE34" i="1" s="1"/>
  <c r="AC34" i="1"/>
  <c r="AD33" i="1"/>
  <c r="AE33" i="1" s="1"/>
  <c r="AC33" i="1"/>
  <c r="AE32" i="1"/>
  <c r="AD32" i="1"/>
  <c r="AC32" i="1"/>
  <c r="AE31" i="1"/>
  <c r="AD31" i="1"/>
  <c r="AC31" i="1"/>
  <c r="AD30" i="1"/>
  <c r="AE30" i="1" s="1"/>
  <c r="AC30" i="1"/>
  <c r="AE29" i="1"/>
  <c r="AD29" i="1"/>
  <c r="AC29" i="1"/>
  <c r="AD28" i="1"/>
  <c r="AE28" i="1" s="1"/>
  <c r="AC28" i="1"/>
  <c r="AD27" i="1"/>
  <c r="AE27" i="1" s="1"/>
  <c r="AC27" i="1"/>
  <c r="AD26" i="1"/>
  <c r="AE26" i="1" s="1"/>
  <c r="AC26" i="1"/>
  <c r="AE25" i="1"/>
  <c r="AD25" i="1"/>
  <c r="AC25" i="1"/>
  <c r="AE24" i="1"/>
  <c r="AD24" i="1"/>
  <c r="AC24" i="1"/>
  <c r="AD23" i="1"/>
  <c r="AE23" i="1" s="1"/>
  <c r="AC23" i="1"/>
  <c r="AD22" i="1"/>
  <c r="AE22" i="1" s="1"/>
  <c r="AC22" i="1"/>
  <c r="AE21" i="1"/>
  <c r="AD21" i="1"/>
  <c r="AC21" i="1"/>
  <c r="AD20" i="1"/>
  <c r="AE20" i="1" s="1"/>
  <c r="AC20" i="1"/>
  <c r="AD19" i="1"/>
  <c r="AE19" i="1" s="1"/>
  <c r="AC19" i="1"/>
  <c r="AD18" i="1"/>
  <c r="AE18" i="1" s="1"/>
  <c r="AC18" i="1"/>
  <c r="AE17" i="1"/>
  <c r="AD17" i="1"/>
  <c r="AC17" i="1"/>
  <c r="AB1" i="1"/>
  <c r="AC10" i="1"/>
  <c r="AC11" i="1"/>
  <c r="AC12" i="1"/>
  <c r="AC13" i="1"/>
  <c r="AC14" i="1"/>
  <c r="AC15" i="1"/>
  <c r="AC16"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A1" i="1"/>
  <c r="Z1" i="1"/>
  <c r="AD10" i="1"/>
  <c r="AE10" i="1" s="1"/>
  <c r="AD11" i="1"/>
  <c r="AE11" i="1" s="1"/>
  <c r="AD12" i="1"/>
  <c r="AE12" i="1" s="1"/>
  <c r="AD13" i="1"/>
  <c r="AE13" i="1" s="1"/>
  <c r="AD14" i="1"/>
  <c r="AE14" i="1" s="1"/>
  <c r="AD15" i="1"/>
  <c r="AE15" i="1" s="1"/>
  <c r="AD16" i="1"/>
  <c r="AE16" i="1" s="1"/>
  <c r="D69" i="7"/>
  <c r="T28" i="6" s="1"/>
  <c r="AD4" i="1"/>
  <c r="AE4" i="1" s="1"/>
  <c r="AD5" i="1"/>
  <c r="AE5" i="1" s="1"/>
  <c r="AD6" i="1"/>
  <c r="AE6" i="1" s="1"/>
  <c r="AD7" i="1"/>
  <c r="AE7" i="1" s="1"/>
  <c r="AD8" i="1"/>
  <c r="AE8" i="1" s="1"/>
  <c r="AD9" i="1"/>
  <c r="AE9" i="1" s="1"/>
  <c r="AD143" i="1"/>
  <c r="AE143" i="1" s="1"/>
  <c r="AD144" i="1"/>
  <c r="AE144" i="1" s="1"/>
  <c r="AD145" i="1"/>
  <c r="AE145" i="1" s="1"/>
  <c r="AD146" i="1"/>
  <c r="AE146" i="1" s="1"/>
  <c r="AD147" i="1"/>
  <c r="AE147" i="1" s="1"/>
  <c r="AD148" i="1"/>
  <c r="AE148" i="1" s="1"/>
  <c r="AD149" i="1"/>
  <c r="AE149" i="1" s="1"/>
  <c r="AD150" i="1"/>
  <c r="AE150" i="1" s="1"/>
  <c r="AD151" i="1"/>
  <c r="AE151" i="1" s="1"/>
  <c r="AD152" i="1"/>
  <c r="AE152" i="1" s="1"/>
  <c r="AD153" i="1"/>
  <c r="AE153" i="1" s="1"/>
  <c r="AD154" i="1"/>
  <c r="AE154" i="1" s="1"/>
  <c r="AD155" i="1"/>
  <c r="AE155" i="1" s="1"/>
  <c r="AD156" i="1"/>
  <c r="AE156" i="1" s="1"/>
  <c r="AD157" i="1"/>
  <c r="AE157" i="1" s="1"/>
  <c r="AD158" i="1"/>
  <c r="AE158" i="1" s="1"/>
  <c r="AD159" i="1"/>
  <c r="AE159" i="1" s="1"/>
  <c r="AD160" i="1"/>
  <c r="AE160" i="1" s="1"/>
  <c r="AD161" i="1"/>
  <c r="AE161" i="1" s="1"/>
  <c r="AD162" i="1"/>
  <c r="AE162" i="1" s="1"/>
  <c r="AD163" i="1"/>
  <c r="AE163" i="1" s="1"/>
  <c r="AD164" i="1"/>
  <c r="AE164" i="1" s="1"/>
  <c r="AD165" i="1"/>
  <c r="AE165" i="1" s="1"/>
  <c r="AD166" i="1"/>
  <c r="AE166" i="1" s="1"/>
  <c r="AD167" i="1"/>
  <c r="AE167" i="1" s="1"/>
  <c r="AD168" i="1"/>
  <c r="AE168" i="1" s="1"/>
  <c r="AD169" i="1"/>
  <c r="AE169" i="1" s="1"/>
  <c r="AD170" i="1"/>
  <c r="AE170" i="1" s="1"/>
  <c r="AD171" i="1"/>
  <c r="AE171" i="1" s="1"/>
  <c r="AD172" i="1"/>
  <c r="AE172" i="1" s="1"/>
  <c r="AD173" i="1"/>
  <c r="AE173" i="1" s="1"/>
  <c r="AD174" i="1"/>
  <c r="AE174" i="1" s="1"/>
  <c r="AD175" i="1"/>
  <c r="AE175" i="1" s="1"/>
  <c r="AD176" i="1"/>
  <c r="AE176" i="1" s="1"/>
  <c r="AD177" i="1"/>
  <c r="AE177" i="1" s="1"/>
  <c r="AD178" i="1"/>
  <c r="AE178" i="1" s="1"/>
  <c r="AD179" i="1"/>
  <c r="AE179" i="1" s="1"/>
  <c r="AD180" i="1"/>
  <c r="AE180" i="1" s="1"/>
  <c r="AD181" i="1"/>
  <c r="AE181" i="1" s="1"/>
  <c r="AD182" i="1"/>
  <c r="AE182" i="1" s="1"/>
  <c r="AD183" i="1"/>
  <c r="AE183" i="1" s="1"/>
  <c r="AD184" i="1"/>
  <c r="AE184" i="1" s="1"/>
  <c r="AD185" i="1"/>
  <c r="AE185" i="1" s="1"/>
  <c r="AD186" i="1"/>
  <c r="AE186" i="1" s="1"/>
  <c r="AD187" i="1"/>
  <c r="AE187" i="1" s="1"/>
  <c r="AD188" i="1"/>
  <c r="AE188" i="1" s="1"/>
  <c r="AD189" i="1"/>
  <c r="AE189" i="1" s="1"/>
  <c r="AD190" i="1"/>
  <c r="AE190" i="1" s="1"/>
  <c r="AD191" i="1"/>
  <c r="AE191" i="1" s="1"/>
  <c r="AD192" i="1"/>
  <c r="AE192" i="1" s="1"/>
  <c r="AD193" i="1"/>
  <c r="AE193" i="1" s="1"/>
  <c r="AD194" i="1"/>
  <c r="AE194" i="1" s="1"/>
  <c r="AD195" i="1"/>
  <c r="AE195" i="1" s="1"/>
  <c r="AD196" i="1"/>
  <c r="AE196" i="1" s="1"/>
  <c r="AD197" i="1"/>
  <c r="AE197" i="1" s="1"/>
  <c r="AD198" i="1"/>
  <c r="AE198" i="1" s="1"/>
  <c r="AD199" i="1"/>
  <c r="AE199" i="1" s="1"/>
  <c r="AD200" i="1"/>
  <c r="AE200" i="1" s="1"/>
  <c r="AD201" i="1"/>
  <c r="AE201" i="1" s="1"/>
  <c r="AD202" i="1"/>
  <c r="AE202" i="1" s="1"/>
  <c r="AD203" i="1"/>
  <c r="AE203" i="1" s="1"/>
  <c r="AD204" i="1"/>
  <c r="AE204" i="1" s="1"/>
  <c r="AD205" i="1"/>
  <c r="AE205" i="1" s="1"/>
  <c r="AD206" i="1"/>
  <c r="AE206" i="1" s="1"/>
  <c r="AD207" i="1"/>
  <c r="AE207" i="1" s="1"/>
  <c r="AD208" i="1"/>
  <c r="AE208" i="1" s="1"/>
  <c r="AD209" i="1"/>
  <c r="AE209" i="1" s="1"/>
  <c r="AD210" i="1"/>
  <c r="AE210" i="1" s="1"/>
  <c r="AD211" i="1"/>
  <c r="AE211" i="1" s="1"/>
  <c r="AD212" i="1"/>
  <c r="AE212" i="1" s="1"/>
  <c r="AD213" i="1"/>
  <c r="AE213" i="1" s="1"/>
  <c r="AD214" i="1"/>
  <c r="AE214" i="1" s="1"/>
  <c r="AD215" i="1"/>
  <c r="AE215" i="1" s="1"/>
  <c r="AD216" i="1"/>
  <c r="AE216" i="1" s="1"/>
  <c r="AD217" i="1"/>
  <c r="AE217" i="1" s="1"/>
  <c r="AD218" i="1"/>
  <c r="AE218" i="1" s="1"/>
  <c r="AD219" i="1"/>
  <c r="AE219" i="1" s="1"/>
  <c r="AD220" i="1"/>
  <c r="AE220" i="1" s="1"/>
  <c r="AD221" i="1"/>
  <c r="AE221" i="1" s="1"/>
  <c r="AD222" i="1"/>
  <c r="AE222" i="1" s="1"/>
  <c r="AD223" i="1"/>
  <c r="AE223" i="1" s="1"/>
  <c r="AD224" i="1"/>
  <c r="AE224" i="1" s="1"/>
  <c r="AD225" i="1"/>
  <c r="AE225" i="1" s="1"/>
  <c r="AD226" i="1"/>
  <c r="AE226" i="1" s="1"/>
  <c r="AD227" i="1"/>
  <c r="AE227" i="1" s="1"/>
  <c r="AD228" i="1"/>
  <c r="AE228" i="1" s="1"/>
  <c r="AD229" i="1"/>
  <c r="AE229" i="1" s="1"/>
  <c r="AD230" i="1"/>
  <c r="AE230" i="1" s="1"/>
  <c r="AD231" i="1"/>
  <c r="AE231" i="1" s="1"/>
  <c r="AD232" i="1"/>
  <c r="AE232" i="1" s="1"/>
  <c r="AD233" i="1"/>
  <c r="AE233" i="1" s="1"/>
  <c r="AD234" i="1"/>
  <c r="AE234" i="1" s="1"/>
  <c r="AD235" i="1"/>
  <c r="AE235" i="1" s="1"/>
  <c r="AD236" i="1"/>
  <c r="AE236" i="1" s="1"/>
  <c r="AD237" i="1"/>
  <c r="AE237" i="1" s="1"/>
  <c r="AD238" i="1"/>
  <c r="AE238" i="1" s="1"/>
  <c r="AD239" i="1"/>
  <c r="AE239" i="1" s="1"/>
  <c r="AD240" i="1"/>
  <c r="AE240" i="1" s="1"/>
  <c r="AD241" i="1"/>
  <c r="AE241" i="1" s="1"/>
  <c r="AD242" i="1"/>
  <c r="AE242" i="1" s="1"/>
  <c r="AD243" i="1"/>
  <c r="AE243" i="1" s="1"/>
  <c r="AD244" i="1"/>
  <c r="AE244" i="1" s="1"/>
  <c r="AD245" i="1"/>
  <c r="AE245" i="1" s="1"/>
  <c r="AD246" i="1"/>
  <c r="AE246" i="1" s="1"/>
  <c r="AD247" i="1"/>
  <c r="AE247" i="1" s="1"/>
  <c r="AD248" i="1"/>
  <c r="AE248" i="1" s="1"/>
  <c r="AD249" i="1"/>
  <c r="AE249" i="1" s="1"/>
  <c r="AD250" i="1"/>
  <c r="AE250" i="1" s="1"/>
  <c r="AD251" i="1"/>
  <c r="AE251" i="1" s="1"/>
  <c r="AD3" i="1"/>
  <c r="AE3" i="1" s="1"/>
  <c r="AC9" i="1"/>
  <c r="Y24" i="6"/>
  <c r="P17" i="6"/>
  <c r="Y21" i="6"/>
  <c r="Y26" i="6"/>
  <c r="M17" i="6"/>
  <c r="Y28" i="6"/>
  <c r="J17" i="6"/>
  <c r="G17" i="6"/>
  <c r="Y22" i="6"/>
  <c r="AC3" i="1" l="1"/>
  <c r="AC8" i="1"/>
  <c r="AC7" i="1"/>
  <c r="AC6" i="1"/>
  <c r="AC5" i="1"/>
  <c r="AC4" i="1"/>
  <c r="G9" i="6"/>
  <c r="C9" i="6"/>
  <c r="K6" i="6"/>
  <c r="C5" i="6"/>
  <c r="D9" i="6"/>
  <c r="O6" i="6"/>
  <c r="E9" i="6"/>
  <c r="G6" i="6"/>
</calcChain>
</file>

<file path=xl/sharedStrings.xml><?xml version="1.0" encoding="utf-8"?>
<sst xmlns="http://schemas.openxmlformats.org/spreadsheetml/2006/main" count="2898" uniqueCount="482">
  <si>
    <t xml:space="preserve">             Welcome to the Central IT - PMO's Dashboard for Projects and Portfolio Tracking</t>
  </si>
  <si>
    <t>The Robinsons Logo per page will bring you to this Home Page</t>
  </si>
  <si>
    <t>Click the Icons below to view per page</t>
  </si>
  <si>
    <t>This Project Management Office (PMO) Pilot tool includes the following active features:</t>
  </si>
  <si>
    <t>Planned features (in the PMO Dashboard on Power Apps and Power BI):</t>
  </si>
  <si>
    <t>Updated by</t>
  </si>
  <si>
    <t>Short Description</t>
  </si>
  <si>
    <t>Version</t>
  </si>
  <si>
    <t>Date</t>
  </si>
  <si>
    <t>Bryan San Antonio and
Juelv Cayago</t>
  </si>
  <si>
    <t>Created the PMO Dashboard and Projects Tracker Pilot File</t>
  </si>
  <si>
    <t>03-13-2023</t>
  </si>
  <si>
    <t>Bryan San Antonio</t>
  </si>
  <si>
    <t>Added information on Def of Fields Tab</t>
  </si>
  <si>
    <t>03-16-2023</t>
  </si>
  <si>
    <t>Added Banner Category on filter/slicer</t>
  </si>
  <si>
    <t>03-22-2023</t>
  </si>
  <si>
    <t>Added Enhancement Category, Chart, Definition and Size Slicer, updated filter of RAG and Phase to inprogress status projects only, added System Name column and Slicer</t>
  </si>
  <si>
    <t>03-30-2023</t>
  </si>
  <si>
    <t>PORTFOLIO DASHBOARD</t>
  </si>
  <si>
    <t>TOTAL PROJECTS</t>
  </si>
  <si>
    <r>
      <t>Project Health</t>
    </r>
    <r>
      <rPr>
        <b/>
        <sz val="11"/>
        <color theme="0"/>
        <rFont val="Calibri"/>
        <family val="2"/>
        <scheme val="minor"/>
      </rPr>
      <t xml:space="preserve"> (In Progress Only)</t>
    </r>
  </si>
  <si>
    <t>Green</t>
  </si>
  <si>
    <t>Amber</t>
  </si>
  <si>
    <t>Red</t>
  </si>
  <si>
    <t>Note:</t>
  </si>
  <si>
    <t>The Project health chart only includes ACTIVE projects (meaning projects with In Pipeline and Completed Status are excluded in the count.
The Project Phase chart only includes ACTIVE projects (meaning projects with In Pipeline and Completed Status are excluded in the count.
The choices in the BANNER slicer in this page will be equal to the unique Banner values placed in the IT Project Details Sheet.</t>
  </si>
  <si>
    <t>Completed</t>
  </si>
  <si>
    <t>In Progress</t>
  </si>
  <si>
    <t>In Pipeline</t>
  </si>
  <si>
    <t>Average Projects Completion</t>
  </si>
  <si>
    <r>
      <t xml:space="preserve">Project Phase </t>
    </r>
    <r>
      <rPr>
        <b/>
        <sz val="11"/>
        <color theme="0"/>
        <rFont val="Calibri"/>
        <family val="2"/>
        <scheme val="minor"/>
      </rPr>
      <t>(In Progress Only)</t>
    </r>
  </si>
  <si>
    <t>Initiating</t>
  </si>
  <si>
    <t>Planning</t>
  </si>
  <si>
    <t>Executing</t>
  </si>
  <si>
    <t>Closing</t>
  </si>
  <si>
    <t>Project Highlights</t>
  </si>
  <si>
    <t>People Highlights</t>
  </si>
  <si>
    <t>No. of IT Project Managers</t>
  </si>
  <si>
    <t>Size of Projects</t>
  </si>
  <si>
    <t xml:space="preserve">
Insert Photo Here
</t>
  </si>
  <si>
    <t>Insert Photo Here</t>
  </si>
  <si>
    <t>Enhancement</t>
  </si>
  <si>
    <t>SMALL</t>
  </si>
  <si>
    <t>MEDIUM</t>
  </si>
  <si>
    <t>LARGE</t>
  </si>
  <si>
    <t>Algonomy Project Kick-off last March 03, 2023</t>
  </si>
  <si>
    <t>Insert Summary Description Here</t>
  </si>
  <si>
    <t>MEGA</t>
  </si>
  <si>
    <t>auto calculated field
do not update</t>
  </si>
  <si>
    <t>Go to Latest Project's
Weekly Status Report</t>
  </si>
  <si>
    <t>Go to 
Project Folder</t>
  </si>
  <si>
    <t>Last Update Made</t>
  </si>
  <si>
    <t>Project Name</t>
  </si>
  <si>
    <t>Project Description and 
Business Benefit</t>
  </si>
  <si>
    <t>Business Unit</t>
  </si>
  <si>
    <t>Banner</t>
  </si>
  <si>
    <t>Project Completion %</t>
  </si>
  <si>
    <t>Project Health</t>
  </si>
  <si>
    <t>Project Status</t>
  </si>
  <si>
    <t>Start Date</t>
  </si>
  <si>
    <t>Go-Live Date</t>
  </si>
  <si>
    <t>End Date</t>
  </si>
  <si>
    <t>Start Date
 (Rebaselined)</t>
  </si>
  <si>
    <t>Go-Live Date
(Rebaselined)</t>
  </si>
  <si>
    <t>End Date
(Rebaselined)</t>
  </si>
  <si>
    <t>Project Size</t>
  </si>
  <si>
    <t>Project Phase</t>
  </si>
  <si>
    <t>Project Sponsor</t>
  </si>
  <si>
    <t>Sponsor Team</t>
  </si>
  <si>
    <t>IT Project Manager</t>
  </si>
  <si>
    <t>Value Theme</t>
  </si>
  <si>
    <t>IT COE Team</t>
  </si>
  <si>
    <t>Remarks</t>
  </si>
  <si>
    <t>Budget Approved
 (Implem Svcs, Software, Hardware)</t>
  </si>
  <si>
    <t>Actual Cost</t>
  </si>
  <si>
    <t>Cost at Completion</t>
  </si>
  <si>
    <t>Savings in PHP</t>
  </si>
  <si>
    <t>Project Duration</t>
  </si>
  <si>
    <t>Days Completed</t>
  </si>
  <si>
    <t>System Name</t>
  </si>
  <si>
    <t>LINK</t>
  </si>
  <si>
    <t>Insert Text Here</t>
  </si>
  <si>
    <t>GoCart</t>
  </si>
  <si>
    <t>All Banner</t>
  </si>
  <si>
    <t>1 - Initiating</t>
  </si>
  <si>
    <t>Sponsor Name 1</t>
  </si>
  <si>
    <t>PM NAME 1</t>
  </si>
  <si>
    <t>Productivity</t>
  </si>
  <si>
    <t>CCU Delivery &amp; Project Management</t>
  </si>
  <si>
    <t>Insert Remarks Here</t>
  </si>
  <si>
    <t>System A1</t>
  </si>
  <si>
    <t>Drugstore</t>
  </si>
  <si>
    <t>TGP</t>
  </si>
  <si>
    <t>2 - Planning</t>
  </si>
  <si>
    <t>Sponsor Name 2</t>
  </si>
  <si>
    <t>Logistics</t>
  </si>
  <si>
    <t>PM NAME 2</t>
  </si>
  <si>
    <t>System Upgrade</t>
  </si>
  <si>
    <t xml:space="preserve">Supply Chain </t>
  </si>
  <si>
    <t>System B1</t>
  </si>
  <si>
    <t>DIY</t>
  </si>
  <si>
    <t>HandyMan</t>
  </si>
  <si>
    <t>Medium</t>
  </si>
  <si>
    <t>Sponsor Name 3</t>
  </si>
  <si>
    <t>Hr, Human Capital Management</t>
  </si>
  <si>
    <t>PM NAME 3</t>
  </si>
  <si>
    <t>S4HANA</t>
  </si>
  <si>
    <t>Data Analytics</t>
  </si>
  <si>
    <t>System C1</t>
  </si>
  <si>
    <t>Convenience Store</t>
  </si>
  <si>
    <t>UJ</t>
  </si>
  <si>
    <t>Not Applicable</t>
  </si>
  <si>
    <t>Small</t>
  </si>
  <si>
    <t>3 - Executing</t>
  </si>
  <si>
    <t>Sponsor Name 4</t>
  </si>
  <si>
    <t>PM NAME 4</t>
  </si>
  <si>
    <t>Savings</t>
  </si>
  <si>
    <t>Infrastructure &amp; Store Support</t>
  </si>
  <si>
    <t>System D1</t>
  </si>
  <si>
    <t>Supermarket</t>
  </si>
  <si>
    <t>Sponsor Name 5</t>
  </si>
  <si>
    <t>It Security</t>
  </si>
  <si>
    <t>PM NAME 5</t>
  </si>
  <si>
    <t>Stewardship</t>
  </si>
  <si>
    <t>Digital Transformation</t>
  </si>
  <si>
    <t>SAP</t>
  </si>
  <si>
    <t>Department Store</t>
  </si>
  <si>
    <t>DepartmentStore</t>
  </si>
  <si>
    <t>4 - Closing</t>
  </si>
  <si>
    <t>Sponsor Name 6</t>
  </si>
  <si>
    <t>Store Systems</t>
  </si>
  <si>
    <t>PM NAME 6</t>
  </si>
  <si>
    <t>Customer Service</t>
  </si>
  <si>
    <t>Application Development &amp; Store Systems</t>
  </si>
  <si>
    <t>Power BI</t>
  </si>
  <si>
    <t>Appliances</t>
  </si>
  <si>
    <t>Large</t>
  </si>
  <si>
    <t>Sample 1</t>
  </si>
  <si>
    <t>Mass Merchanise</t>
  </si>
  <si>
    <t>Daiso</t>
  </si>
  <si>
    <t>Manufacturing</t>
  </si>
  <si>
    <t>Sample 2</t>
  </si>
  <si>
    <t>Toys</t>
  </si>
  <si>
    <t>ToysRUs</t>
  </si>
  <si>
    <t>System A</t>
  </si>
  <si>
    <t>Beauty</t>
  </si>
  <si>
    <t>Shiseido</t>
  </si>
  <si>
    <t>System B</t>
  </si>
  <si>
    <t>System C</t>
  </si>
  <si>
    <t>Rose</t>
  </si>
  <si>
    <t>System D</t>
  </si>
  <si>
    <t>IT PROJECT PORTFOLIO SCHEDULE GANTT CHART</t>
  </si>
  <si>
    <t>Slicer in IT Project Details Sheet will automatically filter this Schedule Gantt Chart.
Update the Chart's Data Range if there are new projects added in the IT Project Details Sheet. 
Next is Rezise the Chart to view all projects.</t>
  </si>
  <si>
    <t xml:space="preserve">            Definition of Fields</t>
  </si>
  <si>
    <t>Project Portfolio Fields</t>
  </si>
  <si>
    <t>Definition of Field</t>
  </si>
  <si>
    <t>Drop-down or Free Text
Guide</t>
  </si>
  <si>
    <t>Go to Latest Weekly Status Report</t>
  </si>
  <si>
    <t>Link to Weekly Status Report Folder found in your Project Folder in the CIT PMO Sharepoint</t>
  </si>
  <si>
    <t>Free Text</t>
  </si>
  <si>
    <t>HyperLink</t>
  </si>
  <si>
    <t>Go to Project Folder</t>
  </si>
  <si>
    <t>Link to Project Folder in the CIT PMO Sharepoint</t>
  </si>
  <si>
    <t>Date of update made by IT PM</t>
  </si>
  <si>
    <t>Project title given by the sponsor to the project</t>
  </si>
  <si>
    <t>Project Description and Business Benefit</t>
  </si>
  <si>
    <t>Insert the target output and business outcome of the project once implemented</t>
  </si>
  <si>
    <t>Business Unit (BC, RRHI, DAVI, RBC, TGP, SSD, MNS, TRU, DIY, RBS, RSC, Savers, RA, Daiso, RSC, RSCI, RPI, RAC, RB, Super50, RLC, URC, PETSOC, ABSI, SMG, IGBS, RDS, HM)</t>
  </si>
  <si>
    <t>Drop-down</t>
  </si>
  <si>
    <t xml:space="preserve">Percentage completion of the project based on project schedule or defined project milestones </t>
  </si>
  <si>
    <t>Percentage (%)</t>
  </si>
  <si>
    <t>RAG Status (Red-Amber-Green)</t>
  </si>
  <si>
    <t>Highlevel Project Status (In Pipeline - In Progress - Completed)</t>
  </si>
  <si>
    <t>Start date of project found in the project schedule (Day 1 of Initiating)</t>
  </si>
  <si>
    <t>Business Go-Live date, when the product, service or result implemented will be used by the business</t>
  </si>
  <si>
    <t>End date of project found in the project schedule (after project closeout and last signoff by sponsor)</t>
  </si>
  <si>
    <t>Start Date (Rebaselined)</t>
  </si>
  <si>
    <t>Rebaselined Project Start Date from Change Request, as approved by the Project Sponsor</t>
  </si>
  <si>
    <t>Go-Live Date (Rebaselined)</t>
  </si>
  <si>
    <t>Rebaselined Business Go-Live Date from Change Request, as approved by the Project Sponsor</t>
  </si>
  <si>
    <t>End Date (Rebaselined)</t>
  </si>
  <si>
    <t>Rebaselined Project End Date from Change Request, as approved by the Project Sponsor</t>
  </si>
  <si>
    <t>Project Size (Small-Medium-Large-Mega)</t>
  </si>
  <si>
    <t>See sizing parameters sheet</t>
  </si>
  <si>
    <t>Project Phase (1 - Initiating, 2 - Planning, 3 - Executing, 4 - Closing)</t>
  </si>
  <si>
    <t>Project Sponsor Name</t>
  </si>
  <si>
    <t>IT Project Manager Name</t>
  </si>
  <si>
    <t>Business Value Drivers Category (Customer Service, System Upgrade, S4HANA, Productivity, Sales Growth, Savings, Stewardship, Productivity/Customer Service, and Productivity/Stewardship)</t>
  </si>
  <si>
    <t>Sponsor Team (Analytics; Basis, Sap Security; It Security; Digital Workplace Group, Sharepoint, Productivity; Financials; Governance; Hr, Human Capital Management; Logistics; Manufacturing; Ccu Delivery; Store Systems; Supply Chain; Application Development; Infrastructure, Other)</t>
  </si>
  <si>
    <t>IT COE Team (Infrastructure &amp; Store Support, Supply Chain, Data Analytics, CCU Delivery &amp; Project Management, Application Development &amp; Store Systems, Digital Transformation)</t>
  </si>
  <si>
    <t>Project Update: Achievements this reporting and Plan for the incoming weeks</t>
  </si>
  <si>
    <t>Budget Approved  (Implem Svcs, Software, Hardware)</t>
  </si>
  <si>
    <t>Approved Budget by Executive Budget Holder as aligned with Finance</t>
  </si>
  <si>
    <t>Financials</t>
  </si>
  <si>
    <t>Rolling Expense as of reporting date</t>
  </si>
  <si>
    <t>Projected Total Expense at the end of the project</t>
  </si>
  <si>
    <t>Projected Savings at the end of the project</t>
  </si>
  <si>
    <t>Impacting System / Application / Product</t>
  </si>
  <si>
    <t>Definition of Value</t>
  </si>
  <si>
    <t>Within Target Baseline of Scope, Schedule and Financials as approved by Sponsor at the start of the project (based from Project Charter). No CRs and everything is on track.</t>
  </si>
  <si>
    <t>At Risk of Missing Baseline of Scope, Schedule and Financials, there is a high potential of rebaselining of targets, expected CRs.</t>
  </si>
  <si>
    <t>Missed Baseline of Scope (added scope for change request)
Missed Baseline of Schedule (as agreed within CIT, missed target Go-Live Date)
Missed Financials (the Approved Budget is no longer sufficient to complete the project)</t>
  </si>
  <si>
    <t>Use this value for Not Started or In Pipeline and Completed or Done Projects</t>
  </si>
  <si>
    <t>Done with the Business Go-Live and Post Go-Live / Hypercare project activities (Handover to Support and Post-Mortem)</t>
  </si>
  <si>
    <t>Started the project, project is approved by the Sponsor, and the Project Team have started the Project Planning activities</t>
  </si>
  <si>
    <t>The Project is still part of Roadmap / Backlog (Officially Not Started). 
Ongoing discovery and initiating activities. Project is not yet approved to start. No approved Project Charter.</t>
  </si>
  <si>
    <t>Activities under this Phase:
Project Chartering and Initiative Approval, Budget Approval</t>
  </si>
  <si>
    <t>Completed Initiating = 10%</t>
  </si>
  <si>
    <t>Activities under this Phase:
Requirements Gathering / Validation, Project Plan Establishment and Approval, Vendor Sourcing and All Procurement</t>
  </si>
  <si>
    <t>Completed Planning = 30%</t>
  </si>
  <si>
    <t>Activities under this Phase:
Resource Mobilization, Project Kickoff, Blueprint and Design of Solution, Develop / Buy Product, Unit Test, System Integration Test, User Acceptance Test, Pilot Deployment / Go-No Go Approval, Cutover for Main Deployment, Technical Go-Live, Business Go-Live, Hypercare / Warranty,  Transition to BAU/Ops Support</t>
  </si>
  <si>
    <t>Completed Executing = 80%</t>
  </si>
  <si>
    <t>Activities under this Phase:
Project Closeout Report, Post Mortem</t>
  </si>
  <si>
    <t>Completed Closing = 100%</t>
  </si>
  <si>
    <t>Project Sizing Parameters</t>
  </si>
  <si>
    <t>Functionalities Impacted</t>
  </si>
  <si>
    <t>1 Functionality</t>
  </si>
  <si>
    <t>1-3 Functionalities</t>
  </si>
  <si>
    <t>Multiple functionalities</t>
  </si>
  <si>
    <t>Multiple functionalities and /or systems</t>
  </si>
  <si>
    <t>A Program (Multiple Projects), Multiple functionalities and/or systems</t>
  </si>
  <si>
    <t>Complexity</t>
  </si>
  <si>
    <t>Minimal to no intergration considerations</t>
  </si>
  <si>
    <t>Minimal to medium integration considerations</t>
  </si>
  <si>
    <t>Medium to complex integration considerations</t>
  </si>
  <si>
    <t>Medium to Complex integration considerations</t>
  </si>
  <si>
    <t>Duration</t>
  </si>
  <si>
    <t>1-2 months</t>
  </si>
  <si>
    <t>2-3 months</t>
  </si>
  <si>
    <t>3-6 months</t>
  </si>
  <si>
    <t>More than 6 months</t>
  </si>
  <si>
    <t>12 months or more</t>
  </si>
  <si>
    <t>Team Size</t>
  </si>
  <si>
    <t>&lt;3 members</t>
  </si>
  <si>
    <t>&lt;5 members</t>
  </si>
  <si>
    <t>5-10 members</t>
  </si>
  <si>
    <t>More than 10 members</t>
  </si>
  <si>
    <t>More than 20 members</t>
  </si>
  <si>
    <t>Note: For reference on Project Sizing</t>
  </si>
  <si>
    <t xml:space="preserve">           Contact Central IT PMO</t>
  </si>
  <si>
    <t>Your Name:</t>
  </si>
  <si>
    <t>Email Address:</t>
  </si>
  <si>
    <t>Business Unit / Group:</t>
  </si>
  <si>
    <t>Information Requested:</t>
  </si>
  <si>
    <t>Format Recommended</t>
  </si>
  <si>
    <t>Note: Use this questionnaire upon reaching out to the CIT PMO team (via Mail).</t>
  </si>
  <si>
    <t>Pivot Tables</t>
  </si>
  <si>
    <t>PMO Remarks</t>
  </si>
  <si>
    <t>Chart Related</t>
  </si>
  <si>
    <t>Count of Project Name</t>
  </si>
  <si>
    <t>Total Projects</t>
  </si>
  <si>
    <t>Click the R Logo to Return to the Home Page</t>
  </si>
  <si>
    <t>Row Labels</t>
  </si>
  <si>
    <t>Count of Project Status</t>
  </si>
  <si>
    <t>IMPORTANT NOTE:</t>
  </si>
  <si>
    <t>Please do not update anything on this sheet.</t>
  </si>
  <si>
    <t>Thank you.</t>
  </si>
  <si>
    <t>Grand Total</t>
  </si>
  <si>
    <t>removed completed</t>
  </si>
  <si>
    <t>Click this Icon to Return to the Portfolio Dashboard Page</t>
  </si>
  <si>
    <t>Count of Project Health</t>
  </si>
  <si>
    <t>Average of Project Completion %</t>
  </si>
  <si>
    <t>Ave Project Completion</t>
  </si>
  <si>
    <t>Total Budget Approved</t>
  </si>
  <si>
    <t>Total Actual Cost</t>
  </si>
  <si>
    <t>Total Cost at Completion</t>
  </si>
  <si>
    <t>Total Savings in PHP</t>
  </si>
  <si>
    <t>Count of Project Phase</t>
  </si>
  <si>
    <t>(All)</t>
  </si>
  <si>
    <t>Count of Value Theme</t>
  </si>
  <si>
    <t>Count of IT Project Manager</t>
  </si>
  <si>
    <t>PM Count</t>
  </si>
  <si>
    <t>Count of Project Size</t>
  </si>
  <si>
    <t>COUNT OF PM</t>
  </si>
  <si>
    <t>added for dashboard</t>
  </si>
  <si>
    <t>Lead COE</t>
  </si>
  <si>
    <t>BU</t>
  </si>
  <si>
    <t>Phase</t>
  </si>
  <si>
    <t>ANA</t>
  </si>
  <si>
    <t>Analytics</t>
  </si>
  <si>
    <t>SAPSEC</t>
  </si>
  <si>
    <t>Basis, Sap Security</t>
  </si>
  <si>
    <t>CYBERSEC</t>
  </si>
  <si>
    <t>1-2 Functionalities</t>
  </si>
  <si>
    <t>DWP</t>
  </si>
  <si>
    <t>Digital Workplace Group, Sharepoint, Productivity</t>
  </si>
  <si>
    <t>FIN</t>
  </si>
  <si>
    <t>Sales Growth</t>
  </si>
  <si>
    <t>GOV</t>
  </si>
  <si>
    <t>Governance</t>
  </si>
  <si>
    <t>Project Completion</t>
  </si>
  <si>
    <t>HCM</t>
  </si>
  <si>
    <t>BU Internal Team</t>
  </si>
  <si>
    <t>Inititation</t>
  </si>
  <si>
    <t>LOG</t>
  </si>
  <si>
    <t>Productivity/Customer Service</t>
  </si>
  <si>
    <t>MFG</t>
  </si>
  <si>
    <t>Productivity/Stewardship</t>
  </si>
  <si>
    <t>Execution</t>
  </si>
  <si>
    <t>Ccu Delivery</t>
  </si>
  <si>
    <t>Strategic Goals</t>
  </si>
  <si>
    <t>Application Development</t>
  </si>
  <si>
    <t>High Customer Satisfaction</t>
  </si>
  <si>
    <t>Infrastructure</t>
  </si>
  <si>
    <t>Innovation</t>
  </si>
  <si>
    <t>Easymart</t>
  </si>
  <si>
    <t>Meeting Financial Budget</t>
  </si>
  <si>
    <t>Shopwise</t>
  </si>
  <si>
    <t>99% uptime and no business disruption caused by IT systems problems</t>
  </si>
  <si>
    <t>Marketplace</t>
  </si>
  <si>
    <t>Sustain Staff Improvement and Development</t>
  </si>
  <si>
    <t>NoBrand</t>
  </si>
  <si>
    <t>Growsari</t>
  </si>
  <si>
    <t>SSD</t>
  </si>
  <si>
    <t>TrueValue</t>
  </si>
  <si>
    <t>Archive BU</t>
  </si>
  <si>
    <t>RobBuilders</t>
  </si>
  <si>
    <t>BC</t>
  </si>
  <si>
    <t>RRHI</t>
  </si>
  <si>
    <t>DAVI</t>
  </si>
  <si>
    <t>RBC</t>
  </si>
  <si>
    <t>Savers</t>
  </si>
  <si>
    <t>PetLC</t>
  </si>
  <si>
    <t>Super50</t>
  </si>
  <si>
    <t>TRU</t>
  </si>
  <si>
    <t>MF</t>
  </si>
  <si>
    <t>RBS</t>
  </si>
  <si>
    <t>RSC</t>
  </si>
  <si>
    <t>RA</t>
  </si>
  <si>
    <t>RSCI</t>
  </si>
  <si>
    <t>RPI</t>
  </si>
  <si>
    <t>RAC</t>
  </si>
  <si>
    <t>RB</t>
  </si>
  <si>
    <t>RLC</t>
  </si>
  <si>
    <t>URC</t>
  </si>
  <si>
    <t>PETSOC</t>
  </si>
  <si>
    <t>ABSI</t>
  </si>
  <si>
    <t>SMG</t>
  </si>
  <si>
    <t>IGBS</t>
  </si>
  <si>
    <t>RDS</t>
  </si>
  <si>
    <t>HM</t>
  </si>
  <si>
    <t>Project 1</t>
  </si>
  <si>
    <t>Project 2</t>
  </si>
  <si>
    <t>Project 3</t>
  </si>
  <si>
    <t>Project 4</t>
  </si>
  <si>
    <t>Project 5</t>
  </si>
  <si>
    <t>Project 6</t>
  </si>
  <si>
    <t>Project 7</t>
  </si>
  <si>
    <t>Project 8</t>
  </si>
  <si>
    <t>Project 9</t>
  </si>
  <si>
    <t>Project 10</t>
  </si>
  <si>
    <t>Project 11</t>
  </si>
  <si>
    <t>Project 12</t>
  </si>
  <si>
    <t>Project 13</t>
  </si>
  <si>
    <t>Project 14</t>
  </si>
  <si>
    <t>Project 15</t>
  </si>
  <si>
    <t>Project 16</t>
  </si>
  <si>
    <t>Project 17</t>
  </si>
  <si>
    <t>Project 18</t>
  </si>
  <si>
    <t>Project 19</t>
  </si>
  <si>
    <t>Project 20</t>
  </si>
  <si>
    <t>Project 21</t>
  </si>
  <si>
    <t>Project 22</t>
  </si>
  <si>
    <t>Project 23</t>
  </si>
  <si>
    <t>Project 24</t>
  </si>
  <si>
    <t>Project 25</t>
  </si>
  <si>
    <t>Project 26</t>
  </si>
  <si>
    <t>Project 27</t>
  </si>
  <si>
    <t>Project 28</t>
  </si>
  <si>
    <t>Project 29</t>
  </si>
  <si>
    <t>Project 30</t>
  </si>
  <si>
    <t>Project 31</t>
  </si>
  <si>
    <t>Project 32</t>
  </si>
  <si>
    <t>Project 33</t>
  </si>
  <si>
    <t>Project 34</t>
  </si>
  <si>
    <t>Project 35</t>
  </si>
  <si>
    <t>Project 36</t>
  </si>
  <si>
    <t>Project 37</t>
  </si>
  <si>
    <t>Project 38</t>
  </si>
  <si>
    <t>Project 39</t>
  </si>
  <si>
    <t>Project 40</t>
  </si>
  <si>
    <t>Project 41</t>
  </si>
  <si>
    <t>Project 42</t>
  </si>
  <si>
    <t>Project 43</t>
  </si>
  <si>
    <t>Project 44</t>
  </si>
  <si>
    <t>Project 45</t>
  </si>
  <si>
    <t>Project 46</t>
  </si>
  <si>
    <t>Project 47</t>
  </si>
  <si>
    <t>Project 48</t>
  </si>
  <si>
    <t>Project 49</t>
  </si>
  <si>
    <t>Project 50</t>
  </si>
  <si>
    <t>Project 51</t>
  </si>
  <si>
    <t>Project 52</t>
  </si>
  <si>
    <t>Project 53</t>
  </si>
  <si>
    <t>Project 54</t>
  </si>
  <si>
    <t>Project 55</t>
  </si>
  <si>
    <t>Project 56</t>
  </si>
  <si>
    <t>Project 57</t>
  </si>
  <si>
    <t>Project 58</t>
  </si>
  <si>
    <t>Project 59</t>
  </si>
  <si>
    <t>Project 60</t>
  </si>
  <si>
    <t>Project 61</t>
  </si>
  <si>
    <t>Project 62</t>
  </si>
  <si>
    <t>Project 63</t>
  </si>
  <si>
    <t>Project 64</t>
  </si>
  <si>
    <t>Project 65</t>
  </si>
  <si>
    <t>Project 66</t>
  </si>
  <si>
    <t>Project 67</t>
  </si>
  <si>
    <t>Project 68</t>
  </si>
  <si>
    <t>Project 69</t>
  </si>
  <si>
    <t>Project 70</t>
  </si>
  <si>
    <t>Project 71</t>
  </si>
  <si>
    <t>Project 72</t>
  </si>
  <si>
    <t>Project 73</t>
  </si>
  <si>
    <t>Project 74</t>
  </si>
  <si>
    <t>Project 75</t>
  </si>
  <si>
    <t>Project 76</t>
  </si>
  <si>
    <t>Project 77</t>
  </si>
  <si>
    <t>Project 78</t>
  </si>
  <si>
    <t>Project 79</t>
  </si>
  <si>
    <t>Project 80</t>
  </si>
  <si>
    <t>Project 81</t>
  </si>
  <si>
    <t>Project 82</t>
  </si>
  <si>
    <t>Project 83</t>
  </si>
  <si>
    <t>Project 84</t>
  </si>
  <si>
    <t>Project 85</t>
  </si>
  <si>
    <t>Project 86</t>
  </si>
  <si>
    <t>Project 87</t>
  </si>
  <si>
    <t>Project 88</t>
  </si>
  <si>
    <t>Project 89</t>
  </si>
  <si>
    <t>Project 90</t>
  </si>
  <si>
    <t>Project 91</t>
  </si>
  <si>
    <t>Project 92</t>
  </si>
  <si>
    <t>Project 93</t>
  </si>
  <si>
    <t>Project 94</t>
  </si>
  <si>
    <t>Project 95</t>
  </si>
  <si>
    <t>Project 96</t>
  </si>
  <si>
    <t>Project 97</t>
  </si>
  <si>
    <t>Project 98</t>
  </si>
  <si>
    <t>Project 99</t>
  </si>
  <si>
    <t>Project 100</t>
  </si>
  <si>
    <t>Project 101</t>
  </si>
  <si>
    <t>Project 102</t>
  </si>
  <si>
    <t>Project 103</t>
  </si>
  <si>
    <t>Project 104</t>
  </si>
  <si>
    <t>Project 105</t>
  </si>
  <si>
    <t>Project 106</t>
  </si>
  <si>
    <t>Project 107</t>
  </si>
  <si>
    <t>Project 108</t>
  </si>
  <si>
    <t>Project 109</t>
  </si>
  <si>
    <t>Project 110</t>
  </si>
  <si>
    <t>Project 111</t>
  </si>
  <si>
    <t>Project 112</t>
  </si>
  <si>
    <t>Project 113</t>
  </si>
  <si>
    <t>Project 114</t>
  </si>
  <si>
    <t>Project 115</t>
  </si>
  <si>
    <t>Project 116</t>
  </si>
  <si>
    <t>Project 117</t>
  </si>
  <si>
    <t>Project 118</t>
  </si>
  <si>
    <t>Project 119</t>
  </si>
  <si>
    <t>Project 120</t>
  </si>
  <si>
    <t>Project 121</t>
  </si>
  <si>
    <t>Project 122</t>
  </si>
  <si>
    <t>Project 123</t>
  </si>
  <si>
    <t>Project 124</t>
  </si>
  <si>
    <t>Project 125</t>
  </si>
  <si>
    <t>Project 126</t>
  </si>
  <si>
    <t>Project 127</t>
  </si>
  <si>
    <t>Project 128</t>
  </si>
  <si>
    <t>Project 129</t>
  </si>
  <si>
    <t>Project 130</t>
  </si>
  <si>
    <t>Project 131</t>
  </si>
  <si>
    <t>Project 132</t>
  </si>
  <si>
    <t>Project 133</t>
  </si>
  <si>
    <t>Project 134</t>
  </si>
  <si>
    <t>Project 135</t>
  </si>
  <si>
    <t>Project 136</t>
  </si>
  <si>
    <t>Project 137</t>
  </si>
  <si>
    <t>Project 138</t>
  </si>
  <si>
    <t>Project 139</t>
  </si>
  <si>
    <t>Project 140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</si>
</sst>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7" formatCode="&quot;₱&quot;#,##0.00;\-&quot;₱&quot;#,##0.00"/>
    <numFmt numFmtId="164" formatCode="_(* #,##0.00_);_(* \(#,##0.00\);_(* &quot;-&quot;??_);_(@_)"/>
    <numFmt numFmtId="165" formatCode="[$-3409]dd\-mmm\-yy;@"/>
    <numFmt numFmtId="166" formatCode="&quot;₱&quot;#,##0.00"/>
    <numFmt numFmtId="167" formatCode="[$PHP]\ #,##0.00_);[Red]\([$PHP]\ #,##0.00\)"/>
    <numFmt numFmtId="168" formatCode="[$PHP]\ #,##0.00"/>
    <numFmt numFmtId="169" formatCode="0.0"/>
  </numFmts>
  <fonts count="49" x14ac:knownFonts="1">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8"/>
      <name val="Calibri"/>
      <family val="2"/>
      <scheme val="minor"/>
    </font>
    <font>
      <b/>
      <i/>
      <sz val="14"/>
      <color theme="0"/>
      <name val="Calibri"/>
      <family val="2"/>
      <scheme val="minor"/>
    </font>
    <font>
      <b/>
      <sz val="14"/>
      <color theme="0"/>
      <name val="Calibri"/>
      <family val="2"/>
      <scheme val="minor"/>
    </font>
    <font>
      <b/>
      <sz val="10"/>
      <color theme="1"/>
      <name val="Calibri"/>
      <family val="2"/>
      <scheme val="minor"/>
    </font>
    <font>
      <sz val="9"/>
      <color rgb="FF0070C0"/>
      <name val="Calibri"/>
      <family val="2"/>
      <scheme val="minor"/>
    </font>
    <font>
      <sz val="9"/>
      <name val="Calibri"/>
      <family val="2"/>
      <scheme val="minor"/>
    </font>
    <font>
      <sz val="9"/>
      <color theme="1"/>
      <name val="Calibri"/>
      <family val="2"/>
      <scheme val="minor"/>
    </font>
    <font>
      <b/>
      <sz val="10"/>
      <name val="Calibri"/>
      <family val="2"/>
      <scheme val="minor"/>
    </font>
    <font>
      <sz val="10"/>
      <color theme="1"/>
      <name val="Calibri"/>
      <family val="2"/>
      <scheme val="minor"/>
    </font>
    <font>
      <b/>
      <sz val="12"/>
      <color theme="1"/>
      <name val="Calibri"/>
      <family val="2"/>
      <scheme val="minor"/>
    </font>
    <font>
      <b/>
      <sz val="14"/>
      <name val="Calibri"/>
      <family val="2"/>
      <scheme val="minor"/>
    </font>
    <font>
      <sz val="11"/>
      <color theme="9" tint="-0.249977111117893"/>
      <name val="Calibri"/>
      <family val="2"/>
      <scheme val="minor"/>
    </font>
    <font>
      <b/>
      <sz val="12"/>
      <color theme="0"/>
      <name val="Calibri"/>
      <family val="2"/>
      <scheme val="minor"/>
    </font>
    <font>
      <sz val="12"/>
      <color theme="0"/>
      <name val="Calibri"/>
      <family val="2"/>
      <scheme val="minor"/>
    </font>
    <font>
      <b/>
      <sz val="11"/>
      <color theme="1"/>
      <name val="Calibri"/>
      <family val="2"/>
      <scheme val="minor"/>
    </font>
    <font>
      <b/>
      <sz val="16"/>
      <color theme="1"/>
      <name val="Calibri"/>
      <family val="2"/>
      <scheme val="minor"/>
    </font>
    <font>
      <sz val="20"/>
      <color theme="1"/>
      <name val="Calibri"/>
      <family val="2"/>
      <scheme val="minor"/>
    </font>
    <font>
      <b/>
      <sz val="11"/>
      <name val="Calibri"/>
      <family val="2"/>
      <scheme val="minor"/>
    </font>
    <font>
      <b/>
      <sz val="13"/>
      <name val="Calibri"/>
      <family val="2"/>
      <scheme val="minor"/>
    </font>
    <font>
      <b/>
      <sz val="13"/>
      <color theme="0"/>
      <name val="Calibri"/>
      <family val="2"/>
      <scheme val="minor"/>
    </font>
    <font>
      <b/>
      <sz val="16"/>
      <color theme="0"/>
      <name val="Calibri"/>
      <family val="2"/>
      <scheme val="minor"/>
    </font>
    <font>
      <b/>
      <sz val="20"/>
      <color theme="0"/>
      <name val="Calibri"/>
      <family val="2"/>
      <scheme val="minor"/>
    </font>
    <font>
      <b/>
      <sz val="16"/>
      <name val="Calibri"/>
      <family val="2"/>
      <scheme val="minor"/>
    </font>
    <font>
      <b/>
      <sz val="9"/>
      <color theme="1"/>
      <name val="Calibri"/>
      <family val="2"/>
      <scheme val="minor"/>
    </font>
    <font>
      <b/>
      <sz val="14"/>
      <color theme="1"/>
      <name val="Calibri"/>
      <family val="2"/>
      <scheme val="minor"/>
    </font>
    <font>
      <b/>
      <sz val="22"/>
      <color theme="1"/>
      <name val="Calibri"/>
      <family val="2"/>
      <scheme val="minor"/>
    </font>
    <font>
      <b/>
      <sz val="26"/>
      <color theme="1"/>
      <name val="Calibri"/>
      <family val="2"/>
      <scheme val="minor"/>
    </font>
    <font>
      <b/>
      <sz val="34"/>
      <color theme="1"/>
      <name val="Calibri"/>
      <family val="2"/>
      <scheme val="minor"/>
    </font>
    <font>
      <b/>
      <sz val="9"/>
      <name val="Calibri"/>
      <family val="2"/>
      <scheme val="minor"/>
    </font>
    <font>
      <b/>
      <sz val="13.8"/>
      <color theme="0"/>
      <name val="Calibri"/>
      <family val="2"/>
      <scheme val="minor"/>
    </font>
    <font>
      <b/>
      <sz val="8"/>
      <name val="Calibri"/>
      <family val="2"/>
      <scheme val="minor"/>
    </font>
    <font>
      <b/>
      <sz val="36"/>
      <name val="Calibri"/>
      <family val="2"/>
      <scheme val="minor"/>
    </font>
    <font>
      <sz val="11"/>
      <color rgb="FFFF0000"/>
      <name val="Calibri"/>
      <family val="2"/>
      <scheme val="minor"/>
    </font>
    <font>
      <b/>
      <sz val="11"/>
      <color rgb="FFFF0000"/>
      <name val="Calibri"/>
      <family val="2"/>
      <scheme val="minor"/>
    </font>
    <font>
      <b/>
      <sz val="48"/>
      <color theme="1"/>
      <name val="Calibri"/>
      <family val="2"/>
      <scheme val="minor"/>
    </font>
    <font>
      <b/>
      <sz val="20"/>
      <color theme="1"/>
      <name val="Calibri"/>
      <family val="2"/>
      <scheme val="minor"/>
    </font>
    <font>
      <b/>
      <sz val="24"/>
      <color theme="1"/>
      <name val="Calibri"/>
      <family val="2"/>
      <scheme val="minor"/>
    </font>
    <font>
      <b/>
      <sz val="11"/>
      <color rgb="FF00B050"/>
      <name val="Calibri"/>
      <family val="2"/>
      <scheme val="minor"/>
    </font>
    <font>
      <b/>
      <i/>
      <sz val="9"/>
      <color theme="1"/>
      <name val="Calibri"/>
      <family val="2"/>
      <scheme val="minor"/>
    </font>
    <font>
      <b/>
      <sz val="14"/>
      <color rgb="FFFF0000"/>
      <name val="Calibri"/>
      <family val="2"/>
      <scheme val="minor"/>
    </font>
    <font>
      <b/>
      <sz val="10"/>
      <color theme="0"/>
      <name val="Calibri"/>
      <family val="2"/>
      <scheme val="minor"/>
    </font>
    <font>
      <b/>
      <sz val="12"/>
      <name val="Calibri"/>
      <family val="2"/>
      <scheme val="minor"/>
    </font>
    <font>
      <sz val="12"/>
      <color theme="1"/>
      <name val="Calibri"/>
      <family val="2"/>
      <scheme val="minor"/>
    </font>
    <font>
      <sz val="8.6999999999999993"/>
      <color theme="0"/>
      <name val="Calibri"/>
      <family val="2"/>
      <scheme val="minor"/>
    </font>
    <font>
      <b/>
      <sz val="7"/>
      <color theme="1"/>
      <name val="Calibri"/>
      <family val="2"/>
      <scheme val="minor"/>
    </font>
  </fonts>
  <fills count="24">
    <fill>
      <patternFill patternType="none"/>
    </fill>
    <fill>
      <patternFill patternType="gray125"/>
    </fill>
    <fill>
      <patternFill patternType="solid">
        <fgColor theme="9" tint="-0.249977111117893"/>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00B050"/>
        <bgColor indexed="64"/>
      </patternFill>
    </fill>
    <fill>
      <patternFill patternType="solid">
        <fgColor theme="0"/>
        <bgColor indexed="64"/>
      </patternFill>
    </fill>
    <fill>
      <patternFill patternType="solid">
        <fgColor rgb="FFFFC000"/>
        <bgColor indexed="64"/>
      </patternFill>
    </fill>
    <fill>
      <patternFill patternType="solid">
        <fgColor rgb="FFC00000"/>
        <bgColor indexed="64"/>
      </patternFill>
    </fill>
    <fill>
      <patternFill patternType="solid">
        <fgColor rgb="FFFFFF00"/>
        <bgColor indexed="64"/>
      </patternFill>
    </fill>
    <fill>
      <patternFill patternType="solid">
        <fgColor theme="3" tint="0.59999389629810485"/>
        <bgColor indexed="64"/>
      </patternFill>
    </fill>
    <fill>
      <patternFill patternType="solid">
        <fgColor theme="1" tint="0.499984740745262"/>
        <bgColor indexed="64"/>
      </patternFill>
    </fill>
    <fill>
      <patternFill patternType="solid">
        <fgColor theme="4" tint="0.39997558519241921"/>
        <bgColor indexed="64"/>
      </patternFill>
    </fill>
    <fill>
      <patternFill patternType="solid">
        <fgColor theme="1"/>
        <bgColor indexed="64"/>
      </patternFill>
    </fill>
    <fill>
      <patternFill patternType="solid">
        <fgColor theme="0" tint="-0.14999847407452621"/>
        <bgColor indexed="64"/>
      </patternFill>
    </fill>
    <fill>
      <patternFill patternType="solid">
        <fgColor theme="9"/>
        <bgColor indexed="64"/>
      </patternFill>
    </fill>
    <fill>
      <patternFill patternType="solid">
        <fgColor theme="5" tint="0.79998168889431442"/>
        <bgColor indexed="64"/>
      </patternFill>
    </fill>
    <fill>
      <patternFill patternType="solid">
        <fgColor theme="3"/>
        <bgColor indexed="64"/>
      </patternFill>
    </fill>
    <fill>
      <patternFill patternType="solid">
        <fgColor theme="9" tint="0.59999389629810485"/>
        <bgColor indexed="64"/>
      </patternFill>
    </fill>
    <fill>
      <patternFill patternType="solid">
        <fgColor theme="0" tint="-0.499984740745262"/>
        <bgColor indexed="64"/>
      </patternFill>
    </fill>
    <fill>
      <patternFill patternType="solid">
        <fgColor rgb="FFFF0000"/>
        <bgColor indexed="64"/>
      </patternFill>
    </fill>
    <fill>
      <patternFill patternType="solid">
        <fgColor theme="4" tint="0.59999389629810485"/>
        <bgColor indexed="64"/>
      </patternFill>
    </fill>
  </fills>
  <borders count="94">
    <border>
      <left/>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style="thick">
        <color indexed="64"/>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right/>
      <top style="thin">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thin">
        <color indexed="65"/>
      </left>
      <right/>
      <top style="thin">
        <color indexed="65"/>
      </top>
      <bottom/>
      <diagonal/>
    </border>
    <border>
      <left/>
      <right/>
      <top/>
      <bottom style="thin">
        <color indexed="64"/>
      </bottom>
      <diagonal/>
    </border>
    <border>
      <left style="medium">
        <color indexed="64"/>
      </left>
      <right/>
      <top/>
      <bottom/>
      <diagonal/>
    </border>
    <border>
      <left/>
      <right style="medium">
        <color indexed="64"/>
      </right>
      <top/>
      <bottom/>
      <diagonal/>
    </border>
    <border>
      <left/>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diagonal/>
    </border>
    <border>
      <left style="thin">
        <color indexed="64"/>
      </left>
      <right/>
      <top/>
      <bottom style="thick">
        <color indexed="64"/>
      </bottom>
      <diagonal/>
    </border>
    <border>
      <left style="thin">
        <color indexed="64"/>
      </left>
      <right/>
      <top/>
      <bottom style="thin">
        <color indexed="64"/>
      </bottom>
      <diagonal/>
    </border>
    <border>
      <left/>
      <right/>
      <top/>
      <bottom style="thick">
        <color indexed="64"/>
      </bottom>
      <diagonal/>
    </border>
    <border>
      <left style="medium">
        <color theme="1"/>
      </left>
      <right style="medium">
        <color theme="1"/>
      </right>
      <top style="medium">
        <color theme="1"/>
      </top>
      <bottom style="medium">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theme="1"/>
      </left>
      <right style="thin">
        <color theme="9"/>
      </right>
      <top/>
      <bottom style="medium">
        <color theme="1"/>
      </bottom>
      <diagonal/>
    </border>
    <border>
      <left style="thin">
        <color theme="9"/>
      </left>
      <right style="thin">
        <color theme="9"/>
      </right>
      <top/>
      <bottom style="medium">
        <color theme="1"/>
      </bottom>
      <diagonal/>
    </border>
    <border>
      <left style="medium">
        <color theme="1"/>
      </left>
      <right style="medium">
        <color theme="1"/>
      </right>
      <top/>
      <bottom style="medium">
        <color theme="1"/>
      </bottom>
      <diagonal/>
    </border>
    <border>
      <left style="thin">
        <color theme="9"/>
      </left>
      <right style="thin">
        <color theme="9"/>
      </right>
      <top/>
      <bottom style="medium">
        <color indexed="64"/>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right style="thin">
        <color theme="9"/>
      </right>
      <top/>
      <bottom style="medium">
        <color indexed="64"/>
      </bottom>
      <diagonal/>
    </border>
    <border>
      <left style="thin">
        <color theme="9"/>
      </left>
      <right style="medium">
        <color theme="1"/>
      </right>
      <top/>
      <bottom style="medium">
        <color theme="1"/>
      </bottom>
      <diagonal/>
    </border>
    <border>
      <left style="thin">
        <color theme="9"/>
      </left>
      <right/>
      <top/>
      <bottom style="medium">
        <color indexed="64"/>
      </bottom>
      <diagonal/>
    </border>
    <border>
      <left style="medium">
        <color theme="1"/>
      </left>
      <right style="thin">
        <color theme="9"/>
      </right>
      <top style="medium">
        <color theme="1"/>
      </top>
      <bottom/>
      <diagonal/>
    </border>
    <border>
      <left style="thin">
        <color theme="9"/>
      </left>
      <right style="thin">
        <color theme="9"/>
      </right>
      <top style="medium">
        <color theme="1"/>
      </top>
      <bottom/>
      <diagonal/>
    </border>
    <border>
      <left style="thin">
        <color theme="9"/>
      </left>
      <right style="medium">
        <color theme="1"/>
      </right>
      <top style="medium">
        <color theme="1"/>
      </top>
      <bottom/>
      <diagonal/>
    </border>
    <border>
      <left style="medium">
        <color theme="1"/>
      </left>
      <right style="thin">
        <color theme="9"/>
      </right>
      <top style="medium">
        <color theme="1"/>
      </top>
      <bottom style="medium">
        <color theme="1"/>
      </bottom>
      <diagonal/>
    </border>
    <border>
      <left style="thin">
        <color theme="9"/>
      </left>
      <right style="thin">
        <color theme="9"/>
      </right>
      <top style="medium">
        <color theme="1"/>
      </top>
      <bottom style="medium">
        <color theme="1"/>
      </bottom>
      <diagonal/>
    </border>
    <border>
      <left style="thin">
        <color theme="9"/>
      </left>
      <right style="medium">
        <color theme="1"/>
      </right>
      <top style="medium">
        <color theme="1"/>
      </top>
      <bottom style="medium">
        <color theme="1"/>
      </bottom>
      <diagonal/>
    </border>
    <border>
      <left style="medium">
        <color indexed="64"/>
      </left>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bottom style="thick">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top style="thin">
        <color indexed="64"/>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style="thin">
        <color indexed="64"/>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343">
    <xf numFmtId="0" fontId="0" fillId="0" borderId="0" xfId="0"/>
    <xf numFmtId="0" fontId="2" fillId="3" borderId="0" xfId="0" applyFont="1" applyFill="1" applyAlignment="1">
      <alignment horizontal="center"/>
    </xf>
    <xf numFmtId="0" fontId="2" fillId="3" borderId="9" xfId="0" applyFont="1" applyFill="1" applyBorder="1" applyAlignment="1">
      <alignment horizontal="center" vertical="center"/>
    </xf>
    <xf numFmtId="0" fontId="0" fillId="0" borderId="9" xfId="0" applyBorder="1" applyAlignment="1">
      <alignment horizontal="center" vertical="center"/>
    </xf>
    <xf numFmtId="0" fontId="2" fillId="3" borderId="0" xfId="0" applyFont="1" applyFill="1"/>
    <xf numFmtId="9" fontId="0" fillId="0" borderId="0" xfId="0" applyNumberFormat="1" applyAlignment="1">
      <alignment horizontal="left"/>
    </xf>
    <xf numFmtId="0" fontId="7" fillId="5" borderId="13" xfId="0" applyFont="1" applyFill="1" applyBorder="1" applyAlignment="1">
      <alignment horizontal="center" vertical="center" wrapText="1"/>
    </xf>
    <xf numFmtId="165" fontId="7" fillId="5" borderId="13" xfId="0" applyNumberFormat="1" applyFont="1" applyFill="1" applyBorder="1" applyAlignment="1">
      <alignment horizontal="center" vertical="center" wrapText="1"/>
    </xf>
    <xf numFmtId="165" fontId="7" fillId="5" borderId="13" xfId="0" applyNumberFormat="1" applyFont="1" applyFill="1" applyBorder="1" applyAlignment="1" applyProtection="1">
      <alignment horizontal="center" vertical="center" wrapText="1"/>
      <protection locked="0"/>
    </xf>
    <xf numFmtId="166" fontId="7" fillId="5" borderId="13" xfId="0" applyNumberFormat="1" applyFont="1" applyFill="1" applyBorder="1" applyAlignment="1">
      <alignment horizontal="center" vertical="center" wrapText="1"/>
    </xf>
    <xf numFmtId="0" fontId="6" fillId="2" borderId="20" xfId="0" applyFont="1" applyFill="1" applyBorder="1" applyAlignment="1">
      <alignment horizontal="left" vertical="center"/>
    </xf>
    <xf numFmtId="0" fontId="5" fillId="2" borderId="21" xfId="0" applyFont="1" applyFill="1" applyBorder="1" applyAlignment="1">
      <alignment vertical="center"/>
    </xf>
    <xf numFmtId="0" fontId="5" fillId="2" borderId="21" xfId="0" applyFont="1" applyFill="1" applyBorder="1" applyAlignment="1">
      <alignment horizontal="center" vertical="center"/>
    </xf>
    <xf numFmtId="0" fontId="5" fillId="2" borderId="22" xfId="0" applyFont="1" applyFill="1" applyBorder="1" applyAlignment="1">
      <alignment horizontal="center" vertical="center"/>
    </xf>
    <xf numFmtId="0" fontId="3" fillId="2" borderId="0" xfId="0" applyFont="1" applyFill="1" applyAlignment="1">
      <alignment wrapText="1"/>
    </xf>
    <xf numFmtId="0" fontId="0" fillId="2" borderId="23" xfId="0" applyFill="1" applyBorder="1"/>
    <xf numFmtId="0" fontId="0" fillId="2" borderId="23" xfId="0" applyFill="1" applyBorder="1" applyAlignment="1">
      <alignment wrapText="1"/>
    </xf>
    <xf numFmtId="0" fontId="7" fillId="5" borderId="12" xfId="0" applyFont="1" applyFill="1" applyBorder="1" applyAlignment="1">
      <alignment horizontal="center" vertical="center" wrapText="1"/>
    </xf>
    <xf numFmtId="0" fontId="12" fillId="4" borderId="12" xfId="0" applyFont="1" applyFill="1" applyBorder="1" applyAlignment="1">
      <alignment horizontal="center" vertical="center"/>
    </xf>
    <xf numFmtId="0" fontId="12" fillId="4" borderId="15" xfId="0" applyFont="1" applyFill="1" applyBorder="1" applyAlignment="1">
      <alignment horizontal="center" vertical="center"/>
    </xf>
    <xf numFmtId="0" fontId="12" fillId="4" borderId="13" xfId="0" applyFont="1" applyFill="1" applyBorder="1" applyAlignment="1">
      <alignment horizontal="center" vertical="center"/>
    </xf>
    <xf numFmtId="0" fontId="12" fillId="4" borderId="16" xfId="0" applyFont="1" applyFill="1" applyBorder="1" applyAlignment="1">
      <alignment horizontal="center" vertical="center"/>
    </xf>
    <xf numFmtId="0" fontId="12" fillId="4" borderId="6" xfId="0" applyFont="1" applyFill="1" applyBorder="1" applyAlignment="1">
      <alignment horizontal="center" vertical="center" wrapText="1"/>
    </xf>
    <xf numFmtId="0" fontId="12" fillId="4" borderId="5" xfId="0" applyFont="1" applyFill="1" applyBorder="1" applyAlignment="1">
      <alignment horizontal="center" vertical="center" wrapText="1"/>
    </xf>
    <xf numFmtId="0" fontId="12" fillId="4" borderId="7" xfId="0" applyFont="1" applyFill="1" applyBorder="1" applyAlignment="1">
      <alignment horizontal="center" vertical="center" wrapText="1"/>
    </xf>
    <xf numFmtId="0" fontId="12" fillId="4" borderId="8" xfId="0" applyFont="1" applyFill="1" applyBorder="1" applyAlignment="1">
      <alignment horizontal="center" vertical="center" wrapText="1"/>
    </xf>
    <xf numFmtId="0" fontId="12" fillId="4" borderId="9" xfId="0" applyFont="1" applyFill="1" applyBorder="1" applyAlignment="1">
      <alignment horizontal="center" vertical="center" wrapText="1"/>
    </xf>
    <xf numFmtId="0" fontId="12" fillId="4" borderId="10" xfId="0" applyFont="1" applyFill="1" applyBorder="1" applyAlignment="1">
      <alignment horizontal="center" vertical="center" wrapText="1"/>
    </xf>
    <xf numFmtId="0" fontId="12" fillId="4" borderId="19" xfId="0" applyFont="1" applyFill="1" applyBorder="1" applyAlignment="1">
      <alignment horizontal="center" vertical="center" wrapText="1"/>
    </xf>
    <xf numFmtId="0" fontId="12" fillId="4" borderId="17" xfId="0" applyFont="1" applyFill="1" applyBorder="1" applyAlignment="1">
      <alignment horizontal="center" vertical="center" wrapText="1"/>
    </xf>
    <xf numFmtId="0" fontId="12" fillId="4" borderId="18" xfId="0" applyFont="1" applyFill="1" applyBorder="1" applyAlignment="1">
      <alignment horizontal="center" vertical="center" wrapText="1"/>
    </xf>
    <xf numFmtId="0" fontId="13" fillId="5" borderId="12" xfId="0" applyFont="1" applyFill="1" applyBorder="1" applyAlignment="1">
      <alignment horizontal="center" vertical="center"/>
    </xf>
    <xf numFmtId="0" fontId="13" fillId="5" borderId="13" xfId="0" applyFont="1" applyFill="1" applyBorder="1" applyAlignment="1">
      <alignment horizontal="center" vertical="center"/>
    </xf>
    <xf numFmtId="0" fontId="13" fillId="5" borderId="14" xfId="0" applyFont="1" applyFill="1" applyBorder="1" applyAlignment="1">
      <alignment horizontal="center" vertical="center"/>
    </xf>
    <xf numFmtId="0" fontId="14" fillId="6" borderId="1" xfId="0" applyFont="1" applyFill="1" applyBorder="1" applyAlignment="1">
      <alignment horizontal="center" vertical="center"/>
    </xf>
    <xf numFmtId="0" fontId="14" fillId="6" borderId="2" xfId="0" applyFont="1" applyFill="1" applyBorder="1" applyAlignment="1">
      <alignment horizontal="center" vertical="center" wrapText="1"/>
    </xf>
    <xf numFmtId="0" fontId="14" fillId="6" borderId="3" xfId="0" applyFont="1" applyFill="1" applyBorder="1" applyAlignment="1">
      <alignment horizontal="center" vertical="center" wrapText="1"/>
    </xf>
    <xf numFmtId="0" fontId="14" fillId="6" borderId="4" xfId="0" applyFont="1" applyFill="1" applyBorder="1" applyAlignment="1">
      <alignment horizontal="center" vertical="center" wrapText="1"/>
    </xf>
    <xf numFmtId="0" fontId="10" fillId="5" borderId="24" xfId="0" applyFont="1" applyFill="1" applyBorder="1"/>
    <xf numFmtId="0" fontId="10" fillId="5" borderId="25" xfId="0" applyFont="1" applyFill="1" applyBorder="1"/>
    <xf numFmtId="0" fontId="10" fillId="5" borderId="25" xfId="0" applyFont="1" applyFill="1" applyBorder="1" applyAlignment="1">
      <alignment horizontal="left" vertical="top"/>
    </xf>
    <xf numFmtId="0" fontId="10" fillId="0" borderId="0" xfId="0" applyFont="1"/>
    <xf numFmtId="0" fontId="9" fillId="0" borderId="0" xfId="0" applyFont="1"/>
    <xf numFmtId="0" fontId="10" fillId="0" borderId="0" xfId="0" applyFont="1" applyAlignment="1">
      <alignment horizontal="left" vertical="top"/>
    </xf>
    <xf numFmtId="0" fontId="8" fillId="4" borderId="5" xfId="0" applyFont="1" applyFill="1" applyBorder="1" applyAlignment="1" applyProtection="1">
      <alignment horizontal="center" vertical="center"/>
      <protection locked="0"/>
    </xf>
    <xf numFmtId="165" fontId="9" fillId="4" borderId="5" xfId="0" applyNumberFormat="1" applyFont="1" applyFill="1" applyBorder="1" applyAlignment="1" applyProtection="1">
      <alignment horizontal="center" vertical="center" wrapText="1"/>
      <protection locked="0"/>
    </xf>
    <xf numFmtId="0" fontId="9" fillId="4" borderId="5" xfId="0" applyFont="1" applyFill="1" applyBorder="1" applyAlignment="1" applyProtection="1">
      <alignment horizontal="center" vertical="center"/>
      <protection locked="0"/>
    </xf>
    <xf numFmtId="0" fontId="9" fillId="4" borderId="5" xfId="0" applyFont="1" applyFill="1" applyBorder="1" applyAlignment="1" applyProtection="1">
      <alignment horizontal="center" vertical="center" wrapText="1"/>
      <protection locked="0"/>
    </xf>
    <xf numFmtId="166" fontId="9" fillId="4" borderId="5" xfId="0" applyNumberFormat="1" applyFont="1" applyFill="1" applyBorder="1" applyAlignment="1" applyProtection="1">
      <alignment horizontal="center" vertical="center" wrapText="1"/>
      <protection locked="0"/>
    </xf>
    <xf numFmtId="9" fontId="9" fillId="4" borderId="5" xfId="2" applyFont="1" applyFill="1" applyBorder="1" applyAlignment="1" applyProtection="1">
      <alignment horizontal="center" vertical="center" wrapText="1"/>
      <protection locked="0"/>
    </xf>
    <xf numFmtId="0" fontId="8" fillId="4" borderId="9" xfId="0" applyFont="1" applyFill="1" applyBorder="1" applyAlignment="1" applyProtection="1">
      <alignment horizontal="center" vertical="center"/>
      <protection locked="0"/>
    </xf>
    <xf numFmtId="165" fontId="9" fillId="4" borderId="9" xfId="0" applyNumberFormat="1" applyFont="1" applyFill="1" applyBorder="1" applyAlignment="1" applyProtection="1">
      <alignment horizontal="center" vertical="center" wrapText="1"/>
      <protection locked="0"/>
    </xf>
    <xf numFmtId="0" fontId="9" fillId="4" borderId="9" xfId="0" applyFont="1" applyFill="1" applyBorder="1" applyAlignment="1" applyProtection="1">
      <alignment horizontal="left" vertical="center" wrapText="1"/>
      <protection locked="0"/>
    </xf>
    <xf numFmtId="0" fontId="9" fillId="4" borderId="9" xfId="0" applyFont="1" applyFill="1" applyBorder="1" applyAlignment="1" applyProtection="1">
      <alignment horizontal="center" vertical="center"/>
      <protection locked="0"/>
    </xf>
    <xf numFmtId="0" fontId="9" fillId="4" borderId="9" xfId="0" applyFont="1" applyFill="1" applyBorder="1" applyAlignment="1" applyProtection="1">
      <alignment horizontal="center" vertical="center" wrapText="1"/>
      <protection locked="0"/>
    </xf>
    <xf numFmtId="0" fontId="9" fillId="4" borderId="9" xfId="0" applyFont="1" applyFill="1" applyBorder="1" applyAlignment="1" applyProtection="1">
      <alignment horizontal="left" vertical="center"/>
      <protection locked="0"/>
    </xf>
    <xf numFmtId="166" fontId="9" fillId="4" borderId="9" xfId="0" applyNumberFormat="1" applyFont="1" applyFill="1" applyBorder="1" applyAlignment="1" applyProtection="1">
      <alignment horizontal="center" vertical="center" wrapText="1"/>
      <protection locked="0"/>
    </xf>
    <xf numFmtId="167" fontId="9" fillId="4" borderId="9" xfId="0" applyNumberFormat="1" applyFont="1" applyFill="1" applyBorder="1" applyAlignment="1" applyProtection="1">
      <alignment horizontal="center" vertical="center" wrapText="1"/>
      <protection locked="0"/>
    </xf>
    <xf numFmtId="0" fontId="8" fillId="4" borderId="11" xfId="0" applyFont="1" applyFill="1" applyBorder="1" applyAlignment="1" applyProtection="1">
      <alignment horizontal="center" vertical="center"/>
      <protection locked="0"/>
    </xf>
    <xf numFmtId="165" fontId="9" fillId="4" borderId="11" xfId="0" applyNumberFormat="1" applyFont="1" applyFill="1" applyBorder="1" applyAlignment="1" applyProtection="1">
      <alignment horizontal="center" vertical="center" wrapText="1"/>
      <protection locked="0"/>
    </xf>
    <xf numFmtId="0" fontId="9" fillId="4" borderId="11" xfId="0" applyFont="1" applyFill="1" applyBorder="1" applyAlignment="1" applyProtection="1">
      <alignment horizontal="left" vertical="center" wrapText="1"/>
      <protection locked="0"/>
    </xf>
    <xf numFmtId="0" fontId="9" fillId="4" borderId="11" xfId="0" applyFont="1" applyFill="1" applyBorder="1" applyAlignment="1" applyProtection="1">
      <alignment horizontal="center" vertical="center"/>
      <protection locked="0"/>
    </xf>
    <xf numFmtId="0" fontId="9" fillId="4" borderId="11" xfId="0" applyFont="1" applyFill="1" applyBorder="1" applyAlignment="1" applyProtection="1">
      <alignment horizontal="center" vertical="center" wrapText="1"/>
      <protection locked="0"/>
    </xf>
    <xf numFmtId="0" fontId="9" fillId="4" borderId="11" xfId="0" applyFont="1" applyFill="1" applyBorder="1" applyAlignment="1" applyProtection="1">
      <alignment horizontal="left" vertical="center"/>
      <protection locked="0"/>
    </xf>
    <xf numFmtId="166" fontId="9" fillId="4" borderId="11" xfId="0" applyNumberFormat="1" applyFont="1" applyFill="1" applyBorder="1" applyAlignment="1" applyProtection="1">
      <alignment horizontal="center" vertical="center" wrapText="1"/>
      <protection locked="0"/>
    </xf>
    <xf numFmtId="167" fontId="9" fillId="4" borderId="11" xfId="0" applyNumberFormat="1" applyFont="1" applyFill="1" applyBorder="1" applyAlignment="1" applyProtection="1">
      <alignment horizontal="center" vertical="center" wrapText="1"/>
      <protection locked="0"/>
    </xf>
    <xf numFmtId="0" fontId="15" fillId="2" borderId="0" xfId="0" applyFont="1" applyFill="1"/>
    <xf numFmtId="0" fontId="0" fillId="0" borderId="0" xfId="0" pivotButton="1"/>
    <xf numFmtId="0" fontId="0" fillId="0" borderId="0" xfId="0" applyAlignment="1">
      <alignment horizontal="left"/>
    </xf>
    <xf numFmtId="9" fontId="0" fillId="0" borderId="0" xfId="0" applyNumberFormat="1"/>
    <xf numFmtId="164" fontId="0" fillId="0" borderId="0" xfId="0" applyNumberFormat="1"/>
    <xf numFmtId="9" fontId="0" fillId="5" borderId="0" xfId="2" applyFont="1" applyFill="1" applyBorder="1" applyAlignment="1"/>
    <xf numFmtId="0" fontId="22" fillId="5" borderId="29" xfId="0" applyFont="1" applyFill="1" applyBorder="1" applyAlignment="1">
      <alignment horizontal="center" vertical="center"/>
    </xf>
    <xf numFmtId="0" fontId="16" fillId="2" borderId="35" xfId="0" applyFont="1" applyFill="1" applyBorder="1"/>
    <xf numFmtId="0" fontId="17" fillId="2" borderId="36" xfId="0" applyFont="1" applyFill="1" applyBorder="1"/>
    <xf numFmtId="0" fontId="17" fillId="2" borderId="37" xfId="0" applyFont="1" applyFill="1" applyBorder="1"/>
    <xf numFmtId="0" fontId="0" fillId="5" borderId="30" xfId="0" applyFill="1" applyBorder="1"/>
    <xf numFmtId="0" fontId="0" fillId="5" borderId="0" xfId="0" applyFill="1"/>
    <xf numFmtId="0" fontId="0" fillId="5" borderId="31" xfId="0" applyFill="1" applyBorder="1"/>
    <xf numFmtId="0" fontId="20" fillId="5" borderId="0" xfId="0" applyFont="1" applyFill="1" applyAlignment="1">
      <alignment horizontal="center" vertical="center"/>
    </xf>
    <xf numFmtId="0" fontId="23" fillId="5" borderId="0" xfId="0" applyFont="1" applyFill="1" applyAlignment="1">
      <alignment horizontal="center" vertical="center"/>
    </xf>
    <xf numFmtId="0" fontId="19" fillId="5" borderId="0" xfId="0" applyFont="1" applyFill="1" applyAlignment="1">
      <alignment horizontal="center"/>
    </xf>
    <xf numFmtId="0" fontId="0" fillId="5" borderId="32" xfId="0" applyFill="1" applyBorder="1"/>
    <xf numFmtId="0" fontId="0" fillId="5" borderId="33" xfId="0" applyFill="1" applyBorder="1"/>
    <xf numFmtId="0" fontId="0" fillId="5" borderId="34" xfId="0" applyFill="1" applyBorder="1"/>
    <xf numFmtId="0" fontId="2" fillId="2" borderId="26" xfId="0" applyFont="1" applyFill="1" applyBorder="1" applyAlignment="1">
      <alignment horizontal="center" vertical="center" wrapText="1"/>
    </xf>
    <xf numFmtId="0" fontId="2" fillId="2" borderId="27" xfId="0" applyFont="1" applyFill="1" applyBorder="1" applyAlignment="1">
      <alignment horizontal="center" vertical="center" wrapText="1"/>
    </xf>
    <xf numFmtId="0" fontId="0" fillId="0" borderId="38" xfId="0" applyBorder="1"/>
    <xf numFmtId="0" fontId="14" fillId="5" borderId="0" xfId="0" applyFont="1" applyFill="1" applyAlignment="1">
      <alignment vertical="center"/>
    </xf>
    <xf numFmtId="0" fontId="14" fillId="5" borderId="0" xfId="0" applyFont="1" applyFill="1" applyAlignment="1">
      <alignment vertical="center" wrapText="1"/>
    </xf>
    <xf numFmtId="0" fontId="3" fillId="2" borderId="0" xfId="0" applyFont="1" applyFill="1" applyAlignment="1">
      <alignment vertical="center"/>
    </xf>
    <xf numFmtId="0" fontId="3" fillId="2" borderId="0" xfId="0" applyFont="1" applyFill="1" applyAlignment="1">
      <alignment horizontal="center" vertical="center"/>
    </xf>
    <xf numFmtId="0" fontId="3" fillId="2" borderId="40" xfId="0" applyFont="1" applyFill="1" applyBorder="1" applyAlignment="1">
      <alignment horizontal="left" vertical="center"/>
    </xf>
    <xf numFmtId="0" fontId="3" fillId="2" borderId="41" xfId="0" applyFont="1" applyFill="1" applyBorder="1" applyAlignment="1">
      <alignment horizontal="center" vertical="center"/>
    </xf>
    <xf numFmtId="0" fontId="11" fillId="6" borderId="1" xfId="0" applyFont="1" applyFill="1" applyBorder="1" applyAlignment="1">
      <alignment horizontal="center" vertical="center"/>
    </xf>
    <xf numFmtId="0" fontId="11" fillId="6" borderId="42" xfId="0" applyFont="1" applyFill="1" applyBorder="1" applyAlignment="1">
      <alignment horizontal="center" vertical="center"/>
    </xf>
    <xf numFmtId="0" fontId="12" fillId="4" borderId="39" xfId="0" applyFont="1" applyFill="1" applyBorder="1" applyAlignment="1">
      <alignment vertical="center" wrapText="1"/>
    </xf>
    <xf numFmtId="0" fontId="12" fillId="4" borderId="43" xfId="0" applyFont="1" applyFill="1" applyBorder="1" applyAlignment="1">
      <alignment vertical="center" wrapText="1"/>
    </xf>
    <xf numFmtId="0" fontId="12" fillId="4" borderId="44" xfId="0" applyFont="1" applyFill="1" applyBorder="1" applyAlignment="1">
      <alignment vertical="center" wrapText="1"/>
    </xf>
    <xf numFmtId="0" fontId="11" fillId="6" borderId="45" xfId="0" applyFont="1" applyFill="1" applyBorder="1" applyAlignment="1">
      <alignment horizontal="center" vertical="center"/>
    </xf>
    <xf numFmtId="0" fontId="11" fillId="6" borderId="1" xfId="0" applyFont="1" applyFill="1" applyBorder="1" applyAlignment="1">
      <alignment horizontal="center" vertical="center" wrapText="1"/>
    </xf>
    <xf numFmtId="7" fontId="18" fillId="2" borderId="47" xfId="1" applyNumberFormat="1" applyFont="1" applyFill="1" applyBorder="1" applyAlignment="1" applyProtection="1">
      <alignment horizontal="center" vertical="center" wrapText="1"/>
    </xf>
    <xf numFmtId="1" fontId="18" fillId="2" borderId="49" xfId="1" applyNumberFormat="1" applyFont="1" applyFill="1" applyBorder="1" applyAlignment="1" applyProtection="1">
      <alignment horizontal="center" vertical="center" wrapText="1"/>
    </xf>
    <xf numFmtId="1" fontId="10" fillId="0" borderId="0" xfId="0" applyNumberFormat="1" applyFont="1"/>
    <xf numFmtId="0" fontId="0" fillId="8" borderId="0" xfId="0" applyFill="1"/>
    <xf numFmtId="0" fontId="0" fillId="8" borderId="40" xfId="0" applyFill="1" applyBorder="1"/>
    <xf numFmtId="0" fontId="0" fillId="8" borderId="41" xfId="0" applyFill="1" applyBorder="1"/>
    <xf numFmtId="0" fontId="19" fillId="8" borderId="58" xfId="0" applyFont="1" applyFill="1" applyBorder="1" applyAlignment="1">
      <alignment horizontal="center"/>
    </xf>
    <xf numFmtId="0" fontId="19" fillId="8" borderId="63" xfId="0" applyFont="1" applyFill="1" applyBorder="1" applyAlignment="1">
      <alignment horizontal="center"/>
    </xf>
    <xf numFmtId="0" fontId="24" fillId="7" borderId="50" xfId="0" applyFont="1" applyFill="1" applyBorder="1" applyAlignment="1">
      <alignment horizontal="center" vertical="center"/>
    </xf>
    <xf numFmtId="0" fontId="26" fillId="11" borderId="50" xfId="0" applyFont="1" applyFill="1" applyBorder="1" applyAlignment="1">
      <alignment horizontal="center" vertical="center"/>
    </xf>
    <xf numFmtId="0" fontId="26" fillId="12" borderId="67" xfId="0" applyFont="1" applyFill="1" applyBorder="1" applyAlignment="1">
      <alignment horizontal="center" vertical="center"/>
    </xf>
    <xf numFmtId="1" fontId="9" fillId="13" borderId="39" xfId="0" applyNumberFormat="1" applyFont="1" applyFill="1" applyBorder="1" applyAlignment="1" applyProtection="1">
      <alignment horizontal="center" vertical="center" wrapText="1"/>
      <protection locked="0"/>
    </xf>
    <xf numFmtId="1" fontId="9" fillId="13" borderId="0" xfId="0" applyNumberFormat="1" applyFont="1" applyFill="1" applyAlignment="1" applyProtection="1">
      <alignment horizontal="center" vertical="center" wrapText="1"/>
      <protection locked="0"/>
    </xf>
    <xf numFmtId="168" fontId="9" fillId="13" borderId="48" xfId="0" applyNumberFormat="1" applyFont="1" applyFill="1" applyBorder="1" applyAlignment="1" applyProtection="1">
      <alignment horizontal="center" vertical="center" wrapText="1"/>
      <protection locked="0"/>
    </xf>
    <xf numFmtId="0" fontId="2" fillId="2" borderId="0" xfId="0" applyFont="1" applyFill="1" applyAlignment="1">
      <alignment vertical="top"/>
    </xf>
    <xf numFmtId="0" fontId="27" fillId="5" borderId="25" xfId="0" applyFont="1" applyFill="1" applyBorder="1"/>
    <xf numFmtId="0" fontId="32" fillId="4" borderId="5" xfId="0" applyFont="1" applyFill="1" applyBorder="1" applyAlignment="1" applyProtection="1">
      <alignment horizontal="left" vertical="center" wrapText="1"/>
      <protection locked="0"/>
    </xf>
    <xf numFmtId="0" fontId="32" fillId="4" borderId="9" xfId="0" applyFont="1" applyFill="1" applyBorder="1" applyAlignment="1" applyProtection="1">
      <alignment horizontal="left" vertical="center" wrapText="1"/>
      <protection locked="0"/>
    </xf>
    <xf numFmtId="0" fontId="32" fillId="4" borderId="11" xfId="0" applyFont="1" applyFill="1" applyBorder="1" applyAlignment="1" applyProtection="1">
      <alignment horizontal="left" vertical="center" wrapText="1"/>
      <protection locked="0"/>
    </xf>
    <xf numFmtId="0" fontId="27" fillId="0" borderId="0" xfId="0" applyFont="1"/>
    <xf numFmtId="0" fontId="21" fillId="14" borderId="27" xfId="0" applyFont="1" applyFill="1" applyBorder="1" applyAlignment="1">
      <alignment horizontal="center" vertical="center" wrapText="1"/>
    </xf>
    <xf numFmtId="0" fontId="21" fillId="14" borderId="28" xfId="0" applyFont="1" applyFill="1" applyBorder="1" applyAlignment="1">
      <alignment horizontal="center" vertical="center" wrapText="1"/>
    </xf>
    <xf numFmtId="166" fontId="34" fillId="14" borderId="27" xfId="0" applyNumberFormat="1" applyFont="1" applyFill="1" applyBorder="1" applyAlignment="1">
      <alignment horizontal="center" vertical="center" wrapText="1"/>
    </xf>
    <xf numFmtId="166" fontId="21" fillId="14" borderId="27" xfId="0" applyNumberFormat="1" applyFont="1" applyFill="1" applyBorder="1" applyAlignment="1">
      <alignment horizontal="center" vertical="center" wrapText="1"/>
    </xf>
    <xf numFmtId="0" fontId="0" fillId="8" borderId="54" xfId="0" applyFill="1" applyBorder="1"/>
    <xf numFmtId="0" fontId="0" fillId="8" borderId="55" xfId="0" applyFill="1" applyBorder="1"/>
    <xf numFmtId="0" fontId="0" fillId="8" borderId="56" xfId="0" applyFill="1" applyBorder="1"/>
    <xf numFmtId="0" fontId="0" fillId="8" borderId="57" xfId="0" applyFill="1" applyBorder="1"/>
    <xf numFmtId="0" fontId="0" fillId="8" borderId="58" xfId="0" applyFill="1" applyBorder="1"/>
    <xf numFmtId="0" fontId="18" fillId="0" borderId="0" xfId="0" applyFont="1"/>
    <xf numFmtId="0" fontId="0" fillId="15" borderId="0" xfId="0" applyFill="1"/>
    <xf numFmtId="0" fontId="3" fillId="15" borderId="0" xfId="0" applyFont="1" applyFill="1"/>
    <xf numFmtId="0" fontId="0" fillId="15" borderId="0" xfId="0" applyFill="1" applyAlignment="1">
      <alignment wrapText="1"/>
    </xf>
    <xf numFmtId="0" fontId="16" fillId="15" borderId="0" xfId="0" applyFont="1" applyFill="1" applyAlignment="1">
      <alignment horizontal="center" vertical="center"/>
    </xf>
    <xf numFmtId="0" fontId="0" fillId="15" borderId="0" xfId="0" applyFill="1" applyAlignment="1">
      <alignment vertical="center"/>
    </xf>
    <xf numFmtId="0" fontId="0" fillId="15" borderId="0" xfId="0" applyFill="1" applyAlignment="1">
      <alignment horizontal="left" vertical="center"/>
    </xf>
    <xf numFmtId="0" fontId="0" fillId="15" borderId="0" xfId="0" applyFill="1" applyAlignment="1">
      <alignment horizontal="center" vertical="center"/>
    </xf>
    <xf numFmtId="0" fontId="15" fillId="15" borderId="0" xfId="0" applyFont="1" applyFill="1"/>
    <xf numFmtId="0" fontId="10" fillId="15" borderId="0" xfId="0" applyFont="1" applyFill="1"/>
    <xf numFmtId="0" fontId="18" fillId="17" borderId="9" xfId="0" applyFont="1" applyFill="1" applyBorder="1" applyAlignment="1">
      <alignment horizontal="center" vertical="center"/>
    </xf>
    <xf numFmtId="0" fontId="18" fillId="0" borderId="9" xfId="0" applyFont="1" applyBorder="1" applyAlignment="1">
      <alignment horizontal="center" vertical="center"/>
    </xf>
    <xf numFmtId="0" fontId="36" fillId="0" borderId="0" xfId="0" applyFont="1"/>
    <xf numFmtId="1" fontId="27" fillId="5" borderId="46" xfId="0" applyNumberFormat="1" applyFont="1" applyFill="1" applyBorder="1" applyAlignment="1">
      <alignment horizontal="center" wrapText="1"/>
    </xf>
    <xf numFmtId="0" fontId="18" fillId="18" borderId="9" xfId="0" applyFont="1" applyFill="1" applyBorder="1" applyAlignment="1">
      <alignment horizontal="center"/>
    </xf>
    <xf numFmtId="0" fontId="18" fillId="0" borderId="9" xfId="0" applyFont="1" applyBorder="1" applyAlignment="1">
      <alignment horizontal="center"/>
    </xf>
    <xf numFmtId="0" fontId="0" fillId="5" borderId="40" xfId="0" applyFill="1" applyBorder="1"/>
    <xf numFmtId="0" fontId="0" fillId="5" borderId="41" xfId="0" applyFill="1" applyBorder="1"/>
    <xf numFmtId="0" fontId="0" fillId="5" borderId="59" xfId="0" applyFill="1" applyBorder="1"/>
    <xf numFmtId="0" fontId="0" fillId="5" borderId="23" xfId="0" applyFill="1" applyBorder="1"/>
    <xf numFmtId="0" fontId="0" fillId="5" borderId="60" xfId="0" applyFill="1" applyBorder="1"/>
    <xf numFmtId="0" fontId="37" fillId="11" borderId="0" xfId="0" applyFont="1" applyFill="1"/>
    <xf numFmtId="0" fontId="18" fillId="11" borderId="0" xfId="0" applyFont="1" applyFill="1"/>
    <xf numFmtId="0" fontId="21" fillId="14" borderId="47" xfId="0" applyFont="1" applyFill="1" applyBorder="1" applyAlignment="1">
      <alignment horizontal="center" vertical="center" wrapText="1"/>
    </xf>
    <xf numFmtId="0" fontId="10" fillId="5" borderId="46" xfId="0" applyFont="1" applyFill="1" applyBorder="1"/>
    <xf numFmtId="165" fontId="21" fillId="14" borderId="81" xfId="0" applyNumberFormat="1" applyFont="1" applyFill="1" applyBorder="1" applyAlignment="1">
      <alignment horizontal="center" vertical="center" wrapText="1"/>
    </xf>
    <xf numFmtId="165" fontId="41" fillId="14" borderId="3" xfId="0" applyNumberFormat="1" applyFont="1" applyFill="1" applyBorder="1" applyAlignment="1">
      <alignment horizontal="center" vertical="center" wrapText="1"/>
    </xf>
    <xf numFmtId="165" fontId="21" fillId="14" borderId="4" xfId="0" applyNumberFormat="1" applyFont="1" applyFill="1" applyBorder="1" applyAlignment="1">
      <alignment horizontal="center" vertical="center" wrapText="1"/>
    </xf>
    <xf numFmtId="0" fontId="21" fillId="14" borderId="80" xfId="0" applyFont="1" applyFill="1" applyBorder="1" applyAlignment="1">
      <alignment horizontal="center" vertical="center" wrapText="1"/>
    </xf>
    <xf numFmtId="165" fontId="21" fillId="23" borderId="81" xfId="0" applyNumberFormat="1" applyFont="1" applyFill="1" applyBorder="1" applyAlignment="1">
      <alignment horizontal="center" vertical="center" wrapText="1"/>
    </xf>
    <xf numFmtId="165" fontId="41" fillId="23" borderId="3" xfId="0" applyNumberFormat="1" applyFont="1" applyFill="1" applyBorder="1" applyAlignment="1">
      <alignment horizontal="center" vertical="center" wrapText="1"/>
    </xf>
    <xf numFmtId="165" fontId="21" fillId="23" borderId="4" xfId="0" applyNumberFormat="1" applyFont="1" applyFill="1" applyBorder="1" applyAlignment="1">
      <alignment horizontal="center" vertical="center" wrapText="1"/>
    </xf>
    <xf numFmtId="0" fontId="7" fillId="5" borderId="0" xfId="0" applyFont="1" applyFill="1"/>
    <xf numFmtId="0" fontId="16" fillId="15" borderId="0" xfId="0" applyFont="1" applyFill="1"/>
    <xf numFmtId="0" fontId="17" fillId="15" borderId="0" xfId="0" applyFont="1" applyFill="1"/>
    <xf numFmtId="0" fontId="43" fillId="11" borderId="0" xfId="0" applyFont="1" applyFill="1"/>
    <xf numFmtId="0" fontId="16" fillId="15" borderId="0" xfId="0" applyFont="1" applyFill="1" applyAlignment="1">
      <alignment vertical="center"/>
    </xf>
    <xf numFmtId="0" fontId="42" fillId="0" borderId="40" xfId="0" applyFont="1" applyBorder="1" applyAlignment="1">
      <alignment vertical="top"/>
    </xf>
    <xf numFmtId="0" fontId="0" fillId="0" borderId="41" xfId="0" applyBorder="1"/>
    <xf numFmtId="0" fontId="18" fillId="0" borderId="40" xfId="0" applyFont="1" applyBorder="1" applyAlignment="1">
      <alignment horizontal="left" indent="1"/>
    </xf>
    <xf numFmtId="0" fontId="0" fillId="0" borderId="40" xfId="0" applyBorder="1"/>
    <xf numFmtId="0" fontId="2" fillId="2" borderId="79" xfId="0" applyFont="1" applyFill="1" applyBorder="1"/>
    <xf numFmtId="0" fontId="2" fillId="2" borderId="9" xfId="0" applyFont="1" applyFill="1" applyBorder="1"/>
    <xf numFmtId="0" fontId="0" fillId="0" borderId="59" xfId="0" applyBorder="1"/>
    <xf numFmtId="0" fontId="0" fillId="0" borderId="23" xfId="0" applyBorder="1"/>
    <xf numFmtId="0" fontId="0" fillId="0" borderId="60" xfId="0" applyBorder="1"/>
    <xf numFmtId="0" fontId="2" fillId="21" borderId="20" xfId="0" applyFont="1" applyFill="1" applyBorder="1" applyProtection="1">
      <protection locked="0"/>
    </xf>
    <xf numFmtId="0" fontId="2" fillId="21" borderId="21" xfId="0" applyFont="1" applyFill="1" applyBorder="1" applyProtection="1">
      <protection locked="0"/>
    </xf>
    <xf numFmtId="0" fontId="2" fillId="21" borderId="22" xfId="0" applyFont="1" applyFill="1" applyBorder="1" applyProtection="1">
      <protection locked="0"/>
    </xf>
    <xf numFmtId="0" fontId="2" fillId="21" borderId="40" xfId="0" applyFont="1" applyFill="1" applyBorder="1" applyProtection="1">
      <protection locked="0"/>
    </xf>
    <xf numFmtId="0" fontId="2" fillId="21" borderId="0" xfId="0" applyFont="1" applyFill="1" applyProtection="1">
      <protection locked="0"/>
    </xf>
    <xf numFmtId="0" fontId="2" fillId="21" borderId="41" xfId="0" applyFont="1" applyFill="1" applyBorder="1" applyProtection="1">
      <protection locked="0"/>
    </xf>
    <xf numFmtId="0" fontId="18" fillId="21" borderId="0" xfId="0" applyFont="1" applyFill="1" applyProtection="1">
      <protection locked="0"/>
    </xf>
    <xf numFmtId="0" fontId="18" fillId="21" borderId="41" xfId="0" applyFont="1" applyFill="1" applyBorder="1" applyProtection="1">
      <protection locked="0"/>
    </xf>
    <xf numFmtId="0" fontId="44" fillId="17" borderId="0" xfId="0" applyFont="1" applyFill="1"/>
    <xf numFmtId="166" fontId="10" fillId="5" borderId="25" xfId="0" applyNumberFormat="1" applyFont="1" applyFill="1" applyBorder="1"/>
    <xf numFmtId="0" fontId="12" fillId="15" borderId="0" xfId="0" applyFont="1" applyFill="1" applyAlignment="1">
      <alignment vertical="center" wrapText="1"/>
    </xf>
    <xf numFmtId="0" fontId="45" fillId="6" borderId="1" xfId="0" applyFont="1" applyFill="1" applyBorder="1" applyAlignment="1">
      <alignment horizontal="center" vertical="center"/>
    </xf>
    <xf numFmtId="0" fontId="45" fillId="6" borderId="1" xfId="0" applyFont="1" applyFill="1" applyBorder="1" applyAlignment="1">
      <alignment horizontal="center" vertical="center" wrapText="1"/>
    </xf>
    <xf numFmtId="0" fontId="46" fillId="15" borderId="0" xfId="0" applyFont="1" applyFill="1" applyAlignment="1">
      <alignment vertical="center"/>
    </xf>
    <xf numFmtId="0" fontId="21" fillId="4" borderId="12" xfId="0" applyFont="1" applyFill="1" applyBorder="1" applyAlignment="1">
      <alignment horizontal="center" vertical="center"/>
    </xf>
    <xf numFmtId="0" fontId="0" fillId="4" borderId="12" xfId="0" applyFill="1" applyBorder="1" applyAlignment="1">
      <alignment horizontal="center" vertical="center"/>
    </xf>
    <xf numFmtId="0" fontId="21" fillId="9" borderId="13" xfId="0" applyFont="1" applyFill="1" applyBorder="1" applyAlignment="1">
      <alignment horizontal="center" vertical="center"/>
    </xf>
    <xf numFmtId="0" fontId="0" fillId="4" borderId="13" xfId="0" applyFill="1" applyBorder="1" applyAlignment="1">
      <alignment horizontal="center" vertical="center"/>
    </xf>
    <xf numFmtId="0" fontId="21" fillId="4" borderId="14" xfId="0" applyFont="1" applyFill="1" applyBorder="1" applyAlignment="1">
      <alignment horizontal="center" vertical="center"/>
    </xf>
    <xf numFmtId="0" fontId="0" fillId="4" borderId="14" xfId="0" applyFill="1" applyBorder="1" applyAlignment="1">
      <alignment horizontal="center" vertical="center"/>
    </xf>
    <xf numFmtId="0" fontId="21" fillId="15" borderId="82" xfId="0" applyFont="1" applyFill="1" applyBorder="1" applyAlignment="1">
      <alignment horizontal="center" vertical="center"/>
    </xf>
    <xf numFmtId="0" fontId="12" fillId="15" borderId="82" xfId="0" applyFont="1" applyFill="1" applyBorder="1" applyAlignment="1">
      <alignment horizontal="center" vertical="center"/>
    </xf>
    <xf numFmtId="0" fontId="0" fillId="15" borderId="82" xfId="0" applyFill="1" applyBorder="1" applyAlignment="1">
      <alignment horizontal="center" vertical="center"/>
    </xf>
    <xf numFmtId="0" fontId="18" fillId="15" borderId="82" xfId="0" applyFont="1" applyFill="1" applyBorder="1" applyAlignment="1">
      <alignment horizontal="left" vertical="center"/>
    </xf>
    <xf numFmtId="0" fontId="0" fillId="15" borderId="82" xfId="0" applyFill="1" applyBorder="1" applyAlignment="1">
      <alignment vertical="center"/>
    </xf>
    <xf numFmtId="0" fontId="32" fillId="4" borderId="12" xfId="0" applyFont="1" applyFill="1" applyBorder="1" applyAlignment="1">
      <alignment horizontal="center" vertical="center"/>
    </xf>
    <xf numFmtId="0" fontId="32" fillId="4" borderId="13" xfId="0" applyFont="1" applyFill="1" applyBorder="1" applyAlignment="1">
      <alignment horizontal="center" vertical="center"/>
    </xf>
    <xf numFmtId="0" fontId="32" fillId="15" borderId="83" xfId="0" applyFont="1" applyFill="1" applyBorder="1" applyAlignment="1">
      <alignment horizontal="center" vertical="center"/>
    </xf>
    <xf numFmtId="0" fontId="12" fillId="15" borderId="84" xfId="0" applyFont="1" applyFill="1" applyBorder="1" applyAlignment="1">
      <alignment vertical="center" wrapText="1"/>
    </xf>
    <xf numFmtId="0" fontId="12" fillId="15" borderId="83" xfId="0" applyFont="1" applyFill="1" applyBorder="1" applyAlignment="1">
      <alignment horizontal="center" vertical="center"/>
    </xf>
    <xf numFmtId="0" fontId="0" fillId="15" borderId="83" xfId="0" applyFill="1" applyBorder="1" applyAlignment="1">
      <alignment horizontal="center" vertical="center"/>
    </xf>
    <xf numFmtId="0" fontId="11" fillId="15" borderId="83" xfId="0" applyFont="1" applyFill="1" applyBorder="1" applyAlignment="1">
      <alignment horizontal="center" vertical="center"/>
    </xf>
    <xf numFmtId="0" fontId="11" fillId="15" borderId="83" xfId="0" applyFont="1" applyFill="1" applyBorder="1" applyAlignment="1">
      <alignment horizontal="center" vertical="center" wrapText="1"/>
    </xf>
    <xf numFmtId="0" fontId="7" fillId="8" borderId="12" xfId="0" applyFont="1" applyFill="1" applyBorder="1" applyAlignment="1">
      <alignment horizontal="center" vertical="center" wrapText="1"/>
    </xf>
    <xf numFmtId="0" fontId="7" fillId="8" borderId="13" xfId="0" applyFont="1" applyFill="1" applyBorder="1" applyAlignment="1">
      <alignment horizontal="center" vertical="center" wrapText="1"/>
    </xf>
    <xf numFmtId="0" fontId="7" fillId="8" borderId="14" xfId="0" applyFont="1" applyFill="1" applyBorder="1" applyAlignment="1">
      <alignment horizontal="center" vertical="center" wrapText="1"/>
    </xf>
    <xf numFmtId="0" fontId="0" fillId="15" borderId="5" xfId="0" applyFill="1" applyBorder="1" applyAlignment="1">
      <alignment horizontal="left" vertical="center"/>
    </xf>
    <xf numFmtId="0" fontId="0" fillId="15" borderId="5" xfId="0" applyFill="1" applyBorder="1" applyAlignment="1">
      <alignment vertical="center"/>
    </xf>
    <xf numFmtId="0" fontId="0" fillId="15" borderId="5" xfId="0" applyFill="1" applyBorder="1" applyAlignment="1">
      <alignment horizontal="center" vertical="center"/>
    </xf>
    <xf numFmtId="0" fontId="0" fillId="0" borderId="85" xfId="0" applyBorder="1"/>
    <xf numFmtId="0" fontId="0" fillId="0" borderId="86" xfId="0" applyBorder="1"/>
    <xf numFmtId="0" fontId="0" fillId="0" borderId="87" xfId="0" applyBorder="1"/>
    <xf numFmtId="0" fontId="0" fillId="0" borderId="88" xfId="0" applyBorder="1"/>
    <xf numFmtId="0" fontId="0" fillId="0" borderId="89" xfId="0" applyBorder="1"/>
    <xf numFmtId="0" fontId="0" fillId="0" borderId="90" xfId="0" applyBorder="1"/>
    <xf numFmtId="0" fontId="0" fillId="0" borderId="91" xfId="0" applyBorder="1"/>
    <xf numFmtId="0" fontId="0" fillId="0" borderId="92" xfId="0" applyBorder="1"/>
    <xf numFmtId="0" fontId="0" fillId="0" borderId="93" xfId="0" applyBorder="1" applyAlignment="1">
      <alignment horizontal="center" vertical="center"/>
    </xf>
    <xf numFmtId="0" fontId="28" fillId="8" borderId="53" xfId="0" applyFont="1" applyFill="1" applyBorder="1" applyAlignment="1">
      <alignment horizontal="center" vertical="center"/>
    </xf>
    <xf numFmtId="166" fontId="10" fillId="5" borderId="25" xfId="0" applyNumberFormat="1" applyFont="1" applyFill="1" applyBorder="1" applyAlignment="1">
      <alignment horizontal="center" vertical="center"/>
    </xf>
    <xf numFmtId="0" fontId="10" fillId="0" borderId="0" xfId="0" applyFont="1" applyAlignment="1">
      <alignment horizontal="center" vertical="center"/>
    </xf>
    <xf numFmtId="0" fontId="12" fillId="4" borderId="0" xfId="0" applyFont="1" applyFill="1" applyAlignment="1">
      <alignment vertical="center" wrapText="1"/>
    </xf>
    <xf numFmtId="0" fontId="21" fillId="4" borderId="82" xfId="0" applyFont="1" applyFill="1" applyBorder="1" applyAlignment="1">
      <alignment horizontal="center" vertical="center"/>
    </xf>
    <xf numFmtId="0" fontId="0" fillId="4" borderId="82" xfId="0" applyFill="1" applyBorder="1" applyAlignment="1">
      <alignment horizontal="center" vertical="center"/>
    </xf>
    <xf numFmtId="0" fontId="48" fillId="0" borderId="79" xfId="0" applyFont="1" applyBorder="1" applyAlignment="1">
      <alignment horizontal="left" wrapText="1"/>
    </xf>
    <xf numFmtId="0" fontId="48" fillId="0" borderId="9" xfId="0" applyFont="1" applyBorder="1" applyAlignment="1">
      <alignment horizontal="left"/>
    </xf>
    <xf numFmtId="169" fontId="48" fillId="0" borderId="9" xfId="0" applyNumberFormat="1" applyFont="1" applyBorder="1" applyAlignment="1">
      <alignment horizontal="left"/>
    </xf>
    <xf numFmtId="0" fontId="48" fillId="0" borderId="9" xfId="0" applyFont="1" applyBorder="1" applyAlignment="1">
      <alignment horizontal="left" wrapText="1"/>
    </xf>
    <xf numFmtId="2" fontId="48" fillId="0" borderId="9" xfId="0" applyNumberFormat="1" applyFont="1" applyBorder="1" applyAlignment="1">
      <alignment horizontal="left"/>
    </xf>
    <xf numFmtId="0" fontId="16" fillId="2" borderId="20" xfId="0" applyFont="1" applyFill="1" applyBorder="1" applyAlignment="1">
      <alignment horizontal="left" vertical="center"/>
    </xf>
    <xf numFmtId="0" fontId="16" fillId="2" borderId="21" xfId="0" applyFont="1" applyFill="1" applyBorder="1" applyAlignment="1">
      <alignment horizontal="left" vertical="center"/>
    </xf>
    <xf numFmtId="0" fontId="16" fillId="2" borderId="22" xfId="0" applyFont="1" applyFill="1" applyBorder="1" applyAlignment="1">
      <alignment horizontal="left" vertical="center"/>
    </xf>
    <xf numFmtId="0" fontId="13" fillId="20" borderId="78" xfId="0" applyFont="1" applyFill="1" applyBorder="1" applyAlignment="1">
      <alignment horizontal="left"/>
    </xf>
    <xf numFmtId="0" fontId="13" fillId="20" borderId="43" xfId="0" applyFont="1" applyFill="1" applyBorder="1" applyAlignment="1">
      <alignment horizontal="left"/>
    </xf>
    <xf numFmtId="0" fontId="13" fillId="20" borderId="16" xfId="0" applyFont="1" applyFill="1" applyBorder="1" applyAlignment="1">
      <alignment horizontal="left"/>
    </xf>
    <xf numFmtId="0" fontId="13" fillId="5" borderId="78" xfId="0" applyFont="1" applyFill="1" applyBorder="1" applyAlignment="1">
      <alignment horizontal="left"/>
    </xf>
    <xf numFmtId="0" fontId="13" fillId="5" borderId="43" xfId="0" applyFont="1" applyFill="1" applyBorder="1" applyAlignment="1">
      <alignment horizontal="left"/>
    </xf>
    <xf numFmtId="0" fontId="13" fillId="5" borderId="16" xfId="0" applyFont="1" applyFill="1" applyBorder="1" applyAlignment="1">
      <alignment horizontal="left"/>
    </xf>
    <xf numFmtId="0" fontId="47" fillId="15" borderId="0" xfId="0" applyFont="1" applyFill="1" applyAlignment="1">
      <alignment horizontal="left" vertical="top" wrapText="1"/>
    </xf>
    <xf numFmtId="0" fontId="0" fillId="8" borderId="40" xfId="0" applyFill="1" applyBorder="1" applyAlignment="1">
      <alignment horizontal="center"/>
    </xf>
    <xf numFmtId="0" fontId="0" fillId="8" borderId="0" xfId="0" applyFill="1" applyAlignment="1">
      <alignment horizontal="center"/>
    </xf>
    <xf numFmtId="0" fontId="0" fillId="8" borderId="41" xfId="0" applyFill="1" applyBorder="1" applyAlignment="1">
      <alignment horizontal="center"/>
    </xf>
    <xf numFmtId="0" fontId="19" fillId="8" borderId="40" xfId="0" applyFont="1" applyFill="1" applyBorder="1" applyAlignment="1">
      <alignment horizontal="center" vertical="center"/>
    </xf>
    <xf numFmtId="0" fontId="19" fillId="8" borderId="0" xfId="0" applyFont="1" applyFill="1" applyAlignment="1">
      <alignment horizontal="center" vertical="center"/>
    </xf>
    <xf numFmtId="0" fontId="19" fillId="8" borderId="41" xfId="0" applyFont="1" applyFill="1" applyBorder="1" applyAlignment="1">
      <alignment horizontal="center" vertical="center"/>
    </xf>
    <xf numFmtId="0" fontId="25" fillId="2" borderId="65" xfId="0" applyFont="1" applyFill="1" applyBorder="1" applyAlignment="1">
      <alignment horizontal="center" vertical="center"/>
    </xf>
    <xf numFmtId="0" fontId="25" fillId="2" borderId="66" xfId="0" applyFont="1" applyFill="1" applyBorder="1" applyAlignment="1">
      <alignment horizontal="center" vertical="center"/>
    </xf>
    <xf numFmtId="0" fontId="25" fillId="2" borderId="67" xfId="0" applyFont="1" applyFill="1" applyBorder="1" applyAlignment="1">
      <alignment horizontal="center" vertical="center"/>
    </xf>
    <xf numFmtId="0" fontId="38" fillId="8" borderId="54" xfId="0" applyFont="1" applyFill="1" applyBorder="1" applyAlignment="1">
      <alignment horizontal="center" vertical="center"/>
    </xf>
    <xf numFmtId="0" fontId="38" fillId="8" borderId="0" xfId="0" applyFont="1" applyFill="1" applyAlignment="1">
      <alignment horizontal="center" vertical="center"/>
    </xf>
    <xf numFmtId="0" fontId="38" fillId="8" borderId="55" xfId="0" applyFont="1" applyFill="1" applyBorder="1" applyAlignment="1">
      <alignment horizontal="center" vertical="center"/>
    </xf>
    <xf numFmtId="0" fontId="24" fillId="2" borderId="71" xfId="0" applyFont="1" applyFill="1" applyBorder="1" applyAlignment="1">
      <alignment horizontal="center" vertical="center"/>
    </xf>
    <xf numFmtId="0" fontId="24" fillId="2" borderId="72" xfId="0" applyFont="1" applyFill="1" applyBorder="1" applyAlignment="1">
      <alignment horizontal="center" vertical="center"/>
    </xf>
    <xf numFmtId="0" fontId="24" fillId="2" borderId="73" xfId="0" applyFont="1" applyFill="1" applyBorder="1" applyAlignment="1">
      <alignment horizontal="center" vertical="center"/>
    </xf>
    <xf numFmtId="9" fontId="24" fillId="16" borderId="74" xfId="2" applyFont="1" applyFill="1" applyBorder="1" applyAlignment="1">
      <alignment horizontal="center"/>
    </xf>
    <xf numFmtId="9" fontId="24" fillId="16" borderId="75" xfId="2" applyFont="1" applyFill="1" applyBorder="1" applyAlignment="1">
      <alignment horizontal="center"/>
    </xf>
    <xf numFmtId="9" fontId="24" fillId="16" borderId="76" xfId="2" applyFont="1" applyFill="1" applyBorder="1" applyAlignment="1">
      <alignment horizontal="center"/>
    </xf>
    <xf numFmtId="0" fontId="24" fillId="2" borderId="65" xfId="0" applyFont="1" applyFill="1" applyBorder="1" applyAlignment="1">
      <alignment horizontal="center" vertical="center"/>
    </xf>
    <xf numFmtId="0" fontId="24" fillId="2" borderId="66" xfId="0" applyFont="1" applyFill="1" applyBorder="1" applyAlignment="1">
      <alignment horizontal="center" vertical="center"/>
    </xf>
    <xf numFmtId="0" fontId="24" fillId="2" borderId="67" xfId="0" applyFont="1" applyFill="1" applyBorder="1" applyAlignment="1">
      <alignment horizontal="center" vertical="center"/>
    </xf>
    <xf numFmtId="0" fontId="24" fillId="2" borderId="20" xfId="0" applyFont="1" applyFill="1" applyBorder="1" applyAlignment="1">
      <alignment horizontal="center" vertical="center"/>
    </xf>
    <xf numFmtId="0" fontId="24" fillId="2" borderId="21" xfId="0" applyFont="1" applyFill="1" applyBorder="1" applyAlignment="1">
      <alignment horizontal="center" vertical="center"/>
    </xf>
    <xf numFmtId="0" fontId="24" fillId="2" borderId="22" xfId="0" applyFont="1" applyFill="1" applyBorder="1" applyAlignment="1">
      <alignment horizontal="center" vertical="center"/>
    </xf>
    <xf numFmtId="0" fontId="24" fillId="10" borderId="65" xfId="0" applyFont="1" applyFill="1" applyBorder="1" applyAlignment="1">
      <alignment horizontal="center"/>
    </xf>
    <xf numFmtId="0" fontId="24" fillId="10" borderId="66" xfId="0" applyFont="1" applyFill="1" applyBorder="1" applyAlignment="1">
      <alignment horizontal="center"/>
    </xf>
    <xf numFmtId="0" fontId="24" fillId="10" borderId="67" xfId="0" applyFont="1" applyFill="1" applyBorder="1" applyAlignment="1">
      <alignment horizontal="center"/>
    </xf>
    <xf numFmtId="0" fontId="19" fillId="8" borderId="61" xfId="0" applyFont="1" applyFill="1" applyBorder="1" applyAlignment="1">
      <alignment horizontal="center"/>
    </xf>
    <xf numFmtId="0" fontId="19" fillId="8" borderId="62" xfId="0" applyFont="1" applyFill="1" applyBorder="1" applyAlignment="1">
      <alignment horizontal="center"/>
    </xf>
    <xf numFmtId="0" fontId="19" fillId="8" borderId="69" xfId="0" applyFont="1" applyFill="1" applyBorder="1" applyAlignment="1">
      <alignment horizontal="center"/>
    </xf>
    <xf numFmtId="0" fontId="26" fillId="9" borderId="66" xfId="0" applyFont="1" applyFill="1" applyBorder="1" applyAlignment="1">
      <alignment horizontal="center"/>
    </xf>
    <xf numFmtId="0" fontId="19" fillId="8" borderId="68" xfId="0" applyFont="1" applyFill="1" applyBorder="1" applyAlignment="1">
      <alignment horizontal="center"/>
    </xf>
    <xf numFmtId="0" fontId="19" fillId="8" borderId="64" xfId="0" applyFont="1" applyFill="1" applyBorder="1" applyAlignment="1">
      <alignment horizontal="center"/>
    </xf>
    <xf numFmtId="0" fontId="19" fillId="8" borderId="70" xfId="0" applyFont="1" applyFill="1" applyBorder="1" applyAlignment="1">
      <alignment horizontal="center"/>
    </xf>
    <xf numFmtId="0" fontId="24" fillId="7" borderId="65" xfId="0" applyFont="1" applyFill="1" applyBorder="1" applyAlignment="1">
      <alignment horizontal="center"/>
    </xf>
    <xf numFmtId="0" fontId="24" fillId="7" borderId="66" xfId="0" applyFont="1" applyFill="1" applyBorder="1" applyAlignment="1">
      <alignment horizontal="center"/>
    </xf>
    <xf numFmtId="0" fontId="24" fillId="7" borderId="67" xfId="0" applyFont="1" applyFill="1" applyBorder="1" applyAlignment="1">
      <alignment horizontal="center"/>
    </xf>
    <xf numFmtId="0" fontId="40" fillId="8" borderId="55" xfId="0" applyFont="1" applyFill="1" applyBorder="1" applyAlignment="1">
      <alignment horizontal="center" vertical="center"/>
    </xf>
    <xf numFmtId="0" fontId="40" fillId="8" borderId="58" xfId="0" applyFont="1" applyFill="1" applyBorder="1" applyAlignment="1">
      <alignment horizontal="center" vertical="center"/>
    </xf>
    <xf numFmtId="0" fontId="24" fillId="2" borderId="65" xfId="0" applyFont="1" applyFill="1" applyBorder="1" applyAlignment="1">
      <alignment horizontal="center"/>
    </xf>
    <xf numFmtId="0" fontId="24" fillId="2" borderId="66" xfId="0" applyFont="1" applyFill="1" applyBorder="1" applyAlignment="1">
      <alignment horizontal="center"/>
    </xf>
    <xf numFmtId="0" fontId="24" fillId="2" borderId="67" xfId="0" applyFont="1" applyFill="1" applyBorder="1" applyAlignment="1">
      <alignment horizontal="center"/>
    </xf>
    <xf numFmtId="0" fontId="33" fillId="2" borderId="65" xfId="0" applyFont="1" applyFill="1" applyBorder="1" applyAlignment="1">
      <alignment horizontal="center" vertical="center"/>
    </xf>
    <xf numFmtId="0" fontId="33" fillId="2" borderId="66" xfId="0" applyFont="1" applyFill="1" applyBorder="1" applyAlignment="1">
      <alignment horizontal="center" vertical="center"/>
    </xf>
    <xf numFmtId="0" fontId="33" fillId="2" borderId="67" xfId="0" applyFont="1" applyFill="1" applyBorder="1" applyAlignment="1">
      <alignment horizontal="center" vertical="center"/>
    </xf>
    <xf numFmtId="0" fontId="35" fillId="8" borderId="54" xfId="0" applyFont="1" applyFill="1" applyBorder="1" applyAlignment="1">
      <alignment horizontal="center" vertical="center"/>
    </xf>
    <xf numFmtId="0" fontId="35" fillId="8" borderId="0" xfId="0" applyFont="1" applyFill="1" applyAlignment="1">
      <alignment horizontal="center" vertical="center"/>
    </xf>
    <xf numFmtId="0" fontId="35" fillId="8" borderId="55" xfId="0" applyFont="1" applyFill="1" applyBorder="1" applyAlignment="1">
      <alignment horizontal="center" vertical="center"/>
    </xf>
    <xf numFmtId="0" fontId="19" fillId="8" borderId="54" xfId="0" applyFont="1" applyFill="1" applyBorder="1" applyAlignment="1">
      <alignment horizontal="center" vertical="center"/>
    </xf>
    <xf numFmtId="0" fontId="30" fillId="8" borderId="54" xfId="0" applyFont="1" applyFill="1" applyBorder="1" applyAlignment="1">
      <alignment horizontal="center" vertical="center"/>
    </xf>
    <xf numFmtId="0" fontId="30" fillId="8" borderId="0" xfId="0" applyFont="1" applyFill="1" applyAlignment="1">
      <alignment horizontal="center" vertical="center"/>
    </xf>
    <xf numFmtId="0" fontId="39" fillId="8" borderId="55" xfId="0" applyFont="1" applyFill="1" applyBorder="1" applyAlignment="1">
      <alignment horizontal="center" vertical="center"/>
    </xf>
    <xf numFmtId="0" fontId="18" fillId="8" borderId="51" xfId="0" applyFont="1" applyFill="1" applyBorder="1" applyAlignment="1">
      <alignment horizontal="center" vertical="center" wrapText="1"/>
    </xf>
    <xf numFmtId="0" fontId="18" fillId="8" borderId="52" xfId="0" applyFont="1" applyFill="1" applyBorder="1" applyAlignment="1">
      <alignment horizontal="center" vertical="center" wrapText="1"/>
    </xf>
    <xf numFmtId="0" fontId="18" fillId="8" borderId="53" xfId="0" applyFont="1" applyFill="1" applyBorder="1" applyAlignment="1">
      <alignment horizontal="center" vertical="center" wrapText="1"/>
    </xf>
    <xf numFmtId="0" fontId="18" fillId="8" borderId="54" xfId="0" applyFont="1" applyFill="1" applyBorder="1" applyAlignment="1">
      <alignment horizontal="center" vertical="center" wrapText="1"/>
    </xf>
    <xf numFmtId="0" fontId="18" fillId="8" borderId="0" xfId="0" applyFont="1" applyFill="1" applyAlignment="1">
      <alignment horizontal="center" vertical="center" wrapText="1"/>
    </xf>
    <xf numFmtId="0" fontId="18" fillId="8" borderId="55" xfId="0" applyFont="1" applyFill="1" applyBorder="1" applyAlignment="1">
      <alignment horizontal="center" vertical="center" wrapText="1"/>
    </xf>
    <xf numFmtId="0" fontId="18" fillId="8" borderId="54" xfId="0" applyFont="1" applyFill="1" applyBorder="1" applyAlignment="1">
      <alignment horizontal="center" vertical="center"/>
    </xf>
    <xf numFmtId="0" fontId="18" fillId="8" borderId="0" xfId="0" applyFont="1" applyFill="1" applyAlignment="1">
      <alignment horizontal="center" vertical="center"/>
    </xf>
    <xf numFmtId="0" fontId="18" fillId="8" borderId="55" xfId="0" applyFont="1" applyFill="1" applyBorder="1" applyAlignment="1">
      <alignment horizontal="center" vertical="center"/>
    </xf>
    <xf numFmtId="0" fontId="18" fillId="8" borderId="56" xfId="0" applyFont="1" applyFill="1" applyBorder="1" applyAlignment="1">
      <alignment horizontal="center" vertical="center"/>
    </xf>
    <xf numFmtId="0" fontId="18" fillId="8" borderId="57" xfId="0" applyFont="1" applyFill="1" applyBorder="1" applyAlignment="1">
      <alignment horizontal="center" vertical="center"/>
    </xf>
    <xf numFmtId="0" fontId="18" fillId="8" borderId="58" xfId="0" applyFont="1" applyFill="1" applyBorder="1" applyAlignment="1">
      <alignment horizontal="center" vertical="center"/>
    </xf>
    <xf numFmtId="0" fontId="19" fillId="8" borderId="55" xfId="0" applyFont="1" applyFill="1" applyBorder="1" applyAlignment="1">
      <alignment horizontal="center" vertical="center"/>
    </xf>
    <xf numFmtId="0" fontId="29" fillId="8" borderId="40" xfId="0" applyFont="1" applyFill="1" applyBorder="1" applyAlignment="1">
      <alignment horizontal="center" vertical="center"/>
    </xf>
    <xf numFmtId="0" fontId="29" fillId="8" borderId="0" xfId="0" applyFont="1" applyFill="1" applyAlignment="1">
      <alignment horizontal="center" vertical="center"/>
    </xf>
    <xf numFmtId="0" fontId="29" fillId="8" borderId="59" xfId="0" applyFont="1" applyFill="1" applyBorder="1" applyAlignment="1">
      <alignment horizontal="center" vertical="center"/>
    </xf>
    <xf numFmtId="0" fontId="29" fillId="8" borderId="23" xfId="0" applyFont="1" applyFill="1" applyBorder="1" applyAlignment="1">
      <alignment horizontal="center" vertical="center"/>
    </xf>
    <xf numFmtId="0" fontId="29" fillId="8" borderId="41" xfId="0" applyFont="1" applyFill="1" applyBorder="1" applyAlignment="1">
      <alignment horizontal="center" vertical="center"/>
    </xf>
    <xf numFmtId="0" fontId="29" fillId="8" borderId="60" xfId="0" applyFont="1" applyFill="1" applyBorder="1" applyAlignment="1">
      <alignment horizontal="center" vertical="center"/>
    </xf>
    <xf numFmtId="0" fontId="31" fillId="8" borderId="54" xfId="0" applyFont="1" applyFill="1" applyBorder="1" applyAlignment="1">
      <alignment horizontal="center" vertical="center"/>
    </xf>
    <xf numFmtId="0" fontId="31" fillId="8" borderId="0" xfId="0" applyFont="1" applyFill="1" applyAlignment="1">
      <alignment horizontal="center" vertical="center"/>
    </xf>
    <xf numFmtId="0" fontId="31" fillId="8" borderId="56" xfId="0" applyFont="1" applyFill="1" applyBorder="1" applyAlignment="1">
      <alignment horizontal="center" vertical="center"/>
    </xf>
    <xf numFmtId="0" fontId="31" fillId="8" borderId="57" xfId="0" applyFont="1" applyFill="1" applyBorder="1" applyAlignment="1">
      <alignment horizontal="center" vertical="center"/>
    </xf>
    <xf numFmtId="0" fontId="28" fillId="8" borderId="54" xfId="0" applyFont="1" applyFill="1" applyBorder="1" applyAlignment="1">
      <alignment horizontal="center" vertical="center"/>
    </xf>
    <xf numFmtId="0" fontId="28" fillId="8" borderId="0" xfId="0" applyFont="1" applyFill="1" applyAlignment="1">
      <alignment horizontal="center" vertical="center"/>
    </xf>
    <xf numFmtId="0" fontId="7" fillId="8" borderId="51" xfId="0" applyFont="1" applyFill="1" applyBorder="1" applyAlignment="1">
      <alignment horizontal="center" vertical="center"/>
    </xf>
    <xf numFmtId="0" fontId="28" fillId="8" borderId="52" xfId="0" applyFont="1" applyFill="1" applyBorder="1" applyAlignment="1">
      <alignment horizontal="center" vertical="center"/>
    </xf>
    <xf numFmtId="0" fontId="10" fillId="2" borderId="0" xfId="0" applyFont="1" applyFill="1" applyAlignment="1">
      <alignment horizontal="center"/>
    </xf>
    <xf numFmtId="0" fontId="16" fillId="15" borderId="0" xfId="0" applyFont="1" applyFill="1" applyAlignment="1">
      <alignment horizontal="left" vertical="top" wrapText="1"/>
    </xf>
    <xf numFmtId="0" fontId="6" fillId="2" borderId="0" xfId="0" applyFont="1" applyFill="1" applyAlignment="1">
      <alignment horizontal="left" indent="5"/>
    </xf>
    <xf numFmtId="0" fontId="0" fillId="8" borderId="40" xfId="0" applyFill="1" applyBorder="1" applyAlignment="1" applyProtection="1">
      <alignment horizontal="left" wrapText="1"/>
      <protection locked="0"/>
    </xf>
    <xf numFmtId="0" fontId="0" fillId="8" borderId="0" xfId="0" applyFill="1" applyAlignment="1" applyProtection="1">
      <alignment horizontal="left" wrapText="1"/>
      <protection locked="0"/>
    </xf>
    <xf numFmtId="0" fontId="0" fillId="8" borderId="41" xfId="0" applyFill="1" applyBorder="1" applyAlignment="1" applyProtection="1">
      <alignment horizontal="left" wrapText="1"/>
      <protection locked="0"/>
    </xf>
    <xf numFmtId="0" fontId="0" fillId="8" borderId="59" xfId="0" applyFill="1" applyBorder="1" applyAlignment="1" applyProtection="1">
      <alignment horizontal="left" wrapText="1"/>
      <protection locked="0"/>
    </xf>
    <xf numFmtId="0" fontId="0" fillId="8" borderId="23" xfId="0" applyFill="1" applyBorder="1" applyAlignment="1" applyProtection="1">
      <alignment horizontal="left" wrapText="1"/>
      <protection locked="0"/>
    </xf>
    <xf numFmtId="0" fontId="0" fillId="8" borderId="60" xfId="0" applyFill="1" applyBorder="1" applyAlignment="1" applyProtection="1">
      <alignment horizontal="left" wrapText="1"/>
      <protection locked="0"/>
    </xf>
    <xf numFmtId="0" fontId="6" fillId="19" borderId="20" xfId="0" applyFont="1" applyFill="1" applyBorder="1" applyAlignment="1">
      <alignment horizontal="left" vertical="center"/>
    </xf>
    <xf numFmtId="0" fontId="6" fillId="19" borderId="21" xfId="0" applyFont="1" applyFill="1" applyBorder="1" applyAlignment="1">
      <alignment horizontal="left" vertical="center"/>
    </xf>
    <xf numFmtId="0" fontId="6" fillId="19" borderId="22" xfId="0" applyFont="1" applyFill="1" applyBorder="1" applyAlignment="1">
      <alignment horizontal="left" vertical="center"/>
    </xf>
    <xf numFmtId="0" fontId="18" fillId="8" borderId="77" xfId="0" applyFont="1" applyFill="1" applyBorder="1" applyAlignment="1" applyProtection="1">
      <alignment horizontal="left" wrapText="1"/>
      <protection locked="0"/>
    </xf>
    <xf numFmtId="0" fontId="18" fillId="8" borderId="42" xfId="0" applyFont="1" applyFill="1" applyBorder="1" applyAlignment="1" applyProtection="1">
      <alignment horizontal="left" wrapText="1"/>
      <protection locked="0"/>
    </xf>
    <xf numFmtId="0" fontId="18" fillId="8" borderId="45" xfId="0" applyFont="1" applyFill="1" applyBorder="1" applyAlignment="1" applyProtection="1">
      <alignment horizontal="left" wrapText="1"/>
      <protection locked="0"/>
    </xf>
    <xf numFmtId="0" fontId="18" fillId="8" borderId="40" xfId="0" applyFont="1" applyFill="1" applyBorder="1" applyAlignment="1" applyProtection="1">
      <alignment horizontal="left" wrapText="1"/>
      <protection locked="0"/>
    </xf>
    <xf numFmtId="0" fontId="18" fillId="8" borderId="0" xfId="0" applyFont="1" applyFill="1" applyAlignment="1" applyProtection="1">
      <alignment horizontal="left" wrapText="1"/>
      <protection locked="0"/>
    </xf>
    <xf numFmtId="0" fontId="18" fillId="8" borderId="41" xfId="0" applyFont="1" applyFill="1" applyBorder="1" applyAlignment="1" applyProtection="1">
      <alignment horizontal="left" wrapText="1"/>
      <protection locked="0"/>
    </xf>
    <xf numFmtId="0" fontId="44" fillId="22" borderId="0" xfId="0" applyFont="1" applyFill="1" applyAlignment="1">
      <alignment horizontal="left"/>
    </xf>
  </cellXfs>
  <cellStyles count="3">
    <cellStyle name="Comma" xfId="1" builtinId="3"/>
    <cellStyle name="Normal" xfId="0" builtinId="0"/>
    <cellStyle name="Percent" xfId="2" builtinId="5"/>
  </cellStyles>
  <dxfs count="71">
    <dxf>
      <numFmt numFmtId="13" formatCode="0%"/>
    </dxf>
    <dxf>
      <numFmt numFmtId="164" formatCode="_(* #,##0.00_);_(* \(#,##0.00\);_(* &quot;-&quot;??_);_(@_)"/>
    </dxf>
    <dxf>
      <font>
        <color theme="0"/>
      </font>
      <fill>
        <patternFill>
          <bgColor rgb="FF00B050"/>
        </patternFill>
      </fill>
    </dxf>
    <dxf>
      <fill>
        <patternFill>
          <bgColor theme="8" tint="0.59996337778862885"/>
        </patternFill>
      </fill>
    </dxf>
    <dxf>
      <fill>
        <patternFill>
          <bgColor rgb="FFFFFF9F"/>
        </patternFill>
      </fill>
    </dxf>
    <dxf>
      <fill>
        <patternFill>
          <bgColor theme="9" tint="0.59996337778862885"/>
        </patternFill>
      </fill>
    </dxf>
    <dxf>
      <fill>
        <patternFill>
          <bgColor theme="7" tint="0.59996337778862885"/>
        </patternFill>
      </fill>
    </dxf>
    <dxf>
      <font>
        <color rgb="FFC00000"/>
      </font>
      <fill>
        <patternFill>
          <bgColor rgb="FFFFB7B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9"/>
        <color auto="1"/>
        <name val="Calibri"/>
        <family val="2"/>
        <scheme val="minor"/>
      </font>
      <numFmt numFmtId="167" formatCode="[$PHP]\ #,##0.00_);[Red]\([$PHP]\ #,##0.0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 formatCode="0"/>
      <fill>
        <patternFill patternType="solid">
          <fgColor indexed="64"/>
          <bgColor theme="1" tint="0.499984740745262"/>
        </patternFill>
      </fill>
      <alignment horizontal="center" vertical="center" textRotation="0" wrapText="1" indent="0" justifyLastLine="0" shrinkToFit="0" readingOrder="0"/>
      <border diagonalUp="0" diagonalDown="0" outline="0">
        <left/>
        <right/>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 formatCode="0"/>
      <fill>
        <patternFill patternType="solid">
          <fgColor indexed="64"/>
          <bgColor theme="1" tint="0.499984740745262"/>
        </patternFill>
      </fill>
      <alignment horizontal="center" vertical="center" textRotation="0" wrapText="1" indent="0" justifyLastLine="0" shrinkToFit="0" readingOrder="0"/>
      <border diagonalUp="0" diagonalDown="0" outline="0">
        <left/>
        <right/>
        <top/>
        <bottom style="thin">
          <color indexed="64"/>
        </bottom>
      </border>
      <protection locked="0" hidden="0"/>
    </dxf>
    <dxf>
      <border outline="0">
        <left style="thin">
          <color indexed="64"/>
        </left>
        <top style="thick">
          <color indexed="64"/>
        </top>
        <bottom style="thin">
          <color indexed="64"/>
        </bottom>
      </border>
    </dxf>
    <dxf>
      <fill>
        <patternFill patternType="solid">
          <fgColor indexed="64"/>
          <bgColor theme="1" tint="0.499984740745262"/>
        </patternFill>
      </fill>
    </dxf>
    <dxf>
      <border outline="0">
        <bottom style="thick">
          <color indexed="64"/>
        </bottom>
      </border>
    </dxf>
    <dxf>
      <font>
        <b/>
        <i val="0"/>
        <strike val="0"/>
        <condense val="0"/>
        <extend val="0"/>
        <outline val="0"/>
        <shadow val="0"/>
        <u val="none"/>
        <vertAlign val="baseline"/>
        <sz val="11"/>
        <color theme="1"/>
        <name val="Calibri"/>
        <family val="2"/>
        <scheme val="minor"/>
      </font>
      <numFmt numFmtId="11" formatCode="&quot;₱&quot;#,##0.00;\-&quot;₱&quot;#,##0.00"/>
      <fill>
        <patternFill patternType="solid">
          <fgColor indexed="64"/>
          <bgColor theme="9"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auto="1"/>
        <name val="Calibri"/>
        <family val="2"/>
        <scheme val="minor"/>
      </font>
      <numFmt numFmtId="167" formatCode="[$PHP]\ #,##0.00_);[Red]\([$PHP]\ #,##0.00\)"/>
      <fill>
        <patternFill patternType="solid">
          <fgColor indexed="64"/>
          <bgColor theme="1" tint="0.49998474074526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67" formatCode="[$PHP]\ #,##0.00_);[Red]\([$PHP]\ #,##0.0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66" formatCode="&quot;₱&quot;#,##0.00"/>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66" formatCode="&quot;₱&quot;#,##0.00"/>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9"/>
        <color auto="1"/>
        <name val="Calibri"/>
        <family val="2"/>
        <scheme val="minor"/>
      </font>
      <numFmt numFmtId="165" formatCode="[$-3409]dd\-mmm\-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65" formatCode="[$-3409]dd\-mmm\-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65" formatCode="[$-3409]dd\-mmm\-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65" formatCode="[$-3409]dd\-mmm\-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65" formatCode="[$-3409]dd\-mmm\-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65" formatCode="[$-3409]dd\-mmm\-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protection locked="0" hidden="0"/>
    </dxf>
    <dxf>
      <font>
        <b/>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scheme val="minor"/>
      </font>
      <numFmt numFmtId="165" formatCode="[$-3409]dd\-mmm\-yy;@"/>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70C0"/>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70C0"/>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outline="0">
        <top style="thick">
          <color indexed="64"/>
        </top>
        <bottom style="thin">
          <color indexed="64"/>
        </bottom>
      </border>
    </dxf>
    <dxf>
      <font>
        <b val="0"/>
        <i val="0"/>
        <strike val="0"/>
        <condense val="0"/>
        <extend val="0"/>
        <outline val="0"/>
        <shadow val="0"/>
        <u val="none"/>
        <vertAlign val="baseline"/>
        <sz val="9"/>
        <color auto="1"/>
        <name val="Calibri"/>
        <family val="2"/>
        <scheme val="minor"/>
      </font>
      <fill>
        <patternFill patternType="solid">
          <fgColor indexed="64"/>
          <bgColor theme="0" tint="-4.9989318521683403E-2"/>
        </patternFill>
      </fill>
      <alignment horizontal="center" vertical="center" textRotation="0" wrapText="1" indent="0" justifyLastLine="0" shrinkToFit="0" readingOrder="0"/>
      <protection locked="0" hidden="0"/>
    </dxf>
    <dxf>
      <border outline="0">
        <bottom style="thick">
          <color indexed="64"/>
        </bottom>
      </border>
    </dxf>
    <dxf>
      <font>
        <strike val="0"/>
        <outline val="0"/>
        <shadow val="0"/>
        <u val="none"/>
        <vertAlign val="baseline"/>
        <sz val="11"/>
        <name val="Calibri"/>
        <family val="2"/>
        <scheme val="minor"/>
      </font>
      <protection locked="1" hidden="0"/>
    </dxf>
    <dxf>
      <font>
        <color theme="0"/>
      </font>
      <fill>
        <patternFill>
          <bgColor rgb="FF00B050"/>
        </patternFill>
      </fill>
    </dxf>
    <dxf>
      <fill>
        <patternFill>
          <bgColor theme="8" tint="0.59996337778862885"/>
        </patternFill>
      </fill>
    </dxf>
    <dxf>
      <fill>
        <patternFill>
          <bgColor rgb="FFFFFF9F"/>
        </patternFill>
      </fill>
    </dxf>
    <dxf>
      <fill>
        <patternFill>
          <bgColor theme="9" tint="0.59996337778862885"/>
        </patternFill>
      </fill>
    </dxf>
    <dxf>
      <fill>
        <patternFill>
          <bgColor theme="7" tint="0.59996337778862885"/>
        </patternFill>
      </fill>
    </dxf>
    <dxf>
      <font>
        <color rgb="FFC00000"/>
      </font>
      <fill>
        <patternFill>
          <bgColor rgb="FFFFB7B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theme="0"/>
      </font>
    </dxf>
    <dxf>
      <fill>
        <patternFill>
          <bgColor theme="0"/>
        </patternFill>
      </fill>
    </dxf>
    <dxf>
      <font>
        <color theme="0"/>
      </font>
      <fill>
        <patternFill>
          <bgColor theme="0"/>
        </patternFill>
      </fill>
    </dxf>
    <dxf>
      <font>
        <b/>
        <color theme="1"/>
      </font>
      <border>
        <bottom style="thin">
          <color theme="9"/>
        </bottom>
        <vertical/>
        <horizontal/>
      </border>
    </dxf>
    <dxf>
      <font>
        <b/>
        <i val="0"/>
        <sz val="9"/>
        <color theme="1"/>
      </font>
      <fill>
        <patternFill>
          <bgColor theme="9" tint="0.79998168889431442"/>
        </patternFill>
      </fill>
      <border diagonalUp="0" diagonalDown="0">
        <left/>
        <right/>
        <top/>
        <bottom/>
        <vertical/>
        <horizontal/>
      </border>
    </dxf>
  </dxfs>
  <tableStyles count="1" defaultTableStyle="TableStyleMedium2" defaultPivotStyle="PivotStyleLight16">
    <tableStyle name="dupdup 1" pivot="0" table="0" count="10" xr9:uid="{BAA1FA31-866A-4AC4-A75E-A0A0C7E546B4}">
      <tableStyleElement type="wholeTable" dxfId="70"/>
      <tableStyleElement type="headerRow" dxfId="69"/>
    </tableStyle>
  </tableStyles>
  <colors>
    <mruColors>
      <color rgb="FFFCEEDC"/>
      <color rgb="FF89FFBE"/>
      <color rgb="FFFF7171"/>
      <color rgb="FFFF4F4F"/>
      <color rgb="FFFF8B8B"/>
      <color rgb="FFFFFF9F"/>
      <color rgb="FFFFB7B7"/>
      <color rgb="FFFF999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dupdup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07/relationships/slicerCache" Target="slicerCaches/slicerCache8.xml"/><Relationship Id="rId26" Type="http://schemas.microsoft.com/office/2007/relationships/slicerCache" Target="slicerCaches/slicerCache16.xml"/><Relationship Id="rId3" Type="http://schemas.openxmlformats.org/officeDocument/2006/relationships/worksheet" Target="worksheets/sheet3.xml"/><Relationship Id="rId21" Type="http://schemas.microsoft.com/office/2007/relationships/slicerCache" Target="slicerCaches/slicerCache11.xml"/><Relationship Id="rId34"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5" Type="http://schemas.microsoft.com/office/2007/relationships/slicerCache" Target="slicerCaches/slicerCache15.xml"/><Relationship Id="rId33" Type="http://schemas.openxmlformats.org/officeDocument/2006/relationships/customXml" Target="../customXml/item3.xml"/><Relationship Id="rId2" Type="http://schemas.openxmlformats.org/officeDocument/2006/relationships/worksheet" Target="worksheets/sheet2.xml"/><Relationship Id="rId16" Type="http://schemas.microsoft.com/office/2007/relationships/slicerCache" Target="slicerCaches/slicerCache6.xml"/><Relationship Id="rId20" Type="http://schemas.microsoft.com/office/2007/relationships/slicerCache" Target="slicerCaches/slicerCache1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microsoft.com/office/2007/relationships/slicerCache" Target="slicerCaches/slicerCache14.xml"/><Relationship Id="rId32" Type="http://schemas.openxmlformats.org/officeDocument/2006/relationships/customXml" Target="../customXml/item2.xml"/><Relationship Id="rId5" Type="http://schemas.openxmlformats.org/officeDocument/2006/relationships/worksheet" Target="worksheets/sheet5.xml"/><Relationship Id="rId15" Type="http://schemas.microsoft.com/office/2007/relationships/slicerCache" Target="slicerCaches/slicerCache5.xml"/><Relationship Id="rId23" Type="http://schemas.microsoft.com/office/2007/relationships/slicerCache" Target="slicerCaches/slicerCache13.xml"/><Relationship Id="rId28" Type="http://schemas.openxmlformats.org/officeDocument/2006/relationships/styles" Target="styles.xml"/><Relationship Id="rId10" Type="http://schemas.openxmlformats.org/officeDocument/2006/relationships/pivotCacheDefinition" Target="pivotCache/pivotCacheDefinition1.xml"/><Relationship Id="rId19" Type="http://schemas.microsoft.com/office/2007/relationships/slicerCache" Target="slicerCaches/slicerCache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microsoft.com/office/2007/relationships/slicerCache" Target="slicerCaches/slicerCache12.xml"/><Relationship Id="rId27" Type="http://schemas.openxmlformats.org/officeDocument/2006/relationships/theme" Target="theme/theme1.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 PMO 2023 PMO Dashboard and Project Tracker Template v1.61 BU mmddyyyy.xlsm]PIVOT Sheet!PivotTable7</c:name>
    <c:fmtId val="5"/>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92D050"/>
          </a:solidFill>
          <a:ln w="9525" cap="flat" cmpd="sng" algn="ctr">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0">
                    <a:solidFill>
                      <a:schemeClr val="tx1"/>
                    </a:solidFill>
                  </a:ln>
                  <a:solidFill>
                    <a:schemeClr val="tx1"/>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9"/>
        <c:spPr>
          <a:solidFill>
            <a:schemeClr val="accent2">
              <a:lumMod val="60000"/>
              <a:lumOff val="40000"/>
            </a:schemeClr>
          </a:solidFill>
          <a:ln w="9525" cap="flat" cmpd="sng" algn="ctr">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0">
                    <a:solidFill>
                      <a:schemeClr val="tx1"/>
                    </a:solidFill>
                  </a:ln>
                  <a:solidFill>
                    <a:schemeClr val="tx1"/>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10"/>
        <c:spPr>
          <a:solidFill>
            <a:schemeClr val="accent2">
              <a:lumMod val="20000"/>
              <a:lumOff val="80000"/>
            </a:schemeClr>
          </a:solidFill>
          <a:ln w="9525" cap="flat" cmpd="sng" algn="ctr">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0">
                    <a:solidFill>
                      <a:schemeClr val="tx1"/>
                    </a:solidFill>
                  </a:ln>
                  <a:solidFill>
                    <a:schemeClr val="tx1"/>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11"/>
        <c:spPr>
          <a:solidFill>
            <a:schemeClr val="accent5">
              <a:lumMod val="75000"/>
            </a:schemeClr>
          </a:solidFill>
          <a:ln w="9525" cap="flat" cmpd="sng" algn="ctr">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0">
                    <a:solidFill>
                      <a:schemeClr val="tx1"/>
                    </a:solidFill>
                  </a:ln>
                  <a:solidFill>
                    <a:schemeClr val="tx1"/>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2">
              <a:lumMod val="20000"/>
              <a:lumOff val="80000"/>
            </a:schemeClr>
          </a:solidFill>
          <a:ln w="9525" cap="flat" cmpd="sng" algn="ctr">
            <a:noFill/>
            <a:round/>
          </a:ln>
          <a:effectLst/>
        </c:spPr>
      </c:pivotFmt>
      <c:pivotFmt>
        <c:idx val="13"/>
        <c:spPr>
          <a:solidFill>
            <a:srgbClr val="92D050"/>
          </a:solidFill>
          <a:ln w="9525" cap="flat" cmpd="sng" algn="ctr">
            <a:noFill/>
            <a:round/>
          </a:ln>
          <a:effectLst/>
        </c:spPr>
      </c:pivotFmt>
      <c:pivotFmt>
        <c:idx val="14"/>
        <c:spPr>
          <a:solidFill>
            <a:schemeClr val="accent5">
              <a:lumMod val="75000"/>
            </a:schemeClr>
          </a:solidFill>
          <a:ln w="9525" cap="flat" cmpd="sng" algn="ctr">
            <a:noFill/>
            <a:round/>
          </a:ln>
          <a:effectLst/>
        </c:spPr>
        <c:dLbl>
          <c:idx val="0"/>
          <c:layout>
            <c:manualLayout>
              <c:x val="-3.1094595881655438E-3"/>
              <c:y val="-4.2883118585522653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ln w="0">
                    <a:solidFill>
                      <a:schemeClr val="tx1"/>
                    </a:solidFill>
                  </a:ln>
                  <a:solidFill>
                    <a:schemeClr val="tx1"/>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15:layout>
                <c:manualLayout>
                  <c:w val="0.29678224797279151"/>
                  <c:h val="0.12852739242394859"/>
                </c:manualLayout>
              </c15:layout>
            </c:ext>
          </c:extLst>
        </c:dLbl>
      </c:pivotFmt>
    </c:pivotFmts>
    <c:plotArea>
      <c:layout>
        <c:manualLayout>
          <c:layoutTarget val="inner"/>
          <c:xMode val="edge"/>
          <c:yMode val="edge"/>
          <c:x val="2.5693195253740475E-2"/>
          <c:y val="0.2298414206397095"/>
          <c:w val="0.97425318493131396"/>
          <c:h val="0.67940502164595773"/>
        </c:manualLayout>
      </c:layout>
      <c:barChart>
        <c:barDir val="col"/>
        <c:grouping val="clustered"/>
        <c:varyColors val="0"/>
        <c:ser>
          <c:idx val="0"/>
          <c:order val="0"/>
          <c:tx>
            <c:strRef>
              <c:f>'PIVOT Sheet'!$A$24</c:f>
              <c:strCache>
                <c:ptCount val="1"/>
                <c:pt idx="0">
                  <c:v>Total Budget Approved</c:v>
                </c:pt>
              </c:strCache>
            </c:strRef>
          </c:tx>
          <c:spPr>
            <a:solidFill>
              <a:srgbClr val="92D050"/>
            </a:solidFill>
            <a:ln w="9525" cap="flat" cmpd="sng" algn="ctr">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0">
                      <a:solidFill>
                        <a:schemeClr val="tx1"/>
                      </a:solidFill>
                    </a:ln>
                    <a:solidFill>
                      <a:schemeClr val="tx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Sheet'!$A$25</c:f>
              <c:strCache>
                <c:ptCount val="1"/>
                <c:pt idx="0">
                  <c:v>Total</c:v>
                </c:pt>
              </c:strCache>
            </c:strRef>
          </c:cat>
          <c:val>
            <c:numRef>
              <c:f>'PIVOT Sheet'!$A$25</c:f>
              <c:numCache>
                <c:formatCode>_(* #,##0.00_);_(* \(#,##0.00\);_(* "-"??_);_(@_)</c:formatCode>
                <c:ptCount val="1"/>
                <c:pt idx="0">
                  <c:v>13000000</c:v>
                </c:pt>
              </c:numCache>
            </c:numRef>
          </c:val>
          <c:extLst>
            <c:ext xmlns:c16="http://schemas.microsoft.com/office/drawing/2014/chart" uri="{C3380CC4-5D6E-409C-BE32-E72D297353CC}">
              <c16:uniqueId val="{00000000-6149-4389-A60E-1BBAFBC47869}"/>
            </c:ext>
          </c:extLst>
        </c:ser>
        <c:ser>
          <c:idx val="1"/>
          <c:order val="1"/>
          <c:tx>
            <c:strRef>
              <c:f>'PIVOT Sheet'!$B$24</c:f>
              <c:strCache>
                <c:ptCount val="1"/>
                <c:pt idx="0">
                  <c:v>Total Actual Cost</c:v>
                </c:pt>
              </c:strCache>
            </c:strRef>
          </c:tx>
          <c:spPr>
            <a:solidFill>
              <a:schemeClr val="accent2">
                <a:lumMod val="60000"/>
                <a:lumOff val="40000"/>
              </a:schemeClr>
            </a:solidFill>
            <a:ln w="9525" cap="flat" cmpd="sng" algn="ctr">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0">
                      <a:solidFill>
                        <a:schemeClr val="tx1"/>
                      </a:solidFill>
                    </a:ln>
                    <a:solidFill>
                      <a:schemeClr val="tx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Sheet'!$A$25</c:f>
              <c:strCache>
                <c:ptCount val="1"/>
                <c:pt idx="0">
                  <c:v>Total</c:v>
                </c:pt>
              </c:strCache>
            </c:strRef>
          </c:cat>
          <c:val>
            <c:numRef>
              <c:f>'PIVOT Sheet'!$B$25</c:f>
              <c:numCache>
                <c:formatCode>_(* #,##0.00_);_(* \(#,##0.00\);_(* "-"??_);_(@_)</c:formatCode>
                <c:ptCount val="1"/>
                <c:pt idx="0">
                  <c:v>3900000</c:v>
                </c:pt>
              </c:numCache>
            </c:numRef>
          </c:val>
          <c:extLst>
            <c:ext xmlns:c16="http://schemas.microsoft.com/office/drawing/2014/chart" uri="{C3380CC4-5D6E-409C-BE32-E72D297353CC}">
              <c16:uniqueId val="{00000001-6149-4389-A60E-1BBAFBC47869}"/>
            </c:ext>
          </c:extLst>
        </c:ser>
        <c:ser>
          <c:idx val="2"/>
          <c:order val="2"/>
          <c:tx>
            <c:strRef>
              <c:f>'PIVOT Sheet'!$C$24</c:f>
              <c:strCache>
                <c:ptCount val="1"/>
                <c:pt idx="0">
                  <c:v>Total Cost at Completion</c:v>
                </c:pt>
              </c:strCache>
            </c:strRef>
          </c:tx>
          <c:spPr>
            <a:solidFill>
              <a:schemeClr val="accent2">
                <a:lumMod val="20000"/>
                <a:lumOff val="80000"/>
              </a:schemeClr>
            </a:solidFill>
            <a:ln w="9525" cap="flat" cmpd="sng" algn="ctr">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0">
                      <a:solidFill>
                        <a:schemeClr val="tx1"/>
                      </a:solidFill>
                    </a:ln>
                    <a:solidFill>
                      <a:schemeClr val="tx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Sheet'!$A$25</c:f>
              <c:strCache>
                <c:ptCount val="1"/>
                <c:pt idx="0">
                  <c:v>Total</c:v>
                </c:pt>
              </c:strCache>
            </c:strRef>
          </c:cat>
          <c:val>
            <c:numRef>
              <c:f>'PIVOT Sheet'!$C$25</c:f>
              <c:numCache>
                <c:formatCode>_(* #,##0.00_);_(* \(#,##0.00\);_(* "-"??_);_(@_)</c:formatCode>
                <c:ptCount val="1"/>
                <c:pt idx="0">
                  <c:v>13500000</c:v>
                </c:pt>
              </c:numCache>
            </c:numRef>
          </c:val>
          <c:extLst>
            <c:ext xmlns:c16="http://schemas.microsoft.com/office/drawing/2014/chart" uri="{C3380CC4-5D6E-409C-BE32-E72D297353CC}">
              <c16:uniqueId val="{00000002-6149-4389-A60E-1BBAFBC47869}"/>
            </c:ext>
          </c:extLst>
        </c:ser>
        <c:ser>
          <c:idx val="3"/>
          <c:order val="3"/>
          <c:tx>
            <c:strRef>
              <c:f>'PIVOT Sheet'!$D$24</c:f>
              <c:strCache>
                <c:ptCount val="1"/>
                <c:pt idx="0">
                  <c:v>Total Savings in PHP</c:v>
                </c:pt>
              </c:strCache>
            </c:strRef>
          </c:tx>
          <c:spPr>
            <a:solidFill>
              <a:schemeClr val="accent5">
                <a:lumMod val="75000"/>
              </a:schemeClr>
            </a:solidFill>
            <a:ln w="9525" cap="flat" cmpd="sng" algn="ctr">
              <a:noFill/>
              <a:round/>
            </a:ln>
            <a:effectLst/>
          </c:spPr>
          <c:invertIfNegative val="0"/>
          <c:dPt>
            <c:idx val="0"/>
            <c:invertIfNegative val="0"/>
            <c:bubble3D val="0"/>
            <c:spPr>
              <a:solidFill>
                <a:schemeClr val="accent5">
                  <a:lumMod val="75000"/>
                </a:schemeClr>
              </a:solidFill>
              <a:ln w="9525" cap="flat" cmpd="sng" algn="ctr">
                <a:noFill/>
                <a:round/>
              </a:ln>
              <a:effectLst/>
            </c:spPr>
            <c:extLst>
              <c:ext xmlns:c16="http://schemas.microsoft.com/office/drawing/2014/chart" uri="{C3380CC4-5D6E-409C-BE32-E72D297353CC}">
                <c16:uniqueId val="{00000000-749D-433C-9E4C-E930C69BBFF0}"/>
              </c:ext>
            </c:extLst>
          </c:dPt>
          <c:dLbls>
            <c:dLbl>
              <c:idx val="0"/>
              <c:layout>
                <c:manualLayout>
                  <c:x val="-3.1094595881655438E-3"/>
                  <c:y val="-4.2883118585522653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ln w="0">
                        <a:solidFill>
                          <a:schemeClr val="tx1"/>
                        </a:solidFill>
                      </a:ln>
                      <a:solidFill>
                        <a:schemeClr val="tx1"/>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15:layout>
                    <c:manualLayout>
                      <c:w val="0.29678224797279151"/>
                      <c:h val="0.12852739242394859"/>
                    </c:manualLayout>
                  </c15:layout>
                </c:ext>
                <c:ext xmlns:c16="http://schemas.microsoft.com/office/drawing/2014/chart" uri="{C3380CC4-5D6E-409C-BE32-E72D297353CC}">
                  <c16:uniqueId val="{00000000-749D-433C-9E4C-E930C69BB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w="0">
                      <a:solidFill>
                        <a:schemeClr val="tx1"/>
                      </a:solidFill>
                    </a:ln>
                    <a:solidFill>
                      <a:schemeClr val="tx1"/>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Sheet'!$A$25</c:f>
              <c:strCache>
                <c:ptCount val="1"/>
                <c:pt idx="0">
                  <c:v>Total</c:v>
                </c:pt>
              </c:strCache>
            </c:strRef>
          </c:cat>
          <c:val>
            <c:numRef>
              <c:f>'PIVOT Sheet'!$D$25</c:f>
              <c:numCache>
                <c:formatCode>_(* #,##0.00_);_(* \(#,##0.00\);_(* "-"??_);_(@_)</c:formatCode>
                <c:ptCount val="1"/>
                <c:pt idx="0">
                  <c:v>-500000</c:v>
                </c:pt>
              </c:numCache>
            </c:numRef>
          </c:val>
          <c:extLst>
            <c:ext xmlns:c16="http://schemas.microsoft.com/office/drawing/2014/chart" uri="{C3380CC4-5D6E-409C-BE32-E72D297353CC}">
              <c16:uniqueId val="{00000003-6149-4389-A60E-1BBAFBC47869}"/>
            </c:ext>
          </c:extLst>
        </c:ser>
        <c:dLbls>
          <c:showLegendKey val="0"/>
          <c:showVal val="0"/>
          <c:showCatName val="0"/>
          <c:showSerName val="0"/>
          <c:showPercent val="0"/>
          <c:showBubbleSize val="0"/>
        </c:dLbls>
        <c:gapWidth val="100"/>
        <c:overlap val="-24"/>
        <c:axId val="556634608"/>
        <c:axId val="556637848"/>
      </c:barChart>
      <c:catAx>
        <c:axId val="556634608"/>
        <c:scaling>
          <c:orientation val="minMax"/>
        </c:scaling>
        <c:delete val="1"/>
        <c:axPos val="b"/>
        <c:numFmt formatCode="General" sourceLinked="1"/>
        <c:majorTickMark val="none"/>
        <c:minorTickMark val="none"/>
        <c:tickLblPos val="nextTo"/>
        <c:crossAx val="556637848"/>
        <c:crosses val="autoZero"/>
        <c:auto val="1"/>
        <c:lblAlgn val="ctr"/>
        <c:lblOffset val="100"/>
        <c:noMultiLvlLbl val="0"/>
      </c:catAx>
      <c:valAx>
        <c:axId val="556637848"/>
        <c:scaling>
          <c:orientation val="minMax"/>
        </c:scaling>
        <c:delete val="1"/>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crossAx val="556634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tx1"/>
      </a:solidFill>
      <a:round/>
    </a:ln>
    <a:effectLst/>
  </c:spPr>
  <c:txPr>
    <a:bodyPr/>
    <a:lstStyle/>
    <a:p>
      <a:pPr>
        <a:defRPr>
          <a:ln w="0">
            <a:solidFill>
              <a:schemeClr val="tx1"/>
            </a:solid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 PMO 2023 PMO Dashboard and Project Tracker Template v1.61 BU mmddyyyy.xlsm]PIVOT Sheet!PivotTable9</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5.6393552396381847E-3"/>
              <c:y val="6.371027285965176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5.3573874776562752E-2"/>
              <c:y val="-6.950211584689275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
              <c:y val="-3.148472544575677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4.0885436498306747E-2"/>
              <c:y val="-1.2167202754180971E-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ysClr val="windowText" lastClr="00000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7216949326396772"/>
                  <c:h val="0.29315436082452129"/>
                </c:manualLayout>
              </c15:layout>
            </c:ext>
          </c:extLst>
        </c:dLbl>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5352150690308736"/>
          <c:y val="0.21546690225279233"/>
          <c:w val="0.35557044395981741"/>
          <c:h val="0.7142792957657601"/>
        </c:manualLayout>
      </c:layout>
      <c:pieChart>
        <c:varyColors val="1"/>
        <c:ser>
          <c:idx val="0"/>
          <c:order val="0"/>
          <c:tx>
            <c:strRef>
              <c:f>'PIVOT Sheet'!$B$39</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B9D-4AE7-83B0-AA42F0C30EF5}"/>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B9D-4AE7-83B0-AA42F0C30EF5}"/>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CB9D-4AE7-83B0-AA42F0C30EF5}"/>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CB9D-4AE7-83B0-AA42F0C30EF5}"/>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CB9D-4AE7-83B0-AA42F0C30EF5}"/>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CB9D-4AE7-83B0-AA42F0C30EF5}"/>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CB9D-4AE7-83B0-AA42F0C30EF5}"/>
              </c:ext>
            </c:extLst>
          </c:dPt>
          <c:dLbls>
            <c:dLbl>
              <c:idx val="0"/>
              <c:layout>
                <c:manualLayout>
                  <c:x val="5.6393552396381847E-3"/>
                  <c:y val="6.371027285965176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B9D-4AE7-83B0-AA42F0C30EF5}"/>
                </c:ext>
              </c:extLst>
            </c:dLbl>
            <c:dLbl>
              <c:idx val="1"/>
              <c:layout>
                <c:manualLayout>
                  <c:x val="-5.3573874776562752E-2"/>
                  <c:y val="-6.950211584689275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B9D-4AE7-83B0-AA42F0C30EF5}"/>
                </c:ext>
              </c:extLst>
            </c:dLbl>
            <c:dLbl>
              <c:idx val="2"/>
              <c:layout>
                <c:manualLayout>
                  <c:x val="0"/>
                  <c:y val="-3.148472544575677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B9D-4AE7-83B0-AA42F0C30EF5}"/>
                </c:ext>
              </c:extLst>
            </c:dLbl>
            <c:dLbl>
              <c:idx val="5"/>
              <c:layout>
                <c:manualLayout>
                  <c:x val="4.0885436498306747E-2"/>
                  <c:y val="-1.2167202754180971E-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ysClr val="windowText" lastClr="00000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7216949326396772"/>
                      <c:h val="0.29315436082452129"/>
                    </c:manualLayout>
                  </c15:layout>
                </c:ext>
                <c:ext xmlns:c16="http://schemas.microsoft.com/office/drawing/2014/chart" uri="{C3380CC4-5D6E-409C-BE32-E72D297353CC}">
                  <c16:uniqueId val="{0000000B-CB9D-4AE7-83B0-AA42F0C30EF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Sheet'!$A$40:$A$46</c:f>
              <c:strCache>
                <c:ptCount val="6"/>
                <c:pt idx="0">
                  <c:v>Customer Service</c:v>
                </c:pt>
                <c:pt idx="1">
                  <c:v>Productivity</c:v>
                </c:pt>
                <c:pt idx="2">
                  <c:v>S4HANA</c:v>
                </c:pt>
                <c:pt idx="3">
                  <c:v>Savings</c:v>
                </c:pt>
                <c:pt idx="4">
                  <c:v>Stewardship</c:v>
                </c:pt>
                <c:pt idx="5">
                  <c:v>System Upgrade</c:v>
                </c:pt>
              </c:strCache>
            </c:strRef>
          </c:cat>
          <c:val>
            <c:numRef>
              <c:f>'PIVOT Sheet'!$B$40:$B$46</c:f>
              <c:numCache>
                <c:formatCode>General</c:formatCode>
                <c:ptCount val="6"/>
                <c:pt idx="0">
                  <c:v>4</c:v>
                </c:pt>
                <c:pt idx="1">
                  <c:v>2</c:v>
                </c:pt>
                <c:pt idx="2">
                  <c:v>2</c:v>
                </c:pt>
                <c:pt idx="3">
                  <c:v>2</c:v>
                </c:pt>
                <c:pt idx="4">
                  <c:v>2</c:v>
                </c:pt>
                <c:pt idx="5">
                  <c:v>2</c:v>
                </c:pt>
              </c:numCache>
            </c:numRef>
          </c:val>
          <c:extLst>
            <c:ext xmlns:c16="http://schemas.microsoft.com/office/drawing/2014/chart" uri="{C3380CC4-5D6E-409C-BE32-E72D297353CC}">
              <c16:uniqueId val="{0000000E-CB9D-4AE7-83B0-AA42F0C30EF5}"/>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6945352980331252"/>
          <c:y val="0.19076927617011741"/>
          <c:w val="0.32642712643078092"/>
          <c:h val="0.7828615850602622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506410643962107E-2"/>
          <c:y val="5.8675593948195139E-2"/>
          <c:w val="0.85893983050548206"/>
          <c:h val="0.91707655714148795"/>
        </c:manualLayout>
      </c:layout>
      <c:barChart>
        <c:barDir val="bar"/>
        <c:grouping val="stacked"/>
        <c:varyColors val="0"/>
        <c:ser>
          <c:idx val="0"/>
          <c:order val="0"/>
          <c:tx>
            <c:strRef>
              <c:f>'IT Project Details'!$O$2</c:f>
              <c:strCache>
                <c:ptCount val="1"/>
                <c:pt idx="0">
                  <c:v>Start Date
 (Rebaselined)</c:v>
                </c:pt>
              </c:strCache>
            </c:strRef>
          </c:tx>
          <c:spPr>
            <a:noFill/>
            <a:ln>
              <a:noFill/>
            </a:ln>
            <a:effectLst/>
          </c:spPr>
          <c:invertIfNegative val="0"/>
          <c:dLbls>
            <c:delete val="1"/>
          </c:dLbls>
          <c:errBars>
            <c:errBarType val="plus"/>
            <c:errValType val="cust"/>
            <c:noEndCap val="1"/>
            <c:plus>
              <c:numRef>
                <c:f>'IT Project Details'!$AE$3:$AE$18</c:f>
                <c:numCache>
                  <c:formatCode>General</c:formatCode>
                  <c:ptCount val="16"/>
                  <c:pt idx="0">
                    <c:v>136.5</c:v>
                  </c:pt>
                  <c:pt idx="1">
                    <c:v>48.400000000000006</c:v>
                  </c:pt>
                  <c:pt idx="2">
                    <c:v>93.5</c:v>
                  </c:pt>
                  <c:pt idx="3">
                    <c:v>199.79999999999998</c:v>
                  </c:pt>
                  <c:pt idx="4">
                    <c:v>219.20000000000002</c:v>
                  </c:pt>
                  <c:pt idx="5">
                    <c:v>271.26</c:v>
                  </c:pt>
                  <c:pt idx="6">
                    <c:v>271.26</c:v>
                  </c:pt>
                  <c:pt idx="7">
                    <c:v>54.6</c:v>
                  </c:pt>
                  <c:pt idx="8">
                    <c:v>29.04</c:v>
                  </c:pt>
                  <c:pt idx="9">
                    <c:v>8.19</c:v>
                  </c:pt>
                  <c:pt idx="10">
                    <c:v>46.620000000000005</c:v>
                  </c:pt>
                  <c:pt idx="11">
                    <c:v>54.800000000000004</c:v>
                  </c:pt>
                  <c:pt idx="12">
                    <c:v>60.28</c:v>
                  </c:pt>
                  <c:pt idx="13">
                    <c:v>137</c:v>
                  </c:pt>
                  <c:pt idx="14">
                    <c:v>136.5</c:v>
                  </c:pt>
                  <c:pt idx="15">
                    <c:v>48.400000000000006</c:v>
                  </c:pt>
                </c:numCache>
              </c:numRef>
            </c:plus>
            <c:minus>
              <c:numRef>
                <c:f>'IT Project Details'!$AE$3:$AE$18</c:f>
                <c:numCache>
                  <c:formatCode>General</c:formatCode>
                  <c:ptCount val="16"/>
                  <c:pt idx="0">
                    <c:v>136.5</c:v>
                  </c:pt>
                  <c:pt idx="1">
                    <c:v>48.400000000000006</c:v>
                  </c:pt>
                  <c:pt idx="2">
                    <c:v>93.5</c:v>
                  </c:pt>
                  <c:pt idx="3">
                    <c:v>199.79999999999998</c:v>
                  </c:pt>
                  <c:pt idx="4">
                    <c:v>219.20000000000002</c:v>
                  </c:pt>
                  <c:pt idx="5">
                    <c:v>271.26</c:v>
                  </c:pt>
                  <c:pt idx="6">
                    <c:v>271.26</c:v>
                  </c:pt>
                  <c:pt idx="7">
                    <c:v>54.6</c:v>
                  </c:pt>
                  <c:pt idx="8">
                    <c:v>29.04</c:v>
                  </c:pt>
                  <c:pt idx="9">
                    <c:v>8.19</c:v>
                  </c:pt>
                  <c:pt idx="10">
                    <c:v>46.620000000000005</c:v>
                  </c:pt>
                  <c:pt idx="11">
                    <c:v>54.800000000000004</c:v>
                  </c:pt>
                  <c:pt idx="12">
                    <c:v>60.28</c:v>
                  </c:pt>
                  <c:pt idx="13">
                    <c:v>137</c:v>
                  </c:pt>
                  <c:pt idx="14">
                    <c:v>136.5</c:v>
                  </c:pt>
                  <c:pt idx="15">
                    <c:v>48.400000000000006</c:v>
                  </c:pt>
                </c:numCache>
              </c:numRef>
            </c:minus>
            <c:spPr>
              <a:noFill/>
              <a:ln w="238125" cap="flat" cmpd="sng" algn="ctr">
                <a:solidFill>
                  <a:srgbClr val="92D050"/>
                </a:solidFill>
                <a:round/>
              </a:ln>
              <a:effectLst/>
            </c:spPr>
          </c:errBars>
          <c:cat>
            <c:strRef>
              <c:f>'IT Project Details'!$E$3:$E$16</c:f>
              <c:strCache>
                <c:ptCount val="14"/>
                <c:pt idx="0">
                  <c:v>Project 1</c:v>
                </c:pt>
                <c:pt idx="1">
                  <c:v>Project 2</c:v>
                </c:pt>
                <c:pt idx="2">
                  <c:v>Project 3</c:v>
                </c:pt>
                <c:pt idx="3">
                  <c:v>Project 4</c:v>
                </c:pt>
                <c:pt idx="4">
                  <c:v>Project 5</c:v>
                </c:pt>
                <c:pt idx="5">
                  <c:v>Project 6</c:v>
                </c:pt>
                <c:pt idx="6">
                  <c:v>Project 7</c:v>
                </c:pt>
                <c:pt idx="7">
                  <c:v>Project 8</c:v>
                </c:pt>
                <c:pt idx="8">
                  <c:v>Project 9</c:v>
                </c:pt>
                <c:pt idx="9">
                  <c:v>Project 10</c:v>
                </c:pt>
                <c:pt idx="10">
                  <c:v>Project 11</c:v>
                </c:pt>
                <c:pt idx="11">
                  <c:v>Project 12</c:v>
                </c:pt>
                <c:pt idx="12">
                  <c:v>Project 13</c:v>
                </c:pt>
                <c:pt idx="13">
                  <c:v>Project 14</c:v>
                </c:pt>
              </c:strCache>
            </c:strRef>
          </c:cat>
          <c:val>
            <c:numRef>
              <c:f>'IT Project Details'!$O$3:$O$16</c:f>
              <c:numCache>
                <c:formatCode>[$-3409]dd\-mmm\-yy;@</c:formatCode>
                <c:ptCount val="14"/>
                <c:pt idx="0">
                  <c:v>44986</c:v>
                </c:pt>
                <c:pt idx="1">
                  <c:v>44987</c:v>
                </c:pt>
                <c:pt idx="2">
                  <c:v>44927</c:v>
                </c:pt>
                <c:pt idx="3">
                  <c:v>44958</c:v>
                </c:pt>
                <c:pt idx="4">
                  <c:v>44986</c:v>
                </c:pt>
                <c:pt idx="5">
                  <c:v>44986</c:v>
                </c:pt>
                <c:pt idx="6">
                  <c:v>44986</c:v>
                </c:pt>
                <c:pt idx="7">
                  <c:v>44986</c:v>
                </c:pt>
                <c:pt idx="8">
                  <c:v>44987</c:v>
                </c:pt>
                <c:pt idx="9">
                  <c:v>45051</c:v>
                </c:pt>
                <c:pt idx="10">
                  <c:v>44958</c:v>
                </c:pt>
                <c:pt idx="11">
                  <c:v>44986</c:v>
                </c:pt>
                <c:pt idx="12">
                  <c:v>44986</c:v>
                </c:pt>
                <c:pt idx="13">
                  <c:v>44986</c:v>
                </c:pt>
              </c:numCache>
            </c:numRef>
          </c:val>
          <c:extLst>
            <c:ext xmlns:c16="http://schemas.microsoft.com/office/drawing/2014/chart" uri="{C3380CC4-5D6E-409C-BE32-E72D297353CC}">
              <c16:uniqueId val="{00000000-F70A-4A6E-A3BB-90F14FDE99BF}"/>
            </c:ext>
          </c:extLst>
        </c:ser>
        <c:ser>
          <c:idx val="1"/>
          <c:order val="1"/>
          <c:tx>
            <c:strRef>
              <c:f>'IT Project Details'!$AD$2</c:f>
              <c:strCache>
                <c:ptCount val="1"/>
                <c:pt idx="0">
                  <c:v>Project Duration</c:v>
                </c:pt>
              </c:strCache>
            </c:strRef>
          </c:tx>
          <c:spPr>
            <a:gradFill>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gradFill>
            <a:ln>
              <a:noFill/>
            </a:ln>
            <a:effectLst/>
          </c:spPr>
          <c:invertIfNegative val="0"/>
          <c:dLbls>
            <c:dLbl>
              <c:idx val="0"/>
              <c:tx>
                <c:rich>
                  <a:bodyPr/>
                  <a:lstStyle/>
                  <a:p>
                    <a:fld id="{AAA4F96F-AD43-4CEC-B4D7-271B32D34DA1}" type="CELLRANGE">
                      <a:rPr lang="en-US"/>
                      <a:pPr/>
                      <a:t>[CELLRANGE]</a:t>
                    </a:fld>
                    <a:endParaRPr lang="en-PH"/>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F70A-4A6E-A3BB-90F14FDE99BF}"/>
                </c:ext>
              </c:extLst>
            </c:dLbl>
            <c:dLbl>
              <c:idx val="1"/>
              <c:tx>
                <c:rich>
                  <a:bodyPr/>
                  <a:lstStyle/>
                  <a:p>
                    <a:fld id="{54B10E71-83E1-46B6-ABCC-3CC860052591}" type="CELLRANGE">
                      <a:rPr lang="en-US"/>
                      <a:pPr/>
                      <a:t>[CELLRANGE]</a:t>
                    </a:fld>
                    <a:endParaRPr lang="en-PH"/>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0397-4412-B901-A5AF1223E611}"/>
                </c:ext>
              </c:extLst>
            </c:dLbl>
            <c:dLbl>
              <c:idx val="2"/>
              <c:tx>
                <c:rich>
                  <a:bodyPr/>
                  <a:lstStyle/>
                  <a:p>
                    <a:fld id="{828AF90F-A86C-4295-8E57-0577D5A0D6D3}" type="CELLRANGE">
                      <a:rPr lang="en-US"/>
                      <a:pPr/>
                      <a:t>[CELLRANGE]</a:t>
                    </a:fld>
                    <a:endParaRPr lang="en-PH"/>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0397-4412-B901-A5AF1223E611}"/>
                </c:ext>
              </c:extLst>
            </c:dLbl>
            <c:dLbl>
              <c:idx val="3"/>
              <c:tx>
                <c:rich>
                  <a:bodyPr/>
                  <a:lstStyle/>
                  <a:p>
                    <a:fld id="{DBBBFEBA-CD3E-45F4-B7A6-E7D54675BD6B}" type="CELLRANGE">
                      <a:rPr lang="en-US"/>
                      <a:pPr/>
                      <a:t>[CELLRANGE]</a:t>
                    </a:fld>
                    <a:endParaRPr lang="en-PH"/>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0397-4412-B901-A5AF1223E611}"/>
                </c:ext>
              </c:extLst>
            </c:dLbl>
            <c:dLbl>
              <c:idx val="4"/>
              <c:tx>
                <c:rich>
                  <a:bodyPr/>
                  <a:lstStyle/>
                  <a:p>
                    <a:fld id="{815E1B11-D602-43E8-997A-96EDAA641954}" type="CELLRANGE">
                      <a:rPr lang="en-US"/>
                      <a:pPr/>
                      <a:t>[CELLRANGE]</a:t>
                    </a:fld>
                    <a:endParaRPr lang="en-PH"/>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0397-4412-B901-A5AF1223E611}"/>
                </c:ext>
              </c:extLst>
            </c:dLbl>
            <c:dLbl>
              <c:idx val="5"/>
              <c:tx>
                <c:rich>
                  <a:bodyPr/>
                  <a:lstStyle/>
                  <a:p>
                    <a:fld id="{E6B03BEC-8AD0-4F65-AB1A-9FC5EC343CB7}" type="CELLRANGE">
                      <a:rPr lang="en-US"/>
                      <a:pPr/>
                      <a:t>[CELLRANGE]</a:t>
                    </a:fld>
                    <a:endParaRPr lang="en-PH"/>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0397-4412-B901-A5AF1223E611}"/>
                </c:ext>
              </c:extLst>
            </c:dLbl>
            <c:dLbl>
              <c:idx val="6"/>
              <c:tx>
                <c:rich>
                  <a:bodyPr/>
                  <a:lstStyle/>
                  <a:p>
                    <a:fld id="{1963FA21-C199-4C57-8E7C-4E8BA372ECC1}" type="CELLRANGE">
                      <a:rPr lang="en-US"/>
                      <a:pPr/>
                      <a:t>[CELLRANGE]</a:t>
                    </a:fld>
                    <a:endParaRPr lang="en-PH"/>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0397-4412-B901-A5AF1223E611}"/>
                </c:ext>
              </c:extLst>
            </c:dLbl>
            <c:dLbl>
              <c:idx val="7"/>
              <c:tx>
                <c:rich>
                  <a:bodyPr/>
                  <a:lstStyle/>
                  <a:p>
                    <a:fld id="{5500F492-FE53-4F02-B6F0-1A2F6DAAE4BC}" type="CELLRANGE">
                      <a:rPr lang="en-US"/>
                      <a:pPr/>
                      <a:t>[CELLRANGE]</a:t>
                    </a:fld>
                    <a:endParaRPr lang="en-PH"/>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0397-4412-B901-A5AF1223E611}"/>
                </c:ext>
              </c:extLst>
            </c:dLbl>
            <c:dLbl>
              <c:idx val="8"/>
              <c:tx>
                <c:rich>
                  <a:bodyPr/>
                  <a:lstStyle/>
                  <a:p>
                    <a:fld id="{30C83BA9-D418-4DBA-96D7-FD9718A49FE8}" type="CELLRANGE">
                      <a:rPr lang="en-US"/>
                      <a:pPr/>
                      <a:t>[CELLRANGE]</a:t>
                    </a:fld>
                    <a:endParaRPr lang="en-PH"/>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0397-4412-B901-A5AF1223E611}"/>
                </c:ext>
              </c:extLst>
            </c:dLbl>
            <c:dLbl>
              <c:idx val="9"/>
              <c:tx>
                <c:rich>
                  <a:bodyPr/>
                  <a:lstStyle/>
                  <a:p>
                    <a:fld id="{657E91C4-6153-4EE6-A0F8-5BDFB8380436}" type="CELLRANGE">
                      <a:rPr lang="en-US"/>
                      <a:pPr/>
                      <a:t>[CELLRANGE]</a:t>
                    </a:fld>
                    <a:endParaRPr lang="en-PH"/>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0397-4412-B901-A5AF1223E611}"/>
                </c:ext>
              </c:extLst>
            </c:dLbl>
            <c:dLbl>
              <c:idx val="10"/>
              <c:tx>
                <c:rich>
                  <a:bodyPr/>
                  <a:lstStyle/>
                  <a:p>
                    <a:fld id="{F867DC44-68A4-4291-BDC1-C877AF882F2A}" type="CELLRANGE">
                      <a:rPr lang="en-US"/>
                      <a:pPr/>
                      <a:t>[CELLRANGE]</a:t>
                    </a:fld>
                    <a:endParaRPr lang="en-PH"/>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0397-4412-B901-A5AF1223E611}"/>
                </c:ext>
              </c:extLst>
            </c:dLbl>
            <c:dLbl>
              <c:idx val="11"/>
              <c:tx>
                <c:rich>
                  <a:bodyPr/>
                  <a:lstStyle/>
                  <a:p>
                    <a:fld id="{84AEF661-B17C-4DC0-9BBE-7FCCA6FD1F28}" type="CELLRANGE">
                      <a:rPr lang="en-US"/>
                      <a:pPr/>
                      <a:t>[CELLRANGE]</a:t>
                    </a:fld>
                    <a:endParaRPr lang="en-PH"/>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0397-4412-B901-A5AF1223E611}"/>
                </c:ext>
              </c:extLst>
            </c:dLbl>
            <c:dLbl>
              <c:idx val="12"/>
              <c:tx>
                <c:rich>
                  <a:bodyPr/>
                  <a:lstStyle/>
                  <a:p>
                    <a:fld id="{826E7FBF-DBF9-4544-B9C3-2FB32E36B278}" type="CELLRANGE">
                      <a:rPr lang="en-US"/>
                      <a:pPr/>
                      <a:t>[CELLRANGE]</a:t>
                    </a:fld>
                    <a:endParaRPr lang="en-PH"/>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0397-4412-B901-A5AF1223E611}"/>
                </c:ext>
              </c:extLst>
            </c:dLbl>
            <c:dLbl>
              <c:idx val="13"/>
              <c:tx>
                <c:rich>
                  <a:bodyPr/>
                  <a:lstStyle/>
                  <a:p>
                    <a:fld id="{BEB3C20F-D2FD-4A5E-84AD-9EC8DFF4CE9C}" type="CELLRANGE">
                      <a:rPr lang="en-US"/>
                      <a:pPr/>
                      <a:t>[CELLRANGE]</a:t>
                    </a:fld>
                    <a:endParaRPr lang="en-PH"/>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0397-4412-B901-A5AF1223E611}"/>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'IT Project Details'!$E$3:$E$16</c:f>
              <c:strCache>
                <c:ptCount val="14"/>
                <c:pt idx="0">
                  <c:v>Project 1</c:v>
                </c:pt>
                <c:pt idx="1">
                  <c:v>Project 2</c:v>
                </c:pt>
                <c:pt idx="2">
                  <c:v>Project 3</c:v>
                </c:pt>
                <c:pt idx="3">
                  <c:v>Project 4</c:v>
                </c:pt>
                <c:pt idx="4">
                  <c:v>Project 5</c:v>
                </c:pt>
                <c:pt idx="5">
                  <c:v>Project 6</c:v>
                </c:pt>
                <c:pt idx="6">
                  <c:v>Project 7</c:v>
                </c:pt>
                <c:pt idx="7">
                  <c:v>Project 8</c:v>
                </c:pt>
                <c:pt idx="8">
                  <c:v>Project 9</c:v>
                </c:pt>
                <c:pt idx="9">
                  <c:v>Project 10</c:v>
                </c:pt>
                <c:pt idx="10">
                  <c:v>Project 11</c:v>
                </c:pt>
                <c:pt idx="11">
                  <c:v>Project 12</c:v>
                </c:pt>
                <c:pt idx="12">
                  <c:v>Project 13</c:v>
                </c:pt>
                <c:pt idx="13">
                  <c:v>Project 14</c:v>
                </c:pt>
              </c:strCache>
            </c:strRef>
          </c:cat>
          <c:val>
            <c:numRef>
              <c:f>'IT Project Details'!$AD$3:$AD$16</c:f>
              <c:numCache>
                <c:formatCode>0</c:formatCode>
                <c:ptCount val="14"/>
                <c:pt idx="0">
                  <c:v>273</c:v>
                </c:pt>
                <c:pt idx="1">
                  <c:v>242</c:v>
                </c:pt>
                <c:pt idx="2">
                  <c:v>187</c:v>
                </c:pt>
                <c:pt idx="3">
                  <c:v>333</c:v>
                </c:pt>
                <c:pt idx="4">
                  <c:v>274</c:v>
                </c:pt>
                <c:pt idx="5">
                  <c:v>274</c:v>
                </c:pt>
                <c:pt idx="6">
                  <c:v>274</c:v>
                </c:pt>
                <c:pt idx="7">
                  <c:v>273</c:v>
                </c:pt>
                <c:pt idx="8">
                  <c:v>242</c:v>
                </c:pt>
                <c:pt idx="9">
                  <c:v>63</c:v>
                </c:pt>
                <c:pt idx="10">
                  <c:v>333</c:v>
                </c:pt>
                <c:pt idx="11">
                  <c:v>274</c:v>
                </c:pt>
                <c:pt idx="12">
                  <c:v>274</c:v>
                </c:pt>
                <c:pt idx="13">
                  <c:v>274</c:v>
                </c:pt>
              </c:numCache>
            </c:numRef>
          </c:val>
          <c:extLst>
            <c:ext xmlns:c15="http://schemas.microsoft.com/office/drawing/2012/chart" uri="{02D57815-91ED-43cb-92C2-25804820EDAC}">
              <c15:datalabelsRange>
                <c15:f>'IT Project Details'!$I$3:$I$16</c15:f>
                <c15:dlblRangeCache>
                  <c:ptCount val="14"/>
                  <c:pt idx="0">
                    <c:v>50%</c:v>
                  </c:pt>
                  <c:pt idx="1">
                    <c:v>20%</c:v>
                  </c:pt>
                  <c:pt idx="2">
                    <c:v>50%</c:v>
                  </c:pt>
                  <c:pt idx="3">
                    <c:v>60%</c:v>
                  </c:pt>
                  <c:pt idx="4">
                    <c:v>80%</c:v>
                  </c:pt>
                  <c:pt idx="5">
                    <c:v>99%</c:v>
                  </c:pt>
                  <c:pt idx="6">
                    <c:v>99%</c:v>
                  </c:pt>
                  <c:pt idx="7">
                    <c:v>20%</c:v>
                  </c:pt>
                  <c:pt idx="8">
                    <c:v>12%</c:v>
                  </c:pt>
                  <c:pt idx="9">
                    <c:v>13%</c:v>
                  </c:pt>
                  <c:pt idx="10">
                    <c:v>14%</c:v>
                  </c:pt>
                  <c:pt idx="11">
                    <c:v>20%</c:v>
                  </c:pt>
                  <c:pt idx="12">
                    <c:v>22%</c:v>
                  </c:pt>
                  <c:pt idx="13">
                    <c:v>50%</c:v>
                  </c:pt>
                </c15:dlblRangeCache>
              </c15:datalabelsRange>
            </c:ext>
            <c:ext xmlns:c16="http://schemas.microsoft.com/office/drawing/2014/chart" uri="{C3380CC4-5D6E-409C-BE32-E72D297353CC}">
              <c16:uniqueId val="{0000000F-F70A-4A6E-A3BB-90F14FDE99BF}"/>
            </c:ext>
          </c:extLst>
        </c:ser>
        <c:dLbls>
          <c:dLblPos val="inBase"/>
          <c:showLegendKey val="0"/>
          <c:showVal val="1"/>
          <c:showCatName val="0"/>
          <c:showSerName val="0"/>
          <c:showPercent val="0"/>
          <c:showBubbleSize val="0"/>
        </c:dLbls>
        <c:gapWidth val="20"/>
        <c:overlap val="100"/>
        <c:axId val="736183520"/>
        <c:axId val="736180640"/>
      </c:barChart>
      <c:catAx>
        <c:axId val="73618352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736180640"/>
        <c:crosses val="autoZero"/>
        <c:auto val="1"/>
        <c:lblAlgn val="ctr"/>
        <c:lblOffset val="100"/>
        <c:noMultiLvlLbl val="0"/>
      </c:catAx>
      <c:valAx>
        <c:axId val="736180640"/>
        <c:scaling>
          <c:orientation val="minMax"/>
          <c:max val="45291"/>
          <c:min val="44927"/>
        </c:scaling>
        <c:delete val="0"/>
        <c:axPos val="t"/>
        <c:majorGridlines>
          <c:spPr>
            <a:ln w="9525" cap="flat" cmpd="sng" algn="ctr">
              <a:solidFill>
                <a:schemeClr val="tx1">
                  <a:lumMod val="15000"/>
                  <a:lumOff val="85000"/>
                </a:schemeClr>
              </a:solidFill>
              <a:round/>
            </a:ln>
            <a:effectLst/>
          </c:spPr>
        </c:majorGridlines>
        <c:numFmt formatCode="[$-3409]dd\-mmm\-yy;@"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crossAx val="736183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1.png"/><Relationship Id="rId3" Type="http://schemas.openxmlformats.org/officeDocument/2006/relationships/image" Target="../media/image2.png"/><Relationship Id="rId7" Type="http://schemas.openxmlformats.org/officeDocument/2006/relationships/image" Target="../media/image6.png"/><Relationship Id="rId12" Type="http://schemas.microsoft.com/office/2007/relationships/hdphoto" Target="../media/hdphoto2.wdp"/><Relationship Id="rId2" Type="http://schemas.microsoft.com/office/2007/relationships/hdphoto" Target="../media/hdphoto1.wdp"/><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5" Type="http://schemas.openxmlformats.org/officeDocument/2006/relationships/image" Target="../media/image13.png"/><Relationship Id="rId10" Type="http://schemas.openxmlformats.org/officeDocument/2006/relationships/image" Target="../media/image9.svg"/><Relationship Id="rId4" Type="http://schemas.openxmlformats.org/officeDocument/2006/relationships/image" Target="../media/image3.png"/><Relationship Id="rId9" Type="http://schemas.openxmlformats.org/officeDocument/2006/relationships/image" Target="../media/image8.png"/><Relationship Id="rId14" Type="http://schemas.openxmlformats.org/officeDocument/2006/relationships/image" Target="../media/image1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9.svg"/><Relationship Id="rId13" Type="http://schemas.openxmlformats.org/officeDocument/2006/relationships/image" Target="../media/image23.png"/><Relationship Id="rId18" Type="http://schemas.openxmlformats.org/officeDocument/2006/relationships/image" Target="../media/image13.png"/><Relationship Id="rId3" Type="http://schemas.openxmlformats.org/officeDocument/2006/relationships/image" Target="../media/image16.svg"/><Relationship Id="rId21" Type="http://schemas.openxmlformats.org/officeDocument/2006/relationships/image" Target="../media/image11.png"/><Relationship Id="rId7" Type="http://schemas.openxmlformats.org/officeDocument/2006/relationships/image" Target="../media/image18.png"/><Relationship Id="rId12" Type="http://schemas.microsoft.com/office/2007/relationships/hdphoto" Target="../media/hdphoto3.wdp"/><Relationship Id="rId17" Type="http://schemas.openxmlformats.org/officeDocument/2006/relationships/image" Target="../media/image27.png"/><Relationship Id="rId2" Type="http://schemas.openxmlformats.org/officeDocument/2006/relationships/image" Target="../media/image15.png"/><Relationship Id="rId16" Type="http://schemas.openxmlformats.org/officeDocument/2006/relationships/image" Target="../media/image26.svg"/><Relationship Id="rId20" Type="http://schemas.microsoft.com/office/2007/relationships/hdphoto" Target="../media/hdphoto2.wdp"/><Relationship Id="rId1" Type="http://schemas.openxmlformats.org/officeDocument/2006/relationships/image" Target="../media/image14.png"/><Relationship Id="rId6" Type="http://schemas.openxmlformats.org/officeDocument/2006/relationships/image" Target="../media/image17.png"/><Relationship Id="rId11" Type="http://schemas.openxmlformats.org/officeDocument/2006/relationships/image" Target="../media/image22.png"/><Relationship Id="rId24" Type="http://schemas.openxmlformats.org/officeDocument/2006/relationships/image" Target="../media/image29.png"/><Relationship Id="rId5" Type="http://schemas.openxmlformats.org/officeDocument/2006/relationships/chart" Target="../charts/chart2.xml"/><Relationship Id="rId15" Type="http://schemas.openxmlformats.org/officeDocument/2006/relationships/image" Target="../media/image25.png"/><Relationship Id="rId23" Type="http://schemas.microsoft.com/office/2007/relationships/hdphoto" Target="../media/hdphoto4.wdp"/><Relationship Id="rId10" Type="http://schemas.openxmlformats.org/officeDocument/2006/relationships/image" Target="../media/image21.png"/><Relationship Id="rId19" Type="http://schemas.openxmlformats.org/officeDocument/2006/relationships/image" Target="../media/image10.png"/><Relationship Id="rId4" Type="http://schemas.openxmlformats.org/officeDocument/2006/relationships/chart" Target="../charts/chart1.xml"/><Relationship Id="rId9" Type="http://schemas.openxmlformats.org/officeDocument/2006/relationships/image" Target="../media/image20.png"/><Relationship Id="rId14" Type="http://schemas.openxmlformats.org/officeDocument/2006/relationships/image" Target="../media/image24.svg"/><Relationship Id="rId22" Type="http://schemas.openxmlformats.org/officeDocument/2006/relationships/image" Target="../media/image28.png"/></Relationships>
</file>

<file path=xl/drawings/_rels/drawing4.xml.rels><?xml version="1.0" encoding="UTF-8" standalone="yes"?>
<Relationships xmlns="http://schemas.openxmlformats.org/package/2006/relationships"><Relationship Id="rId8" Type="http://schemas.openxmlformats.org/officeDocument/2006/relationships/image" Target="../media/image13.png"/><Relationship Id="rId13" Type="http://schemas.microsoft.com/office/2007/relationships/hdphoto" Target="../media/hdphoto4.wdp"/><Relationship Id="rId3" Type="http://schemas.openxmlformats.org/officeDocument/2006/relationships/image" Target="../media/image14.png"/><Relationship Id="rId7" Type="http://schemas.openxmlformats.org/officeDocument/2006/relationships/image" Target="../media/image26.svg"/><Relationship Id="rId12" Type="http://schemas.openxmlformats.org/officeDocument/2006/relationships/image" Target="../media/image28.png"/><Relationship Id="rId2" Type="http://schemas.openxmlformats.org/officeDocument/2006/relationships/image" Target="../media/image16.svg"/><Relationship Id="rId1" Type="http://schemas.openxmlformats.org/officeDocument/2006/relationships/image" Target="../media/image15.png"/><Relationship Id="rId6" Type="http://schemas.openxmlformats.org/officeDocument/2006/relationships/image" Target="../media/image25.png"/><Relationship Id="rId11" Type="http://schemas.openxmlformats.org/officeDocument/2006/relationships/image" Target="../media/image11.png"/><Relationship Id="rId5" Type="http://schemas.openxmlformats.org/officeDocument/2006/relationships/image" Target="../media/image30.png"/><Relationship Id="rId10" Type="http://schemas.microsoft.com/office/2007/relationships/hdphoto" Target="../media/hdphoto2.wdp"/><Relationship Id="rId4" Type="http://schemas.openxmlformats.org/officeDocument/2006/relationships/image" Target="../media/image17.png"/><Relationship Id="rId9" Type="http://schemas.openxmlformats.org/officeDocument/2006/relationships/image" Target="../media/image10.png"/></Relationships>
</file>

<file path=xl/drawings/_rels/drawing5.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image" Target="../media/image28.png"/><Relationship Id="rId3" Type="http://schemas.openxmlformats.org/officeDocument/2006/relationships/image" Target="../media/image26.svg"/><Relationship Id="rId7" Type="http://schemas.microsoft.com/office/2007/relationships/hdphoto" Target="../media/hdphoto1.wdp"/><Relationship Id="rId12" Type="http://schemas.openxmlformats.org/officeDocument/2006/relationships/image" Target="../media/image11.png"/><Relationship Id="rId2" Type="http://schemas.openxmlformats.org/officeDocument/2006/relationships/image" Target="../media/image25.png"/><Relationship Id="rId1" Type="http://schemas.openxmlformats.org/officeDocument/2006/relationships/image" Target="../media/image14.png"/><Relationship Id="rId6" Type="http://schemas.openxmlformats.org/officeDocument/2006/relationships/image" Target="../media/image1.png"/><Relationship Id="rId11" Type="http://schemas.microsoft.com/office/2007/relationships/hdphoto" Target="../media/hdphoto2.wdp"/><Relationship Id="rId5" Type="http://schemas.openxmlformats.org/officeDocument/2006/relationships/image" Target="../media/image31.svg"/><Relationship Id="rId10" Type="http://schemas.openxmlformats.org/officeDocument/2006/relationships/image" Target="../media/image10.png"/><Relationship Id="rId4" Type="http://schemas.openxmlformats.org/officeDocument/2006/relationships/image" Target="../media/image15.png"/><Relationship Id="rId9" Type="http://schemas.openxmlformats.org/officeDocument/2006/relationships/image" Target="../media/image13.png"/><Relationship Id="rId14" Type="http://schemas.microsoft.com/office/2007/relationships/hdphoto" Target="../media/hdphoto4.wdp"/></Relationships>
</file>

<file path=xl/drawings/_rels/drawing6.xml.rels><?xml version="1.0" encoding="UTF-8" standalone="yes"?>
<Relationships xmlns="http://schemas.openxmlformats.org/package/2006/relationships"><Relationship Id="rId8" Type="http://schemas.openxmlformats.org/officeDocument/2006/relationships/image" Target="../media/image26.svg"/><Relationship Id="rId13" Type="http://schemas.microsoft.com/office/2007/relationships/hdphoto" Target="../media/hdphoto4.wdp"/><Relationship Id="rId3" Type="http://schemas.openxmlformats.org/officeDocument/2006/relationships/image" Target="../media/image14.png"/><Relationship Id="rId7" Type="http://schemas.openxmlformats.org/officeDocument/2006/relationships/image" Target="../media/image25.png"/><Relationship Id="rId12" Type="http://schemas.openxmlformats.org/officeDocument/2006/relationships/image" Target="../media/image28.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31.svg"/><Relationship Id="rId11" Type="http://schemas.openxmlformats.org/officeDocument/2006/relationships/image" Target="../media/image11.png"/><Relationship Id="rId5" Type="http://schemas.openxmlformats.org/officeDocument/2006/relationships/image" Target="../media/image15.png"/><Relationship Id="rId10" Type="http://schemas.microsoft.com/office/2007/relationships/hdphoto" Target="../media/hdphoto2.wdp"/><Relationship Id="rId4" Type="http://schemas.openxmlformats.org/officeDocument/2006/relationships/image" Target="../media/image13.png"/><Relationship Id="rId9" Type="http://schemas.openxmlformats.org/officeDocument/2006/relationships/image" Target="../media/image10.png"/></Relationships>
</file>

<file path=xl/drawings/_rels/drawing7.xml.rels><?xml version="1.0" encoding="UTF-8" standalone="yes"?>
<Relationships xmlns="http://schemas.openxmlformats.org/package/2006/relationships"><Relationship Id="rId8" Type="http://schemas.openxmlformats.org/officeDocument/2006/relationships/image" Target="../media/image26.svg"/><Relationship Id="rId13" Type="http://schemas.microsoft.com/office/2007/relationships/hdphoto" Target="../media/hdphoto2.wdp"/><Relationship Id="rId3" Type="http://schemas.openxmlformats.org/officeDocument/2006/relationships/image" Target="../media/image14.png"/><Relationship Id="rId7" Type="http://schemas.openxmlformats.org/officeDocument/2006/relationships/image" Target="../media/image25.png"/><Relationship Id="rId12" Type="http://schemas.openxmlformats.org/officeDocument/2006/relationships/image" Target="../media/image10.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31.svg"/><Relationship Id="rId11" Type="http://schemas.microsoft.com/office/2007/relationships/hdphoto" Target="../media/hdphoto4.wdp"/><Relationship Id="rId5" Type="http://schemas.openxmlformats.org/officeDocument/2006/relationships/image" Target="../media/image15.png"/><Relationship Id="rId10" Type="http://schemas.openxmlformats.org/officeDocument/2006/relationships/image" Target="../media/image28.png"/><Relationship Id="rId4" Type="http://schemas.openxmlformats.org/officeDocument/2006/relationships/image" Target="../media/image13.png"/><Relationship Id="rId9" Type="http://schemas.openxmlformats.org/officeDocument/2006/relationships/image" Target="../media/image11.png"/></Relationships>
</file>

<file path=xl/drawings/_rels/drawing8.xml.rels><?xml version="1.0" encoding="UTF-8" standalone="yes"?>
<Relationships xmlns="http://schemas.openxmlformats.org/package/2006/relationships"><Relationship Id="rId8" Type="http://schemas.openxmlformats.org/officeDocument/2006/relationships/image" Target="../media/image31.svg"/><Relationship Id="rId13" Type="http://schemas.openxmlformats.org/officeDocument/2006/relationships/image" Target="../media/image11.png"/><Relationship Id="rId3" Type="http://schemas.microsoft.com/office/2007/relationships/hdphoto" Target="../media/hdphoto1.wdp"/><Relationship Id="rId7" Type="http://schemas.openxmlformats.org/officeDocument/2006/relationships/image" Target="../media/image15.png"/><Relationship Id="rId12" Type="http://schemas.microsoft.com/office/2007/relationships/hdphoto" Target="../media/hdphoto2.wdp"/><Relationship Id="rId2" Type="http://schemas.openxmlformats.org/officeDocument/2006/relationships/image" Target="../media/image1.png"/><Relationship Id="rId1" Type="http://schemas.openxmlformats.org/officeDocument/2006/relationships/image" Target="../media/image14.png"/><Relationship Id="rId6" Type="http://schemas.openxmlformats.org/officeDocument/2006/relationships/image" Target="../media/image13.png"/><Relationship Id="rId11" Type="http://schemas.openxmlformats.org/officeDocument/2006/relationships/image" Target="../media/image10.png"/><Relationship Id="rId5" Type="http://schemas.openxmlformats.org/officeDocument/2006/relationships/image" Target="../media/image33.svg"/><Relationship Id="rId15" Type="http://schemas.microsoft.com/office/2007/relationships/hdphoto" Target="../media/hdphoto4.wdp"/><Relationship Id="rId10" Type="http://schemas.openxmlformats.org/officeDocument/2006/relationships/image" Target="../media/image26.svg"/><Relationship Id="rId4" Type="http://schemas.openxmlformats.org/officeDocument/2006/relationships/image" Target="../media/image32.png"/><Relationship Id="rId9" Type="http://schemas.openxmlformats.org/officeDocument/2006/relationships/image" Target="../media/image25.png"/><Relationship Id="rId14" Type="http://schemas.openxmlformats.org/officeDocument/2006/relationships/image" Target="../media/image28.png"/></Relationships>
</file>

<file path=xl/drawings/_rels/drawing9.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4</xdr:col>
      <xdr:colOff>36999</xdr:colOff>
      <xdr:row>0</xdr:row>
      <xdr:rowOff>63426</xdr:rowOff>
    </xdr:from>
    <xdr:to>
      <xdr:col>5</xdr:col>
      <xdr:colOff>566038</xdr:colOff>
      <xdr:row>0</xdr:row>
      <xdr:rowOff>355378</xdr:rowOff>
    </xdr:to>
    <xdr:pic>
      <xdr:nvPicPr>
        <xdr:cNvPr id="3" name="Picture 2">
          <a:extLst>
            <a:ext uri="{FF2B5EF4-FFF2-40B4-BE49-F238E27FC236}">
              <a16:creationId xmlns:a16="http://schemas.microsoft.com/office/drawing/2014/main" id="{A528BC49-FC3C-4745-98C0-80DA53B60082}"/>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a:ext>
          </a:extLst>
        </a:blip>
        <a:stretch>
          <a:fillRect/>
        </a:stretch>
      </xdr:blipFill>
      <xdr:spPr>
        <a:xfrm>
          <a:off x="9455848" y="63426"/>
          <a:ext cx="1163305" cy="291952"/>
        </a:xfrm>
        <a:prstGeom prst="rect">
          <a:avLst/>
        </a:prstGeom>
      </xdr:spPr>
    </xdr:pic>
    <xdr:clientData/>
  </xdr:twoCellAnchor>
  <xdr:twoCellAnchor editAs="oneCell">
    <xdr:from>
      <xdr:col>1</xdr:col>
      <xdr:colOff>1646451</xdr:colOff>
      <xdr:row>13</xdr:row>
      <xdr:rowOff>165324</xdr:rowOff>
    </xdr:from>
    <xdr:to>
      <xdr:col>1</xdr:col>
      <xdr:colOff>2196148</xdr:colOff>
      <xdr:row>16</xdr:row>
      <xdr:rowOff>125382</xdr:rowOff>
    </xdr:to>
    <xdr:pic>
      <xdr:nvPicPr>
        <xdr:cNvPr id="2" name="Picture 1">
          <a:extLst>
            <a:ext uri="{FF2B5EF4-FFF2-40B4-BE49-F238E27FC236}">
              <a16:creationId xmlns:a16="http://schemas.microsoft.com/office/drawing/2014/main" id="{C384A84A-38D9-8EFB-FCF2-EF7F0F95F9B4}"/>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duotone>
            <a:schemeClr val="bg2">
              <a:shade val="45000"/>
              <a:satMod val="135000"/>
            </a:schemeClr>
            <a:prstClr val="white"/>
          </a:duotone>
        </a:blip>
        <a:stretch>
          <a:fillRect/>
        </a:stretch>
      </xdr:blipFill>
      <xdr:spPr>
        <a:xfrm>
          <a:off x="3554534" y="2607248"/>
          <a:ext cx="549697" cy="499184"/>
        </a:xfrm>
        <a:prstGeom prst="rect">
          <a:avLst/>
        </a:prstGeom>
      </xdr:spPr>
    </xdr:pic>
    <xdr:clientData/>
  </xdr:twoCellAnchor>
  <xdr:twoCellAnchor>
    <xdr:from>
      <xdr:col>1</xdr:col>
      <xdr:colOff>1448243</xdr:colOff>
      <xdr:row>16</xdr:row>
      <xdr:rowOff>169138</xdr:rowOff>
    </xdr:from>
    <xdr:to>
      <xdr:col>1</xdr:col>
      <xdr:colOff>2410213</xdr:colOff>
      <xdr:row>19</xdr:row>
      <xdr:rowOff>0</xdr:rowOff>
    </xdr:to>
    <xdr:sp macro="" textlink="">
      <xdr:nvSpPr>
        <xdr:cNvPr id="4" name="Rectangle: Rounded Corners 3">
          <a:extLst>
            <a:ext uri="{FF2B5EF4-FFF2-40B4-BE49-F238E27FC236}">
              <a16:creationId xmlns:a16="http://schemas.microsoft.com/office/drawing/2014/main" id="{76DFA017-8E4C-6A29-FDFD-FB3A26D4FE86}"/>
            </a:ext>
          </a:extLst>
        </xdr:cNvPr>
        <xdr:cNvSpPr/>
      </xdr:nvSpPr>
      <xdr:spPr>
        <a:xfrm>
          <a:off x="3351041" y="3329896"/>
          <a:ext cx="961970" cy="369988"/>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900" b="1">
              <a:solidFill>
                <a:schemeClr val="bg1">
                  <a:lumMod val="85000"/>
                </a:schemeClr>
              </a:solidFill>
            </a:rPr>
            <a:t>PMO</a:t>
          </a:r>
          <a:r>
            <a:rPr lang="en-PH" sz="900" b="1" baseline="0">
              <a:solidFill>
                <a:schemeClr val="bg1">
                  <a:lumMod val="85000"/>
                </a:schemeClr>
              </a:solidFill>
            </a:rPr>
            <a:t> Chatbot</a:t>
          </a:r>
        </a:p>
      </xdr:txBody>
    </xdr:sp>
    <xdr:clientData/>
  </xdr:twoCellAnchor>
  <xdr:twoCellAnchor>
    <xdr:from>
      <xdr:col>1</xdr:col>
      <xdr:colOff>52858</xdr:colOff>
      <xdr:row>16</xdr:row>
      <xdr:rowOff>49329</xdr:rowOff>
    </xdr:from>
    <xdr:to>
      <xdr:col>1</xdr:col>
      <xdr:colOff>1556597</xdr:colOff>
      <xdr:row>19</xdr:row>
      <xdr:rowOff>31712</xdr:rowOff>
    </xdr:to>
    <xdr:sp macro="" textlink="">
      <xdr:nvSpPr>
        <xdr:cNvPr id="5" name="Rectangle: Rounded Corners 4">
          <a:extLst>
            <a:ext uri="{FF2B5EF4-FFF2-40B4-BE49-F238E27FC236}">
              <a16:creationId xmlns:a16="http://schemas.microsoft.com/office/drawing/2014/main" id="{FD3A18A9-F2B2-4BB6-8E73-3E6909DFDB8C}"/>
            </a:ext>
          </a:extLst>
        </xdr:cNvPr>
        <xdr:cNvSpPr/>
      </xdr:nvSpPr>
      <xdr:spPr>
        <a:xfrm>
          <a:off x="1960941" y="3030379"/>
          <a:ext cx="1503739" cy="521509"/>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chemeClr val="bg1">
                  <a:lumMod val="85000"/>
                </a:schemeClr>
              </a:solidFill>
            </a:rPr>
            <a:t>Project Intake </a:t>
          </a:r>
        </a:p>
        <a:p>
          <a:pPr algn="ctr"/>
          <a:r>
            <a:rPr lang="en-PH" sz="900" b="1">
              <a:solidFill>
                <a:schemeClr val="bg1">
                  <a:lumMod val="85000"/>
                </a:schemeClr>
              </a:solidFill>
            </a:rPr>
            <a:t>Capability</a:t>
          </a:r>
        </a:p>
      </xdr:txBody>
    </xdr:sp>
    <xdr:clientData/>
  </xdr:twoCellAnchor>
  <xdr:twoCellAnchor editAs="oneCell">
    <xdr:from>
      <xdr:col>1</xdr:col>
      <xdr:colOff>578770</xdr:colOff>
      <xdr:row>13</xdr:row>
      <xdr:rowOff>125723</xdr:rowOff>
    </xdr:from>
    <xdr:to>
      <xdr:col>1</xdr:col>
      <xdr:colOff>1001612</xdr:colOff>
      <xdr:row>16</xdr:row>
      <xdr:rowOff>164985</xdr:rowOff>
    </xdr:to>
    <xdr:pic>
      <xdr:nvPicPr>
        <xdr:cNvPr id="6" name="Picture 5">
          <a:extLst>
            <a:ext uri="{FF2B5EF4-FFF2-40B4-BE49-F238E27FC236}">
              <a16:creationId xmlns:a16="http://schemas.microsoft.com/office/drawing/2014/main" id="{79D67A00-C4BE-A614-E9E8-8AF9E7A4C469}"/>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duotone>
            <a:schemeClr val="bg2">
              <a:shade val="45000"/>
              <a:satMod val="135000"/>
            </a:schemeClr>
            <a:prstClr val="white"/>
          </a:duotone>
        </a:blip>
        <a:stretch>
          <a:fillRect/>
        </a:stretch>
      </xdr:blipFill>
      <xdr:spPr>
        <a:xfrm>
          <a:off x="2486853" y="2567647"/>
          <a:ext cx="422842" cy="578388"/>
        </a:xfrm>
        <a:prstGeom prst="rect">
          <a:avLst/>
        </a:prstGeom>
      </xdr:spPr>
    </xdr:pic>
    <xdr:clientData/>
  </xdr:twoCellAnchor>
  <xdr:twoCellAnchor>
    <xdr:from>
      <xdr:col>0</xdr:col>
      <xdr:colOff>1086182</xdr:colOff>
      <xdr:row>16</xdr:row>
      <xdr:rowOff>151518</xdr:rowOff>
    </xdr:from>
    <xdr:to>
      <xdr:col>1</xdr:col>
      <xdr:colOff>317134</xdr:colOff>
      <xdr:row>18</xdr:row>
      <xdr:rowOff>72234</xdr:rowOff>
    </xdr:to>
    <xdr:sp macro="" textlink="">
      <xdr:nvSpPr>
        <xdr:cNvPr id="7" name="Rectangle: Rounded Corners 6">
          <a:extLst>
            <a:ext uri="{FF2B5EF4-FFF2-40B4-BE49-F238E27FC236}">
              <a16:creationId xmlns:a16="http://schemas.microsoft.com/office/drawing/2014/main" id="{7A33BE2C-4718-4905-87ED-6E38C4AD5B06}"/>
            </a:ext>
          </a:extLst>
        </xdr:cNvPr>
        <xdr:cNvSpPr/>
      </xdr:nvSpPr>
      <xdr:spPr>
        <a:xfrm>
          <a:off x="1086182" y="3132568"/>
          <a:ext cx="1139035" cy="280133"/>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chemeClr val="bg1">
                  <a:lumMod val="85000"/>
                </a:schemeClr>
              </a:solidFill>
            </a:rPr>
            <a:t>PM Process</a:t>
          </a:r>
        </a:p>
      </xdr:txBody>
    </xdr:sp>
    <xdr:clientData/>
  </xdr:twoCellAnchor>
  <xdr:twoCellAnchor>
    <xdr:from>
      <xdr:col>0</xdr:col>
      <xdr:colOff>0</xdr:colOff>
      <xdr:row>16</xdr:row>
      <xdr:rowOff>151518</xdr:rowOff>
    </xdr:from>
    <xdr:to>
      <xdr:col>0</xdr:col>
      <xdr:colOff>1139035</xdr:colOff>
      <xdr:row>18</xdr:row>
      <xdr:rowOff>72234</xdr:rowOff>
    </xdr:to>
    <xdr:sp macro="" textlink="">
      <xdr:nvSpPr>
        <xdr:cNvPr id="8" name="Rectangle: Rounded Corners 7">
          <a:extLst>
            <a:ext uri="{FF2B5EF4-FFF2-40B4-BE49-F238E27FC236}">
              <a16:creationId xmlns:a16="http://schemas.microsoft.com/office/drawing/2014/main" id="{AB43755E-C1C6-42C2-ACAD-0EEB7876E2B2}"/>
            </a:ext>
          </a:extLst>
        </xdr:cNvPr>
        <xdr:cNvSpPr/>
      </xdr:nvSpPr>
      <xdr:spPr>
        <a:xfrm>
          <a:off x="0" y="2926431"/>
          <a:ext cx="1139035" cy="28013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chemeClr val="bg1">
                  <a:lumMod val="85000"/>
                </a:schemeClr>
              </a:solidFill>
            </a:rPr>
            <a:t>PM Templates</a:t>
          </a:r>
        </a:p>
      </xdr:txBody>
    </xdr:sp>
    <xdr:clientData/>
  </xdr:twoCellAnchor>
  <xdr:twoCellAnchor editAs="oneCell">
    <xdr:from>
      <xdr:col>0</xdr:col>
      <xdr:colOff>1429743</xdr:colOff>
      <xdr:row>14</xdr:row>
      <xdr:rowOff>5287</xdr:rowOff>
    </xdr:from>
    <xdr:to>
      <xdr:col>1</xdr:col>
      <xdr:colOff>3635</xdr:colOff>
      <xdr:row>16</xdr:row>
      <xdr:rowOff>105712</xdr:rowOff>
    </xdr:to>
    <xdr:pic>
      <xdr:nvPicPr>
        <xdr:cNvPr id="11" name="Picture 10">
          <a:extLst>
            <a:ext uri="{FF2B5EF4-FFF2-40B4-BE49-F238E27FC236}">
              <a16:creationId xmlns:a16="http://schemas.microsoft.com/office/drawing/2014/main" id="{E0F1CD62-BD6C-14E1-8D89-AC5ACBCFD40F}"/>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duotone>
            <a:schemeClr val="bg2">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429743" y="2626919"/>
          <a:ext cx="459842" cy="4598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298632</xdr:colOff>
      <xdr:row>13</xdr:row>
      <xdr:rowOff>171782</xdr:rowOff>
    </xdr:from>
    <xdr:to>
      <xdr:col>0</xdr:col>
      <xdr:colOff>784903</xdr:colOff>
      <xdr:row>16</xdr:row>
      <xdr:rowOff>118927</xdr:rowOff>
    </xdr:to>
    <xdr:pic>
      <xdr:nvPicPr>
        <xdr:cNvPr id="12" name="Picture 11">
          <a:extLst>
            <a:ext uri="{FF2B5EF4-FFF2-40B4-BE49-F238E27FC236}">
              <a16:creationId xmlns:a16="http://schemas.microsoft.com/office/drawing/2014/main" id="{3CBC001C-207F-7331-B65F-7F751A7504D6}"/>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duotone>
            <a:schemeClr val="bg2">
              <a:shade val="45000"/>
              <a:satMod val="135000"/>
            </a:schemeClr>
            <a:prstClr val="white"/>
          </a:duotone>
        </a:blip>
        <a:stretch>
          <a:fillRect/>
        </a:stretch>
      </xdr:blipFill>
      <xdr:spPr>
        <a:xfrm>
          <a:off x="298632" y="2407569"/>
          <a:ext cx="486271" cy="486271"/>
        </a:xfrm>
        <a:prstGeom prst="rect">
          <a:avLst/>
        </a:prstGeom>
      </xdr:spPr>
    </xdr:pic>
    <xdr:clientData/>
  </xdr:twoCellAnchor>
  <xdr:twoCellAnchor>
    <xdr:from>
      <xdr:col>0</xdr:col>
      <xdr:colOff>285419</xdr:colOff>
      <xdr:row>7</xdr:row>
      <xdr:rowOff>172220</xdr:rowOff>
    </xdr:from>
    <xdr:to>
      <xdr:col>0</xdr:col>
      <xdr:colOff>1424454</xdr:colOff>
      <xdr:row>11</xdr:row>
      <xdr:rowOff>106150</xdr:rowOff>
    </xdr:to>
    <xdr:sp macro="[0]!gotodashboard" textlink="">
      <xdr:nvSpPr>
        <xdr:cNvPr id="13" name="Rectangle: Rounded Corners 12">
          <a:extLst>
            <a:ext uri="{FF2B5EF4-FFF2-40B4-BE49-F238E27FC236}">
              <a16:creationId xmlns:a16="http://schemas.microsoft.com/office/drawing/2014/main" id="{9C481456-8835-46AE-B809-1040CF6EDCF9}"/>
            </a:ext>
          </a:extLst>
        </xdr:cNvPr>
        <xdr:cNvSpPr/>
      </xdr:nvSpPr>
      <xdr:spPr>
        <a:xfrm>
          <a:off x="285419" y="1694458"/>
          <a:ext cx="1139035" cy="65276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ysClr val="windowText" lastClr="000000"/>
              </a:solidFill>
            </a:rPr>
            <a:t>IT Portfolio Dashboard</a:t>
          </a:r>
        </a:p>
      </xdr:txBody>
    </xdr:sp>
    <xdr:clientData fLocksWithSheet="0"/>
  </xdr:twoCellAnchor>
  <xdr:twoCellAnchor>
    <xdr:from>
      <xdr:col>1</xdr:col>
      <xdr:colOff>1644404</xdr:colOff>
      <xdr:row>7</xdr:row>
      <xdr:rowOff>66950</xdr:rowOff>
    </xdr:from>
    <xdr:to>
      <xdr:col>1</xdr:col>
      <xdr:colOff>2783439</xdr:colOff>
      <xdr:row>11</xdr:row>
      <xdr:rowOff>158565</xdr:rowOff>
    </xdr:to>
    <xdr:sp macro="[0]!gotoschedulegantt1" textlink="">
      <xdr:nvSpPr>
        <xdr:cNvPr id="14" name="Rectangle: Rounded Corners 13">
          <a:extLst>
            <a:ext uri="{FF2B5EF4-FFF2-40B4-BE49-F238E27FC236}">
              <a16:creationId xmlns:a16="http://schemas.microsoft.com/office/drawing/2014/main" id="{FD5BA2ED-40EC-410E-8624-F8D842631FCC}"/>
            </a:ext>
          </a:extLst>
        </xdr:cNvPr>
        <xdr:cNvSpPr/>
      </xdr:nvSpPr>
      <xdr:spPr>
        <a:xfrm>
          <a:off x="3547202" y="1589188"/>
          <a:ext cx="1139035" cy="8104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ysClr val="windowText" lastClr="000000"/>
              </a:solidFill>
            </a:rPr>
            <a:t>Project Portfolio Schedule Gantt Calendar</a:t>
          </a:r>
        </a:p>
      </xdr:txBody>
    </xdr:sp>
    <xdr:clientData fLocksWithSheet="0"/>
  </xdr:twoCellAnchor>
  <xdr:twoCellAnchor>
    <xdr:from>
      <xdr:col>1</xdr:col>
      <xdr:colOff>136048</xdr:colOff>
      <xdr:row>7</xdr:row>
      <xdr:rowOff>161649</xdr:rowOff>
    </xdr:from>
    <xdr:to>
      <xdr:col>1</xdr:col>
      <xdr:colOff>1104009</xdr:colOff>
      <xdr:row>11</xdr:row>
      <xdr:rowOff>95579</xdr:rowOff>
    </xdr:to>
    <xdr:sp macro="[0]!GotoProjectSheetNEWNEW2" textlink="">
      <xdr:nvSpPr>
        <xdr:cNvPr id="15" name="Rectangle: Rounded Corners 14">
          <a:extLst>
            <a:ext uri="{FF2B5EF4-FFF2-40B4-BE49-F238E27FC236}">
              <a16:creationId xmlns:a16="http://schemas.microsoft.com/office/drawing/2014/main" id="{CC6BF85C-19E1-4277-B936-AFF467C12022}"/>
            </a:ext>
          </a:extLst>
        </xdr:cNvPr>
        <xdr:cNvSpPr/>
      </xdr:nvSpPr>
      <xdr:spPr>
        <a:xfrm>
          <a:off x="2038846" y="1683887"/>
          <a:ext cx="967961" cy="65276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ysClr val="windowText" lastClr="000000"/>
              </a:solidFill>
            </a:rPr>
            <a:t>IT Project</a:t>
          </a:r>
          <a:r>
            <a:rPr lang="en-PH" sz="900" b="1" baseline="0">
              <a:solidFill>
                <a:sysClr val="windowText" lastClr="000000"/>
              </a:solidFill>
            </a:rPr>
            <a:t> Details</a:t>
          </a:r>
          <a:endParaRPr lang="en-PH" sz="900" b="1">
            <a:solidFill>
              <a:sysClr val="windowText" lastClr="000000"/>
            </a:solidFill>
          </a:endParaRPr>
        </a:p>
      </xdr:txBody>
    </xdr:sp>
    <xdr:clientData fLocksWithSheet="0"/>
  </xdr:twoCellAnchor>
  <xdr:twoCellAnchor>
    <xdr:from>
      <xdr:col>2</xdr:col>
      <xdr:colOff>20365</xdr:colOff>
      <xdr:row>7</xdr:row>
      <xdr:rowOff>93378</xdr:rowOff>
    </xdr:from>
    <xdr:to>
      <xdr:col>2</xdr:col>
      <xdr:colOff>1159400</xdr:colOff>
      <xdr:row>12</xdr:row>
      <xdr:rowOff>5284</xdr:rowOff>
    </xdr:to>
    <xdr:sp macro="[0]!NEWgotodefinitionofFIELDS" textlink="">
      <xdr:nvSpPr>
        <xdr:cNvPr id="16" name="Rectangle: Rounded Corners 15">
          <a:extLst>
            <a:ext uri="{FF2B5EF4-FFF2-40B4-BE49-F238E27FC236}">
              <a16:creationId xmlns:a16="http://schemas.microsoft.com/office/drawing/2014/main" id="{4132C609-AEE8-45C8-9694-19F4D4777253}"/>
            </a:ext>
          </a:extLst>
        </xdr:cNvPr>
        <xdr:cNvSpPr/>
      </xdr:nvSpPr>
      <xdr:spPr>
        <a:xfrm>
          <a:off x="5136777" y="1615616"/>
          <a:ext cx="1139035" cy="8104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ysClr val="windowText" lastClr="000000"/>
              </a:solidFill>
            </a:rPr>
            <a:t>Definition of IT Project Detail Fields</a:t>
          </a:r>
        </a:p>
      </xdr:txBody>
    </xdr:sp>
    <xdr:clientData fLocksWithSheet="0"/>
  </xdr:twoCellAnchor>
  <xdr:twoCellAnchor>
    <xdr:from>
      <xdr:col>2</xdr:col>
      <xdr:colOff>1694509</xdr:colOff>
      <xdr:row>8</xdr:row>
      <xdr:rowOff>84569</xdr:rowOff>
    </xdr:from>
    <xdr:to>
      <xdr:col>3</xdr:col>
      <xdr:colOff>1084028</xdr:colOff>
      <xdr:row>10</xdr:row>
      <xdr:rowOff>174422</xdr:rowOff>
    </xdr:to>
    <xdr:sp macro="[0]!NEWgoTOprojectsizingParameters" textlink="">
      <xdr:nvSpPr>
        <xdr:cNvPr id="17" name="Rectangle: Rounded Corners 16">
          <a:extLst>
            <a:ext uri="{FF2B5EF4-FFF2-40B4-BE49-F238E27FC236}">
              <a16:creationId xmlns:a16="http://schemas.microsoft.com/office/drawing/2014/main" id="{8D7A7DF1-EAB9-4746-9C06-DB4EB2F2B5E6}"/>
            </a:ext>
          </a:extLst>
        </xdr:cNvPr>
        <xdr:cNvSpPr/>
      </xdr:nvSpPr>
      <xdr:spPr>
        <a:xfrm>
          <a:off x="6810921" y="1786516"/>
          <a:ext cx="1292316" cy="44927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ysClr val="windowText" lastClr="000000"/>
              </a:solidFill>
            </a:rPr>
            <a:t>Project Sizing Parameters</a:t>
          </a:r>
        </a:p>
      </xdr:txBody>
    </xdr:sp>
    <xdr:clientData fLocksWithSheet="0"/>
  </xdr:twoCellAnchor>
  <xdr:twoCellAnchor>
    <xdr:from>
      <xdr:col>3</xdr:col>
      <xdr:colOff>1576854</xdr:colOff>
      <xdr:row>7</xdr:row>
      <xdr:rowOff>77522</xdr:rowOff>
    </xdr:from>
    <xdr:to>
      <xdr:col>5</xdr:col>
      <xdr:colOff>173540</xdr:colOff>
      <xdr:row>11</xdr:row>
      <xdr:rowOff>169137</xdr:rowOff>
    </xdr:to>
    <xdr:sp macro="[0]!gotoCONTACTPMOSHEET" textlink="">
      <xdr:nvSpPr>
        <xdr:cNvPr id="18" name="Rectangle: Rounded Corners 17">
          <a:extLst>
            <a:ext uri="{FF2B5EF4-FFF2-40B4-BE49-F238E27FC236}">
              <a16:creationId xmlns:a16="http://schemas.microsoft.com/office/drawing/2014/main" id="{6D4C24C6-3B80-4399-B952-CF9FFA20E47F}"/>
            </a:ext>
          </a:extLst>
        </xdr:cNvPr>
        <xdr:cNvSpPr/>
      </xdr:nvSpPr>
      <xdr:spPr>
        <a:xfrm>
          <a:off x="8596063" y="1599760"/>
          <a:ext cx="1139035" cy="8104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ysClr val="windowText" lastClr="000000"/>
              </a:solidFill>
            </a:rPr>
            <a:t>Contact CIT-PMO</a:t>
          </a:r>
        </a:p>
      </xdr:txBody>
    </xdr:sp>
    <xdr:clientData fLocksWithSheet="0"/>
  </xdr:twoCellAnchor>
  <xdr:twoCellAnchor>
    <xdr:from>
      <xdr:col>0</xdr:col>
      <xdr:colOff>127733</xdr:colOff>
      <xdr:row>13</xdr:row>
      <xdr:rowOff>154603</xdr:rowOff>
    </xdr:from>
    <xdr:to>
      <xdr:col>0</xdr:col>
      <xdr:colOff>967256</xdr:colOff>
      <xdr:row>16</xdr:row>
      <xdr:rowOff>133461</xdr:rowOff>
    </xdr:to>
    <xdr:sp macro="" textlink="">
      <xdr:nvSpPr>
        <xdr:cNvPr id="19" name="Rectangle: Rounded Corners 18">
          <a:extLst>
            <a:ext uri="{FF2B5EF4-FFF2-40B4-BE49-F238E27FC236}">
              <a16:creationId xmlns:a16="http://schemas.microsoft.com/office/drawing/2014/main" id="{E5A618D4-015C-47D8-B840-A08D58FA697A}"/>
            </a:ext>
          </a:extLst>
        </xdr:cNvPr>
        <xdr:cNvSpPr/>
      </xdr:nvSpPr>
      <xdr:spPr>
        <a:xfrm>
          <a:off x="127733" y="2390390"/>
          <a:ext cx="839523" cy="51798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b="1">
              <a:solidFill>
                <a:sysClr val="windowText" lastClr="000000"/>
              </a:solidFill>
              <a:effectLst/>
              <a:latin typeface="+mn-lt"/>
              <a:ea typeface="+mn-ea"/>
              <a:cs typeface="+mn-cs"/>
            </a:rPr>
            <a:t>Coming Soon</a:t>
          </a:r>
          <a:endParaRPr lang="en-PH" sz="1050">
            <a:solidFill>
              <a:sysClr val="windowText" lastClr="000000"/>
            </a:solidFill>
            <a:effectLst/>
          </a:endParaRPr>
        </a:p>
      </xdr:txBody>
    </xdr:sp>
    <xdr:clientData/>
  </xdr:twoCellAnchor>
  <xdr:twoCellAnchor>
    <xdr:from>
      <xdr:col>0</xdr:col>
      <xdr:colOff>1247389</xdr:colOff>
      <xdr:row>13</xdr:row>
      <xdr:rowOff>154603</xdr:rowOff>
    </xdr:from>
    <xdr:to>
      <xdr:col>1</xdr:col>
      <xdr:colOff>178829</xdr:colOff>
      <xdr:row>16</xdr:row>
      <xdr:rowOff>133461</xdr:rowOff>
    </xdr:to>
    <xdr:sp macro="" textlink="">
      <xdr:nvSpPr>
        <xdr:cNvPr id="21" name="Rectangle: Rounded Corners 20">
          <a:extLst>
            <a:ext uri="{FF2B5EF4-FFF2-40B4-BE49-F238E27FC236}">
              <a16:creationId xmlns:a16="http://schemas.microsoft.com/office/drawing/2014/main" id="{78F4ADE0-DF4F-4CAB-BDC4-B13B337923D2}"/>
            </a:ext>
          </a:extLst>
        </xdr:cNvPr>
        <xdr:cNvSpPr/>
      </xdr:nvSpPr>
      <xdr:spPr>
        <a:xfrm>
          <a:off x="1247389" y="2596527"/>
          <a:ext cx="839523" cy="51798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b="1">
              <a:solidFill>
                <a:sysClr val="windowText" lastClr="000000"/>
              </a:solidFill>
              <a:effectLst/>
              <a:latin typeface="+mn-lt"/>
              <a:ea typeface="+mn-ea"/>
              <a:cs typeface="+mn-cs"/>
            </a:rPr>
            <a:t>Coming Soon</a:t>
          </a:r>
          <a:endParaRPr lang="en-PH" sz="1050">
            <a:solidFill>
              <a:sysClr val="windowText" lastClr="000000"/>
            </a:solidFill>
            <a:effectLst/>
          </a:endParaRPr>
        </a:p>
      </xdr:txBody>
    </xdr:sp>
    <xdr:clientData/>
  </xdr:twoCellAnchor>
  <xdr:twoCellAnchor>
    <xdr:from>
      <xdr:col>1</xdr:col>
      <xdr:colOff>369111</xdr:colOff>
      <xdr:row>13</xdr:row>
      <xdr:rowOff>154603</xdr:rowOff>
    </xdr:from>
    <xdr:to>
      <xdr:col>1</xdr:col>
      <xdr:colOff>1208634</xdr:colOff>
      <xdr:row>16</xdr:row>
      <xdr:rowOff>133461</xdr:rowOff>
    </xdr:to>
    <xdr:sp macro="" textlink="">
      <xdr:nvSpPr>
        <xdr:cNvPr id="22" name="Rectangle: Rounded Corners 21">
          <a:extLst>
            <a:ext uri="{FF2B5EF4-FFF2-40B4-BE49-F238E27FC236}">
              <a16:creationId xmlns:a16="http://schemas.microsoft.com/office/drawing/2014/main" id="{B6EDFAEC-262C-40E2-AB9B-843505CF237D}"/>
            </a:ext>
          </a:extLst>
        </xdr:cNvPr>
        <xdr:cNvSpPr/>
      </xdr:nvSpPr>
      <xdr:spPr>
        <a:xfrm>
          <a:off x="2277194" y="2596527"/>
          <a:ext cx="839523" cy="51798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b="1">
              <a:solidFill>
                <a:sysClr val="windowText" lastClr="000000"/>
              </a:solidFill>
              <a:effectLst/>
              <a:latin typeface="+mn-lt"/>
              <a:ea typeface="+mn-ea"/>
              <a:cs typeface="+mn-cs"/>
            </a:rPr>
            <a:t>Coming Soon</a:t>
          </a:r>
          <a:endParaRPr lang="en-PH" sz="1050">
            <a:solidFill>
              <a:sysClr val="windowText" lastClr="000000"/>
            </a:solidFill>
            <a:effectLst/>
          </a:endParaRPr>
        </a:p>
      </xdr:txBody>
    </xdr:sp>
    <xdr:clientData/>
  </xdr:twoCellAnchor>
  <xdr:twoCellAnchor>
    <xdr:from>
      <xdr:col>1</xdr:col>
      <xdr:colOff>1488764</xdr:colOff>
      <xdr:row>13</xdr:row>
      <xdr:rowOff>133460</xdr:rowOff>
    </xdr:from>
    <xdr:to>
      <xdr:col>1</xdr:col>
      <xdr:colOff>2328287</xdr:colOff>
      <xdr:row>16</xdr:row>
      <xdr:rowOff>112318</xdr:rowOff>
    </xdr:to>
    <xdr:sp macro="" textlink="">
      <xdr:nvSpPr>
        <xdr:cNvPr id="23" name="Rectangle: Rounded Corners 22">
          <a:extLst>
            <a:ext uri="{FF2B5EF4-FFF2-40B4-BE49-F238E27FC236}">
              <a16:creationId xmlns:a16="http://schemas.microsoft.com/office/drawing/2014/main" id="{7AF54C25-7ABE-4773-8996-FFC9A82D63B9}"/>
            </a:ext>
          </a:extLst>
        </xdr:cNvPr>
        <xdr:cNvSpPr/>
      </xdr:nvSpPr>
      <xdr:spPr>
        <a:xfrm>
          <a:off x="3396847" y="2575384"/>
          <a:ext cx="839523" cy="51798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b="1">
              <a:solidFill>
                <a:sysClr val="windowText" lastClr="000000"/>
              </a:solidFill>
              <a:effectLst/>
              <a:latin typeface="+mn-lt"/>
              <a:ea typeface="+mn-ea"/>
              <a:cs typeface="+mn-cs"/>
            </a:rPr>
            <a:t>Coming Soon</a:t>
          </a:r>
          <a:endParaRPr lang="en-PH" sz="1050">
            <a:solidFill>
              <a:sysClr val="windowText" lastClr="000000"/>
            </a:solidFill>
            <a:effectLst/>
          </a:endParaRPr>
        </a:p>
      </xdr:txBody>
    </xdr:sp>
    <xdr:clientData/>
  </xdr:twoCellAnchor>
  <xdr:twoCellAnchor editAs="oneCell">
    <xdr:from>
      <xdr:col>1</xdr:col>
      <xdr:colOff>260334</xdr:colOff>
      <xdr:row>5</xdr:row>
      <xdr:rowOff>5439</xdr:rowOff>
    </xdr:from>
    <xdr:to>
      <xdr:col>1</xdr:col>
      <xdr:colOff>974577</xdr:colOff>
      <xdr:row>9</xdr:row>
      <xdr:rowOff>19999</xdr:rowOff>
    </xdr:to>
    <xdr:pic macro="[0]!GotoProjectSheetNEWNEW2">
      <xdr:nvPicPr>
        <xdr:cNvPr id="24" name="Graphic 23" descr="List">
          <a:extLst>
            <a:ext uri="{FF2B5EF4-FFF2-40B4-BE49-F238E27FC236}">
              <a16:creationId xmlns:a16="http://schemas.microsoft.com/office/drawing/2014/main" id="{EEDB8C9B-4243-4A05-AB70-20B20A1E313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163132" y="1168260"/>
          <a:ext cx="714243" cy="733394"/>
        </a:xfrm>
        <a:prstGeom prst="rect">
          <a:avLst/>
        </a:prstGeom>
      </xdr:spPr>
    </xdr:pic>
    <xdr:clientData fLocksWithSheet="0"/>
  </xdr:twoCellAnchor>
  <xdr:twoCellAnchor editAs="oneCell">
    <xdr:from>
      <xdr:col>1</xdr:col>
      <xdr:colOff>1869931</xdr:colOff>
      <xdr:row>4</xdr:row>
      <xdr:rowOff>151448</xdr:rowOff>
    </xdr:from>
    <xdr:to>
      <xdr:col>1</xdr:col>
      <xdr:colOff>2551709</xdr:colOff>
      <xdr:row>8</xdr:row>
      <xdr:rowOff>96147</xdr:rowOff>
    </xdr:to>
    <xdr:pic macro="[0]!gotoschedulegantt1">
      <xdr:nvPicPr>
        <xdr:cNvPr id="26" name="Graphic 25" descr="Daily calendar">
          <a:extLst>
            <a:ext uri="{FF2B5EF4-FFF2-40B4-BE49-F238E27FC236}">
              <a16:creationId xmlns:a16="http://schemas.microsoft.com/office/drawing/2014/main" id="{B8BAB236-5DA7-45A2-A721-D24C7AE4702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772729" y="1134560"/>
          <a:ext cx="681778" cy="663534"/>
        </a:xfrm>
        <a:prstGeom prst="rect">
          <a:avLst/>
        </a:prstGeom>
      </xdr:spPr>
    </xdr:pic>
    <xdr:clientData fLocksWithSheet="0"/>
  </xdr:twoCellAnchor>
  <xdr:twoCellAnchor editAs="oneCell">
    <xdr:from>
      <xdr:col>2</xdr:col>
      <xdr:colOff>228170</xdr:colOff>
      <xdr:row>5</xdr:row>
      <xdr:rowOff>12591</xdr:rowOff>
    </xdr:from>
    <xdr:to>
      <xdr:col>2</xdr:col>
      <xdr:colOff>938331</xdr:colOff>
      <xdr:row>8</xdr:row>
      <xdr:rowOff>116283</xdr:rowOff>
    </xdr:to>
    <xdr:pic macro="[0]!NEWgotodefinitionofFIELDS">
      <xdr:nvPicPr>
        <xdr:cNvPr id="27" name="Picture 26">
          <a:extLst>
            <a:ext uri="{FF2B5EF4-FFF2-40B4-BE49-F238E27FC236}">
              <a16:creationId xmlns:a16="http://schemas.microsoft.com/office/drawing/2014/main" id="{6205F77D-F29A-C950-1825-3DF91CAF88CC}"/>
            </a:ext>
          </a:extLst>
        </xdr:cNvPr>
        <xdr:cNvPicPr>
          <a:picLocks noChangeAspect="1"/>
        </xdr:cNvPicPr>
      </xdr:nvPicPr>
      <xdr:blipFill>
        <a:blip xmlns:r="http://schemas.openxmlformats.org/officeDocument/2006/relationships" r:embed="rId11">
          <a:clrChange>
            <a:clrFrom>
              <a:srgbClr val="EFEFEF"/>
            </a:clrFrom>
            <a:clrTo>
              <a:srgbClr val="EFEFEF">
                <a:alpha val="0"/>
              </a:srgbClr>
            </a:clrTo>
          </a:clrChange>
          <a:duotone>
            <a:schemeClr val="accent6">
              <a:shade val="45000"/>
              <a:satMod val="135000"/>
            </a:schemeClr>
            <a:prstClr val="white"/>
          </a:duotone>
          <a:extLst>
            <a:ext uri="{BEBA8EAE-BF5A-486C-A8C5-ECC9F3942E4B}">
              <a14:imgProps xmlns:a14="http://schemas.microsoft.com/office/drawing/2010/main">
                <a14:imgLayer r:embed="rId12">
                  <a14:imgEffect>
                    <a14:colorTemperature colorTemp="4726"/>
                  </a14:imgEffect>
                  <a14:imgEffect>
                    <a14:saturation sat="0"/>
                  </a14:imgEffect>
                </a14:imgLayer>
              </a14:imgProps>
            </a:ext>
          </a:extLst>
        </a:blip>
        <a:stretch>
          <a:fillRect/>
        </a:stretch>
      </xdr:blipFill>
      <xdr:spPr>
        <a:xfrm>
          <a:off x="5344582" y="1175412"/>
          <a:ext cx="710161" cy="642818"/>
        </a:xfrm>
        <a:prstGeom prst="rect">
          <a:avLst/>
        </a:prstGeom>
        <a:noFill/>
        <a:ln>
          <a:noFill/>
        </a:ln>
      </xdr:spPr>
    </xdr:pic>
    <xdr:clientData fLocksWithSheet="0"/>
  </xdr:twoCellAnchor>
  <xdr:twoCellAnchor editAs="oneCell">
    <xdr:from>
      <xdr:col>2</xdr:col>
      <xdr:colOff>1791801</xdr:colOff>
      <xdr:row>5</xdr:row>
      <xdr:rowOff>58794</xdr:rowOff>
    </xdr:from>
    <xdr:to>
      <xdr:col>3</xdr:col>
      <xdr:colOff>1023362</xdr:colOff>
      <xdr:row>8</xdr:row>
      <xdr:rowOff>84569</xdr:rowOff>
    </xdr:to>
    <xdr:pic macro="[0]!NEWgoTOprojectsizingParameters">
      <xdr:nvPicPr>
        <xdr:cNvPr id="29" name="Picture 28">
          <a:extLst>
            <a:ext uri="{FF2B5EF4-FFF2-40B4-BE49-F238E27FC236}">
              <a16:creationId xmlns:a16="http://schemas.microsoft.com/office/drawing/2014/main" id="{20C85334-2CFB-3600-8FAF-3015C1FCDB12}"/>
            </a:ext>
          </a:extLst>
        </xdr:cNvPr>
        <xdr:cNvPicPr>
          <a:picLocks noChangeAspect="1"/>
        </xdr:cNvPicPr>
      </xdr:nvPicPr>
      <xdr:blipFill>
        <a:blip xmlns:r="http://schemas.openxmlformats.org/officeDocument/2006/relationships" r:embed="rId13">
          <a:clrChange>
            <a:clrFrom>
              <a:srgbClr val="FFFFFF"/>
            </a:clrFrom>
            <a:clrTo>
              <a:srgbClr val="FFFFFF">
                <a:alpha val="0"/>
              </a:srgbClr>
            </a:clrTo>
          </a:clrChange>
          <a:duotone>
            <a:schemeClr val="accent6">
              <a:shade val="45000"/>
              <a:satMod val="135000"/>
            </a:schemeClr>
            <a:prstClr val="white"/>
          </a:duotone>
        </a:blip>
        <a:stretch>
          <a:fillRect/>
        </a:stretch>
      </xdr:blipFill>
      <xdr:spPr>
        <a:xfrm>
          <a:off x="6908213" y="1221615"/>
          <a:ext cx="1134358" cy="564901"/>
        </a:xfrm>
        <a:prstGeom prst="rect">
          <a:avLst/>
        </a:prstGeom>
      </xdr:spPr>
    </xdr:pic>
    <xdr:clientData fLocksWithSheet="0"/>
  </xdr:twoCellAnchor>
  <xdr:twoCellAnchor editAs="oneCell">
    <xdr:from>
      <xdr:col>3</xdr:col>
      <xdr:colOff>1863568</xdr:colOff>
      <xdr:row>5</xdr:row>
      <xdr:rowOff>67863</xdr:rowOff>
    </xdr:from>
    <xdr:to>
      <xdr:col>4</xdr:col>
      <xdr:colOff>569608</xdr:colOff>
      <xdr:row>8</xdr:row>
      <xdr:rowOff>158569</xdr:rowOff>
    </xdr:to>
    <xdr:pic macro="[0]!gotoCONTACTPMOSHEET">
      <xdr:nvPicPr>
        <xdr:cNvPr id="32" name="Picture 31">
          <a:extLst>
            <a:ext uri="{FF2B5EF4-FFF2-40B4-BE49-F238E27FC236}">
              <a16:creationId xmlns:a16="http://schemas.microsoft.com/office/drawing/2014/main" id="{3F490BE6-03DD-C587-D801-5CEF8B1444D1}"/>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duotone>
            <a:schemeClr val="accent6">
              <a:shade val="45000"/>
              <a:satMod val="135000"/>
            </a:schemeClr>
            <a:prstClr val="white"/>
          </a:duotone>
        </a:blip>
        <a:stretch>
          <a:fillRect/>
        </a:stretch>
      </xdr:blipFill>
      <xdr:spPr>
        <a:xfrm>
          <a:off x="8882777" y="1230684"/>
          <a:ext cx="608838" cy="629832"/>
        </a:xfrm>
        <a:prstGeom prst="rect">
          <a:avLst/>
        </a:prstGeom>
      </xdr:spPr>
    </xdr:pic>
    <xdr:clientData fLocksWithSheet="0"/>
  </xdr:twoCellAnchor>
  <xdr:twoCellAnchor editAs="oneCell">
    <xdr:from>
      <xdr:col>0</xdr:col>
      <xdr:colOff>471543</xdr:colOff>
      <xdr:row>4</xdr:row>
      <xdr:rowOff>130501</xdr:rowOff>
    </xdr:from>
    <xdr:to>
      <xdr:col>0</xdr:col>
      <xdr:colOff>1289675</xdr:colOff>
      <xdr:row>8</xdr:row>
      <xdr:rowOff>163854</xdr:rowOff>
    </xdr:to>
    <xdr:pic macro="[0]!gotodashboard">
      <xdr:nvPicPr>
        <xdr:cNvPr id="33" name="Picture 32">
          <a:extLst>
            <a:ext uri="{FF2B5EF4-FFF2-40B4-BE49-F238E27FC236}">
              <a16:creationId xmlns:a16="http://schemas.microsoft.com/office/drawing/2014/main" id="{79B41681-889B-C3E8-4197-240B30D1F7BD}"/>
            </a:ext>
          </a:extLst>
        </xdr:cNvPr>
        <xdr:cNvPicPr>
          <a:picLocks noChangeAspect="1"/>
        </xdr:cNvPicPr>
      </xdr:nvPicPr>
      <xdr:blipFill>
        <a:blip xmlns:r="http://schemas.openxmlformats.org/officeDocument/2006/relationships" r:embed="rId15">
          <a:clrChange>
            <a:clrFrom>
              <a:srgbClr val="FFFFFF"/>
            </a:clrFrom>
            <a:clrTo>
              <a:srgbClr val="FFFFFF">
                <a:alpha val="0"/>
              </a:srgbClr>
            </a:clrTo>
          </a:clrChange>
          <a:duotone>
            <a:prstClr val="black"/>
            <a:schemeClr val="accent6">
              <a:lumMod val="75000"/>
              <a:tint val="45000"/>
              <a:satMod val="400000"/>
            </a:schemeClr>
          </a:duotone>
        </a:blip>
        <a:stretch>
          <a:fillRect/>
        </a:stretch>
      </xdr:blipFill>
      <xdr:spPr>
        <a:xfrm>
          <a:off x="471543" y="1113613"/>
          <a:ext cx="818132" cy="752188"/>
        </a:xfrm>
        <a:prstGeom prst="rect">
          <a:avLst/>
        </a:prstGeom>
        <a:noFill/>
      </xdr:spPr>
    </xdr:pic>
    <xdr:clientData fLocksWithSheet="0"/>
  </xdr:twoCellAnchor>
  <xdr:twoCellAnchor editAs="absolute">
    <xdr:from>
      <xdr:col>0</xdr:col>
      <xdr:colOff>0</xdr:colOff>
      <xdr:row>0</xdr:row>
      <xdr:rowOff>0</xdr:rowOff>
    </xdr:from>
    <xdr:to>
      <xdr:col>0</xdr:col>
      <xdr:colOff>414126</xdr:colOff>
      <xdr:row>0</xdr:row>
      <xdr:rowOff>417624</xdr:rowOff>
    </xdr:to>
    <xdr:pic macro="[0]!gotoHOME">
      <xdr:nvPicPr>
        <xdr:cNvPr id="34" name="Picture 33">
          <a:extLst>
            <a:ext uri="{FF2B5EF4-FFF2-40B4-BE49-F238E27FC236}">
              <a16:creationId xmlns:a16="http://schemas.microsoft.com/office/drawing/2014/main" id="{2D1344B8-6E12-4E4B-8EDE-8ACA69A5836E}"/>
            </a:ext>
          </a:extLst>
        </xdr:cNvPr>
        <xdr:cNvPicPr>
          <a:picLocks noChangeAspect="1"/>
        </xdr:cNvPicPr>
      </xdr:nvPicPr>
      <xdr:blipFill>
        <a:blip xmlns:r="http://schemas.openxmlformats.org/officeDocument/2006/relationships" r:embed="rId16"/>
        <a:stretch>
          <a:fillRect/>
        </a:stretch>
      </xdr:blipFill>
      <xdr:spPr>
        <a:xfrm>
          <a:off x="0" y="0"/>
          <a:ext cx="414126" cy="417624"/>
        </a:xfrm>
        <a:prstGeom prst="rect">
          <a:avLst/>
        </a:prstGeom>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22</xdr:col>
      <xdr:colOff>248884</xdr:colOff>
      <xdr:row>20</xdr:row>
      <xdr:rowOff>31092</xdr:rowOff>
    </xdr:from>
    <xdr:to>
      <xdr:col>23</xdr:col>
      <xdr:colOff>472590</xdr:colOff>
      <xdr:row>21</xdr:row>
      <xdr:rowOff>6220</xdr:rowOff>
    </xdr:to>
    <xdr:sp macro="" textlink="">
      <xdr:nvSpPr>
        <xdr:cNvPr id="20" name="Rectangle: Rounded Corners 19">
          <a:extLst>
            <a:ext uri="{FF2B5EF4-FFF2-40B4-BE49-F238E27FC236}">
              <a16:creationId xmlns:a16="http://schemas.microsoft.com/office/drawing/2014/main" id="{E19A65E1-8BD9-8FFE-CECF-831FD6335DE8}"/>
            </a:ext>
          </a:extLst>
        </xdr:cNvPr>
        <xdr:cNvSpPr/>
      </xdr:nvSpPr>
      <xdr:spPr>
        <a:xfrm>
          <a:off x="11106024" y="6131238"/>
          <a:ext cx="901500" cy="180331"/>
        </a:xfrm>
        <a:prstGeom prst="roundRect">
          <a:avLst/>
        </a:prstGeom>
        <a:noFill/>
        <a:ln w="19050">
          <a:solidFill>
            <a:schemeClr val="tx2"/>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solidFill>
              <a:schemeClr val="tx2"/>
            </a:solidFill>
          </a:endParaRPr>
        </a:p>
      </xdr:txBody>
    </xdr:sp>
    <xdr:clientData/>
  </xdr:twoCellAnchor>
  <xdr:twoCellAnchor>
    <xdr:from>
      <xdr:col>7</xdr:col>
      <xdr:colOff>121567</xdr:colOff>
      <xdr:row>14</xdr:row>
      <xdr:rowOff>175666</xdr:rowOff>
    </xdr:from>
    <xdr:to>
      <xdr:col>16</xdr:col>
      <xdr:colOff>202070</xdr:colOff>
      <xdr:row>14</xdr:row>
      <xdr:rowOff>186647</xdr:rowOff>
    </xdr:to>
    <xdr:cxnSp macro="">
      <xdr:nvCxnSpPr>
        <xdr:cNvPr id="34" name="Straight Connector 33">
          <a:extLst>
            <a:ext uri="{FF2B5EF4-FFF2-40B4-BE49-F238E27FC236}">
              <a16:creationId xmlns:a16="http://schemas.microsoft.com/office/drawing/2014/main" id="{00000000-0008-0000-0000-000022000000}"/>
            </a:ext>
          </a:extLst>
        </xdr:cNvPr>
        <xdr:cNvCxnSpPr/>
      </xdr:nvCxnSpPr>
      <xdr:spPr>
        <a:xfrm>
          <a:off x="5102420" y="4627964"/>
          <a:ext cx="3158558" cy="1098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0</xdr:colOff>
      <xdr:row>0</xdr:row>
      <xdr:rowOff>0</xdr:rowOff>
    </xdr:from>
    <xdr:to>
      <xdr:col>1</xdr:col>
      <xdr:colOff>22</xdr:colOff>
      <xdr:row>1</xdr:row>
      <xdr:rowOff>474047</xdr:rowOff>
    </xdr:to>
    <xdr:pic macro="[0]!gotoHOME">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0" y="0"/>
          <a:ext cx="657247" cy="665425"/>
        </a:xfrm>
        <a:prstGeom prst="rect">
          <a:avLst/>
        </a:prstGeom>
      </xdr:spPr>
    </xdr:pic>
    <xdr:clientData/>
  </xdr:twoCellAnchor>
  <xdr:twoCellAnchor>
    <xdr:from>
      <xdr:col>0</xdr:col>
      <xdr:colOff>0</xdr:colOff>
      <xdr:row>1</xdr:row>
      <xdr:rowOff>951701</xdr:rowOff>
    </xdr:from>
    <xdr:to>
      <xdr:col>1</xdr:col>
      <xdr:colOff>37733</xdr:colOff>
      <xdr:row>2</xdr:row>
      <xdr:rowOff>511954</xdr:rowOff>
    </xdr:to>
    <xdr:sp macro="[0]!gotodashboard" textlink="">
      <xdr:nvSpPr>
        <xdr:cNvPr id="8" name="Rectangle 7">
          <a:extLst>
            <a:ext uri="{FF2B5EF4-FFF2-40B4-BE49-F238E27FC236}">
              <a16:creationId xmlns:a16="http://schemas.microsoft.com/office/drawing/2014/main" id="{00000000-0008-0000-0000-000008000000}"/>
            </a:ext>
          </a:extLst>
        </xdr:cNvPr>
        <xdr:cNvSpPr/>
      </xdr:nvSpPr>
      <xdr:spPr>
        <a:xfrm>
          <a:off x="0" y="1150687"/>
          <a:ext cx="703091" cy="9904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latin typeface="Calibri (body)"/>
            </a:rPr>
            <a:t>Portfolio</a:t>
          </a:r>
        </a:p>
        <a:p>
          <a:pPr algn="ctr"/>
          <a:r>
            <a:rPr lang="en-US" sz="800" b="1">
              <a:latin typeface="Calibri (body)"/>
            </a:rPr>
            <a:t>Dashboard</a:t>
          </a:r>
        </a:p>
      </xdr:txBody>
    </xdr:sp>
    <xdr:clientData/>
  </xdr:twoCellAnchor>
  <xdr:twoCellAnchor editAs="oneCell">
    <xdr:from>
      <xdr:col>0</xdr:col>
      <xdr:colOff>186243</xdr:colOff>
      <xdr:row>1</xdr:row>
      <xdr:rowOff>1428342</xdr:rowOff>
    </xdr:from>
    <xdr:to>
      <xdr:col>0</xdr:col>
      <xdr:colOff>517556</xdr:colOff>
      <xdr:row>2</xdr:row>
      <xdr:rowOff>335267</xdr:rowOff>
    </xdr:to>
    <xdr:pic macro="[0]!GotoProjectSheetNEWNEW2">
      <xdr:nvPicPr>
        <xdr:cNvPr id="11" name="Graphic 10" descr="List">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6243" y="1627328"/>
          <a:ext cx="331313" cy="337132"/>
        </a:xfrm>
        <a:prstGeom prst="rect">
          <a:avLst/>
        </a:prstGeom>
      </xdr:spPr>
    </xdr:pic>
    <xdr:clientData/>
  </xdr:twoCellAnchor>
  <xdr:twoCellAnchor>
    <xdr:from>
      <xdr:col>0</xdr:col>
      <xdr:colOff>61415</xdr:colOff>
      <xdr:row>2</xdr:row>
      <xdr:rowOff>278776</xdr:rowOff>
    </xdr:from>
    <xdr:to>
      <xdr:col>1</xdr:col>
      <xdr:colOff>42951</xdr:colOff>
      <xdr:row>2</xdr:row>
      <xdr:rowOff>488075</xdr:rowOff>
    </xdr:to>
    <xdr:sp macro="[0]!GotoProjectSheetNEWNEW2" textlink="">
      <xdr:nvSpPr>
        <xdr:cNvPr id="12" name="Rectangle 11">
          <a:extLst>
            <a:ext uri="{FF2B5EF4-FFF2-40B4-BE49-F238E27FC236}">
              <a16:creationId xmlns:a16="http://schemas.microsoft.com/office/drawing/2014/main" id="{00000000-0008-0000-0000-00000C000000}"/>
            </a:ext>
          </a:extLst>
        </xdr:cNvPr>
        <xdr:cNvSpPr/>
      </xdr:nvSpPr>
      <xdr:spPr>
        <a:xfrm>
          <a:off x="61415" y="1907969"/>
          <a:ext cx="646894" cy="20929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latin typeface="Calibri (body)"/>
            </a:rPr>
            <a:t>Project</a:t>
          </a:r>
          <a:r>
            <a:rPr lang="en-US" sz="900" b="1" baseline="0">
              <a:latin typeface="Calibri (body)"/>
            </a:rPr>
            <a:t>s</a:t>
          </a:r>
          <a:endParaRPr lang="en-US" sz="900" b="1">
            <a:latin typeface="Calibri (body)"/>
          </a:endParaRPr>
        </a:p>
      </xdr:txBody>
    </xdr:sp>
    <xdr:clientData/>
  </xdr:twoCellAnchor>
  <xdr:twoCellAnchor editAs="absolute">
    <xdr:from>
      <xdr:col>19</xdr:col>
      <xdr:colOff>0</xdr:colOff>
      <xdr:row>3</xdr:row>
      <xdr:rowOff>16047</xdr:rowOff>
    </xdr:from>
    <xdr:to>
      <xdr:col>25</xdr:col>
      <xdr:colOff>8708</xdr:colOff>
      <xdr:row>17</xdr:row>
      <xdr:rowOff>229689</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92792</xdr:colOff>
      <xdr:row>10</xdr:row>
      <xdr:rowOff>5427</xdr:rowOff>
    </xdr:from>
    <xdr:to>
      <xdr:col>5</xdr:col>
      <xdr:colOff>18654</xdr:colOff>
      <xdr:row>18</xdr:row>
      <xdr:rowOff>6218</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xdr:col>
      <xdr:colOff>87184</xdr:colOff>
      <xdr:row>1</xdr:row>
      <xdr:rowOff>53623</xdr:rowOff>
    </xdr:from>
    <xdr:to>
      <xdr:col>25</xdr:col>
      <xdr:colOff>12493</xdr:colOff>
      <xdr:row>1</xdr:row>
      <xdr:rowOff>726763</xdr:rowOff>
    </xdr:to>
    <mc:AlternateContent xmlns:mc="http://schemas.openxmlformats.org/markup-compatibility/2006" xmlns:a14="http://schemas.microsoft.com/office/drawing/2010/main">
      <mc:Choice Requires="a14">
        <xdr:graphicFrame macro="">
          <xdr:nvGraphicFramePr>
            <xdr:cNvPr id="4" name="Business Unit 1">
              <a:extLst>
                <a:ext uri="{FF2B5EF4-FFF2-40B4-BE49-F238E27FC236}">
                  <a16:creationId xmlns:a16="http://schemas.microsoft.com/office/drawing/2014/main" id="{00000000-0008-0000-0000-00000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usiness Unit 1"/>
            </a:graphicData>
          </a:graphic>
        </xdr:graphicFrame>
      </mc:Choice>
      <mc:Fallback xmlns="">
        <xdr:sp macro="" textlink="">
          <xdr:nvSpPr>
            <xdr:cNvPr id="0" name=""/>
            <xdr:cNvSpPr>
              <a:spLocks noTextEdit="1"/>
            </xdr:cNvSpPr>
          </xdr:nvSpPr>
          <xdr:spPr>
            <a:xfrm>
              <a:off x="751653" y="257494"/>
              <a:ext cx="12220595" cy="960726"/>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83171</xdr:colOff>
      <xdr:row>2</xdr:row>
      <xdr:rowOff>28359</xdr:rowOff>
    </xdr:from>
    <xdr:to>
      <xdr:col>25</xdr:col>
      <xdr:colOff>7735</xdr:colOff>
      <xdr:row>2</xdr:row>
      <xdr:rowOff>596957</xdr:rowOff>
    </xdr:to>
    <mc:AlternateContent xmlns:mc="http://schemas.openxmlformats.org/markup-compatibility/2006" xmlns:a14="http://schemas.microsoft.com/office/drawing/2010/main">
      <mc:Choice Requires="a14">
        <xdr:graphicFrame macro="">
          <xdr:nvGraphicFramePr>
            <xdr:cNvPr id="5" name="IT COE Team 1">
              <a:extLst>
                <a:ext uri="{FF2B5EF4-FFF2-40B4-BE49-F238E27FC236}">
                  <a16:creationId xmlns:a16="http://schemas.microsoft.com/office/drawing/2014/main" id="{00000000-0008-0000-0000-00000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IT COE Team 1"/>
            </a:graphicData>
          </a:graphic>
        </xdr:graphicFrame>
      </mc:Choice>
      <mc:Fallback xmlns="">
        <xdr:sp macro="" textlink="">
          <xdr:nvSpPr>
            <xdr:cNvPr id="0" name=""/>
            <xdr:cNvSpPr>
              <a:spLocks noTextEdit="1"/>
            </xdr:cNvSpPr>
          </xdr:nvSpPr>
          <xdr:spPr>
            <a:xfrm>
              <a:off x="748529" y="1657552"/>
              <a:ext cx="12149727" cy="568598"/>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162519</xdr:colOff>
      <xdr:row>1</xdr:row>
      <xdr:rowOff>1248548</xdr:rowOff>
    </xdr:from>
    <xdr:to>
      <xdr:col>27</xdr:col>
      <xdr:colOff>226966</xdr:colOff>
      <xdr:row>2</xdr:row>
      <xdr:rowOff>311360</xdr:rowOff>
    </xdr:to>
    <xdr:sp macro="[0]!itportfolioclearfilteraddedbannerslicerclear" textlink="">
      <xdr:nvSpPr>
        <xdr:cNvPr id="14" name="Rectangle: Rounded Corners 13">
          <a:extLst>
            <a:ext uri="{FF2B5EF4-FFF2-40B4-BE49-F238E27FC236}">
              <a16:creationId xmlns:a16="http://schemas.microsoft.com/office/drawing/2014/main" id="{00000000-0008-0000-0000-00000E000000}"/>
            </a:ext>
          </a:extLst>
        </xdr:cNvPr>
        <xdr:cNvSpPr/>
      </xdr:nvSpPr>
      <xdr:spPr>
        <a:xfrm>
          <a:off x="13127216" y="1452419"/>
          <a:ext cx="962990" cy="497461"/>
        </a:xfrm>
        <a:prstGeom prst="roundRect">
          <a:avLst/>
        </a:prstGeom>
        <a:solidFill>
          <a:schemeClr val="bg1">
            <a:lumMod val="8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1">
              <a:solidFill>
                <a:schemeClr val="tx1"/>
              </a:solidFill>
            </a:rPr>
            <a:t>Clear Filter</a:t>
          </a:r>
        </a:p>
      </xdr:txBody>
    </xdr:sp>
    <xdr:clientData/>
  </xdr:twoCellAnchor>
  <xdr:twoCellAnchor editAs="oneCell">
    <xdr:from>
      <xdr:col>25</xdr:col>
      <xdr:colOff>183262</xdr:colOff>
      <xdr:row>1</xdr:row>
      <xdr:rowOff>83505</xdr:rowOff>
    </xdr:from>
    <xdr:to>
      <xdr:col>27</xdr:col>
      <xdr:colOff>326917</xdr:colOff>
      <xdr:row>1</xdr:row>
      <xdr:rowOff>348432</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a:ext>
          </a:extLst>
        </a:blip>
        <a:stretch>
          <a:fillRect/>
        </a:stretch>
      </xdr:blipFill>
      <xdr:spPr>
        <a:xfrm>
          <a:off x="13204368" y="282491"/>
          <a:ext cx="1045308" cy="264927"/>
        </a:xfrm>
        <a:prstGeom prst="rect">
          <a:avLst/>
        </a:prstGeom>
      </xdr:spPr>
    </xdr:pic>
    <xdr:clientData/>
  </xdr:twoCellAnchor>
  <xdr:twoCellAnchor>
    <xdr:from>
      <xdr:col>25</xdr:col>
      <xdr:colOff>170072</xdr:colOff>
      <xdr:row>1</xdr:row>
      <xdr:rowOff>475256</xdr:rowOff>
    </xdr:from>
    <xdr:to>
      <xdr:col>27</xdr:col>
      <xdr:colOff>234518</xdr:colOff>
      <xdr:row>1</xdr:row>
      <xdr:rowOff>1140169</xdr:rowOff>
    </xdr:to>
    <xdr:sp macro="[0]!NEWrefreshbutton_thenbacktoportfolio" textlink="">
      <xdr:nvSpPr>
        <xdr:cNvPr id="21" name="Rectangle: Rounded Corners 20">
          <a:extLst>
            <a:ext uri="{FF2B5EF4-FFF2-40B4-BE49-F238E27FC236}">
              <a16:creationId xmlns:a16="http://schemas.microsoft.com/office/drawing/2014/main" id="{00000000-0008-0000-0000-000015000000}"/>
            </a:ext>
          </a:extLst>
        </xdr:cNvPr>
        <xdr:cNvSpPr/>
      </xdr:nvSpPr>
      <xdr:spPr>
        <a:xfrm>
          <a:off x="13134769" y="679127"/>
          <a:ext cx="962989" cy="664913"/>
        </a:xfrm>
        <a:prstGeom prst="roundRect">
          <a:avLst/>
        </a:prstGeom>
        <a:solidFill>
          <a:schemeClr val="bg1">
            <a:lumMod val="8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PH" sz="1000" b="1">
            <a:solidFill>
              <a:schemeClr val="tx1"/>
            </a:solidFill>
            <a:latin typeface="+mn-lt"/>
            <a:ea typeface="+mn-ea"/>
            <a:cs typeface="+mn-cs"/>
          </a:endParaRPr>
        </a:p>
        <a:p>
          <a:pPr marL="0" indent="0" algn="ctr"/>
          <a:endParaRPr lang="en-PH" sz="1000" b="1">
            <a:solidFill>
              <a:schemeClr val="tx1"/>
            </a:solidFill>
            <a:latin typeface="+mn-lt"/>
            <a:ea typeface="+mn-ea"/>
            <a:cs typeface="+mn-cs"/>
          </a:endParaRPr>
        </a:p>
        <a:p>
          <a:pPr marL="0" indent="0" algn="ctr"/>
          <a:r>
            <a:rPr lang="en-PH" sz="1000" b="1">
              <a:solidFill>
                <a:schemeClr val="tx1"/>
              </a:solidFill>
              <a:latin typeface="+mn-lt"/>
              <a:ea typeface="+mn-ea"/>
              <a:cs typeface="+mn-cs"/>
            </a:rPr>
            <a:t>Refresh Data</a:t>
          </a:r>
        </a:p>
      </xdr:txBody>
    </xdr:sp>
    <xdr:clientData/>
  </xdr:twoCellAnchor>
  <xdr:twoCellAnchor editAs="oneCell">
    <xdr:from>
      <xdr:col>26</xdr:col>
      <xdr:colOff>256594</xdr:colOff>
      <xdr:row>1</xdr:row>
      <xdr:rowOff>543657</xdr:rowOff>
    </xdr:from>
    <xdr:to>
      <xdr:col>26</xdr:col>
      <xdr:colOff>600957</xdr:colOff>
      <xdr:row>1</xdr:row>
      <xdr:rowOff>873226</xdr:rowOff>
    </xdr:to>
    <xdr:pic macro="[0]!NEWrefreshbutton_thenbacktoportfolio">
      <xdr:nvPicPr>
        <xdr:cNvPr id="19" name="Graphic 18" descr="Refresh RTL">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4664379" y="742643"/>
          <a:ext cx="344363" cy="329569"/>
        </a:xfrm>
        <a:prstGeom prst="rect">
          <a:avLst/>
        </a:prstGeom>
      </xdr:spPr>
    </xdr:pic>
    <xdr:clientData/>
  </xdr:twoCellAnchor>
  <xdr:twoCellAnchor editAs="oneCell">
    <xdr:from>
      <xdr:col>12</xdr:col>
      <xdr:colOff>265651</xdr:colOff>
      <xdr:row>11</xdr:row>
      <xdr:rowOff>157382</xdr:rowOff>
    </xdr:from>
    <xdr:to>
      <xdr:col>14</xdr:col>
      <xdr:colOff>77393</xdr:colOff>
      <xdr:row>14</xdr:row>
      <xdr:rowOff>84805</xdr:rowOff>
    </xdr:to>
    <xdr:pic>
      <xdr:nvPicPr>
        <xdr:cNvPr id="27" name="Picture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9">
          <a:clrChange>
            <a:clrFrom>
              <a:srgbClr val="F7F7F7"/>
            </a:clrFrom>
            <a:clrTo>
              <a:srgbClr val="F7F7F7">
                <a:alpha val="0"/>
              </a:srgbClr>
            </a:clrTo>
          </a:clrChange>
          <a:biLevel thresh="50000"/>
        </a:blip>
        <a:stretch>
          <a:fillRect/>
        </a:stretch>
      </xdr:blipFill>
      <xdr:spPr>
        <a:xfrm>
          <a:off x="6956535" y="3857267"/>
          <a:ext cx="495753" cy="617655"/>
        </a:xfrm>
        <a:prstGeom prst="rect">
          <a:avLst/>
        </a:prstGeom>
      </xdr:spPr>
    </xdr:pic>
    <xdr:clientData/>
  </xdr:twoCellAnchor>
  <xdr:twoCellAnchor editAs="oneCell">
    <xdr:from>
      <xdr:col>15</xdr:col>
      <xdr:colOff>245560</xdr:colOff>
      <xdr:row>12</xdr:row>
      <xdr:rowOff>55211</xdr:rowOff>
    </xdr:from>
    <xdr:to>
      <xdr:col>17</xdr:col>
      <xdr:colOff>92050</xdr:colOff>
      <xdr:row>14</xdr:row>
      <xdr:rowOff>6024</xdr:rowOff>
    </xdr:to>
    <xdr:pic>
      <xdr:nvPicPr>
        <xdr:cNvPr id="28" name="Picture 27">
          <a:extLst>
            <a:ext uri="{FF2B5EF4-FFF2-40B4-BE49-F238E27FC236}">
              <a16:creationId xmlns:a16="http://schemas.microsoft.com/office/drawing/2014/main" id="{00000000-0008-0000-0000-00001C000000}"/>
            </a:ext>
          </a:extLst>
        </xdr:cNvPr>
        <xdr:cNvPicPr>
          <a:picLocks noChangeAspect="1" noChangeArrowheads="1"/>
        </xdr:cNvPicPr>
      </xdr:nvPicPr>
      <xdr:blipFill>
        <a:blip xmlns:r="http://schemas.openxmlformats.org/officeDocument/2006/relationships" r:embed="rId10" cstate="print">
          <a:clrChange>
            <a:clrFrom>
              <a:srgbClr val="FFFFFF"/>
            </a:clrFrom>
            <a:clrTo>
              <a:srgbClr val="FFFFFF">
                <a:alpha val="0"/>
              </a:srgbClr>
            </a:clrTo>
          </a:clrChange>
          <a:biLevel thresh="50000"/>
          <a:extLst>
            <a:ext uri="{28A0092B-C50C-407E-A947-70E740481C1C}">
              <a14:useLocalDpi xmlns:a14="http://schemas.microsoft.com/office/drawing/2010/main" val="0"/>
            </a:ext>
          </a:extLst>
        </a:blip>
        <a:srcRect/>
        <a:stretch>
          <a:fillRect/>
        </a:stretch>
      </xdr:blipFill>
      <xdr:spPr bwMode="auto">
        <a:xfrm>
          <a:off x="7962461" y="3935426"/>
          <a:ext cx="530503" cy="4607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236265</xdr:colOff>
      <xdr:row>12</xdr:row>
      <xdr:rowOff>16707</xdr:rowOff>
    </xdr:from>
    <xdr:to>
      <xdr:col>11</xdr:col>
      <xdr:colOff>121024</xdr:colOff>
      <xdr:row>14</xdr:row>
      <xdr:rowOff>45771</xdr:rowOff>
    </xdr:to>
    <xdr:pic>
      <xdr:nvPicPr>
        <xdr:cNvPr id="29" name="Picture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1">
          <a:clrChange>
            <a:clrFrom>
              <a:srgbClr val="FFFFFF"/>
            </a:clrFrom>
            <a:clrTo>
              <a:srgbClr val="FFFFFF">
                <a:alpha val="0"/>
              </a:srgbClr>
            </a:clrTo>
          </a:clrChange>
          <a:biLevel thresh="50000"/>
          <a:extLst>
            <a:ext uri="{BEBA8EAE-BF5A-486C-A8C5-ECC9F3942E4B}">
              <a14:imgProps xmlns:a14="http://schemas.microsoft.com/office/drawing/2010/main">
                <a14:imgLayer r:embed="rId12">
                  <a14:imgEffect>
                    <a14:brightnessContrast contrast="20000"/>
                  </a14:imgEffect>
                </a14:imgLayer>
              </a14:imgProps>
            </a:ext>
          </a:extLst>
        </a:blip>
        <a:stretch>
          <a:fillRect/>
        </a:stretch>
      </xdr:blipFill>
      <xdr:spPr>
        <a:xfrm>
          <a:off x="5901130" y="3896922"/>
          <a:ext cx="568772" cy="538964"/>
        </a:xfrm>
        <a:prstGeom prst="rect">
          <a:avLst/>
        </a:prstGeom>
      </xdr:spPr>
    </xdr:pic>
    <xdr:clientData/>
  </xdr:twoCellAnchor>
  <xdr:twoCellAnchor editAs="oneCell">
    <xdr:from>
      <xdr:col>6</xdr:col>
      <xdr:colOff>256459</xdr:colOff>
      <xdr:row>11</xdr:row>
      <xdr:rowOff>111699</xdr:rowOff>
    </xdr:from>
    <xdr:to>
      <xdr:col>8</xdr:col>
      <xdr:colOff>276574</xdr:colOff>
      <xdr:row>14</xdr:row>
      <xdr:rowOff>130488</xdr:rowOff>
    </xdr:to>
    <xdr:pic>
      <xdr:nvPicPr>
        <xdr:cNvPr id="31" name="Graphic 30" descr="Person with idea">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3">
          <a:biLevel thresh="50000"/>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4895306" y="3811584"/>
          <a:ext cx="704127" cy="709021"/>
        </a:xfrm>
        <a:prstGeom prst="rect">
          <a:avLst/>
        </a:prstGeom>
      </xdr:spPr>
    </xdr:pic>
    <xdr:clientData/>
  </xdr:twoCellAnchor>
  <xdr:twoCellAnchor>
    <xdr:from>
      <xdr:col>19</xdr:col>
      <xdr:colOff>1</xdr:colOff>
      <xdr:row>3</xdr:row>
      <xdr:rowOff>13939</xdr:rowOff>
    </xdr:from>
    <xdr:to>
      <xdr:col>25</xdr:col>
      <xdr:colOff>8131</xdr:colOff>
      <xdr:row>4</xdr:row>
      <xdr:rowOff>7550</xdr:rowOff>
    </xdr:to>
    <xdr:sp macro="" textlink="">
      <xdr:nvSpPr>
        <xdr:cNvPr id="18" name="Rectangle 17">
          <a:extLst>
            <a:ext uri="{FF2B5EF4-FFF2-40B4-BE49-F238E27FC236}">
              <a16:creationId xmlns:a16="http://schemas.microsoft.com/office/drawing/2014/main" id="{B21C5D65-183E-496F-BF47-62A28B2766D1}"/>
            </a:ext>
          </a:extLst>
        </xdr:cNvPr>
        <xdr:cNvSpPr/>
      </xdr:nvSpPr>
      <xdr:spPr>
        <a:xfrm>
          <a:off x="8833475" y="2293332"/>
          <a:ext cx="4051575" cy="290923"/>
        </a:xfrm>
        <a:prstGeom prst="rect">
          <a:avLst/>
        </a:prstGeom>
        <a:solidFill>
          <a:schemeClr val="accent6">
            <a:lumMod val="7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600" b="1"/>
            <a:t>Project Financials (PHP)</a:t>
          </a:r>
        </a:p>
      </xdr:txBody>
    </xdr:sp>
    <xdr:clientData/>
  </xdr:twoCellAnchor>
  <xdr:twoCellAnchor editAs="oneCell">
    <xdr:from>
      <xdr:col>0</xdr:col>
      <xdr:colOff>136802</xdr:colOff>
      <xdr:row>3</xdr:row>
      <xdr:rowOff>0</xdr:rowOff>
    </xdr:from>
    <xdr:to>
      <xdr:col>0</xdr:col>
      <xdr:colOff>553427</xdr:colOff>
      <xdr:row>4</xdr:row>
      <xdr:rowOff>118146</xdr:rowOff>
    </xdr:to>
    <xdr:pic macro="[0]!gotoschedulegantt1">
      <xdr:nvPicPr>
        <xdr:cNvPr id="33" name="Graphic 32" descr="Daily calendar">
          <a:extLst>
            <a:ext uri="{FF2B5EF4-FFF2-40B4-BE49-F238E27FC236}">
              <a16:creationId xmlns:a16="http://schemas.microsoft.com/office/drawing/2014/main" id="{8B720268-CE7A-F689-0195-A2583FC16416}"/>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36802" y="2275895"/>
          <a:ext cx="416625" cy="416624"/>
        </a:xfrm>
        <a:prstGeom prst="rect">
          <a:avLst/>
        </a:prstGeom>
      </xdr:spPr>
    </xdr:pic>
    <xdr:clientData/>
  </xdr:twoCellAnchor>
  <xdr:twoCellAnchor>
    <xdr:from>
      <xdr:col>0</xdr:col>
      <xdr:colOff>0</xdr:colOff>
      <xdr:row>4</xdr:row>
      <xdr:rowOff>14021</xdr:rowOff>
    </xdr:from>
    <xdr:to>
      <xdr:col>1</xdr:col>
      <xdr:colOff>18654</xdr:colOff>
      <xdr:row>5</xdr:row>
      <xdr:rowOff>156318</xdr:rowOff>
    </xdr:to>
    <xdr:sp macro="[0]!gotoschedulegantt1" textlink="">
      <xdr:nvSpPr>
        <xdr:cNvPr id="35" name="Rectangle 34">
          <a:extLst>
            <a:ext uri="{FF2B5EF4-FFF2-40B4-BE49-F238E27FC236}">
              <a16:creationId xmlns:a16="http://schemas.microsoft.com/office/drawing/2014/main" id="{8AC4EEB5-E6D6-44E5-ADE8-0474377B3E07}"/>
            </a:ext>
          </a:extLst>
        </xdr:cNvPr>
        <xdr:cNvSpPr/>
      </xdr:nvSpPr>
      <xdr:spPr>
        <a:xfrm>
          <a:off x="0" y="2588394"/>
          <a:ext cx="684012" cy="391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chemeClr val="bg1"/>
              </a:solidFill>
              <a:latin typeface="Calibri (body)"/>
            </a:rPr>
            <a:t>Schedule Gantt</a:t>
          </a:r>
        </a:p>
      </xdr:txBody>
    </xdr:sp>
    <xdr:clientData/>
  </xdr:twoCellAnchor>
  <xdr:twoCellAnchor editAs="oneCell">
    <xdr:from>
      <xdr:col>19</xdr:col>
      <xdr:colOff>290041</xdr:colOff>
      <xdr:row>22</xdr:row>
      <xdr:rowOff>2668</xdr:rowOff>
    </xdr:from>
    <xdr:to>
      <xdr:col>21</xdr:col>
      <xdr:colOff>433061</xdr:colOff>
      <xdr:row>26</xdr:row>
      <xdr:rowOff>1036</xdr:rowOff>
    </xdr:to>
    <xdr:pic>
      <xdr:nvPicPr>
        <xdr:cNvPr id="42" name="Picture 41">
          <a:extLst>
            <a:ext uri="{FF2B5EF4-FFF2-40B4-BE49-F238E27FC236}">
              <a16:creationId xmlns:a16="http://schemas.microsoft.com/office/drawing/2014/main" id="{20A9449F-9EF4-9CEB-1940-FD8B84F1E2F2}"/>
            </a:ext>
          </a:extLst>
        </xdr:cNvPr>
        <xdr:cNvPicPr>
          <a:picLocks noChangeAspect="1"/>
        </xdr:cNvPicPr>
      </xdr:nvPicPr>
      <xdr:blipFill>
        <a:blip xmlns:r="http://schemas.openxmlformats.org/officeDocument/2006/relationships" r:embed="rId17">
          <a:clrChange>
            <a:clrFrom>
              <a:srgbClr val="F6F6F6"/>
            </a:clrFrom>
            <a:clrTo>
              <a:srgbClr val="F6F6F6">
                <a:alpha val="0"/>
              </a:srgbClr>
            </a:clrTo>
          </a:clrChange>
        </a:blip>
        <a:stretch>
          <a:fillRect/>
        </a:stretch>
      </xdr:blipFill>
      <xdr:spPr>
        <a:xfrm>
          <a:off x="9177314" y="5990439"/>
          <a:ext cx="1502161" cy="813851"/>
        </a:xfrm>
        <a:prstGeom prst="rect">
          <a:avLst/>
        </a:prstGeom>
      </xdr:spPr>
    </xdr:pic>
    <xdr:clientData/>
  </xdr:twoCellAnchor>
  <xdr:twoCellAnchor>
    <xdr:from>
      <xdr:col>22</xdr:col>
      <xdr:colOff>237099</xdr:colOff>
      <xdr:row>23</xdr:row>
      <xdr:rowOff>12148</xdr:rowOff>
    </xdr:from>
    <xdr:to>
      <xdr:col>23</xdr:col>
      <xdr:colOff>474715</xdr:colOff>
      <xdr:row>24</xdr:row>
      <xdr:rowOff>178593</xdr:rowOff>
    </xdr:to>
    <xdr:sp macro="" textlink="">
      <xdr:nvSpPr>
        <xdr:cNvPr id="22" name="Rectangle: Rounded Corners 21">
          <a:extLst>
            <a:ext uri="{FF2B5EF4-FFF2-40B4-BE49-F238E27FC236}">
              <a16:creationId xmlns:a16="http://schemas.microsoft.com/office/drawing/2014/main" id="{5319E875-FBE0-43B9-AFE9-02CD8C1A5E8B}"/>
            </a:ext>
          </a:extLst>
        </xdr:cNvPr>
        <xdr:cNvSpPr/>
      </xdr:nvSpPr>
      <xdr:spPr>
        <a:xfrm>
          <a:off x="11163085" y="6150935"/>
          <a:ext cx="917186" cy="370317"/>
        </a:xfrm>
        <a:prstGeom prst="roundRect">
          <a:avLst/>
        </a:prstGeom>
        <a:noFill/>
        <a:ln w="19050">
          <a:solidFill>
            <a:schemeClr val="tx2"/>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100">
              <a:solidFill>
                <a:schemeClr val="tx2"/>
              </a:solidFill>
            </a:rPr>
            <a:t>`</a:t>
          </a:r>
        </a:p>
      </xdr:txBody>
    </xdr:sp>
    <xdr:clientData/>
  </xdr:twoCellAnchor>
  <xdr:twoCellAnchor>
    <xdr:from>
      <xdr:col>22</xdr:col>
      <xdr:colOff>173478</xdr:colOff>
      <xdr:row>25</xdr:row>
      <xdr:rowOff>20822</xdr:rowOff>
    </xdr:from>
    <xdr:to>
      <xdr:col>23</xdr:col>
      <xdr:colOff>537747</xdr:colOff>
      <xdr:row>27</xdr:row>
      <xdr:rowOff>27576</xdr:rowOff>
    </xdr:to>
    <xdr:sp macro="" textlink="">
      <xdr:nvSpPr>
        <xdr:cNvPr id="23" name="Rectangle: Rounded Corners 22">
          <a:extLst>
            <a:ext uri="{FF2B5EF4-FFF2-40B4-BE49-F238E27FC236}">
              <a16:creationId xmlns:a16="http://schemas.microsoft.com/office/drawing/2014/main" id="{BB92B28B-F081-45B4-914D-D2CE36643A52}"/>
            </a:ext>
          </a:extLst>
        </xdr:cNvPr>
        <xdr:cNvSpPr/>
      </xdr:nvSpPr>
      <xdr:spPr>
        <a:xfrm>
          <a:off x="11057113" y="6556519"/>
          <a:ext cx="1039900" cy="420405"/>
        </a:xfrm>
        <a:prstGeom prst="roundRect">
          <a:avLst/>
        </a:prstGeom>
        <a:noFill/>
        <a:ln w="19050">
          <a:solidFill>
            <a:schemeClr val="tx2"/>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100">
              <a:solidFill>
                <a:schemeClr val="tx2"/>
              </a:solidFill>
            </a:rPr>
            <a:t>`</a:t>
          </a:r>
        </a:p>
      </xdr:txBody>
    </xdr:sp>
    <xdr:clientData/>
  </xdr:twoCellAnchor>
  <xdr:twoCellAnchor>
    <xdr:from>
      <xdr:col>22</xdr:col>
      <xdr:colOff>72109</xdr:colOff>
      <xdr:row>27</xdr:row>
      <xdr:rowOff>79659</xdr:rowOff>
    </xdr:from>
    <xdr:to>
      <xdr:col>23</xdr:col>
      <xdr:colOff>641816</xdr:colOff>
      <xdr:row>29</xdr:row>
      <xdr:rowOff>143466</xdr:rowOff>
    </xdr:to>
    <xdr:sp macro="" textlink="">
      <xdr:nvSpPr>
        <xdr:cNvPr id="24" name="Rectangle: Rounded Corners 23">
          <a:extLst>
            <a:ext uri="{FF2B5EF4-FFF2-40B4-BE49-F238E27FC236}">
              <a16:creationId xmlns:a16="http://schemas.microsoft.com/office/drawing/2014/main" id="{5B18E5FD-F9D0-4019-8B0A-68E7A1B5D0EF}"/>
            </a:ext>
          </a:extLst>
        </xdr:cNvPr>
        <xdr:cNvSpPr/>
      </xdr:nvSpPr>
      <xdr:spPr>
        <a:xfrm>
          <a:off x="10998095" y="7033932"/>
          <a:ext cx="1249277" cy="471548"/>
        </a:xfrm>
        <a:prstGeom prst="roundRect">
          <a:avLst/>
        </a:prstGeom>
        <a:noFill/>
        <a:ln w="19050">
          <a:solidFill>
            <a:schemeClr val="tx2"/>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100">
              <a:solidFill>
                <a:schemeClr val="tx2"/>
              </a:solidFill>
            </a:rPr>
            <a:t>``</a:t>
          </a:r>
        </a:p>
      </xdr:txBody>
    </xdr:sp>
    <xdr:clientData/>
  </xdr:twoCellAnchor>
  <xdr:twoCellAnchor>
    <xdr:from>
      <xdr:col>19</xdr:col>
      <xdr:colOff>156552</xdr:colOff>
      <xdr:row>20</xdr:row>
      <xdr:rowOff>133898</xdr:rowOff>
    </xdr:from>
    <xdr:to>
      <xdr:col>21</xdr:col>
      <xdr:colOff>561411</xdr:colOff>
      <xdr:row>26</xdr:row>
      <xdr:rowOff>113261</xdr:rowOff>
    </xdr:to>
    <xdr:sp macro="" textlink="">
      <xdr:nvSpPr>
        <xdr:cNvPr id="25" name="Rectangle: Rounded Corners 24">
          <a:extLst>
            <a:ext uri="{FF2B5EF4-FFF2-40B4-BE49-F238E27FC236}">
              <a16:creationId xmlns:a16="http://schemas.microsoft.com/office/drawing/2014/main" id="{D2366EC0-221D-45B8-8F80-40B6DF5EEB5F}"/>
            </a:ext>
          </a:extLst>
        </xdr:cNvPr>
        <xdr:cNvSpPr/>
      </xdr:nvSpPr>
      <xdr:spPr>
        <a:xfrm>
          <a:off x="9043825" y="5864944"/>
          <a:ext cx="1764000" cy="998718"/>
        </a:xfrm>
        <a:prstGeom prst="roundRect">
          <a:avLst/>
        </a:prstGeom>
        <a:noFill/>
        <a:ln w="38100">
          <a:solidFill>
            <a:schemeClr val="tx2"/>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solidFill>
              <a:schemeClr val="tx2"/>
            </a:solidFill>
          </a:endParaRPr>
        </a:p>
      </xdr:txBody>
    </xdr:sp>
    <xdr:clientData/>
  </xdr:twoCellAnchor>
  <xdr:twoCellAnchor editAs="oneCell">
    <xdr:from>
      <xdr:col>0</xdr:col>
      <xdr:colOff>166116</xdr:colOff>
      <xdr:row>1</xdr:row>
      <xdr:rowOff>636932</xdr:rowOff>
    </xdr:from>
    <xdr:to>
      <xdr:col>0</xdr:col>
      <xdr:colOff>527477</xdr:colOff>
      <xdr:row>1</xdr:row>
      <xdr:rowOff>969166</xdr:rowOff>
    </xdr:to>
    <xdr:pic macro="[0]!gotodashboard">
      <xdr:nvPicPr>
        <xdr:cNvPr id="26" name="Picture 25">
          <a:extLst>
            <a:ext uri="{FF2B5EF4-FFF2-40B4-BE49-F238E27FC236}">
              <a16:creationId xmlns:a16="http://schemas.microsoft.com/office/drawing/2014/main" id="{7756EEA4-80FA-4D7B-AD40-9130FB9771E8}"/>
            </a:ext>
          </a:extLst>
        </xdr:cNvPr>
        <xdr:cNvPicPr>
          <a:picLocks noChangeAspect="1"/>
        </xdr:cNvPicPr>
      </xdr:nvPicPr>
      <xdr:blipFill>
        <a:blip xmlns:r="http://schemas.openxmlformats.org/officeDocument/2006/relationships" r:embed="rId18">
          <a:clrChange>
            <a:clrFrom>
              <a:srgbClr val="FFFFFF"/>
            </a:clrFrom>
            <a:clrTo>
              <a:srgbClr val="FFFFFF">
                <a:alpha val="0"/>
              </a:srgbClr>
            </a:clrTo>
          </a:clrChange>
          <a:duotone>
            <a:prstClr val="black"/>
            <a:schemeClr val="accent6">
              <a:lumMod val="75000"/>
              <a:tint val="45000"/>
              <a:satMod val="400000"/>
            </a:schemeClr>
          </a:duotone>
        </a:blip>
        <a:stretch>
          <a:fillRect/>
        </a:stretch>
      </xdr:blipFill>
      <xdr:spPr>
        <a:xfrm>
          <a:off x="166116" y="835918"/>
          <a:ext cx="361361" cy="332234"/>
        </a:xfrm>
        <a:prstGeom prst="rect">
          <a:avLst/>
        </a:prstGeom>
        <a:noFill/>
      </xdr:spPr>
    </xdr:pic>
    <xdr:clientData/>
  </xdr:twoCellAnchor>
  <xdr:twoCellAnchor>
    <xdr:from>
      <xdr:col>0</xdr:col>
      <xdr:colOff>22654</xdr:colOff>
      <xdr:row>7</xdr:row>
      <xdr:rowOff>170616</xdr:rowOff>
    </xdr:from>
    <xdr:to>
      <xdr:col>1</xdr:col>
      <xdr:colOff>1</xdr:colOff>
      <xdr:row>9</xdr:row>
      <xdr:rowOff>20877</xdr:rowOff>
    </xdr:to>
    <xdr:sp macro="[0]!NEWgotodefinitionofFIELDS" textlink="">
      <xdr:nvSpPr>
        <xdr:cNvPr id="7" name="Rectangle: Rounded Corners 6">
          <a:extLst>
            <a:ext uri="{FF2B5EF4-FFF2-40B4-BE49-F238E27FC236}">
              <a16:creationId xmlns:a16="http://schemas.microsoft.com/office/drawing/2014/main" id="{C70BCCE8-07B6-4183-B405-AEC1D9AF38C9}"/>
            </a:ext>
          </a:extLst>
        </xdr:cNvPr>
        <xdr:cNvSpPr/>
      </xdr:nvSpPr>
      <xdr:spPr>
        <a:xfrm>
          <a:off x="22654" y="3323290"/>
          <a:ext cx="642705" cy="416126"/>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600" b="1">
              <a:solidFill>
                <a:schemeClr val="bg1"/>
              </a:solidFill>
            </a:rPr>
            <a:t>Definition of IT Project Detail Fields</a:t>
          </a:r>
        </a:p>
      </xdr:txBody>
    </xdr:sp>
    <xdr:clientData fLocksWithSheet="0"/>
  </xdr:twoCellAnchor>
  <xdr:twoCellAnchor editAs="oneCell">
    <xdr:from>
      <xdr:col>0</xdr:col>
      <xdr:colOff>128215</xdr:colOff>
      <xdr:row>5</xdr:row>
      <xdr:rowOff>211421</xdr:rowOff>
    </xdr:from>
    <xdr:to>
      <xdr:col>0</xdr:col>
      <xdr:colOff>539467</xdr:colOff>
      <xdr:row>7</xdr:row>
      <xdr:rowOff>250554</xdr:rowOff>
    </xdr:to>
    <xdr:pic macro="[0]!NEWgotodefinitionofFIELDS">
      <xdr:nvPicPr>
        <xdr:cNvPr id="30" name="Picture 29">
          <a:extLst>
            <a:ext uri="{FF2B5EF4-FFF2-40B4-BE49-F238E27FC236}">
              <a16:creationId xmlns:a16="http://schemas.microsoft.com/office/drawing/2014/main" id="{62CA132D-75B8-4247-9DE0-E9AD7D50BF2B}"/>
            </a:ext>
          </a:extLst>
        </xdr:cNvPr>
        <xdr:cNvPicPr>
          <a:picLocks noChangeAspect="1"/>
        </xdr:cNvPicPr>
      </xdr:nvPicPr>
      <xdr:blipFill>
        <a:blip xmlns:r="http://schemas.openxmlformats.org/officeDocument/2006/relationships" r:embed="rId19">
          <a:clrChange>
            <a:clrFrom>
              <a:srgbClr val="EFEFEF"/>
            </a:clrFrom>
            <a:clrTo>
              <a:srgbClr val="EFEFEF">
                <a:alpha val="0"/>
              </a:srgbClr>
            </a:clrTo>
          </a:clrChange>
          <a:lum bright="70000" contrast="-70000"/>
          <a:extLst>
            <a:ext uri="{BEBA8EAE-BF5A-486C-A8C5-ECC9F3942E4B}">
              <a14:imgProps xmlns:a14="http://schemas.microsoft.com/office/drawing/2010/main">
                <a14:imgLayer r:embed="rId20">
                  <a14:imgEffect>
                    <a14:colorTemperature colorTemp="4726"/>
                  </a14:imgEffect>
                  <a14:imgEffect>
                    <a14:saturation sat="0"/>
                  </a14:imgEffect>
                </a14:imgLayer>
              </a14:imgProps>
            </a:ext>
          </a:extLst>
        </a:blip>
        <a:stretch>
          <a:fillRect/>
        </a:stretch>
      </xdr:blipFill>
      <xdr:spPr>
        <a:xfrm>
          <a:off x="128215" y="3034526"/>
          <a:ext cx="411252" cy="368702"/>
        </a:xfrm>
        <a:prstGeom prst="rect">
          <a:avLst/>
        </a:prstGeom>
        <a:noFill/>
        <a:ln>
          <a:noFill/>
        </a:ln>
      </xdr:spPr>
    </xdr:pic>
    <xdr:clientData fLocksWithSheet="0"/>
  </xdr:twoCellAnchor>
  <xdr:twoCellAnchor>
    <xdr:from>
      <xdr:col>0</xdr:col>
      <xdr:colOff>30204</xdr:colOff>
      <xdr:row>10</xdr:row>
      <xdr:rowOff>257229</xdr:rowOff>
    </xdr:from>
    <xdr:to>
      <xdr:col>0</xdr:col>
      <xdr:colOff>649369</xdr:colOff>
      <xdr:row>12</xdr:row>
      <xdr:rowOff>205646</xdr:rowOff>
    </xdr:to>
    <xdr:sp macro="[0]!NEWgoTOprojectsizingParameters" textlink="">
      <xdr:nvSpPr>
        <xdr:cNvPr id="37" name="Rectangle: Rounded Corners 36">
          <a:extLst>
            <a:ext uri="{FF2B5EF4-FFF2-40B4-BE49-F238E27FC236}">
              <a16:creationId xmlns:a16="http://schemas.microsoft.com/office/drawing/2014/main" id="{03185A5E-0394-425A-A97E-A86B27D052F2}"/>
            </a:ext>
          </a:extLst>
        </xdr:cNvPr>
        <xdr:cNvSpPr/>
      </xdr:nvSpPr>
      <xdr:spPr>
        <a:xfrm>
          <a:off x="30204" y="4031733"/>
          <a:ext cx="619165" cy="427226"/>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50" b="1">
              <a:solidFill>
                <a:schemeClr val="bg1"/>
              </a:solidFill>
            </a:rPr>
            <a:t>Project Sizing Parameters</a:t>
          </a:r>
        </a:p>
      </xdr:txBody>
    </xdr:sp>
    <xdr:clientData fLocksWithSheet="0"/>
  </xdr:twoCellAnchor>
  <xdr:twoCellAnchor editAs="oneCell">
    <xdr:from>
      <xdr:col>0</xdr:col>
      <xdr:colOff>90609</xdr:colOff>
      <xdr:row>10</xdr:row>
      <xdr:rowOff>41308</xdr:rowOff>
    </xdr:from>
    <xdr:to>
      <xdr:col>0</xdr:col>
      <xdr:colOff>631733</xdr:colOff>
      <xdr:row>11</xdr:row>
      <xdr:rowOff>16302</xdr:rowOff>
    </xdr:to>
    <xdr:pic macro="[0]!NEWgoTOprojectsizingParameters">
      <xdr:nvPicPr>
        <xdr:cNvPr id="38" name="Picture 37">
          <a:extLst>
            <a:ext uri="{FF2B5EF4-FFF2-40B4-BE49-F238E27FC236}">
              <a16:creationId xmlns:a16="http://schemas.microsoft.com/office/drawing/2014/main" id="{D2524CD8-41C0-4794-B264-8424415AF426}"/>
            </a:ext>
          </a:extLst>
        </xdr:cNvPr>
        <xdr:cNvPicPr>
          <a:picLocks noChangeAspect="1"/>
        </xdr:cNvPicPr>
      </xdr:nvPicPr>
      <xdr:blipFill>
        <a:blip xmlns:r="http://schemas.openxmlformats.org/officeDocument/2006/relationships" r:embed="rId21">
          <a:clrChange>
            <a:clrFrom>
              <a:srgbClr val="FFFFFF"/>
            </a:clrFrom>
            <a:clrTo>
              <a:srgbClr val="FFFFFF">
                <a:alpha val="0"/>
              </a:srgbClr>
            </a:clrTo>
          </a:clrChange>
          <a:duotone>
            <a:schemeClr val="accent6">
              <a:shade val="45000"/>
              <a:satMod val="135000"/>
            </a:schemeClr>
            <a:prstClr val="white"/>
          </a:duotone>
        </a:blip>
        <a:stretch>
          <a:fillRect/>
        </a:stretch>
      </xdr:blipFill>
      <xdr:spPr>
        <a:xfrm>
          <a:off x="90609" y="3815812"/>
          <a:ext cx="541124" cy="273472"/>
        </a:xfrm>
        <a:prstGeom prst="rect">
          <a:avLst/>
        </a:prstGeom>
      </xdr:spPr>
    </xdr:pic>
    <xdr:clientData fLocksWithSheet="0"/>
  </xdr:twoCellAnchor>
  <xdr:twoCellAnchor>
    <xdr:from>
      <xdr:col>0</xdr:col>
      <xdr:colOff>0</xdr:colOff>
      <xdr:row>15</xdr:row>
      <xdr:rowOff>9564</xdr:rowOff>
    </xdr:from>
    <xdr:to>
      <xdr:col>1</xdr:col>
      <xdr:colOff>15102</xdr:colOff>
      <xdr:row>16</xdr:row>
      <xdr:rowOff>218972</xdr:rowOff>
    </xdr:to>
    <xdr:sp macro="[0]!gotoCONTACTPMOSHEET" textlink="">
      <xdr:nvSpPr>
        <xdr:cNvPr id="46" name="Rectangle: Rounded Corners 45">
          <a:extLst>
            <a:ext uri="{FF2B5EF4-FFF2-40B4-BE49-F238E27FC236}">
              <a16:creationId xmlns:a16="http://schemas.microsoft.com/office/drawing/2014/main" id="{03040AA7-3631-45C4-BB5E-6D202ABF8EC7}"/>
            </a:ext>
          </a:extLst>
        </xdr:cNvPr>
        <xdr:cNvSpPr/>
      </xdr:nvSpPr>
      <xdr:spPr>
        <a:xfrm>
          <a:off x="0" y="4653297"/>
          <a:ext cx="679571" cy="46613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chemeClr val="bg1"/>
              </a:solidFill>
            </a:rPr>
            <a:t>Contact</a:t>
          </a:r>
          <a:r>
            <a:rPr lang="en-PH" sz="900" b="1">
              <a:solidFill>
                <a:sysClr val="windowText" lastClr="000000"/>
              </a:solidFill>
            </a:rPr>
            <a:t> </a:t>
          </a:r>
        </a:p>
        <a:p>
          <a:pPr algn="ctr"/>
          <a:r>
            <a:rPr lang="en-PH" sz="900" b="1">
              <a:solidFill>
                <a:schemeClr val="bg1"/>
              </a:solidFill>
            </a:rPr>
            <a:t>CIT-PMO</a:t>
          </a:r>
        </a:p>
      </xdr:txBody>
    </xdr:sp>
    <xdr:clientData fLocksWithSheet="0"/>
  </xdr:twoCellAnchor>
  <xdr:twoCellAnchor editAs="oneCell">
    <xdr:from>
      <xdr:col>0</xdr:col>
      <xdr:colOff>134909</xdr:colOff>
      <xdr:row>13</xdr:row>
      <xdr:rowOff>135915</xdr:rowOff>
    </xdr:from>
    <xdr:to>
      <xdr:col>0</xdr:col>
      <xdr:colOff>558758</xdr:colOff>
      <xdr:row>15</xdr:row>
      <xdr:rowOff>60927</xdr:rowOff>
    </xdr:to>
    <xdr:pic macro="[0]!gotoCONTACTPMOSHEET">
      <xdr:nvPicPr>
        <xdr:cNvPr id="47" name="Picture 46">
          <a:extLst>
            <a:ext uri="{FF2B5EF4-FFF2-40B4-BE49-F238E27FC236}">
              <a16:creationId xmlns:a16="http://schemas.microsoft.com/office/drawing/2014/main" id="{079ADD02-9574-491F-AEA4-D1710A907AC9}"/>
            </a:ext>
          </a:extLst>
        </xdr:cNvPr>
        <xdr:cNvPicPr>
          <a:picLocks noChangeAspect="1"/>
        </xdr:cNvPicPr>
      </xdr:nvPicPr>
      <xdr:blipFill>
        <a:blip xmlns:r="http://schemas.openxmlformats.org/officeDocument/2006/relationships" r:embed="rId22">
          <a:clrChange>
            <a:clrFrom>
              <a:srgbClr val="FFFFFF"/>
            </a:clrFrom>
            <a:clrTo>
              <a:srgbClr val="FFFFFF">
                <a:alpha val="0"/>
              </a:srgbClr>
            </a:clrTo>
          </a:clrChange>
          <a:duotone>
            <a:schemeClr val="accent6">
              <a:shade val="45000"/>
              <a:satMod val="135000"/>
            </a:schemeClr>
            <a:prstClr val="white"/>
          </a:duotone>
          <a:extLst>
            <a:ext uri="{BEBA8EAE-BF5A-486C-A8C5-ECC9F3942E4B}">
              <a14:imgProps xmlns:a14="http://schemas.microsoft.com/office/drawing/2010/main">
                <a14:imgLayer r:embed="rId23">
                  <a14:imgEffect>
                    <a14:colorTemperature colorTemp="5300"/>
                  </a14:imgEffect>
                </a14:imgLayer>
              </a14:imgProps>
            </a:ext>
          </a:extLst>
        </a:blip>
        <a:stretch>
          <a:fillRect/>
        </a:stretch>
      </xdr:blipFill>
      <xdr:spPr>
        <a:xfrm>
          <a:off x="134909" y="4266194"/>
          <a:ext cx="423849" cy="438465"/>
        </a:xfrm>
        <a:prstGeom prst="rect">
          <a:avLst/>
        </a:prstGeom>
      </xdr:spPr>
    </xdr:pic>
    <xdr:clientData fLocksWithSheet="0"/>
  </xdr:twoCellAnchor>
  <xdr:twoCellAnchor editAs="oneCell">
    <xdr:from>
      <xdr:col>2</xdr:col>
      <xdr:colOff>604062</xdr:colOff>
      <xdr:row>20</xdr:row>
      <xdr:rowOff>75509</xdr:rowOff>
    </xdr:from>
    <xdr:to>
      <xdr:col>4</xdr:col>
      <xdr:colOff>681633</xdr:colOff>
      <xdr:row>27</xdr:row>
      <xdr:rowOff>4401</xdr:rowOff>
    </xdr:to>
    <xdr:pic>
      <xdr:nvPicPr>
        <xdr:cNvPr id="10" name="Picture 9">
          <a:extLst>
            <a:ext uri="{FF2B5EF4-FFF2-40B4-BE49-F238E27FC236}">
              <a16:creationId xmlns:a16="http://schemas.microsoft.com/office/drawing/2014/main" id="{01A09B11-AAEB-0FD9-4013-27657A7F64BC}"/>
            </a:ext>
          </a:extLst>
        </xdr:cNvPr>
        <xdr:cNvPicPr>
          <a:picLocks noChangeAspect="1"/>
        </xdr:cNvPicPr>
      </xdr:nvPicPr>
      <xdr:blipFill>
        <a:blip xmlns:r="http://schemas.openxmlformats.org/officeDocument/2006/relationships" r:embed="rId24"/>
        <a:stretch>
          <a:fillRect/>
        </a:stretch>
      </xdr:blipFill>
      <xdr:spPr>
        <a:xfrm>
          <a:off x="1366691" y="5806555"/>
          <a:ext cx="2599533" cy="1355990"/>
        </a:xfrm>
        <a:prstGeom prst="rect">
          <a:avLst/>
        </a:prstGeom>
      </xdr:spPr>
    </xdr:pic>
    <xdr:clientData/>
  </xdr:twoCellAnchor>
  <xdr:twoCellAnchor editAs="oneCell">
    <xdr:from>
      <xdr:col>1</xdr:col>
      <xdr:colOff>85084</xdr:colOff>
      <xdr:row>1</xdr:row>
      <xdr:rowOff>752316</xdr:rowOff>
    </xdr:from>
    <xdr:to>
      <xdr:col>25</xdr:col>
      <xdr:colOff>11327</xdr:colOff>
      <xdr:row>2</xdr:row>
      <xdr:rowOff>12436</xdr:rowOff>
    </xdr:to>
    <mc:AlternateContent xmlns:mc="http://schemas.openxmlformats.org/markup-compatibility/2006" xmlns:a14="http://schemas.microsoft.com/office/drawing/2010/main">
      <mc:Choice Requires="a14">
        <xdr:graphicFrame macro="">
          <xdr:nvGraphicFramePr>
            <xdr:cNvPr id="13" name="Banner 2">
              <a:extLst>
                <a:ext uri="{FF2B5EF4-FFF2-40B4-BE49-F238E27FC236}">
                  <a16:creationId xmlns:a16="http://schemas.microsoft.com/office/drawing/2014/main" id="{CC7CC184-A98C-43CD-B9FD-8CF4B4ADDCA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anner 2"/>
            </a:graphicData>
          </a:graphic>
        </xdr:graphicFrame>
      </mc:Choice>
      <mc:Fallback xmlns="">
        <xdr:sp macro="" textlink="">
          <xdr:nvSpPr>
            <xdr:cNvPr id="0" name=""/>
            <xdr:cNvSpPr>
              <a:spLocks noTextEdit="1"/>
            </xdr:cNvSpPr>
          </xdr:nvSpPr>
          <xdr:spPr>
            <a:xfrm>
              <a:off x="750442" y="951302"/>
              <a:ext cx="12151406" cy="690327"/>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363976</xdr:colOff>
      <xdr:row>21</xdr:row>
      <xdr:rowOff>59126</xdr:rowOff>
    </xdr:from>
    <xdr:to>
      <xdr:col>23</xdr:col>
      <xdr:colOff>333773</xdr:colOff>
      <xdr:row>22</xdr:row>
      <xdr:rowOff>164837</xdr:rowOff>
    </xdr:to>
    <xdr:sp macro="" textlink="">
      <xdr:nvSpPr>
        <xdr:cNvPr id="17" name="Rectangle: Rounded Corners 16">
          <a:extLst>
            <a:ext uri="{FF2B5EF4-FFF2-40B4-BE49-F238E27FC236}">
              <a16:creationId xmlns:a16="http://schemas.microsoft.com/office/drawing/2014/main" id="{3FC58475-C3DA-49D3-9F07-94C85D3A8AF3}"/>
            </a:ext>
          </a:extLst>
        </xdr:cNvPr>
        <xdr:cNvSpPr/>
      </xdr:nvSpPr>
      <xdr:spPr>
        <a:xfrm>
          <a:off x="11221116" y="6364475"/>
          <a:ext cx="647591" cy="310915"/>
        </a:xfrm>
        <a:prstGeom prst="roundRect">
          <a:avLst/>
        </a:prstGeom>
        <a:noFill/>
        <a:ln w="19050">
          <a:solidFill>
            <a:schemeClr val="tx2"/>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solidFill>
              <a:schemeClr val="tx2"/>
            </a:solidFill>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0.14894</cdr:y>
    </cdr:to>
    <cdr:sp macro="" textlink="">
      <cdr:nvSpPr>
        <cdr:cNvPr id="2" name="Rectangle 1">
          <a:extLst xmlns:a="http://schemas.openxmlformats.org/drawingml/2006/main">
            <a:ext uri="{FF2B5EF4-FFF2-40B4-BE49-F238E27FC236}">
              <a16:creationId xmlns:a16="http://schemas.microsoft.com/office/drawing/2014/main" id="{B21C5D65-183E-496F-BF47-62A28B2766D1}"/>
            </a:ext>
          </a:extLst>
        </cdr:cNvPr>
        <cdr:cNvSpPr/>
      </cdr:nvSpPr>
      <cdr:spPr>
        <a:xfrm xmlns:a="http://schemas.openxmlformats.org/drawingml/2006/main">
          <a:off x="0" y="0"/>
          <a:ext cx="3830950" cy="299270"/>
        </a:xfrm>
        <a:prstGeom xmlns:a="http://schemas.openxmlformats.org/drawingml/2006/main" prst="rect">
          <a:avLst/>
        </a:prstGeom>
        <a:solidFill xmlns:a="http://schemas.openxmlformats.org/drawingml/2006/main">
          <a:schemeClr val="accent6">
            <a:lumMod val="75000"/>
          </a:schemeClr>
        </a:solidFill>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horzOverflow="clip"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a:r>
            <a:rPr lang="en-PH" sz="1600" b="1">
              <a:solidFill>
                <a:schemeClr val="lt1"/>
              </a:solidFill>
              <a:latin typeface="+mn-lt"/>
              <a:ea typeface="+mn-ea"/>
              <a:cs typeface="+mn-cs"/>
            </a:rPr>
            <a:t>Value Theme</a:t>
          </a:r>
        </a:p>
      </cdr:txBody>
    </cdr:sp>
  </cdr:relSizeAnchor>
</c:userShapes>
</file>

<file path=xl/drawings/drawing4.xml><?xml version="1.0" encoding="utf-8"?>
<xdr:wsDr xmlns:xdr="http://schemas.openxmlformats.org/drawingml/2006/spreadsheetDrawing" xmlns:a="http://schemas.openxmlformats.org/drawingml/2006/main">
  <xdr:twoCellAnchor>
    <xdr:from>
      <xdr:col>1</xdr:col>
      <xdr:colOff>48169</xdr:colOff>
      <xdr:row>1</xdr:row>
      <xdr:rowOff>1661815</xdr:rowOff>
    </xdr:from>
    <xdr:to>
      <xdr:col>1</xdr:col>
      <xdr:colOff>16057</xdr:colOff>
      <xdr:row>1</xdr:row>
      <xdr:rowOff>48169</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8169" y="1661815"/>
          <a:ext cx="616157" cy="2424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latin typeface="Calibri (body)"/>
            </a:rPr>
            <a:t>Project</a:t>
          </a:r>
          <a:r>
            <a:rPr lang="en-US" sz="900" b="1" baseline="0">
              <a:latin typeface="Calibri (body)"/>
            </a:rPr>
            <a:t>s</a:t>
          </a:r>
          <a:endParaRPr lang="en-US" sz="900" b="1">
            <a:latin typeface="Calibri (body)"/>
          </a:endParaRPr>
        </a:p>
      </xdr:txBody>
    </xdr:sp>
    <xdr:clientData/>
  </xdr:twoCellAnchor>
  <xdr:twoCellAnchor editAs="oneCell">
    <xdr:from>
      <xdr:col>0</xdr:col>
      <xdr:colOff>174815</xdr:colOff>
      <xdr:row>0</xdr:row>
      <xdr:rowOff>1434759</xdr:rowOff>
    </xdr:from>
    <xdr:to>
      <xdr:col>0</xdr:col>
      <xdr:colOff>506128</xdr:colOff>
      <xdr:row>0</xdr:row>
      <xdr:rowOff>1766072</xdr:rowOff>
    </xdr:to>
    <xdr:pic macro="[0]!GotoProjectSheetNEWNEW2">
      <xdr:nvPicPr>
        <xdr:cNvPr id="5" name="Graphic 4" descr="List">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4815" y="1434759"/>
          <a:ext cx="331313" cy="331313"/>
        </a:xfrm>
        <a:prstGeom prst="rect">
          <a:avLst/>
        </a:prstGeom>
      </xdr:spPr>
    </xdr:pic>
    <xdr:clientData/>
  </xdr:twoCellAnchor>
  <xdr:twoCellAnchor>
    <xdr:from>
      <xdr:col>0</xdr:col>
      <xdr:colOff>0</xdr:colOff>
      <xdr:row>0</xdr:row>
      <xdr:rowOff>1036991</xdr:rowOff>
    </xdr:from>
    <xdr:to>
      <xdr:col>1</xdr:col>
      <xdr:colOff>24085</xdr:colOff>
      <xdr:row>0</xdr:row>
      <xdr:rowOff>1376980</xdr:rowOff>
    </xdr:to>
    <xdr:sp macro="[0]!gotodashboard" textlink="">
      <xdr:nvSpPr>
        <xdr:cNvPr id="7" name="Rectangle 6">
          <a:extLst>
            <a:ext uri="{FF2B5EF4-FFF2-40B4-BE49-F238E27FC236}">
              <a16:creationId xmlns:a16="http://schemas.microsoft.com/office/drawing/2014/main" id="{00000000-0008-0000-0200-000007000000}"/>
            </a:ext>
          </a:extLst>
        </xdr:cNvPr>
        <xdr:cNvSpPr/>
      </xdr:nvSpPr>
      <xdr:spPr>
        <a:xfrm>
          <a:off x="0" y="1036991"/>
          <a:ext cx="714316" cy="3399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latin typeface="Calibri (body)"/>
            </a:rPr>
            <a:t>Portfolio</a:t>
          </a:r>
        </a:p>
        <a:p>
          <a:pPr algn="ctr"/>
          <a:r>
            <a:rPr lang="en-US" sz="800" b="1">
              <a:latin typeface="Calibri (body)"/>
            </a:rPr>
            <a:t>Dashboard</a:t>
          </a:r>
        </a:p>
      </xdr:txBody>
    </xdr:sp>
    <xdr:clientData/>
  </xdr:twoCellAnchor>
  <xdr:twoCellAnchor>
    <xdr:from>
      <xdr:col>0</xdr:col>
      <xdr:colOff>62423</xdr:colOff>
      <xdr:row>0</xdr:row>
      <xdr:rowOff>1707715</xdr:rowOff>
    </xdr:from>
    <xdr:to>
      <xdr:col>1</xdr:col>
      <xdr:colOff>30311</xdr:colOff>
      <xdr:row>0</xdr:row>
      <xdr:rowOff>1909221</xdr:rowOff>
    </xdr:to>
    <xdr:sp macro="[0]!GotoProjectSheetNEWNEW2" textlink="">
      <xdr:nvSpPr>
        <xdr:cNvPr id="8" name="Rectangle 7">
          <a:extLst>
            <a:ext uri="{FF2B5EF4-FFF2-40B4-BE49-F238E27FC236}">
              <a16:creationId xmlns:a16="http://schemas.microsoft.com/office/drawing/2014/main" id="{00000000-0008-0000-0200-000008000000}"/>
            </a:ext>
          </a:extLst>
        </xdr:cNvPr>
        <xdr:cNvSpPr/>
      </xdr:nvSpPr>
      <xdr:spPr>
        <a:xfrm>
          <a:off x="62423" y="1707715"/>
          <a:ext cx="658119" cy="2015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latin typeface="Calibri (body)"/>
            </a:rPr>
            <a:t>Project</a:t>
          </a:r>
          <a:r>
            <a:rPr lang="en-US" sz="900" b="1" baseline="0">
              <a:latin typeface="Calibri (body)"/>
            </a:rPr>
            <a:t>s</a:t>
          </a:r>
          <a:endParaRPr lang="en-US" sz="900" b="1">
            <a:latin typeface="Calibri (body)"/>
          </a:endParaRPr>
        </a:p>
      </xdr:txBody>
    </xdr:sp>
    <xdr:clientData/>
  </xdr:twoCellAnchor>
  <xdr:twoCellAnchor editAs="absolute">
    <xdr:from>
      <xdr:col>0</xdr:col>
      <xdr:colOff>13649</xdr:colOff>
      <xdr:row>0</xdr:row>
      <xdr:rowOff>0</xdr:rowOff>
    </xdr:from>
    <xdr:to>
      <xdr:col>1</xdr:col>
      <xdr:colOff>4583</xdr:colOff>
      <xdr:row>0</xdr:row>
      <xdr:rowOff>682388</xdr:rowOff>
    </xdr:to>
    <xdr:pic macro="[0]!gotoHOME">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3"/>
        <a:stretch>
          <a:fillRect/>
        </a:stretch>
      </xdr:blipFill>
      <xdr:spPr>
        <a:xfrm>
          <a:off x="13649" y="0"/>
          <a:ext cx="681165" cy="682388"/>
        </a:xfrm>
        <a:prstGeom prst="rect">
          <a:avLst/>
        </a:prstGeom>
      </xdr:spPr>
    </xdr:pic>
    <xdr:clientData/>
  </xdr:twoCellAnchor>
  <xdr:twoCellAnchor editAs="absolute">
    <xdr:from>
      <xdr:col>1</xdr:col>
      <xdr:colOff>51783</xdr:colOff>
      <xdr:row>0</xdr:row>
      <xdr:rowOff>47768</xdr:rowOff>
    </xdr:from>
    <xdr:to>
      <xdr:col>2</xdr:col>
      <xdr:colOff>955344</xdr:colOff>
      <xdr:row>0</xdr:row>
      <xdr:rowOff>2207494</xdr:rowOff>
    </xdr:to>
    <mc:AlternateContent xmlns:mc="http://schemas.openxmlformats.org/markup-compatibility/2006" xmlns:sle15="http://schemas.microsoft.com/office/drawing/2012/slicer">
      <mc:Choice Requires="sle15">
        <xdr:graphicFrame macro="">
          <xdr:nvGraphicFramePr>
            <xdr:cNvPr id="11" name="Project Name">
              <a:extLst>
                <a:ext uri="{FF2B5EF4-FFF2-40B4-BE49-F238E27FC236}">
                  <a16:creationId xmlns:a16="http://schemas.microsoft.com/office/drawing/2014/main" id="{00000000-0008-0000-0200-00000B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ject Name"/>
            </a:graphicData>
          </a:graphic>
        </xdr:graphicFrame>
      </mc:Choice>
      <mc:Fallback xmlns="">
        <xdr:sp macro="" textlink="">
          <xdr:nvSpPr>
            <xdr:cNvPr id="0" name=""/>
            <xdr:cNvSpPr>
              <a:spLocks noTextEdit="1"/>
            </xdr:cNvSpPr>
          </xdr:nvSpPr>
          <xdr:spPr>
            <a:xfrm>
              <a:off x="734171" y="47768"/>
              <a:ext cx="2316506" cy="173446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2</xdr:col>
      <xdr:colOff>910787</xdr:colOff>
      <xdr:row>0</xdr:row>
      <xdr:rowOff>48170</xdr:rowOff>
    </xdr:from>
    <xdr:to>
      <xdr:col>4</xdr:col>
      <xdr:colOff>1862520</xdr:colOff>
      <xdr:row>0</xdr:row>
      <xdr:rowOff>987456</xdr:rowOff>
    </xdr:to>
    <mc:AlternateContent xmlns:mc="http://schemas.openxmlformats.org/markup-compatibility/2006" xmlns:sle15="http://schemas.microsoft.com/office/drawing/2012/slicer">
      <mc:Choice Requires="sle15">
        <xdr:graphicFrame macro="">
          <xdr:nvGraphicFramePr>
            <xdr:cNvPr id="12" name="Business Unit">
              <a:extLst>
                <a:ext uri="{FF2B5EF4-FFF2-40B4-BE49-F238E27FC236}">
                  <a16:creationId xmlns:a16="http://schemas.microsoft.com/office/drawing/2014/main" id="{00000000-0008-0000-0200-00000C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usiness Unit"/>
            </a:graphicData>
          </a:graphic>
        </xdr:graphicFrame>
      </mc:Choice>
      <mc:Fallback xmlns="">
        <xdr:sp macro="" textlink="">
          <xdr:nvSpPr>
            <xdr:cNvPr id="0" name=""/>
            <xdr:cNvSpPr>
              <a:spLocks noTextEdit="1"/>
            </xdr:cNvSpPr>
          </xdr:nvSpPr>
          <xdr:spPr>
            <a:xfrm>
              <a:off x="3006120" y="48170"/>
              <a:ext cx="3006925" cy="93928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2</xdr:col>
      <xdr:colOff>926844</xdr:colOff>
      <xdr:row>0</xdr:row>
      <xdr:rowOff>946110</xdr:rowOff>
    </xdr:from>
    <xdr:to>
      <xdr:col>4</xdr:col>
      <xdr:colOff>1886604</xdr:colOff>
      <xdr:row>0</xdr:row>
      <xdr:rowOff>1806321</xdr:rowOff>
    </xdr:to>
    <mc:AlternateContent xmlns:mc="http://schemas.openxmlformats.org/markup-compatibility/2006" xmlns:sle15="http://schemas.microsoft.com/office/drawing/2012/slicer">
      <mc:Choice Requires="sle15">
        <xdr:graphicFrame macro="">
          <xdr:nvGraphicFramePr>
            <xdr:cNvPr id="13" name="Project Sponsor">
              <a:extLst>
                <a:ext uri="{FF2B5EF4-FFF2-40B4-BE49-F238E27FC236}">
                  <a16:creationId xmlns:a16="http://schemas.microsoft.com/office/drawing/2014/main" id="{00000000-0008-0000-0200-00000D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ject Sponsor"/>
            </a:graphicData>
          </a:graphic>
        </xdr:graphicFrame>
      </mc:Choice>
      <mc:Fallback xmlns="">
        <xdr:sp macro="" textlink="">
          <xdr:nvSpPr>
            <xdr:cNvPr id="0" name=""/>
            <xdr:cNvSpPr>
              <a:spLocks noTextEdit="1"/>
            </xdr:cNvSpPr>
          </xdr:nvSpPr>
          <xdr:spPr>
            <a:xfrm>
              <a:off x="3022177" y="946110"/>
              <a:ext cx="3014952" cy="86021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4</xdr:col>
      <xdr:colOff>1785850</xdr:colOff>
      <xdr:row>0</xdr:row>
      <xdr:rowOff>46965</xdr:rowOff>
    </xdr:from>
    <xdr:to>
      <xdr:col>5</xdr:col>
      <xdr:colOff>2015053</xdr:colOff>
      <xdr:row>0</xdr:row>
      <xdr:rowOff>987456</xdr:rowOff>
    </xdr:to>
    <mc:AlternateContent xmlns:mc="http://schemas.openxmlformats.org/markup-compatibility/2006" xmlns:sle15="http://schemas.microsoft.com/office/drawing/2012/slicer">
      <mc:Choice Requires="sle15">
        <xdr:graphicFrame macro="">
          <xdr:nvGraphicFramePr>
            <xdr:cNvPr id="14" name="IT COE Team">
              <a:extLst>
                <a:ext uri="{FF2B5EF4-FFF2-40B4-BE49-F238E27FC236}">
                  <a16:creationId xmlns:a16="http://schemas.microsoft.com/office/drawing/2014/main" id="{00000000-0008-0000-0200-00000E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IT COE Team"/>
            </a:graphicData>
          </a:graphic>
        </xdr:graphicFrame>
      </mc:Choice>
      <mc:Fallback xmlns="">
        <xdr:sp macro="" textlink="">
          <xdr:nvSpPr>
            <xdr:cNvPr id="0" name=""/>
            <xdr:cNvSpPr>
              <a:spLocks noTextEdit="1"/>
            </xdr:cNvSpPr>
          </xdr:nvSpPr>
          <xdr:spPr>
            <a:xfrm>
              <a:off x="5936375" y="46965"/>
              <a:ext cx="2790165" cy="94049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4</xdr:col>
      <xdr:colOff>1785850</xdr:colOff>
      <xdr:row>0</xdr:row>
      <xdr:rowOff>946110</xdr:rowOff>
    </xdr:from>
    <xdr:to>
      <xdr:col>5</xdr:col>
      <xdr:colOff>2047166</xdr:colOff>
      <xdr:row>0</xdr:row>
      <xdr:rowOff>1798293</xdr:rowOff>
    </xdr:to>
    <mc:AlternateContent xmlns:mc="http://schemas.openxmlformats.org/markup-compatibility/2006" xmlns:sle15="http://schemas.microsoft.com/office/drawing/2012/slicer">
      <mc:Choice Requires="sle15">
        <xdr:graphicFrame macro="">
          <xdr:nvGraphicFramePr>
            <xdr:cNvPr id="15" name="IT Project Manager">
              <a:extLst>
                <a:ext uri="{FF2B5EF4-FFF2-40B4-BE49-F238E27FC236}">
                  <a16:creationId xmlns:a16="http://schemas.microsoft.com/office/drawing/2014/main" id="{00000000-0008-0000-0200-00000F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IT Project Manager"/>
            </a:graphicData>
          </a:graphic>
        </xdr:graphicFrame>
      </mc:Choice>
      <mc:Fallback xmlns="">
        <xdr:sp macro="" textlink="">
          <xdr:nvSpPr>
            <xdr:cNvPr id="0" name=""/>
            <xdr:cNvSpPr>
              <a:spLocks noTextEdit="1"/>
            </xdr:cNvSpPr>
          </xdr:nvSpPr>
          <xdr:spPr>
            <a:xfrm>
              <a:off x="5936375" y="946110"/>
              <a:ext cx="2822278" cy="85218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5</xdr:col>
      <xdr:colOff>1907880</xdr:colOff>
      <xdr:row>0</xdr:row>
      <xdr:rowOff>46965</xdr:rowOff>
    </xdr:from>
    <xdr:to>
      <xdr:col>7</xdr:col>
      <xdr:colOff>485770</xdr:colOff>
      <xdr:row>0</xdr:row>
      <xdr:rowOff>842950</xdr:rowOff>
    </xdr:to>
    <mc:AlternateContent xmlns:mc="http://schemas.openxmlformats.org/markup-compatibility/2006" xmlns:sle15="http://schemas.microsoft.com/office/drawing/2012/slicer">
      <mc:Choice Requires="sle15">
        <xdr:graphicFrame macro="">
          <xdr:nvGraphicFramePr>
            <xdr:cNvPr id="16" name="Project Health">
              <a:extLst>
                <a:ext uri="{FF2B5EF4-FFF2-40B4-BE49-F238E27FC236}">
                  <a16:creationId xmlns:a16="http://schemas.microsoft.com/office/drawing/2014/main" id="{00000000-0008-0000-0200-00001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ject Health"/>
            </a:graphicData>
          </a:graphic>
        </xdr:graphicFrame>
      </mc:Choice>
      <mc:Fallback xmlns="">
        <xdr:sp macro="" textlink="">
          <xdr:nvSpPr>
            <xdr:cNvPr id="0" name=""/>
            <xdr:cNvSpPr>
              <a:spLocks noTextEdit="1"/>
            </xdr:cNvSpPr>
          </xdr:nvSpPr>
          <xdr:spPr>
            <a:xfrm>
              <a:off x="8619367" y="46965"/>
              <a:ext cx="2579827" cy="79598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5</xdr:col>
      <xdr:colOff>1963204</xdr:colOff>
      <xdr:row>0</xdr:row>
      <xdr:rowOff>714725</xdr:rowOff>
    </xdr:from>
    <xdr:to>
      <xdr:col>7</xdr:col>
      <xdr:colOff>479649</xdr:colOff>
      <xdr:row>0</xdr:row>
      <xdr:rowOff>1389345</xdr:rowOff>
    </xdr:to>
    <mc:AlternateContent xmlns:mc="http://schemas.openxmlformats.org/markup-compatibility/2006" xmlns:sle15="http://schemas.microsoft.com/office/drawing/2012/slicer">
      <mc:Choice Requires="sle15">
        <xdr:graphicFrame macro="">
          <xdr:nvGraphicFramePr>
            <xdr:cNvPr id="17" name="Project Status">
              <a:extLst>
                <a:ext uri="{FF2B5EF4-FFF2-40B4-BE49-F238E27FC236}">
                  <a16:creationId xmlns:a16="http://schemas.microsoft.com/office/drawing/2014/main" id="{00000000-0008-0000-02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ject Status"/>
            </a:graphicData>
          </a:graphic>
        </xdr:graphicFrame>
      </mc:Choice>
      <mc:Fallback xmlns="">
        <xdr:sp macro="" textlink="">
          <xdr:nvSpPr>
            <xdr:cNvPr id="0" name=""/>
            <xdr:cNvSpPr>
              <a:spLocks noTextEdit="1"/>
            </xdr:cNvSpPr>
          </xdr:nvSpPr>
          <xdr:spPr>
            <a:xfrm>
              <a:off x="8646795" y="714725"/>
              <a:ext cx="2609156" cy="674620"/>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7</xdr:col>
      <xdr:colOff>418735</xdr:colOff>
      <xdr:row>0</xdr:row>
      <xdr:rowOff>46964</xdr:rowOff>
    </xdr:from>
    <xdr:to>
      <xdr:col>9</xdr:col>
      <xdr:colOff>68079</xdr:colOff>
      <xdr:row>0</xdr:row>
      <xdr:rowOff>1750126</xdr:rowOff>
    </xdr:to>
    <mc:AlternateContent xmlns:mc="http://schemas.openxmlformats.org/markup-compatibility/2006" xmlns:sle15="http://schemas.microsoft.com/office/drawing/2012/slicer">
      <mc:Choice Requires="sle15">
        <xdr:graphicFrame macro="">
          <xdr:nvGraphicFramePr>
            <xdr:cNvPr id="18" name="Project Phase">
              <a:extLst>
                <a:ext uri="{FF2B5EF4-FFF2-40B4-BE49-F238E27FC236}">
                  <a16:creationId xmlns:a16="http://schemas.microsoft.com/office/drawing/2014/main" id="{00000000-0008-0000-0200-00001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ject Phase"/>
            </a:graphicData>
          </a:graphic>
        </xdr:graphicFrame>
      </mc:Choice>
      <mc:Fallback xmlns="">
        <xdr:sp macro="" textlink="">
          <xdr:nvSpPr>
            <xdr:cNvPr id="0" name=""/>
            <xdr:cNvSpPr>
              <a:spLocks noTextEdit="1"/>
            </xdr:cNvSpPr>
          </xdr:nvSpPr>
          <xdr:spPr>
            <a:xfrm>
              <a:off x="11132159" y="46964"/>
              <a:ext cx="1351531" cy="170316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8</xdr:col>
      <xdr:colOff>812812</xdr:colOff>
      <xdr:row>0</xdr:row>
      <xdr:rowOff>38936</xdr:rowOff>
    </xdr:from>
    <xdr:to>
      <xdr:col>10</xdr:col>
      <xdr:colOff>474912</xdr:colOff>
      <xdr:row>0</xdr:row>
      <xdr:rowOff>1758153</xdr:rowOff>
    </xdr:to>
    <mc:AlternateContent xmlns:mc="http://schemas.openxmlformats.org/markup-compatibility/2006" xmlns:sle15="http://schemas.microsoft.com/office/drawing/2012/slicer">
      <mc:Choice Requires="sle15">
        <xdr:graphicFrame macro="">
          <xdr:nvGraphicFramePr>
            <xdr:cNvPr id="19" name="Value Theme">
              <a:extLst>
                <a:ext uri="{FF2B5EF4-FFF2-40B4-BE49-F238E27FC236}">
                  <a16:creationId xmlns:a16="http://schemas.microsoft.com/office/drawing/2014/main" id="{00000000-0008-0000-0200-00001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Value Theme"/>
            </a:graphicData>
          </a:graphic>
        </xdr:graphicFrame>
      </mc:Choice>
      <mc:Fallback xmlns="">
        <xdr:sp macro="" textlink="">
          <xdr:nvSpPr>
            <xdr:cNvPr id="0" name=""/>
            <xdr:cNvSpPr>
              <a:spLocks noTextEdit="1"/>
            </xdr:cNvSpPr>
          </xdr:nvSpPr>
          <xdr:spPr>
            <a:xfrm>
              <a:off x="12376517" y="38936"/>
              <a:ext cx="1407722" cy="171921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10</xdr:col>
      <xdr:colOff>370548</xdr:colOff>
      <xdr:row>0</xdr:row>
      <xdr:rowOff>1059709</xdr:rowOff>
    </xdr:from>
    <xdr:to>
      <xdr:col>11</xdr:col>
      <xdr:colOff>846236</xdr:colOff>
      <xdr:row>0</xdr:row>
      <xdr:rowOff>1790265</xdr:rowOff>
    </xdr:to>
    <mc:AlternateContent xmlns:mc="http://schemas.openxmlformats.org/markup-compatibility/2006" xmlns:sle15="http://schemas.microsoft.com/office/drawing/2012/slicer">
      <mc:Choice Requires="sle15">
        <xdr:graphicFrame macro="">
          <xdr:nvGraphicFramePr>
            <xdr:cNvPr id="21" name="Savings in PHP">
              <a:extLst>
                <a:ext uri="{FF2B5EF4-FFF2-40B4-BE49-F238E27FC236}">
                  <a16:creationId xmlns:a16="http://schemas.microsoft.com/office/drawing/2014/main" id="{00000000-0008-0000-0200-00001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vings in PHP"/>
            </a:graphicData>
          </a:graphic>
        </xdr:graphicFrame>
      </mc:Choice>
      <mc:Fallback xmlns="">
        <xdr:sp macro="" textlink="">
          <xdr:nvSpPr>
            <xdr:cNvPr id="0" name=""/>
            <xdr:cNvSpPr>
              <a:spLocks noTextEdit="1"/>
            </xdr:cNvSpPr>
          </xdr:nvSpPr>
          <xdr:spPr>
            <a:xfrm>
              <a:off x="13679875" y="1059709"/>
              <a:ext cx="1364776" cy="73055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oneCell">
    <xdr:from>
      <xdr:col>10</xdr:col>
      <xdr:colOff>548471</xdr:colOff>
      <xdr:row>0</xdr:row>
      <xdr:rowOff>119467</xdr:rowOff>
    </xdr:from>
    <xdr:to>
      <xdr:col>11</xdr:col>
      <xdr:colOff>719219</xdr:colOff>
      <xdr:row>0</xdr:row>
      <xdr:rowOff>384394</xdr:rowOff>
    </xdr:to>
    <xdr:pic>
      <xdr:nvPicPr>
        <xdr:cNvPr id="22" name="Pictur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a:ext>
          </a:extLst>
        </a:blip>
        <a:stretch>
          <a:fillRect/>
        </a:stretch>
      </xdr:blipFill>
      <xdr:spPr>
        <a:xfrm>
          <a:off x="13928461" y="119467"/>
          <a:ext cx="1046639" cy="264927"/>
        </a:xfrm>
        <a:prstGeom prst="rect">
          <a:avLst/>
        </a:prstGeom>
      </xdr:spPr>
    </xdr:pic>
    <xdr:clientData/>
  </xdr:twoCellAnchor>
  <xdr:twoCellAnchor editAs="oneCell">
    <xdr:from>
      <xdr:col>10</xdr:col>
      <xdr:colOff>511232</xdr:colOff>
      <xdr:row>0</xdr:row>
      <xdr:rowOff>476587</xdr:rowOff>
    </xdr:from>
    <xdr:to>
      <xdr:col>11</xdr:col>
      <xdr:colOff>615993</xdr:colOff>
      <xdr:row>0</xdr:row>
      <xdr:rowOff>982599</xdr:rowOff>
    </xdr:to>
    <xdr:pic macro="[0]!clearnew03302023">
      <xdr:nvPicPr>
        <xdr:cNvPr id="29" name="Picture 28">
          <a:extLst>
            <a:ext uri="{FF2B5EF4-FFF2-40B4-BE49-F238E27FC236}">
              <a16:creationId xmlns:a16="http://schemas.microsoft.com/office/drawing/2014/main" id="{91EFEBA4-C305-D8B2-1BFA-E2565952FD65}"/>
            </a:ext>
          </a:extLst>
        </xdr:cNvPr>
        <xdr:cNvPicPr>
          <a:picLocks noChangeAspect="1"/>
        </xdr:cNvPicPr>
      </xdr:nvPicPr>
      <xdr:blipFill>
        <a:blip xmlns:r="http://schemas.openxmlformats.org/officeDocument/2006/relationships" r:embed="rId5"/>
        <a:stretch>
          <a:fillRect/>
        </a:stretch>
      </xdr:blipFill>
      <xdr:spPr>
        <a:xfrm>
          <a:off x="13891222" y="476587"/>
          <a:ext cx="980652" cy="506012"/>
        </a:xfrm>
        <a:prstGeom prst="rect">
          <a:avLst/>
        </a:prstGeom>
      </xdr:spPr>
    </xdr:pic>
    <xdr:clientData/>
  </xdr:twoCellAnchor>
  <xdr:twoCellAnchor editAs="oneCell">
    <xdr:from>
      <xdr:col>0</xdr:col>
      <xdr:colOff>136802</xdr:colOff>
      <xdr:row>0</xdr:row>
      <xdr:rowOff>1977416</xdr:rowOff>
    </xdr:from>
    <xdr:to>
      <xdr:col>0</xdr:col>
      <xdr:colOff>553427</xdr:colOff>
      <xdr:row>1</xdr:row>
      <xdr:rowOff>87054</xdr:rowOff>
    </xdr:to>
    <xdr:pic macro="[0]!gotoschedulegantt1">
      <xdr:nvPicPr>
        <xdr:cNvPr id="3" name="Graphic 2" descr="Daily calendar">
          <a:extLst>
            <a:ext uri="{FF2B5EF4-FFF2-40B4-BE49-F238E27FC236}">
              <a16:creationId xmlns:a16="http://schemas.microsoft.com/office/drawing/2014/main" id="{4CF601DF-8D92-4C67-9B3A-446F2CF50A8A}"/>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6802" y="1977416"/>
          <a:ext cx="416625" cy="416625"/>
        </a:xfrm>
        <a:prstGeom prst="rect">
          <a:avLst/>
        </a:prstGeom>
      </xdr:spPr>
    </xdr:pic>
    <xdr:clientData/>
  </xdr:twoCellAnchor>
  <xdr:twoCellAnchor>
    <xdr:from>
      <xdr:col>0</xdr:col>
      <xdr:colOff>0</xdr:colOff>
      <xdr:row>1</xdr:row>
      <xdr:rowOff>38893</xdr:rowOff>
    </xdr:from>
    <xdr:to>
      <xdr:col>0</xdr:col>
      <xdr:colOff>684012</xdr:colOff>
      <xdr:row>1</xdr:row>
      <xdr:rowOff>429923</xdr:rowOff>
    </xdr:to>
    <xdr:sp macro="[0]!gotoschedulegantt1" textlink="">
      <xdr:nvSpPr>
        <xdr:cNvPr id="20" name="Rectangle 19">
          <a:extLst>
            <a:ext uri="{FF2B5EF4-FFF2-40B4-BE49-F238E27FC236}">
              <a16:creationId xmlns:a16="http://schemas.microsoft.com/office/drawing/2014/main" id="{09F65B8A-F62D-4A9E-BB01-2F9BBFC41BD2}"/>
            </a:ext>
          </a:extLst>
        </xdr:cNvPr>
        <xdr:cNvSpPr/>
      </xdr:nvSpPr>
      <xdr:spPr>
        <a:xfrm>
          <a:off x="0" y="2345880"/>
          <a:ext cx="684012" cy="3910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chemeClr val="bg1"/>
              </a:solidFill>
              <a:latin typeface="Calibri (body)"/>
            </a:rPr>
            <a:t>Schedule Gantt</a:t>
          </a:r>
        </a:p>
      </xdr:txBody>
    </xdr:sp>
    <xdr:clientData/>
  </xdr:twoCellAnchor>
  <xdr:twoCellAnchor editAs="oneCell">
    <xdr:from>
      <xdr:col>0</xdr:col>
      <xdr:colOff>166116</xdr:colOff>
      <xdr:row>0</xdr:row>
      <xdr:rowOff>740421</xdr:rowOff>
    </xdr:from>
    <xdr:to>
      <xdr:col>0</xdr:col>
      <xdr:colOff>527477</xdr:colOff>
      <xdr:row>0</xdr:row>
      <xdr:rowOff>1072655</xdr:rowOff>
    </xdr:to>
    <xdr:pic macro="[0]!gotodashboard">
      <xdr:nvPicPr>
        <xdr:cNvPr id="33" name="Picture 32">
          <a:extLst>
            <a:ext uri="{FF2B5EF4-FFF2-40B4-BE49-F238E27FC236}">
              <a16:creationId xmlns:a16="http://schemas.microsoft.com/office/drawing/2014/main" id="{62A97E22-1C71-4176-B2F8-41242425C80D}"/>
            </a:ext>
          </a:extLst>
        </xdr:cNvPr>
        <xdr:cNvPicPr>
          <a:picLocks noChangeAspect="1"/>
        </xdr:cNvPicPr>
      </xdr:nvPicPr>
      <xdr:blipFill>
        <a:blip xmlns:r="http://schemas.openxmlformats.org/officeDocument/2006/relationships" r:embed="rId8">
          <a:clrChange>
            <a:clrFrom>
              <a:srgbClr val="FFFFFF"/>
            </a:clrFrom>
            <a:clrTo>
              <a:srgbClr val="FFFFFF">
                <a:alpha val="0"/>
              </a:srgbClr>
            </a:clrTo>
          </a:clrChange>
          <a:duotone>
            <a:prstClr val="black"/>
            <a:schemeClr val="accent6">
              <a:lumMod val="75000"/>
              <a:tint val="45000"/>
              <a:satMod val="400000"/>
            </a:schemeClr>
          </a:duotone>
        </a:blip>
        <a:stretch>
          <a:fillRect/>
        </a:stretch>
      </xdr:blipFill>
      <xdr:spPr>
        <a:xfrm>
          <a:off x="166116" y="740421"/>
          <a:ext cx="361361" cy="332234"/>
        </a:xfrm>
        <a:prstGeom prst="rect">
          <a:avLst/>
        </a:prstGeom>
        <a:noFill/>
      </xdr:spPr>
    </xdr:pic>
    <xdr:clientData/>
  </xdr:twoCellAnchor>
  <xdr:twoCellAnchor>
    <xdr:from>
      <xdr:col>0</xdr:col>
      <xdr:colOff>37308</xdr:colOff>
      <xdr:row>3</xdr:row>
      <xdr:rowOff>77342</xdr:rowOff>
    </xdr:from>
    <xdr:to>
      <xdr:col>0</xdr:col>
      <xdr:colOff>679124</xdr:colOff>
      <xdr:row>4</xdr:row>
      <xdr:rowOff>161232</xdr:rowOff>
    </xdr:to>
    <xdr:sp macro="[0]!NEWgotodefinitionofFIELDS" textlink="">
      <xdr:nvSpPr>
        <xdr:cNvPr id="30" name="Rectangle: Rounded Corners 29">
          <a:extLst>
            <a:ext uri="{FF2B5EF4-FFF2-40B4-BE49-F238E27FC236}">
              <a16:creationId xmlns:a16="http://schemas.microsoft.com/office/drawing/2014/main" id="{ECC1EF3D-7102-4A0F-8813-8989ADFADF86}"/>
            </a:ext>
          </a:extLst>
        </xdr:cNvPr>
        <xdr:cNvSpPr/>
      </xdr:nvSpPr>
      <xdr:spPr>
        <a:xfrm>
          <a:off x="37308" y="3211362"/>
          <a:ext cx="641816" cy="413459"/>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600" b="1">
              <a:solidFill>
                <a:schemeClr val="bg1"/>
              </a:solidFill>
            </a:rPr>
            <a:t>Definition of IT Project Detail Fields</a:t>
          </a:r>
        </a:p>
      </xdr:txBody>
    </xdr:sp>
    <xdr:clientData fLocksWithSheet="0"/>
  </xdr:twoCellAnchor>
  <xdr:twoCellAnchor editAs="oneCell">
    <xdr:from>
      <xdr:col>0</xdr:col>
      <xdr:colOff>142869</xdr:colOff>
      <xdr:row>2</xdr:row>
      <xdr:rowOff>118148</xdr:rowOff>
    </xdr:from>
    <xdr:to>
      <xdr:col>0</xdr:col>
      <xdr:colOff>554121</xdr:colOff>
      <xdr:row>3</xdr:row>
      <xdr:rowOff>160833</xdr:rowOff>
    </xdr:to>
    <xdr:pic macro="[0]!NEWgotodefinitionofFIELDS">
      <xdr:nvPicPr>
        <xdr:cNvPr id="31" name="Picture 30">
          <a:extLst>
            <a:ext uri="{FF2B5EF4-FFF2-40B4-BE49-F238E27FC236}">
              <a16:creationId xmlns:a16="http://schemas.microsoft.com/office/drawing/2014/main" id="{ADD21090-2AD8-4B39-955B-B43F2D293B3D}"/>
            </a:ext>
          </a:extLst>
        </xdr:cNvPr>
        <xdr:cNvPicPr>
          <a:picLocks noChangeAspect="1"/>
        </xdr:cNvPicPr>
      </xdr:nvPicPr>
      <xdr:blipFill>
        <a:blip xmlns:r="http://schemas.openxmlformats.org/officeDocument/2006/relationships" r:embed="rId9">
          <a:clrChange>
            <a:clrFrom>
              <a:srgbClr val="EFEFEF"/>
            </a:clrFrom>
            <a:clrTo>
              <a:srgbClr val="EFEFEF">
                <a:alpha val="0"/>
              </a:srgbClr>
            </a:clrTo>
          </a:clrChange>
          <a:lum bright="70000" contrast="-70000"/>
          <a:extLst>
            <a:ext uri="{BEBA8EAE-BF5A-486C-A8C5-ECC9F3942E4B}">
              <a14:imgProps xmlns:a14="http://schemas.microsoft.com/office/drawing/2010/main">
                <a14:imgLayer r:embed="rId10">
                  <a14:imgEffect>
                    <a14:colorTemperature colorTemp="4726"/>
                  </a14:imgEffect>
                  <a14:imgEffect>
                    <a14:saturation sat="0"/>
                  </a14:imgEffect>
                </a14:imgLayer>
              </a14:imgProps>
            </a:ext>
          </a:extLst>
        </a:blip>
        <a:stretch>
          <a:fillRect/>
        </a:stretch>
      </xdr:blipFill>
      <xdr:spPr>
        <a:xfrm>
          <a:off x="142869" y="2922599"/>
          <a:ext cx="411252" cy="372254"/>
        </a:xfrm>
        <a:prstGeom prst="rect">
          <a:avLst/>
        </a:prstGeom>
        <a:noFill/>
        <a:ln>
          <a:noFill/>
        </a:ln>
      </xdr:spPr>
    </xdr:pic>
    <xdr:clientData fLocksWithSheet="0"/>
  </xdr:twoCellAnchor>
  <xdr:twoCellAnchor>
    <xdr:from>
      <xdr:col>0</xdr:col>
      <xdr:colOff>49746</xdr:colOff>
      <xdr:row>5</xdr:row>
      <xdr:rowOff>99994</xdr:rowOff>
    </xdr:from>
    <xdr:to>
      <xdr:col>0</xdr:col>
      <xdr:colOff>668911</xdr:colOff>
      <xdr:row>6</xdr:row>
      <xdr:rowOff>200316</xdr:rowOff>
    </xdr:to>
    <xdr:sp macro="[0]!NEWgoTOprojectsizingParameters" textlink="">
      <xdr:nvSpPr>
        <xdr:cNvPr id="32" name="Rectangle: Rounded Corners 31">
          <a:extLst>
            <a:ext uri="{FF2B5EF4-FFF2-40B4-BE49-F238E27FC236}">
              <a16:creationId xmlns:a16="http://schemas.microsoft.com/office/drawing/2014/main" id="{4BA1D388-221D-41AD-A559-3336D3C296B3}"/>
            </a:ext>
          </a:extLst>
        </xdr:cNvPr>
        <xdr:cNvSpPr/>
      </xdr:nvSpPr>
      <xdr:spPr>
        <a:xfrm>
          <a:off x="49746" y="3893153"/>
          <a:ext cx="619165" cy="42989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50" b="1">
              <a:solidFill>
                <a:schemeClr val="bg1"/>
              </a:solidFill>
            </a:rPr>
            <a:t>Project Sizing Parameters</a:t>
          </a:r>
        </a:p>
      </xdr:txBody>
    </xdr:sp>
    <xdr:clientData fLocksWithSheet="0"/>
  </xdr:twoCellAnchor>
  <xdr:twoCellAnchor editAs="oneCell">
    <xdr:from>
      <xdr:col>0</xdr:col>
      <xdr:colOff>110151</xdr:colOff>
      <xdr:row>4</xdr:row>
      <xdr:rowOff>217640</xdr:rowOff>
    </xdr:from>
    <xdr:to>
      <xdr:col>0</xdr:col>
      <xdr:colOff>651275</xdr:colOff>
      <xdr:row>5</xdr:row>
      <xdr:rowOff>164315</xdr:rowOff>
    </xdr:to>
    <xdr:pic macro="[0]!NEWgoTOprojectsizingParameters">
      <xdr:nvPicPr>
        <xdr:cNvPr id="34" name="Picture 33">
          <a:extLst>
            <a:ext uri="{FF2B5EF4-FFF2-40B4-BE49-F238E27FC236}">
              <a16:creationId xmlns:a16="http://schemas.microsoft.com/office/drawing/2014/main" id="{509BDCD8-ABAB-4DA6-9F38-EE50D34DA93A}"/>
            </a:ext>
          </a:extLst>
        </xdr:cNvPr>
        <xdr:cNvPicPr>
          <a:picLocks noChangeAspect="1"/>
        </xdr:cNvPicPr>
      </xdr:nvPicPr>
      <xdr:blipFill>
        <a:blip xmlns:r="http://schemas.openxmlformats.org/officeDocument/2006/relationships" r:embed="rId11">
          <a:clrChange>
            <a:clrFrom>
              <a:srgbClr val="FFFFFF"/>
            </a:clrFrom>
            <a:clrTo>
              <a:srgbClr val="FFFFFF">
                <a:alpha val="0"/>
              </a:srgbClr>
            </a:clrTo>
          </a:clrChange>
          <a:duotone>
            <a:schemeClr val="accent6">
              <a:shade val="45000"/>
              <a:satMod val="135000"/>
            </a:schemeClr>
            <a:prstClr val="white"/>
          </a:duotone>
        </a:blip>
        <a:stretch>
          <a:fillRect/>
        </a:stretch>
      </xdr:blipFill>
      <xdr:spPr>
        <a:xfrm>
          <a:off x="110151" y="3681229"/>
          <a:ext cx="541124" cy="269475"/>
        </a:xfrm>
        <a:prstGeom prst="rect">
          <a:avLst/>
        </a:prstGeom>
      </xdr:spPr>
    </xdr:pic>
    <xdr:clientData fLocksWithSheet="0"/>
  </xdr:twoCellAnchor>
  <xdr:twoCellAnchor>
    <xdr:from>
      <xdr:col>0</xdr:col>
      <xdr:colOff>0</xdr:colOff>
      <xdr:row>8</xdr:row>
      <xdr:rowOff>7787</xdr:rowOff>
    </xdr:from>
    <xdr:to>
      <xdr:col>0</xdr:col>
      <xdr:colOff>679571</xdr:colOff>
      <xdr:row>9</xdr:row>
      <xdr:rowOff>144352</xdr:rowOff>
    </xdr:to>
    <xdr:sp macro="[0]!gotoCONTACTPMOSHEET" textlink="">
      <xdr:nvSpPr>
        <xdr:cNvPr id="37" name="Rectangle: Rounded Corners 36">
          <a:extLst>
            <a:ext uri="{FF2B5EF4-FFF2-40B4-BE49-F238E27FC236}">
              <a16:creationId xmlns:a16="http://schemas.microsoft.com/office/drawing/2014/main" id="{B66258D8-561A-469C-BB4F-7589B55C4C66}"/>
            </a:ext>
          </a:extLst>
        </xdr:cNvPr>
        <xdr:cNvSpPr/>
      </xdr:nvSpPr>
      <xdr:spPr>
        <a:xfrm>
          <a:off x="0" y="4789654"/>
          <a:ext cx="679571" cy="46613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chemeClr val="bg1"/>
              </a:solidFill>
            </a:rPr>
            <a:t>Contact</a:t>
          </a:r>
          <a:r>
            <a:rPr lang="en-PH" sz="900" b="1">
              <a:solidFill>
                <a:sysClr val="windowText" lastClr="000000"/>
              </a:solidFill>
            </a:rPr>
            <a:t> </a:t>
          </a:r>
        </a:p>
        <a:p>
          <a:pPr algn="ctr"/>
          <a:r>
            <a:rPr lang="en-PH" sz="900" b="1">
              <a:solidFill>
                <a:schemeClr val="bg1"/>
              </a:solidFill>
            </a:rPr>
            <a:t>CIT-PMO</a:t>
          </a:r>
        </a:p>
      </xdr:txBody>
    </xdr:sp>
    <xdr:clientData fLocksWithSheet="0"/>
  </xdr:twoCellAnchor>
  <xdr:twoCellAnchor editAs="oneCell">
    <xdr:from>
      <xdr:col>0</xdr:col>
      <xdr:colOff>134909</xdr:colOff>
      <xdr:row>6</xdr:row>
      <xdr:rowOff>279824</xdr:rowOff>
    </xdr:from>
    <xdr:to>
      <xdr:col>0</xdr:col>
      <xdr:colOff>558758</xdr:colOff>
      <xdr:row>8</xdr:row>
      <xdr:rowOff>65921</xdr:rowOff>
    </xdr:to>
    <xdr:pic macro="[0]!gotoCONTACTPMOSHEET">
      <xdr:nvPicPr>
        <xdr:cNvPr id="38" name="Picture 37">
          <a:extLst>
            <a:ext uri="{FF2B5EF4-FFF2-40B4-BE49-F238E27FC236}">
              <a16:creationId xmlns:a16="http://schemas.microsoft.com/office/drawing/2014/main" id="{1508B472-6986-4A6B-8F4E-60FBFFB03FF4}"/>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duotone>
            <a:schemeClr val="accent6">
              <a:shade val="45000"/>
              <a:satMod val="135000"/>
            </a:schemeClr>
            <a:prstClr val="white"/>
          </a:duotone>
          <a:extLst>
            <a:ext uri="{BEBA8EAE-BF5A-486C-A8C5-ECC9F3942E4B}">
              <a14:imgProps xmlns:a14="http://schemas.microsoft.com/office/drawing/2010/main">
                <a14:imgLayer r:embed="rId13">
                  <a14:imgEffect>
                    <a14:colorTemperature colorTemp="5300"/>
                  </a14:imgEffect>
                </a14:imgLayer>
              </a14:imgProps>
            </a:ext>
          </a:extLst>
        </a:blip>
        <a:stretch>
          <a:fillRect/>
        </a:stretch>
      </xdr:blipFill>
      <xdr:spPr>
        <a:xfrm>
          <a:off x="134909" y="4402552"/>
          <a:ext cx="423849" cy="438465"/>
        </a:xfrm>
        <a:prstGeom prst="rect">
          <a:avLst/>
        </a:prstGeom>
      </xdr:spPr>
    </xdr:pic>
    <xdr:clientData fLocksWithSheet="0"/>
  </xdr:twoCellAnchor>
  <xdr:twoCellAnchor editAs="absolute">
    <xdr:from>
      <xdr:col>2</xdr:col>
      <xdr:colOff>941581</xdr:colOff>
      <xdr:row>0</xdr:row>
      <xdr:rowOff>1746274</xdr:rowOff>
    </xdr:from>
    <xdr:to>
      <xdr:col>11</xdr:col>
      <xdr:colOff>843714</xdr:colOff>
      <xdr:row>0</xdr:row>
      <xdr:rowOff>2275895</xdr:rowOff>
    </xdr:to>
    <mc:AlternateContent xmlns:mc="http://schemas.openxmlformats.org/markup-compatibility/2006" xmlns:sle15="http://schemas.microsoft.com/office/drawing/2012/slicer">
      <mc:Choice Requires="sle15">
        <xdr:graphicFrame macro="">
          <xdr:nvGraphicFramePr>
            <xdr:cNvPr id="25" name="Banner">
              <a:extLst>
                <a:ext uri="{FF2B5EF4-FFF2-40B4-BE49-F238E27FC236}">
                  <a16:creationId xmlns:a16="http://schemas.microsoft.com/office/drawing/2014/main" id="{EE6FB826-9D21-5A74-A3DE-94E459661707}"/>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anner"/>
            </a:graphicData>
          </a:graphic>
        </xdr:graphicFrame>
      </mc:Choice>
      <mc:Fallback xmlns="">
        <xdr:sp macro="" textlink="">
          <xdr:nvSpPr>
            <xdr:cNvPr id="0" name=""/>
            <xdr:cNvSpPr>
              <a:spLocks noTextEdit="1"/>
            </xdr:cNvSpPr>
          </xdr:nvSpPr>
          <xdr:spPr>
            <a:xfrm>
              <a:off x="3055801" y="1746274"/>
              <a:ext cx="12043547" cy="529621"/>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620</xdr:colOff>
      <xdr:row>0</xdr:row>
      <xdr:rowOff>78350</xdr:rowOff>
    </xdr:from>
    <xdr:to>
      <xdr:col>15</xdr:col>
      <xdr:colOff>615611</xdr:colOff>
      <xdr:row>0</xdr:row>
      <xdr:rowOff>1661173</xdr:rowOff>
    </xdr:to>
    <mc:AlternateContent xmlns:mc="http://schemas.openxmlformats.org/markup-compatibility/2006" xmlns:sle15="http://schemas.microsoft.com/office/drawing/2012/slicer">
      <mc:Choice Requires="sle15">
        <xdr:graphicFrame macro="">
          <xdr:nvGraphicFramePr>
            <xdr:cNvPr id="9" name="System Name">
              <a:extLst>
                <a:ext uri="{FF2B5EF4-FFF2-40B4-BE49-F238E27FC236}">
                  <a16:creationId xmlns:a16="http://schemas.microsoft.com/office/drawing/2014/main" id="{2C3BA0CE-702B-29D0-08BD-F36584F9F24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ystem Name"/>
            </a:graphicData>
          </a:graphic>
        </xdr:graphicFrame>
      </mc:Choice>
      <mc:Fallback xmlns="">
        <xdr:sp macro="" textlink="">
          <xdr:nvSpPr>
            <xdr:cNvPr id="0" name=""/>
            <xdr:cNvSpPr>
              <a:spLocks noTextEdit="1"/>
            </xdr:cNvSpPr>
          </xdr:nvSpPr>
          <xdr:spPr>
            <a:xfrm>
              <a:off x="15132391" y="78350"/>
              <a:ext cx="3242666" cy="2110489"/>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10571</xdr:colOff>
      <xdr:row>0</xdr:row>
      <xdr:rowOff>1644562</xdr:rowOff>
    </xdr:from>
    <xdr:to>
      <xdr:col>15</xdr:col>
      <xdr:colOff>611612</xdr:colOff>
      <xdr:row>0</xdr:row>
      <xdr:rowOff>2242584</xdr:rowOff>
    </xdr:to>
    <mc:AlternateContent xmlns:mc="http://schemas.openxmlformats.org/markup-compatibility/2006" xmlns:sle15="http://schemas.microsoft.com/office/drawing/2012/slicer">
      <mc:Choice Requires="sle15">
        <xdr:graphicFrame macro="">
          <xdr:nvGraphicFramePr>
            <xdr:cNvPr id="4" name="Project Size">
              <a:extLst>
                <a:ext uri="{FF2B5EF4-FFF2-40B4-BE49-F238E27FC236}">
                  <a16:creationId xmlns:a16="http://schemas.microsoft.com/office/drawing/2014/main" id="{08E437B7-1F57-EF33-0F5D-5A0AE3F7EE1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ject Size"/>
            </a:graphicData>
          </a:graphic>
        </xdr:graphicFrame>
      </mc:Choice>
      <mc:Fallback xmlns="">
        <xdr:sp macro="" textlink="">
          <xdr:nvSpPr>
            <xdr:cNvPr id="0" name=""/>
            <xdr:cNvSpPr>
              <a:spLocks noTextEdit="1"/>
            </xdr:cNvSpPr>
          </xdr:nvSpPr>
          <xdr:spPr>
            <a:xfrm>
              <a:off x="15142342" y="1644562"/>
              <a:ext cx="3228716" cy="598022"/>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48169</xdr:colOff>
      <xdr:row>15</xdr:row>
      <xdr:rowOff>1661815</xdr:rowOff>
    </xdr:from>
    <xdr:to>
      <xdr:col>1</xdr:col>
      <xdr:colOff>16057</xdr:colOff>
      <xdr:row>15</xdr:row>
      <xdr:rowOff>48169</xdr:rowOff>
    </xdr:to>
    <xdr:sp macro="" textlink="">
      <xdr:nvSpPr>
        <xdr:cNvPr id="6" name="Rectangle 5">
          <a:extLst>
            <a:ext uri="{FF2B5EF4-FFF2-40B4-BE49-F238E27FC236}">
              <a16:creationId xmlns:a16="http://schemas.microsoft.com/office/drawing/2014/main" id="{7FEB00B1-6F72-4DFF-955C-2952D92E0A34}"/>
            </a:ext>
          </a:extLst>
        </xdr:cNvPr>
        <xdr:cNvSpPr/>
      </xdr:nvSpPr>
      <xdr:spPr>
        <a:xfrm>
          <a:off x="733969" y="280481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latin typeface="Calibri (body)"/>
            </a:rPr>
            <a:t>Project</a:t>
          </a:r>
          <a:r>
            <a:rPr lang="en-US" sz="900" b="1" baseline="0">
              <a:latin typeface="Calibri (body)"/>
            </a:rPr>
            <a:t>s</a:t>
          </a:r>
          <a:endParaRPr lang="en-US" sz="900" b="1">
            <a:latin typeface="Calibri (body)"/>
          </a:endParaRPr>
        </a:p>
      </xdr:txBody>
    </xdr:sp>
    <xdr:clientData/>
  </xdr:twoCellAnchor>
  <xdr:twoCellAnchor>
    <xdr:from>
      <xdr:col>1</xdr:col>
      <xdr:colOff>48169</xdr:colOff>
      <xdr:row>29</xdr:row>
      <xdr:rowOff>1661815</xdr:rowOff>
    </xdr:from>
    <xdr:to>
      <xdr:col>1</xdr:col>
      <xdr:colOff>16057</xdr:colOff>
      <xdr:row>29</xdr:row>
      <xdr:rowOff>48169</xdr:rowOff>
    </xdr:to>
    <xdr:sp macro="" textlink="">
      <xdr:nvSpPr>
        <xdr:cNvPr id="23" name="Rectangle 22">
          <a:extLst>
            <a:ext uri="{FF2B5EF4-FFF2-40B4-BE49-F238E27FC236}">
              <a16:creationId xmlns:a16="http://schemas.microsoft.com/office/drawing/2014/main" id="{2A3B7EA0-48F4-4D8E-86A4-A637C0C4CD33}"/>
            </a:ext>
          </a:extLst>
        </xdr:cNvPr>
        <xdr:cNvSpPr/>
      </xdr:nvSpPr>
      <xdr:spPr>
        <a:xfrm>
          <a:off x="733969" y="280481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latin typeface="Calibri (body)"/>
            </a:rPr>
            <a:t>Project</a:t>
          </a:r>
          <a:r>
            <a:rPr lang="en-US" sz="900" b="1" baseline="0">
              <a:latin typeface="Calibri (body)"/>
            </a:rPr>
            <a:t>s</a:t>
          </a:r>
          <a:endParaRPr lang="en-US" sz="900" b="1">
            <a:latin typeface="Calibri (body)"/>
          </a:endParaRPr>
        </a:p>
      </xdr:txBody>
    </xdr:sp>
    <xdr:clientData/>
  </xdr:twoCellAnchor>
  <xdr:twoCellAnchor>
    <xdr:from>
      <xdr:col>1</xdr:col>
      <xdr:colOff>48169</xdr:colOff>
      <xdr:row>43</xdr:row>
      <xdr:rowOff>1661815</xdr:rowOff>
    </xdr:from>
    <xdr:to>
      <xdr:col>1</xdr:col>
      <xdr:colOff>16057</xdr:colOff>
      <xdr:row>43</xdr:row>
      <xdr:rowOff>48169</xdr:rowOff>
    </xdr:to>
    <xdr:sp macro="" textlink="">
      <xdr:nvSpPr>
        <xdr:cNvPr id="24" name="Rectangle 23">
          <a:extLst>
            <a:ext uri="{FF2B5EF4-FFF2-40B4-BE49-F238E27FC236}">
              <a16:creationId xmlns:a16="http://schemas.microsoft.com/office/drawing/2014/main" id="{FAD49236-3054-4169-939C-D18CEB80A799}"/>
            </a:ext>
          </a:extLst>
        </xdr:cNvPr>
        <xdr:cNvSpPr/>
      </xdr:nvSpPr>
      <xdr:spPr>
        <a:xfrm>
          <a:off x="733969" y="280481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latin typeface="Calibri (body)"/>
            </a:rPr>
            <a:t>Project</a:t>
          </a:r>
          <a:r>
            <a:rPr lang="en-US" sz="900" b="1" baseline="0">
              <a:latin typeface="Calibri (body)"/>
            </a:rPr>
            <a:t>s</a:t>
          </a:r>
          <a:endParaRPr lang="en-US" sz="900" b="1">
            <a:latin typeface="Calibri (body)"/>
          </a:endParaRPr>
        </a:p>
      </xdr:txBody>
    </xdr:sp>
    <xdr:clientData/>
  </xdr:twoCellAnchor>
  <xdr:twoCellAnchor>
    <xdr:from>
      <xdr:col>1</xdr:col>
      <xdr:colOff>48169</xdr:colOff>
      <xdr:row>57</xdr:row>
      <xdr:rowOff>1661815</xdr:rowOff>
    </xdr:from>
    <xdr:to>
      <xdr:col>1</xdr:col>
      <xdr:colOff>16057</xdr:colOff>
      <xdr:row>57</xdr:row>
      <xdr:rowOff>48169</xdr:rowOff>
    </xdr:to>
    <xdr:sp macro="" textlink="">
      <xdr:nvSpPr>
        <xdr:cNvPr id="26" name="Rectangle 25">
          <a:extLst>
            <a:ext uri="{FF2B5EF4-FFF2-40B4-BE49-F238E27FC236}">
              <a16:creationId xmlns:a16="http://schemas.microsoft.com/office/drawing/2014/main" id="{FD6B1538-B01E-4855-91C5-C8BB90EE357B}"/>
            </a:ext>
          </a:extLst>
        </xdr:cNvPr>
        <xdr:cNvSpPr/>
      </xdr:nvSpPr>
      <xdr:spPr>
        <a:xfrm>
          <a:off x="733969" y="280481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latin typeface="Calibri (body)"/>
            </a:rPr>
            <a:t>Project</a:t>
          </a:r>
          <a:r>
            <a:rPr lang="en-US" sz="900" b="1" baseline="0">
              <a:latin typeface="Calibri (body)"/>
            </a:rPr>
            <a:t>s</a:t>
          </a:r>
          <a:endParaRPr lang="en-US" sz="900" b="1">
            <a:latin typeface="Calibri (body)"/>
          </a:endParaRPr>
        </a:p>
      </xdr:txBody>
    </xdr:sp>
    <xdr:clientData/>
  </xdr:twoCellAnchor>
  <xdr:twoCellAnchor>
    <xdr:from>
      <xdr:col>1</xdr:col>
      <xdr:colOff>48169</xdr:colOff>
      <xdr:row>71</xdr:row>
      <xdr:rowOff>1661815</xdr:rowOff>
    </xdr:from>
    <xdr:to>
      <xdr:col>1</xdr:col>
      <xdr:colOff>16057</xdr:colOff>
      <xdr:row>71</xdr:row>
      <xdr:rowOff>48169</xdr:rowOff>
    </xdr:to>
    <xdr:sp macro="" textlink="">
      <xdr:nvSpPr>
        <xdr:cNvPr id="40" name="Rectangle 39">
          <a:extLst>
            <a:ext uri="{FF2B5EF4-FFF2-40B4-BE49-F238E27FC236}">
              <a16:creationId xmlns:a16="http://schemas.microsoft.com/office/drawing/2014/main" id="{BE3F24DD-2EEB-48AA-9ABF-E08675DFFFF6}"/>
            </a:ext>
          </a:extLst>
        </xdr:cNvPr>
        <xdr:cNvSpPr/>
      </xdr:nvSpPr>
      <xdr:spPr>
        <a:xfrm>
          <a:off x="733969" y="280481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latin typeface="Calibri (body)"/>
            </a:rPr>
            <a:t>Project</a:t>
          </a:r>
          <a:r>
            <a:rPr lang="en-US" sz="900" b="1" baseline="0">
              <a:latin typeface="Calibri (body)"/>
            </a:rPr>
            <a:t>s</a:t>
          </a:r>
          <a:endParaRPr lang="en-US" sz="900" b="1">
            <a:latin typeface="Calibri (body)"/>
          </a:endParaRPr>
        </a:p>
      </xdr:txBody>
    </xdr:sp>
    <xdr:clientData/>
  </xdr:twoCellAnchor>
  <xdr:twoCellAnchor>
    <xdr:from>
      <xdr:col>1</xdr:col>
      <xdr:colOff>48169</xdr:colOff>
      <xdr:row>85</xdr:row>
      <xdr:rowOff>1661815</xdr:rowOff>
    </xdr:from>
    <xdr:to>
      <xdr:col>1</xdr:col>
      <xdr:colOff>16057</xdr:colOff>
      <xdr:row>85</xdr:row>
      <xdr:rowOff>48169</xdr:rowOff>
    </xdr:to>
    <xdr:sp macro="" textlink="">
      <xdr:nvSpPr>
        <xdr:cNvPr id="41" name="Rectangle 40">
          <a:extLst>
            <a:ext uri="{FF2B5EF4-FFF2-40B4-BE49-F238E27FC236}">
              <a16:creationId xmlns:a16="http://schemas.microsoft.com/office/drawing/2014/main" id="{69E28FD0-9F00-4442-A1A1-08B97AD66282}"/>
            </a:ext>
          </a:extLst>
        </xdr:cNvPr>
        <xdr:cNvSpPr/>
      </xdr:nvSpPr>
      <xdr:spPr>
        <a:xfrm>
          <a:off x="733969" y="739205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latin typeface="Calibri (body)"/>
            </a:rPr>
            <a:t>Project</a:t>
          </a:r>
          <a:r>
            <a:rPr lang="en-US" sz="900" b="1" baseline="0">
              <a:latin typeface="Calibri (body)"/>
            </a:rPr>
            <a:t>s</a:t>
          </a:r>
          <a:endParaRPr lang="en-US" sz="900" b="1">
            <a:latin typeface="Calibri (body)"/>
          </a:endParaRPr>
        </a:p>
      </xdr:txBody>
    </xdr:sp>
    <xdr:clientData/>
  </xdr:twoCellAnchor>
  <xdr:twoCellAnchor>
    <xdr:from>
      <xdr:col>1</xdr:col>
      <xdr:colOff>48169</xdr:colOff>
      <xdr:row>99</xdr:row>
      <xdr:rowOff>1661815</xdr:rowOff>
    </xdr:from>
    <xdr:to>
      <xdr:col>1</xdr:col>
      <xdr:colOff>16057</xdr:colOff>
      <xdr:row>99</xdr:row>
      <xdr:rowOff>48169</xdr:rowOff>
    </xdr:to>
    <xdr:sp macro="" textlink="">
      <xdr:nvSpPr>
        <xdr:cNvPr id="42" name="Rectangle 41">
          <a:extLst>
            <a:ext uri="{FF2B5EF4-FFF2-40B4-BE49-F238E27FC236}">
              <a16:creationId xmlns:a16="http://schemas.microsoft.com/office/drawing/2014/main" id="{3E988A4F-7369-459A-B9F8-765BDD62FE39}"/>
            </a:ext>
          </a:extLst>
        </xdr:cNvPr>
        <xdr:cNvSpPr/>
      </xdr:nvSpPr>
      <xdr:spPr>
        <a:xfrm>
          <a:off x="733969" y="1197929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latin typeface="Calibri (body)"/>
            </a:rPr>
            <a:t>Project</a:t>
          </a:r>
          <a:r>
            <a:rPr lang="en-US" sz="900" b="1" baseline="0">
              <a:latin typeface="Calibri (body)"/>
            </a:rPr>
            <a:t>s</a:t>
          </a:r>
          <a:endParaRPr lang="en-US" sz="900" b="1">
            <a:latin typeface="Calibri (body)"/>
          </a:endParaRPr>
        </a:p>
      </xdr:txBody>
    </xdr:sp>
    <xdr:clientData/>
  </xdr:twoCellAnchor>
  <xdr:twoCellAnchor>
    <xdr:from>
      <xdr:col>1</xdr:col>
      <xdr:colOff>48169</xdr:colOff>
      <xdr:row>113</xdr:row>
      <xdr:rowOff>1661815</xdr:rowOff>
    </xdr:from>
    <xdr:to>
      <xdr:col>1</xdr:col>
      <xdr:colOff>16057</xdr:colOff>
      <xdr:row>113</xdr:row>
      <xdr:rowOff>48169</xdr:rowOff>
    </xdr:to>
    <xdr:sp macro="" textlink="">
      <xdr:nvSpPr>
        <xdr:cNvPr id="43" name="Rectangle 42">
          <a:extLst>
            <a:ext uri="{FF2B5EF4-FFF2-40B4-BE49-F238E27FC236}">
              <a16:creationId xmlns:a16="http://schemas.microsoft.com/office/drawing/2014/main" id="{E6868880-935F-4053-AE4E-2EAC0D2BF7AD}"/>
            </a:ext>
          </a:extLst>
        </xdr:cNvPr>
        <xdr:cNvSpPr/>
      </xdr:nvSpPr>
      <xdr:spPr>
        <a:xfrm>
          <a:off x="733969" y="1656653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latin typeface="Calibri (body)"/>
            </a:rPr>
            <a:t>Project</a:t>
          </a:r>
          <a:r>
            <a:rPr lang="en-US" sz="900" b="1" baseline="0">
              <a:latin typeface="Calibri (body)"/>
            </a:rPr>
            <a:t>s</a:t>
          </a:r>
          <a:endParaRPr lang="en-US" sz="900" b="1">
            <a:latin typeface="Calibri (body)"/>
          </a:endParaRPr>
        </a:p>
      </xdr:txBody>
    </xdr:sp>
    <xdr:clientData/>
  </xdr:twoCellAnchor>
  <xdr:twoCellAnchor>
    <xdr:from>
      <xdr:col>1</xdr:col>
      <xdr:colOff>48169</xdr:colOff>
      <xdr:row>127</xdr:row>
      <xdr:rowOff>1661815</xdr:rowOff>
    </xdr:from>
    <xdr:to>
      <xdr:col>1</xdr:col>
      <xdr:colOff>16057</xdr:colOff>
      <xdr:row>127</xdr:row>
      <xdr:rowOff>48169</xdr:rowOff>
    </xdr:to>
    <xdr:sp macro="" textlink="">
      <xdr:nvSpPr>
        <xdr:cNvPr id="44" name="Rectangle 43">
          <a:extLst>
            <a:ext uri="{FF2B5EF4-FFF2-40B4-BE49-F238E27FC236}">
              <a16:creationId xmlns:a16="http://schemas.microsoft.com/office/drawing/2014/main" id="{C4EC60C3-D259-4A28-9CFC-161585296F83}"/>
            </a:ext>
          </a:extLst>
        </xdr:cNvPr>
        <xdr:cNvSpPr/>
      </xdr:nvSpPr>
      <xdr:spPr>
        <a:xfrm>
          <a:off x="733969" y="21153775"/>
          <a:ext cx="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latin typeface="Calibri (body)"/>
            </a:rPr>
            <a:t>Project</a:t>
          </a:r>
          <a:r>
            <a:rPr lang="en-US" sz="900" b="1" baseline="0">
              <a:latin typeface="Calibri (body)"/>
            </a:rPr>
            <a:t>s</a:t>
          </a:r>
          <a:endParaRPr lang="en-US" sz="900" b="1">
            <a:latin typeface="Calibri (body)"/>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968590</xdr:rowOff>
    </xdr:from>
    <xdr:to>
      <xdr:col>1</xdr:col>
      <xdr:colOff>24085</xdr:colOff>
      <xdr:row>0</xdr:row>
      <xdr:rowOff>1308579</xdr:rowOff>
    </xdr:to>
    <xdr:sp macro="[0]!gotodashboard" textlink="">
      <xdr:nvSpPr>
        <xdr:cNvPr id="6" name="Rectangle 5">
          <a:extLst>
            <a:ext uri="{FF2B5EF4-FFF2-40B4-BE49-F238E27FC236}">
              <a16:creationId xmlns:a16="http://schemas.microsoft.com/office/drawing/2014/main" id="{21ED7812-D79B-4B97-AADC-DC551A600DE4}"/>
            </a:ext>
          </a:extLst>
        </xdr:cNvPr>
        <xdr:cNvSpPr/>
      </xdr:nvSpPr>
      <xdr:spPr>
        <a:xfrm>
          <a:off x="0" y="968590"/>
          <a:ext cx="711206" cy="3399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latin typeface="Calibri (body)"/>
            </a:rPr>
            <a:t>Portfolio</a:t>
          </a:r>
        </a:p>
        <a:p>
          <a:pPr algn="ctr"/>
          <a:r>
            <a:rPr lang="en-US" sz="800" b="1">
              <a:latin typeface="Calibri (body)"/>
            </a:rPr>
            <a:t>Dashboard</a:t>
          </a:r>
        </a:p>
      </xdr:txBody>
    </xdr:sp>
    <xdr:clientData/>
  </xdr:twoCellAnchor>
  <xdr:twoCellAnchor>
    <xdr:from>
      <xdr:col>0</xdr:col>
      <xdr:colOff>68641</xdr:colOff>
      <xdr:row>0</xdr:row>
      <xdr:rowOff>1589567</xdr:rowOff>
    </xdr:from>
    <xdr:to>
      <xdr:col>1</xdr:col>
      <xdr:colOff>36529</xdr:colOff>
      <xdr:row>0</xdr:row>
      <xdr:rowOff>1791073</xdr:rowOff>
    </xdr:to>
    <xdr:sp macro="[0]!gotoprojectspage" textlink="">
      <xdr:nvSpPr>
        <xdr:cNvPr id="7" name="Rectangle 6">
          <a:extLst>
            <a:ext uri="{FF2B5EF4-FFF2-40B4-BE49-F238E27FC236}">
              <a16:creationId xmlns:a16="http://schemas.microsoft.com/office/drawing/2014/main" id="{C83EF754-77EA-4287-9500-8BE4E5563223}"/>
            </a:ext>
          </a:extLst>
        </xdr:cNvPr>
        <xdr:cNvSpPr/>
      </xdr:nvSpPr>
      <xdr:spPr>
        <a:xfrm>
          <a:off x="68641" y="1589567"/>
          <a:ext cx="655009" cy="2015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a:latin typeface="Calibri (body)"/>
            </a:rPr>
            <a:t>Project</a:t>
          </a:r>
          <a:r>
            <a:rPr lang="en-US" sz="900" b="1" baseline="0">
              <a:latin typeface="Calibri (body)"/>
            </a:rPr>
            <a:t>s</a:t>
          </a:r>
          <a:endParaRPr lang="en-US" sz="900" b="1">
            <a:latin typeface="Calibri (body)"/>
          </a:endParaRPr>
        </a:p>
      </xdr:txBody>
    </xdr:sp>
    <xdr:clientData/>
  </xdr:twoCellAnchor>
  <xdr:twoCellAnchor editAs="absolute">
    <xdr:from>
      <xdr:col>0</xdr:col>
      <xdr:colOff>0</xdr:colOff>
      <xdr:row>0</xdr:row>
      <xdr:rowOff>0</xdr:rowOff>
    </xdr:from>
    <xdr:to>
      <xdr:col>0</xdr:col>
      <xdr:colOff>662115</xdr:colOff>
      <xdr:row>3</xdr:row>
      <xdr:rowOff>143262</xdr:rowOff>
    </xdr:to>
    <xdr:pic macro="[0]!gotoHOME">
      <xdr:nvPicPr>
        <xdr:cNvPr id="12" name="Picture 11">
          <a:extLst>
            <a:ext uri="{FF2B5EF4-FFF2-40B4-BE49-F238E27FC236}">
              <a16:creationId xmlns:a16="http://schemas.microsoft.com/office/drawing/2014/main" id="{4802F960-3CD7-4DEA-B78E-C2042FED1821}"/>
            </a:ext>
          </a:extLst>
        </xdr:cNvPr>
        <xdr:cNvPicPr>
          <a:picLocks noChangeAspect="1"/>
        </xdr:cNvPicPr>
      </xdr:nvPicPr>
      <xdr:blipFill>
        <a:blip xmlns:r="http://schemas.openxmlformats.org/officeDocument/2006/relationships" r:embed="rId1"/>
        <a:stretch>
          <a:fillRect/>
        </a:stretch>
      </xdr:blipFill>
      <xdr:spPr>
        <a:xfrm>
          <a:off x="0" y="0"/>
          <a:ext cx="681165" cy="682388"/>
        </a:xfrm>
        <a:prstGeom prst="rect">
          <a:avLst/>
        </a:prstGeom>
      </xdr:spPr>
    </xdr:pic>
    <xdr:clientData/>
  </xdr:twoCellAnchor>
  <xdr:twoCellAnchor>
    <xdr:from>
      <xdr:col>0</xdr:col>
      <xdr:colOff>0</xdr:colOff>
      <xdr:row>5</xdr:row>
      <xdr:rowOff>85297</xdr:rowOff>
    </xdr:from>
    <xdr:to>
      <xdr:col>1</xdr:col>
      <xdr:colOff>15081</xdr:colOff>
      <xdr:row>8</xdr:row>
      <xdr:rowOff>171084</xdr:rowOff>
    </xdr:to>
    <xdr:sp macro="[0]!gotodashboard" textlink="">
      <xdr:nvSpPr>
        <xdr:cNvPr id="18" name="Rectangle 17">
          <a:extLst>
            <a:ext uri="{FF2B5EF4-FFF2-40B4-BE49-F238E27FC236}">
              <a16:creationId xmlns:a16="http://schemas.microsoft.com/office/drawing/2014/main" id="{78B450E2-82E1-4DF8-A1B1-C29FB3E1145A}"/>
            </a:ext>
          </a:extLst>
        </xdr:cNvPr>
        <xdr:cNvSpPr/>
      </xdr:nvSpPr>
      <xdr:spPr>
        <a:xfrm>
          <a:off x="0" y="983840"/>
          <a:ext cx="702202" cy="624913"/>
        </a:xfrm>
        <a:prstGeom prst="rect">
          <a:avLst/>
        </a:prstGeom>
        <a:noFill/>
        <a:ln w="12700" cap="flat" cmpd="sng" algn="ctr">
          <a:no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 lastClr="FFFFFF"/>
              </a:solidFill>
              <a:effectLst/>
              <a:uLnTx/>
              <a:uFillTx/>
              <a:latin typeface="Calibri (body)"/>
              <a:ea typeface="+mn-ea"/>
              <a:cs typeface="+mn-cs"/>
            </a:rPr>
            <a:t>Portfolio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800" b="1" i="0" u="none" strike="noStrike" kern="0" cap="none" spc="0" normalizeH="0" baseline="0" noProof="0">
              <a:ln>
                <a:noFill/>
              </a:ln>
              <a:solidFill>
                <a:sysClr val="window" lastClr="FFFFFF"/>
              </a:solidFill>
              <a:effectLst/>
              <a:uLnTx/>
              <a:uFillTx/>
              <a:latin typeface="Calibri (body)"/>
              <a:ea typeface="+mn-ea"/>
              <a:cs typeface="+mn-cs"/>
            </a:rPr>
            <a:t>Dashboard</a:t>
          </a:r>
        </a:p>
      </xdr:txBody>
    </xdr:sp>
    <xdr:clientData/>
  </xdr:twoCellAnchor>
  <xdr:twoCellAnchor editAs="oneCell">
    <xdr:from>
      <xdr:col>0</xdr:col>
      <xdr:colOff>136802</xdr:colOff>
      <xdr:row>11</xdr:row>
      <xdr:rowOff>105712</xdr:rowOff>
    </xdr:from>
    <xdr:to>
      <xdr:col>0</xdr:col>
      <xdr:colOff>553427</xdr:colOff>
      <xdr:row>13</xdr:row>
      <xdr:rowOff>158919</xdr:rowOff>
    </xdr:to>
    <xdr:pic macro="[0]!gotoschedulegantt1">
      <xdr:nvPicPr>
        <xdr:cNvPr id="25" name="Graphic 24" descr="Daily calendar">
          <a:extLst>
            <a:ext uri="{FF2B5EF4-FFF2-40B4-BE49-F238E27FC236}">
              <a16:creationId xmlns:a16="http://schemas.microsoft.com/office/drawing/2014/main" id="{4C29A68D-73B8-4A1A-B2A1-28F20EA10F5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802" y="2082507"/>
          <a:ext cx="416625" cy="412627"/>
        </a:xfrm>
        <a:prstGeom prst="rect">
          <a:avLst/>
        </a:prstGeom>
      </xdr:spPr>
    </xdr:pic>
    <xdr:clientData/>
  </xdr:twoCellAnchor>
  <xdr:twoCellAnchor>
    <xdr:from>
      <xdr:col>0</xdr:col>
      <xdr:colOff>0</xdr:colOff>
      <xdr:row>13</xdr:row>
      <xdr:rowOff>54795</xdr:rowOff>
    </xdr:from>
    <xdr:to>
      <xdr:col>0</xdr:col>
      <xdr:colOff>683123</xdr:colOff>
      <xdr:row>15</xdr:row>
      <xdr:rowOff>82409</xdr:rowOff>
    </xdr:to>
    <xdr:sp macro="[0]!gotoschedulegantt1" textlink="">
      <xdr:nvSpPr>
        <xdr:cNvPr id="26" name="Rectangle 25">
          <a:extLst>
            <a:ext uri="{FF2B5EF4-FFF2-40B4-BE49-F238E27FC236}">
              <a16:creationId xmlns:a16="http://schemas.microsoft.com/office/drawing/2014/main" id="{243679CF-6778-42FB-A06F-AE32D8FADBE0}"/>
            </a:ext>
          </a:extLst>
        </xdr:cNvPr>
        <xdr:cNvSpPr/>
      </xdr:nvSpPr>
      <xdr:spPr>
        <a:xfrm>
          <a:off x="0" y="2391008"/>
          <a:ext cx="683123" cy="387031"/>
        </a:xfrm>
        <a:prstGeom prst="rect">
          <a:avLst/>
        </a:prstGeom>
        <a:no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 lastClr="FFFFFF"/>
              </a:solidFill>
              <a:effectLst/>
              <a:uLnTx/>
              <a:uFillTx/>
              <a:latin typeface="Calibri (body)"/>
              <a:ea typeface="+mn-ea"/>
              <a:cs typeface="+mn-cs"/>
            </a:rPr>
            <a:t>Schedule Gantt</a:t>
          </a:r>
        </a:p>
      </xdr:txBody>
    </xdr:sp>
    <xdr:clientData/>
  </xdr:twoCellAnchor>
  <xdr:twoCellAnchor editAs="oneCell">
    <xdr:from>
      <xdr:col>0</xdr:col>
      <xdr:colOff>170533</xdr:colOff>
      <xdr:row>7</xdr:row>
      <xdr:rowOff>169137</xdr:rowOff>
    </xdr:from>
    <xdr:to>
      <xdr:col>0</xdr:col>
      <xdr:colOff>501846</xdr:colOff>
      <xdr:row>9</xdr:row>
      <xdr:rowOff>124989</xdr:rowOff>
    </xdr:to>
    <xdr:pic macro="[0]!GotoProjectSheetNEWNEW2">
      <xdr:nvPicPr>
        <xdr:cNvPr id="33" name="Graphic 32" descr="List">
          <a:extLst>
            <a:ext uri="{FF2B5EF4-FFF2-40B4-BE49-F238E27FC236}">
              <a16:creationId xmlns:a16="http://schemas.microsoft.com/office/drawing/2014/main" id="{F8C2C924-9940-490B-AFA9-8062F9B6A46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70533" y="1427098"/>
          <a:ext cx="331313" cy="331313"/>
        </a:xfrm>
        <a:prstGeom prst="rect">
          <a:avLst/>
        </a:prstGeom>
      </xdr:spPr>
    </xdr:pic>
    <xdr:clientData/>
  </xdr:twoCellAnchor>
  <xdr:twoCellAnchor>
    <xdr:from>
      <xdr:col>0</xdr:col>
      <xdr:colOff>58141</xdr:colOff>
      <xdr:row>9</xdr:row>
      <xdr:rowOff>82676</xdr:rowOff>
    </xdr:from>
    <xdr:to>
      <xdr:col>1</xdr:col>
      <xdr:colOff>29139</xdr:colOff>
      <xdr:row>10</xdr:row>
      <xdr:rowOff>104473</xdr:rowOff>
    </xdr:to>
    <xdr:sp macro="[0]!GotoProjectSheetNEWNEW2" textlink="">
      <xdr:nvSpPr>
        <xdr:cNvPr id="34" name="Rectangle 33">
          <a:extLst>
            <a:ext uri="{FF2B5EF4-FFF2-40B4-BE49-F238E27FC236}">
              <a16:creationId xmlns:a16="http://schemas.microsoft.com/office/drawing/2014/main" id="{B94D2EB8-D3F0-4EFE-851A-7F9CF397C927}"/>
            </a:ext>
          </a:extLst>
        </xdr:cNvPr>
        <xdr:cNvSpPr/>
      </xdr:nvSpPr>
      <xdr:spPr>
        <a:xfrm>
          <a:off x="58141" y="1700054"/>
          <a:ext cx="658119" cy="201506"/>
        </a:xfrm>
        <a:prstGeom prst="rect">
          <a:avLst/>
        </a:prstGeom>
        <a:noFill/>
        <a:ln w="1270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 lastClr="FFFFFF"/>
              </a:solidFill>
              <a:effectLst/>
              <a:uLnTx/>
              <a:uFillTx/>
              <a:latin typeface="Calibri (body)"/>
              <a:ea typeface="+mn-ea"/>
              <a:cs typeface="+mn-cs"/>
            </a:rPr>
            <a:t>Projects</a:t>
          </a:r>
        </a:p>
      </xdr:txBody>
    </xdr:sp>
    <xdr:clientData/>
  </xdr:twoCellAnchor>
  <xdr:twoCellAnchor editAs="oneCell">
    <xdr:from>
      <xdr:col>19</xdr:col>
      <xdr:colOff>15101</xdr:colOff>
      <xdr:row>0</xdr:row>
      <xdr:rowOff>52856</xdr:rowOff>
    </xdr:from>
    <xdr:to>
      <xdr:col>20</xdr:col>
      <xdr:colOff>544140</xdr:colOff>
      <xdr:row>1</xdr:row>
      <xdr:rowOff>163589</xdr:rowOff>
    </xdr:to>
    <xdr:pic>
      <xdr:nvPicPr>
        <xdr:cNvPr id="4" name="Picture 3">
          <a:extLst>
            <a:ext uri="{FF2B5EF4-FFF2-40B4-BE49-F238E27FC236}">
              <a16:creationId xmlns:a16="http://schemas.microsoft.com/office/drawing/2014/main" id="{9BF19C60-067E-4FF0-A1D2-44CB1AB7EB6E}"/>
            </a:ext>
          </a:extLst>
        </xdr:cNvPr>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rightnessContrast bright="40000" contrast="40000"/>
                  </a14:imgEffect>
                </a14:imgLayer>
              </a14:imgProps>
            </a:ext>
            <a:ext uri="{28A0092B-C50C-407E-A947-70E740481C1C}">
              <a14:useLocalDpi xmlns:a14="http://schemas.microsoft.com/office/drawing/2010/main"/>
            </a:ext>
          </a:extLst>
        </a:blip>
        <a:stretch>
          <a:fillRect/>
        </a:stretch>
      </xdr:blipFill>
      <xdr:spPr>
        <a:xfrm>
          <a:off x="12119008" y="52856"/>
          <a:ext cx="1163305" cy="291952"/>
        </a:xfrm>
        <a:prstGeom prst="rect">
          <a:avLst/>
        </a:prstGeom>
      </xdr:spPr>
    </xdr:pic>
    <xdr:clientData/>
  </xdr:twoCellAnchor>
  <xdr:twoCellAnchor>
    <xdr:from>
      <xdr:col>1</xdr:col>
      <xdr:colOff>1</xdr:colOff>
      <xdr:row>2</xdr:row>
      <xdr:rowOff>22653</xdr:rowOff>
    </xdr:from>
    <xdr:to>
      <xdr:col>21</xdr:col>
      <xdr:colOff>7550</xdr:colOff>
      <xdr:row>37</xdr:row>
      <xdr:rowOff>7551</xdr:rowOff>
    </xdr:to>
    <xdr:graphicFrame macro="">
      <xdr:nvGraphicFramePr>
        <xdr:cNvPr id="5" name="Chart 4">
          <a:extLst>
            <a:ext uri="{FF2B5EF4-FFF2-40B4-BE49-F238E27FC236}">
              <a16:creationId xmlns:a16="http://schemas.microsoft.com/office/drawing/2014/main" id="{76A22164-B27C-454F-9E74-66B5411521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166119</xdr:colOff>
      <xdr:row>3</xdr:row>
      <xdr:rowOff>143464</xdr:rowOff>
    </xdr:from>
    <xdr:to>
      <xdr:col>0</xdr:col>
      <xdr:colOff>527480</xdr:colOff>
      <xdr:row>5</xdr:row>
      <xdr:rowOff>113261</xdr:rowOff>
    </xdr:to>
    <xdr:pic macro="[0]!gotodashboard">
      <xdr:nvPicPr>
        <xdr:cNvPr id="8" name="Picture 7">
          <a:extLst>
            <a:ext uri="{FF2B5EF4-FFF2-40B4-BE49-F238E27FC236}">
              <a16:creationId xmlns:a16="http://schemas.microsoft.com/office/drawing/2014/main" id="{E52B673D-1222-41D0-B55F-8199BC845AA3}"/>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duotone>
            <a:prstClr val="black"/>
            <a:schemeClr val="accent6">
              <a:lumMod val="75000"/>
              <a:tint val="45000"/>
              <a:satMod val="400000"/>
            </a:schemeClr>
          </a:duotone>
        </a:blip>
        <a:stretch>
          <a:fillRect/>
        </a:stretch>
      </xdr:blipFill>
      <xdr:spPr>
        <a:xfrm>
          <a:off x="166119" y="687121"/>
          <a:ext cx="361361" cy="332234"/>
        </a:xfrm>
        <a:prstGeom prst="rect">
          <a:avLst/>
        </a:prstGeom>
        <a:noFill/>
      </xdr:spPr>
    </xdr:pic>
    <xdr:clientData/>
  </xdr:twoCellAnchor>
  <xdr:twoCellAnchor>
    <xdr:from>
      <xdr:col>0</xdr:col>
      <xdr:colOff>33035</xdr:colOff>
      <xdr:row>17</xdr:row>
      <xdr:rowOff>103770</xdr:rowOff>
    </xdr:from>
    <xdr:to>
      <xdr:col>0</xdr:col>
      <xdr:colOff>674851</xdr:colOff>
      <xdr:row>19</xdr:row>
      <xdr:rowOff>160456</xdr:rowOff>
    </xdr:to>
    <xdr:sp macro="[0]!NEWgotodefinitionofFIELDS" textlink="">
      <xdr:nvSpPr>
        <xdr:cNvPr id="2" name="Rectangle: Rounded Corners 1">
          <a:extLst>
            <a:ext uri="{FF2B5EF4-FFF2-40B4-BE49-F238E27FC236}">
              <a16:creationId xmlns:a16="http://schemas.microsoft.com/office/drawing/2014/main" id="{020CD0E9-A03E-43AA-B728-ACBA5540E92E}"/>
            </a:ext>
          </a:extLst>
        </xdr:cNvPr>
        <xdr:cNvSpPr/>
      </xdr:nvSpPr>
      <xdr:spPr>
        <a:xfrm>
          <a:off x="33035" y="3156175"/>
          <a:ext cx="641816" cy="41346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600" b="1">
              <a:solidFill>
                <a:schemeClr val="bg1"/>
              </a:solidFill>
            </a:rPr>
            <a:t>Definition of IT Project Detail Fields</a:t>
          </a:r>
        </a:p>
      </xdr:txBody>
    </xdr:sp>
    <xdr:clientData fLocksWithSheet="0"/>
  </xdr:twoCellAnchor>
  <xdr:twoCellAnchor editAs="oneCell">
    <xdr:from>
      <xdr:col>0</xdr:col>
      <xdr:colOff>138596</xdr:colOff>
      <xdr:row>15</xdr:row>
      <xdr:rowOff>171781</xdr:rowOff>
    </xdr:from>
    <xdr:to>
      <xdr:col>0</xdr:col>
      <xdr:colOff>549848</xdr:colOff>
      <xdr:row>18</xdr:row>
      <xdr:rowOff>8872</xdr:rowOff>
    </xdr:to>
    <xdr:pic macro="[0]!NEWgotodefinitionofFIELDS">
      <xdr:nvPicPr>
        <xdr:cNvPr id="3" name="Picture 2">
          <a:extLst>
            <a:ext uri="{FF2B5EF4-FFF2-40B4-BE49-F238E27FC236}">
              <a16:creationId xmlns:a16="http://schemas.microsoft.com/office/drawing/2014/main" id="{6F3BCADB-312E-403B-B544-F6B6DC7BBC4E}"/>
            </a:ext>
          </a:extLst>
        </xdr:cNvPr>
        <xdr:cNvPicPr>
          <a:picLocks noChangeAspect="1"/>
        </xdr:cNvPicPr>
      </xdr:nvPicPr>
      <xdr:blipFill>
        <a:blip xmlns:r="http://schemas.openxmlformats.org/officeDocument/2006/relationships" r:embed="rId10">
          <a:clrChange>
            <a:clrFrom>
              <a:srgbClr val="EFEFEF"/>
            </a:clrFrom>
            <a:clrTo>
              <a:srgbClr val="EFEFEF">
                <a:alpha val="0"/>
              </a:srgbClr>
            </a:clrTo>
          </a:clrChange>
          <a:lum bright="70000" contrast="-70000"/>
          <a:extLst>
            <a:ext uri="{BEBA8EAE-BF5A-486C-A8C5-ECC9F3942E4B}">
              <a14:imgProps xmlns:a14="http://schemas.microsoft.com/office/drawing/2010/main">
                <a14:imgLayer r:embed="rId11">
                  <a14:imgEffect>
                    <a14:colorTemperature colorTemp="4726"/>
                  </a14:imgEffect>
                  <a14:imgEffect>
                    <a14:saturation sat="0"/>
                  </a14:imgEffect>
                </a14:imgLayer>
              </a14:imgProps>
            </a:ext>
          </a:extLst>
        </a:blip>
        <a:stretch>
          <a:fillRect/>
        </a:stretch>
      </xdr:blipFill>
      <xdr:spPr>
        <a:xfrm>
          <a:off x="138596" y="2867411"/>
          <a:ext cx="411252" cy="372254"/>
        </a:xfrm>
        <a:prstGeom prst="rect">
          <a:avLst/>
        </a:prstGeom>
        <a:noFill/>
        <a:ln>
          <a:noFill/>
        </a:ln>
      </xdr:spPr>
    </xdr:pic>
    <xdr:clientData fLocksWithSheet="0"/>
  </xdr:twoCellAnchor>
  <xdr:twoCellAnchor>
    <xdr:from>
      <xdr:col>0</xdr:col>
      <xdr:colOff>39642</xdr:colOff>
      <xdr:row>21</xdr:row>
      <xdr:rowOff>159068</xdr:rowOff>
    </xdr:from>
    <xdr:to>
      <xdr:col>0</xdr:col>
      <xdr:colOff>658807</xdr:colOff>
      <xdr:row>24</xdr:row>
      <xdr:rowOff>33976</xdr:rowOff>
    </xdr:to>
    <xdr:sp macro="[0]!NEWgoTOprojectsizingParameters" textlink="">
      <xdr:nvSpPr>
        <xdr:cNvPr id="9" name="Rectangle: Rounded Corners 8">
          <a:extLst>
            <a:ext uri="{FF2B5EF4-FFF2-40B4-BE49-F238E27FC236}">
              <a16:creationId xmlns:a16="http://schemas.microsoft.com/office/drawing/2014/main" id="{E0ADF8AE-71AF-4465-A4C1-757BBD0D4BE8}"/>
            </a:ext>
          </a:extLst>
        </xdr:cNvPr>
        <xdr:cNvSpPr/>
      </xdr:nvSpPr>
      <xdr:spPr>
        <a:xfrm>
          <a:off x="39642" y="3944843"/>
          <a:ext cx="619165" cy="42989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50" b="1">
              <a:solidFill>
                <a:schemeClr val="bg1"/>
              </a:solidFill>
            </a:rPr>
            <a:t>Project Sizing Parameters</a:t>
          </a:r>
        </a:p>
      </xdr:txBody>
    </xdr:sp>
    <xdr:clientData fLocksWithSheet="0"/>
  </xdr:twoCellAnchor>
  <xdr:twoCellAnchor editAs="oneCell">
    <xdr:from>
      <xdr:col>0</xdr:col>
      <xdr:colOff>100047</xdr:colOff>
      <xdr:row>20</xdr:row>
      <xdr:rowOff>145353</xdr:rowOff>
    </xdr:from>
    <xdr:to>
      <xdr:col>0</xdr:col>
      <xdr:colOff>641171</xdr:colOff>
      <xdr:row>22</xdr:row>
      <xdr:rowOff>18411</xdr:rowOff>
    </xdr:to>
    <xdr:pic macro="[0]!NEWgoTOprojectsizingParameters">
      <xdr:nvPicPr>
        <xdr:cNvPr id="10" name="Picture 9">
          <a:extLst>
            <a:ext uri="{FF2B5EF4-FFF2-40B4-BE49-F238E27FC236}">
              <a16:creationId xmlns:a16="http://schemas.microsoft.com/office/drawing/2014/main" id="{9B21A83A-A7D6-4650-BD05-5E1E532483EE}"/>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duotone>
            <a:schemeClr val="accent6">
              <a:shade val="45000"/>
              <a:satMod val="135000"/>
            </a:schemeClr>
            <a:prstClr val="white"/>
          </a:duotone>
        </a:blip>
        <a:stretch>
          <a:fillRect/>
        </a:stretch>
      </xdr:blipFill>
      <xdr:spPr>
        <a:xfrm>
          <a:off x="100047" y="3732919"/>
          <a:ext cx="541124" cy="269475"/>
        </a:xfrm>
        <a:prstGeom prst="rect">
          <a:avLst/>
        </a:prstGeom>
      </xdr:spPr>
    </xdr:pic>
    <xdr:clientData fLocksWithSheet="0"/>
  </xdr:twoCellAnchor>
  <xdr:twoCellAnchor>
    <xdr:from>
      <xdr:col>0</xdr:col>
      <xdr:colOff>6607</xdr:colOff>
      <xdr:row>27</xdr:row>
      <xdr:rowOff>76577</xdr:rowOff>
    </xdr:from>
    <xdr:to>
      <xdr:col>0</xdr:col>
      <xdr:colOff>686178</xdr:colOff>
      <xdr:row>30</xdr:row>
      <xdr:rowOff>7549</xdr:rowOff>
    </xdr:to>
    <xdr:sp macro="[0]!gotoCONTACTPMOSHEET" textlink="">
      <xdr:nvSpPr>
        <xdr:cNvPr id="16" name="Rectangle: Rounded Corners 15">
          <a:extLst>
            <a:ext uri="{FF2B5EF4-FFF2-40B4-BE49-F238E27FC236}">
              <a16:creationId xmlns:a16="http://schemas.microsoft.com/office/drawing/2014/main" id="{7A084CF6-DC5C-40FF-96DC-905EB5EED9EF}"/>
            </a:ext>
          </a:extLst>
        </xdr:cNvPr>
        <xdr:cNvSpPr/>
      </xdr:nvSpPr>
      <xdr:spPr>
        <a:xfrm>
          <a:off x="6607" y="4952496"/>
          <a:ext cx="679571" cy="46613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900" b="1">
              <a:solidFill>
                <a:schemeClr val="bg1"/>
              </a:solidFill>
            </a:rPr>
            <a:t>Contact</a:t>
          </a:r>
          <a:r>
            <a:rPr lang="en-PH" sz="900" b="1">
              <a:solidFill>
                <a:sysClr val="windowText" lastClr="000000"/>
              </a:solidFill>
            </a:rPr>
            <a:t> </a:t>
          </a:r>
        </a:p>
        <a:p>
          <a:pPr algn="ctr"/>
          <a:r>
            <a:rPr lang="en-PH" sz="900" b="1">
              <a:solidFill>
                <a:schemeClr val="bg1"/>
              </a:solidFill>
            </a:rPr>
            <a:t>CIT-PMO</a:t>
          </a:r>
        </a:p>
      </xdr:txBody>
    </xdr:sp>
    <xdr:clientData fLocksWithSheet="0"/>
  </xdr:twoCellAnchor>
  <xdr:twoCellAnchor editAs="oneCell">
    <xdr:from>
      <xdr:col>0</xdr:col>
      <xdr:colOff>141516</xdr:colOff>
      <xdr:row>25</xdr:row>
      <xdr:rowOff>46248</xdr:rowOff>
    </xdr:from>
    <xdr:to>
      <xdr:col>0</xdr:col>
      <xdr:colOff>565365</xdr:colOff>
      <xdr:row>27</xdr:row>
      <xdr:rowOff>127939</xdr:rowOff>
    </xdr:to>
    <xdr:pic macro="[0]!gotoCONTACTPMOSHEET">
      <xdr:nvPicPr>
        <xdr:cNvPr id="17" name="Picture 16">
          <a:extLst>
            <a:ext uri="{FF2B5EF4-FFF2-40B4-BE49-F238E27FC236}">
              <a16:creationId xmlns:a16="http://schemas.microsoft.com/office/drawing/2014/main" id="{07510EC0-D3E3-4F76-9A8E-7E2573F510B5}"/>
            </a:ext>
          </a:extLst>
        </xdr:cNvPr>
        <xdr:cNvPicPr>
          <a:picLocks noChangeAspect="1"/>
        </xdr:cNvPicPr>
      </xdr:nvPicPr>
      <xdr:blipFill>
        <a:blip xmlns:r="http://schemas.openxmlformats.org/officeDocument/2006/relationships" r:embed="rId13">
          <a:clrChange>
            <a:clrFrom>
              <a:srgbClr val="FFFFFF"/>
            </a:clrFrom>
            <a:clrTo>
              <a:srgbClr val="FFFFFF">
                <a:alpha val="0"/>
              </a:srgbClr>
            </a:clrTo>
          </a:clrChange>
          <a:duotone>
            <a:schemeClr val="accent6">
              <a:shade val="45000"/>
              <a:satMod val="135000"/>
            </a:schemeClr>
            <a:prstClr val="white"/>
          </a:duotone>
          <a:extLst>
            <a:ext uri="{BEBA8EAE-BF5A-486C-A8C5-ECC9F3942E4B}">
              <a14:imgProps xmlns:a14="http://schemas.microsoft.com/office/drawing/2010/main">
                <a14:imgLayer r:embed="rId14">
                  <a14:imgEffect>
                    <a14:colorTemperature colorTemp="5300"/>
                  </a14:imgEffect>
                </a14:imgLayer>
              </a14:imgProps>
            </a:ext>
          </a:extLst>
        </a:blip>
        <a:stretch>
          <a:fillRect/>
        </a:stretch>
      </xdr:blipFill>
      <xdr:spPr>
        <a:xfrm>
          <a:off x="141516" y="4565393"/>
          <a:ext cx="423849" cy="438465"/>
        </a:xfrm>
        <a:prstGeom prst="rect">
          <a:avLst/>
        </a:prstGeom>
      </xdr:spPr>
    </xdr:pic>
    <xdr:clientData fLocksWithSheet="0"/>
  </xdr:twoCellAnchor>
</xdr:wsDr>
</file>

<file path=xl/drawings/drawing6.xml><?xml version="1.0" encoding="utf-8"?>
<xdr:wsDr xmlns:xdr="http://schemas.openxmlformats.org/drawingml/2006/spreadsheetDrawing" xmlns:a="http://schemas.openxmlformats.org/drawingml/2006/main">
  <xdr:twoCellAnchor editAs="oneCell">
    <xdr:from>
      <xdr:col>3</xdr:col>
      <xdr:colOff>367952</xdr:colOff>
      <xdr:row>0</xdr:row>
      <xdr:rowOff>75822</xdr:rowOff>
    </xdr:from>
    <xdr:to>
      <xdr:col>3</xdr:col>
      <xdr:colOff>1531257</xdr:colOff>
      <xdr:row>1</xdr:row>
      <xdr:rowOff>134625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a:ext>
          </a:extLst>
        </a:blip>
        <a:stretch>
          <a:fillRect/>
        </a:stretch>
      </xdr:blipFill>
      <xdr:spPr>
        <a:xfrm>
          <a:off x="11819975" y="75822"/>
          <a:ext cx="1163305" cy="293717"/>
        </a:xfrm>
        <a:prstGeom prst="rect">
          <a:avLst/>
        </a:prstGeom>
      </xdr:spPr>
    </xdr:pic>
    <xdr:clientData/>
  </xdr:twoCellAnchor>
  <xdr:twoCellAnchor editAs="absolute">
    <xdr:from>
      <xdr:col>0</xdr:col>
      <xdr:colOff>1</xdr:colOff>
      <xdr:row>0</xdr:row>
      <xdr:rowOff>1</xdr:rowOff>
    </xdr:from>
    <xdr:to>
      <xdr:col>0</xdr:col>
      <xdr:colOff>414127</xdr:colOff>
      <xdr:row>2</xdr:row>
      <xdr:rowOff>2</xdr:rowOff>
    </xdr:to>
    <xdr:pic macro="[0]!gotoHOME">
      <xdr:nvPicPr>
        <xdr:cNvPr id="2" name="Picture 1">
          <a:extLst>
            <a:ext uri="{FF2B5EF4-FFF2-40B4-BE49-F238E27FC236}">
              <a16:creationId xmlns:a16="http://schemas.microsoft.com/office/drawing/2014/main" id="{0103D7E9-241F-4B7D-9DEB-8E38DC52B981}"/>
            </a:ext>
          </a:extLst>
        </xdr:cNvPr>
        <xdr:cNvPicPr>
          <a:picLocks noChangeAspect="1"/>
        </xdr:cNvPicPr>
      </xdr:nvPicPr>
      <xdr:blipFill>
        <a:blip xmlns:r="http://schemas.openxmlformats.org/officeDocument/2006/relationships" r:embed="rId3"/>
        <a:stretch>
          <a:fillRect/>
        </a:stretch>
      </xdr:blipFill>
      <xdr:spPr>
        <a:xfrm>
          <a:off x="1" y="1"/>
          <a:ext cx="414126" cy="417624"/>
        </a:xfrm>
        <a:prstGeom prst="rect">
          <a:avLst/>
        </a:prstGeom>
      </xdr:spPr>
    </xdr:pic>
    <xdr:clientData/>
  </xdr:twoCellAnchor>
  <xdr:twoCellAnchor editAs="oneCell">
    <xdr:from>
      <xdr:col>1</xdr:col>
      <xdr:colOff>5438619</xdr:colOff>
      <xdr:row>0</xdr:row>
      <xdr:rowOff>84868</xdr:rowOff>
    </xdr:from>
    <xdr:to>
      <xdr:col>1</xdr:col>
      <xdr:colOff>5704457</xdr:colOff>
      <xdr:row>1</xdr:row>
      <xdr:rowOff>90199</xdr:rowOff>
    </xdr:to>
    <xdr:pic macro="[0]!gotodashboard">
      <xdr:nvPicPr>
        <xdr:cNvPr id="7" name="Picture 6">
          <a:extLst>
            <a:ext uri="{FF2B5EF4-FFF2-40B4-BE49-F238E27FC236}">
              <a16:creationId xmlns:a16="http://schemas.microsoft.com/office/drawing/2014/main" id="{6FA45D3C-79A5-4B1F-AA2F-EA573CDB1589}"/>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duotone>
            <a:prstClr val="black"/>
            <a:schemeClr val="accent6">
              <a:lumMod val="75000"/>
              <a:tint val="45000"/>
              <a:satMod val="400000"/>
            </a:schemeClr>
          </a:duotone>
        </a:blip>
        <a:stretch>
          <a:fillRect/>
        </a:stretch>
      </xdr:blipFill>
      <xdr:spPr>
        <a:xfrm>
          <a:off x="8257578" y="84868"/>
          <a:ext cx="265838" cy="240245"/>
        </a:xfrm>
        <a:prstGeom prst="rect">
          <a:avLst/>
        </a:prstGeom>
        <a:noFill/>
      </xdr:spPr>
    </xdr:pic>
    <xdr:clientData/>
  </xdr:twoCellAnchor>
  <xdr:twoCellAnchor editAs="oneCell">
    <xdr:from>
      <xdr:col>1</xdr:col>
      <xdr:colOff>5846228</xdr:colOff>
      <xdr:row>0</xdr:row>
      <xdr:rowOff>38767</xdr:rowOff>
    </xdr:from>
    <xdr:to>
      <xdr:col>1</xdr:col>
      <xdr:colOff>6177541</xdr:colOff>
      <xdr:row>1</xdr:row>
      <xdr:rowOff>136300</xdr:rowOff>
    </xdr:to>
    <xdr:pic macro="[0]!GotoProjectSheetNEWNEW2">
      <xdr:nvPicPr>
        <xdr:cNvPr id="8" name="Graphic 7" descr="List">
          <a:extLst>
            <a:ext uri="{FF2B5EF4-FFF2-40B4-BE49-F238E27FC236}">
              <a16:creationId xmlns:a16="http://schemas.microsoft.com/office/drawing/2014/main" id="{A8176F3F-225F-45F7-8A1D-A3B96FAAFF2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665187" y="38767"/>
          <a:ext cx="331313" cy="332447"/>
        </a:xfrm>
        <a:prstGeom prst="rect">
          <a:avLst/>
        </a:prstGeom>
      </xdr:spPr>
    </xdr:pic>
    <xdr:clientData/>
  </xdr:twoCellAnchor>
  <xdr:twoCellAnchor editAs="oneCell">
    <xdr:from>
      <xdr:col>1</xdr:col>
      <xdr:colOff>6319312</xdr:colOff>
      <xdr:row>0</xdr:row>
      <xdr:rowOff>0</xdr:rowOff>
    </xdr:from>
    <xdr:to>
      <xdr:col>1</xdr:col>
      <xdr:colOff>6735937</xdr:colOff>
      <xdr:row>1</xdr:row>
      <xdr:rowOff>175067</xdr:rowOff>
    </xdr:to>
    <xdr:pic macro="[0]!gotoschedulegantt1">
      <xdr:nvPicPr>
        <xdr:cNvPr id="9" name="Graphic 8" descr="Daily calendar">
          <a:extLst>
            <a:ext uri="{FF2B5EF4-FFF2-40B4-BE49-F238E27FC236}">
              <a16:creationId xmlns:a16="http://schemas.microsoft.com/office/drawing/2014/main" id="{EF4CA303-CE3D-4BFD-8DE7-34136B2CFCE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9138271" y="0"/>
          <a:ext cx="416625" cy="409981"/>
        </a:xfrm>
        <a:prstGeom prst="rect">
          <a:avLst/>
        </a:prstGeom>
      </xdr:spPr>
    </xdr:pic>
    <xdr:clientData/>
  </xdr:twoCellAnchor>
  <xdr:twoCellAnchor editAs="oneCell">
    <xdr:from>
      <xdr:col>1</xdr:col>
      <xdr:colOff>6877708</xdr:colOff>
      <xdr:row>0</xdr:row>
      <xdr:rowOff>41856</xdr:rowOff>
    </xdr:from>
    <xdr:to>
      <xdr:col>2</xdr:col>
      <xdr:colOff>229911</xdr:colOff>
      <xdr:row>1</xdr:row>
      <xdr:rowOff>133211</xdr:rowOff>
    </xdr:to>
    <xdr:pic macro="[0]!NEWgotodefinitionofFIELDS">
      <xdr:nvPicPr>
        <xdr:cNvPr id="10" name="Picture 9">
          <a:extLst>
            <a:ext uri="{FF2B5EF4-FFF2-40B4-BE49-F238E27FC236}">
              <a16:creationId xmlns:a16="http://schemas.microsoft.com/office/drawing/2014/main" id="{10AA7422-4249-4D54-9AEF-6F1E07548ACC}"/>
            </a:ext>
          </a:extLst>
        </xdr:cNvPr>
        <xdr:cNvPicPr>
          <a:picLocks noChangeAspect="1"/>
        </xdr:cNvPicPr>
      </xdr:nvPicPr>
      <xdr:blipFill>
        <a:blip xmlns:r="http://schemas.openxmlformats.org/officeDocument/2006/relationships" r:embed="rId9">
          <a:clrChange>
            <a:clrFrom>
              <a:srgbClr val="EFEFEF"/>
            </a:clrFrom>
            <a:clrTo>
              <a:srgbClr val="EFEFEF">
                <a:alpha val="0"/>
              </a:srgbClr>
            </a:clrTo>
          </a:clrChange>
          <a:lum bright="70000" contrast="-70000"/>
          <a:extLst>
            <a:ext uri="{BEBA8EAE-BF5A-486C-A8C5-ECC9F3942E4B}">
              <a14:imgProps xmlns:a14="http://schemas.microsoft.com/office/drawing/2010/main">
                <a14:imgLayer r:embed="rId10">
                  <a14:imgEffect>
                    <a14:colorTemperature colorTemp="4726"/>
                  </a14:imgEffect>
                  <a14:imgEffect>
                    <a14:saturation sat="0"/>
                  </a14:imgEffect>
                </a14:imgLayer>
              </a14:imgProps>
            </a:ext>
          </a:extLst>
        </a:blip>
        <a:stretch>
          <a:fillRect/>
        </a:stretch>
      </xdr:blipFill>
      <xdr:spPr>
        <a:xfrm>
          <a:off x="9696667" y="41856"/>
          <a:ext cx="360450" cy="326269"/>
        </a:xfrm>
        <a:prstGeom prst="rect">
          <a:avLst/>
        </a:prstGeom>
        <a:noFill/>
        <a:ln>
          <a:noFill/>
        </a:ln>
      </xdr:spPr>
    </xdr:pic>
    <xdr:clientData fLocksWithSheet="0"/>
  </xdr:twoCellAnchor>
  <xdr:twoCellAnchor editAs="oneCell">
    <xdr:from>
      <xdr:col>2</xdr:col>
      <xdr:colOff>371682</xdr:colOff>
      <xdr:row>0</xdr:row>
      <xdr:rowOff>77745</xdr:rowOff>
    </xdr:from>
    <xdr:to>
      <xdr:col>2</xdr:col>
      <xdr:colOff>882715</xdr:colOff>
      <xdr:row>1</xdr:row>
      <xdr:rowOff>97321</xdr:rowOff>
    </xdr:to>
    <xdr:pic macro="[0]!NEWgoTOprojectsizingParameters">
      <xdr:nvPicPr>
        <xdr:cNvPr id="11" name="Picture 10">
          <a:extLst>
            <a:ext uri="{FF2B5EF4-FFF2-40B4-BE49-F238E27FC236}">
              <a16:creationId xmlns:a16="http://schemas.microsoft.com/office/drawing/2014/main" id="{FD81C029-CE34-4DBE-9132-96A83C767EFD}"/>
            </a:ext>
          </a:extLst>
        </xdr:cNvPr>
        <xdr:cNvPicPr>
          <a:picLocks noChangeAspect="1"/>
        </xdr:cNvPicPr>
      </xdr:nvPicPr>
      <xdr:blipFill>
        <a:blip xmlns:r="http://schemas.openxmlformats.org/officeDocument/2006/relationships" r:embed="rId11">
          <a:clrChange>
            <a:clrFrom>
              <a:srgbClr val="FFFFFF"/>
            </a:clrFrom>
            <a:clrTo>
              <a:srgbClr val="FFFFFF">
                <a:alpha val="0"/>
              </a:srgbClr>
            </a:clrTo>
          </a:clrChange>
          <a:duotone>
            <a:schemeClr val="accent6">
              <a:shade val="45000"/>
              <a:satMod val="135000"/>
            </a:schemeClr>
            <a:prstClr val="white"/>
          </a:duotone>
        </a:blip>
        <a:stretch>
          <a:fillRect/>
        </a:stretch>
      </xdr:blipFill>
      <xdr:spPr>
        <a:xfrm>
          <a:off x="10198888" y="77745"/>
          <a:ext cx="511033" cy="254490"/>
        </a:xfrm>
        <a:prstGeom prst="rect">
          <a:avLst/>
        </a:prstGeom>
      </xdr:spPr>
    </xdr:pic>
    <xdr:clientData fLocksWithSheet="0"/>
  </xdr:twoCellAnchor>
  <xdr:twoCellAnchor editAs="oneCell">
    <xdr:from>
      <xdr:col>2</xdr:col>
      <xdr:colOff>1024484</xdr:colOff>
      <xdr:row>0</xdr:row>
      <xdr:rowOff>61432</xdr:rowOff>
    </xdr:from>
    <xdr:to>
      <xdr:col>2</xdr:col>
      <xdr:colOff>1302030</xdr:colOff>
      <xdr:row>1</xdr:row>
      <xdr:rowOff>113635</xdr:rowOff>
    </xdr:to>
    <xdr:pic macro="[0]!gotoCONTACTPMOSHEET">
      <xdr:nvPicPr>
        <xdr:cNvPr id="12" name="Picture 11">
          <a:extLst>
            <a:ext uri="{FF2B5EF4-FFF2-40B4-BE49-F238E27FC236}">
              <a16:creationId xmlns:a16="http://schemas.microsoft.com/office/drawing/2014/main" id="{3B23F0D4-4333-4A5A-9FE1-A99091402153}"/>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duotone>
            <a:schemeClr val="accent6">
              <a:shade val="45000"/>
              <a:satMod val="135000"/>
            </a:schemeClr>
            <a:prstClr val="white"/>
          </a:duotone>
          <a:extLst>
            <a:ext uri="{BEBA8EAE-BF5A-486C-A8C5-ECC9F3942E4B}">
              <a14:imgProps xmlns:a14="http://schemas.microsoft.com/office/drawing/2010/main">
                <a14:imgLayer r:embed="rId13">
                  <a14:imgEffect>
                    <a14:colorTemperature colorTemp="5300"/>
                  </a14:imgEffect>
                </a14:imgLayer>
              </a14:imgProps>
            </a:ext>
          </a:extLst>
        </a:blip>
        <a:stretch>
          <a:fillRect/>
        </a:stretch>
      </xdr:blipFill>
      <xdr:spPr>
        <a:xfrm>
          <a:off x="10851690" y="61432"/>
          <a:ext cx="277546" cy="287117"/>
        </a:xfrm>
        <a:prstGeom prst="rect">
          <a:avLst/>
        </a:prstGeom>
      </xdr:spPr>
    </xdr:pic>
    <xdr:clientData fLocksWithSheet="0"/>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1196186</xdr:colOff>
      <xdr:row>0</xdr:row>
      <xdr:rowOff>72253</xdr:rowOff>
    </xdr:from>
    <xdr:to>
      <xdr:col>5</xdr:col>
      <xdr:colOff>2359491</xdr:colOff>
      <xdr:row>1</xdr:row>
      <xdr:rowOff>134129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a:ext>
          </a:extLst>
        </a:blip>
        <a:stretch>
          <a:fillRect/>
        </a:stretch>
      </xdr:blipFill>
      <xdr:spPr>
        <a:xfrm>
          <a:off x="10950321" y="72253"/>
          <a:ext cx="1163305" cy="294691"/>
        </a:xfrm>
        <a:prstGeom prst="rect">
          <a:avLst/>
        </a:prstGeom>
      </xdr:spPr>
    </xdr:pic>
    <xdr:clientData/>
  </xdr:twoCellAnchor>
  <xdr:twoCellAnchor editAs="absolute">
    <xdr:from>
      <xdr:col>0</xdr:col>
      <xdr:colOff>0</xdr:colOff>
      <xdr:row>0</xdr:row>
      <xdr:rowOff>0</xdr:rowOff>
    </xdr:from>
    <xdr:to>
      <xdr:col>0</xdr:col>
      <xdr:colOff>406969</xdr:colOff>
      <xdr:row>1</xdr:row>
      <xdr:rowOff>180331</xdr:rowOff>
    </xdr:to>
    <xdr:pic macro="[0]!gotoHOME">
      <xdr:nvPicPr>
        <xdr:cNvPr id="14" name="Picture 13">
          <a:extLst>
            <a:ext uri="{FF2B5EF4-FFF2-40B4-BE49-F238E27FC236}">
              <a16:creationId xmlns:a16="http://schemas.microsoft.com/office/drawing/2014/main" id="{2DAF575D-D71D-45E9-90BF-62B3614C4526}"/>
            </a:ext>
          </a:extLst>
        </xdr:cNvPr>
        <xdr:cNvPicPr>
          <a:picLocks noChangeAspect="1"/>
        </xdr:cNvPicPr>
      </xdr:nvPicPr>
      <xdr:blipFill>
        <a:blip xmlns:r="http://schemas.openxmlformats.org/officeDocument/2006/relationships" r:embed="rId3"/>
        <a:stretch>
          <a:fillRect/>
        </a:stretch>
      </xdr:blipFill>
      <xdr:spPr>
        <a:xfrm>
          <a:off x="0" y="0"/>
          <a:ext cx="406969" cy="410407"/>
        </a:xfrm>
        <a:prstGeom prst="rect">
          <a:avLst/>
        </a:prstGeom>
      </xdr:spPr>
    </xdr:pic>
    <xdr:clientData/>
  </xdr:twoCellAnchor>
  <xdr:twoCellAnchor editAs="oneCell">
    <xdr:from>
      <xdr:col>4</xdr:col>
      <xdr:colOff>596955</xdr:colOff>
      <xdr:row>0</xdr:row>
      <xdr:rowOff>84868</xdr:rowOff>
    </xdr:from>
    <xdr:to>
      <xdr:col>4</xdr:col>
      <xdr:colOff>862793</xdr:colOff>
      <xdr:row>1</xdr:row>
      <xdr:rowOff>95037</xdr:rowOff>
    </xdr:to>
    <xdr:pic macro="[0]!gotodashboard">
      <xdr:nvPicPr>
        <xdr:cNvPr id="10" name="Picture 9">
          <a:extLst>
            <a:ext uri="{FF2B5EF4-FFF2-40B4-BE49-F238E27FC236}">
              <a16:creationId xmlns:a16="http://schemas.microsoft.com/office/drawing/2014/main" id="{E5A57B52-5E96-4A18-9F64-44E5D315D27A}"/>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duotone>
            <a:prstClr val="black"/>
            <a:srgbClr val="94A088">
              <a:lumMod val="75000"/>
              <a:tint val="45000"/>
              <a:satMod val="400000"/>
            </a:srgbClr>
          </a:duotone>
        </a:blip>
        <a:stretch>
          <a:fillRect/>
        </a:stretch>
      </xdr:blipFill>
      <xdr:spPr>
        <a:xfrm>
          <a:off x="7959414" y="84868"/>
          <a:ext cx="265838" cy="240245"/>
        </a:xfrm>
        <a:prstGeom prst="rect">
          <a:avLst/>
        </a:prstGeom>
        <a:noFill/>
      </xdr:spPr>
    </xdr:pic>
    <xdr:clientData/>
  </xdr:twoCellAnchor>
  <xdr:twoCellAnchor editAs="oneCell">
    <xdr:from>
      <xdr:col>4</xdr:col>
      <xdr:colOff>1004564</xdr:colOff>
      <xdr:row>0</xdr:row>
      <xdr:rowOff>38767</xdr:rowOff>
    </xdr:from>
    <xdr:to>
      <xdr:col>4</xdr:col>
      <xdr:colOff>1335877</xdr:colOff>
      <xdr:row>1</xdr:row>
      <xdr:rowOff>141138</xdr:rowOff>
    </xdr:to>
    <xdr:pic macro="[0]!GotoProjectSheetNEWNEW2">
      <xdr:nvPicPr>
        <xdr:cNvPr id="11" name="Graphic 10" descr="List">
          <a:extLst>
            <a:ext uri="{FF2B5EF4-FFF2-40B4-BE49-F238E27FC236}">
              <a16:creationId xmlns:a16="http://schemas.microsoft.com/office/drawing/2014/main" id="{5580F0B6-FD1C-435D-B0C9-A98009492FF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367023" y="38767"/>
          <a:ext cx="331313" cy="332447"/>
        </a:xfrm>
        <a:prstGeom prst="rect">
          <a:avLst/>
        </a:prstGeom>
      </xdr:spPr>
    </xdr:pic>
    <xdr:clientData/>
  </xdr:twoCellAnchor>
  <xdr:twoCellAnchor editAs="oneCell">
    <xdr:from>
      <xdr:col>4</xdr:col>
      <xdr:colOff>1477648</xdr:colOff>
      <xdr:row>0</xdr:row>
      <xdr:rowOff>0</xdr:rowOff>
    </xdr:from>
    <xdr:to>
      <xdr:col>4</xdr:col>
      <xdr:colOff>1894273</xdr:colOff>
      <xdr:row>1</xdr:row>
      <xdr:rowOff>179905</xdr:rowOff>
    </xdr:to>
    <xdr:pic macro="[0]!gotoschedulegantt1">
      <xdr:nvPicPr>
        <xdr:cNvPr id="12" name="Graphic 11" descr="Daily calendar">
          <a:extLst>
            <a:ext uri="{FF2B5EF4-FFF2-40B4-BE49-F238E27FC236}">
              <a16:creationId xmlns:a16="http://schemas.microsoft.com/office/drawing/2014/main" id="{736719E3-01B9-4C50-894E-2F9CBBB79F76}"/>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8840107" y="0"/>
          <a:ext cx="416625" cy="409981"/>
        </a:xfrm>
        <a:prstGeom prst="rect">
          <a:avLst/>
        </a:prstGeom>
      </xdr:spPr>
    </xdr:pic>
    <xdr:clientData/>
  </xdr:twoCellAnchor>
  <xdr:twoCellAnchor editAs="oneCell">
    <xdr:from>
      <xdr:col>5</xdr:col>
      <xdr:colOff>94476</xdr:colOff>
      <xdr:row>0</xdr:row>
      <xdr:rowOff>77745</xdr:rowOff>
    </xdr:from>
    <xdr:to>
      <xdr:col>5</xdr:col>
      <xdr:colOff>605509</xdr:colOff>
      <xdr:row>1</xdr:row>
      <xdr:rowOff>102159</xdr:rowOff>
    </xdr:to>
    <xdr:pic macro="[0]!NEWgoTOprojectsizingParameters">
      <xdr:nvPicPr>
        <xdr:cNvPr id="15" name="Picture 14">
          <a:extLst>
            <a:ext uri="{FF2B5EF4-FFF2-40B4-BE49-F238E27FC236}">
              <a16:creationId xmlns:a16="http://schemas.microsoft.com/office/drawing/2014/main" id="{AA1596F8-FC93-4D48-8381-F2DFAA9E739D}"/>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duotone>
            <a:srgbClr val="94A088">
              <a:shade val="45000"/>
              <a:satMod val="135000"/>
            </a:srgbClr>
            <a:prstClr val="white"/>
          </a:duotone>
        </a:blip>
        <a:stretch>
          <a:fillRect/>
        </a:stretch>
      </xdr:blipFill>
      <xdr:spPr>
        <a:xfrm>
          <a:off x="9900724" y="77745"/>
          <a:ext cx="511033" cy="254490"/>
        </a:xfrm>
        <a:prstGeom prst="rect">
          <a:avLst/>
        </a:prstGeom>
      </xdr:spPr>
    </xdr:pic>
    <xdr:clientData fLocksWithSheet="0"/>
  </xdr:twoCellAnchor>
  <xdr:twoCellAnchor editAs="oneCell">
    <xdr:from>
      <xdr:col>5</xdr:col>
      <xdr:colOff>747278</xdr:colOff>
      <xdr:row>0</xdr:row>
      <xdr:rowOff>61432</xdr:rowOff>
    </xdr:from>
    <xdr:to>
      <xdr:col>5</xdr:col>
      <xdr:colOff>1024824</xdr:colOff>
      <xdr:row>1</xdr:row>
      <xdr:rowOff>118473</xdr:rowOff>
    </xdr:to>
    <xdr:pic macro="[0]!gotoCONTACTPMOSHEET">
      <xdr:nvPicPr>
        <xdr:cNvPr id="16" name="Picture 15">
          <a:extLst>
            <a:ext uri="{FF2B5EF4-FFF2-40B4-BE49-F238E27FC236}">
              <a16:creationId xmlns:a16="http://schemas.microsoft.com/office/drawing/2014/main" id="{1784F3EA-3F23-4692-B8D9-978C3FAFA961}"/>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duotone>
            <a:srgbClr val="94A088">
              <a:shade val="45000"/>
              <a:satMod val="135000"/>
            </a:srgbClr>
            <a:prstClr val="white"/>
          </a:duotone>
          <a:extLst>
            <a:ext uri="{BEBA8EAE-BF5A-486C-A8C5-ECC9F3942E4B}">
              <a14:imgProps xmlns:a14="http://schemas.microsoft.com/office/drawing/2010/main">
                <a14:imgLayer r:embed="rId11">
                  <a14:imgEffect>
                    <a14:colorTemperature colorTemp="5300"/>
                  </a14:imgEffect>
                </a14:imgLayer>
              </a14:imgProps>
            </a:ext>
          </a:extLst>
        </a:blip>
        <a:stretch>
          <a:fillRect/>
        </a:stretch>
      </xdr:blipFill>
      <xdr:spPr>
        <a:xfrm>
          <a:off x="10553526" y="61432"/>
          <a:ext cx="277546" cy="287117"/>
        </a:xfrm>
        <a:prstGeom prst="rect">
          <a:avLst/>
        </a:prstGeom>
      </xdr:spPr>
    </xdr:pic>
    <xdr:clientData fLocksWithSheet="0"/>
  </xdr:twoCellAnchor>
  <xdr:twoCellAnchor editAs="oneCell">
    <xdr:from>
      <xdr:col>4</xdr:col>
      <xdr:colOff>2064474</xdr:colOff>
      <xdr:row>0</xdr:row>
      <xdr:rowOff>62183</xdr:rowOff>
    </xdr:from>
    <xdr:to>
      <xdr:col>4</xdr:col>
      <xdr:colOff>2371687</xdr:colOff>
      <xdr:row>1</xdr:row>
      <xdr:rowOff>133327</xdr:rowOff>
    </xdr:to>
    <xdr:pic macro="[0]!NEWgotodefinitionofFIELDS">
      <xdr:nvPicPr>
        <xdr:cNvPr id="3" name="Picture 2">
          <a:extLst>
            <a:ext uri="{FF2B5EF4-FFF2-40B4-BE49-F238E27FC236}">
              <a16:creationId xmlns:a16="http://schemas.microsoft.com/office/drawing/2014/main" id="{6EDA8B5D-5880-420F-BB0B-F8C561142DA8}"/>
            </a:ext>
          </a:extLst>
        </xdr:cNvPr>
        <xdr:cNvPicPr>
          <a:picLocks noChangeAspect="1"/>
        </xdr:cNvPicPr>
      </xdr:nvPicPr>
      <xdr:blipFill>
        <a:blip xmlns:r="http://schemas.openxmlformats.org/officeDocument/2006/relationships" r:embed="rId12">
          <a:clrChange>
            <a:clrFrom>
              <a:srgbClr val="EFEFEF"/>
            </a:clrFrom>
            <a:clrTo>
              <a:srgbClr val="EFEFEF">
                <a:alpha val="0"/>
              </a:srgbClr>
            </a:clrTo>
          </a:clrChange>
          <a:lum bright="70000" contrast="-70000"/>
          <a:extLst>
            <a:ext uri="{BEBA8EAE-BF5A-486C-A8C5-ECC9F3942E4B}">
              <a14:imgProps xmlns:a14="http://schemas.microsoft.com/office/drawing/2010/main">
                <a14:imgLayer r:embed="rId13">
                  <a14:imgEffect>
                    <a14:colorTemperature colorTemp="4726"/>
                  </a14:imgEffect>
                  <a14:imgEffect>
                    <a14:saturation sat="0"/>
                  </a14:imgEffect>
                </a14:imgLayer>
              </a14:imgProps>
            </a:ext>
          </a:extLst>
        </a:blip>
        <a:stretch>
          <a:fillRect/>
        </a:stretch>
      </xdr:blipFill>
      <xdr:spPr>
        <a:xfrm>
          <a:off x="9426933" y="62183"/>
          <a:ext cx="335788" cy="301220"/>
        </a:xfrm>
        <a:prstGeom prst="rect">
          <a:avLst/>
        </a:prstGeom>
        <a:noFill/>
        <a:ln>
          <a:noFill/>
        </a:ln>
      </xdr:spPr>
    </xdr:pic>
    <xdr:clientData fLock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391131</xdr:colOff>
      <xdr:row>0</xdr:row>
      <xdr:rowOff>394435</xdr:rowOff>
    </xdr:to>
    <xdr:pic macro="[0]!gotoHOME">
      <xdr:nvPicPr>
        <xdr:cNvPr id="3" name="Picture 2">
          <a:extLst>
            <a:ext uri="{FF2B5EF4-FFF2-40B4-BE49-F238E27FC236}">
              <a16:creationId xmlns:a16="http://schemas.microsoft.com/office/drawing/2014/main" id="{991D413A-0336-4CD6-8D4E-386815972823}"/>
            </a:ext>
          </a:extLst>
        </xdr:cNvPr>
        <xdr:cNvPicPr>
          <a:picLocks noChangeAspect="1"/>
        </xdr:cNvPicPr>
      </xdr:nvPicPr>
      <xdr:blipFill>
        <a:blip xmlns:r="http://schemas.openxmlformats.org/officeDocument/2006/relationships" r:embed="rId1"/>
        <a:stretch>
          <a:fillRect/>
        </a:stretch>
      </xdr:blipFill>
      <xdr:spPr>
        <a:xfrm>
          <a:off x="0" y="0"/>
          <a:ext cx="391131" cy="394435"/>
        </a:xfrm>
        <a:prstGeom prst="rect">
          <a:avLst/>
        </a:prstGeom>
      </xdr:spPr>
    </xdr:pic>
    <xdr:clientData fLocksWithSheet="0"/>
  </xdr:twoCellAnchor>
  <xdr:twoCellAnchor editAs="oneCell">
    <xdr:from>
      <xdr:col>13</xdr:col>
      <xdr:colOff>47570</xdr:colOff>
      <xdr:row>0</xdr:row>
      <xdr:rowOff>68710</xdr:rowOff>
    </xdr:from>
    <xdr:to>
      <xdr:col>14</xdr:col>
      <xdr:colOff>576609</xdr:colOff>
      <xdr:row>0</xdr:row>
      <xdr:rowOff>360662</xdr:rowOff>
    </xdr:to>
    <xdr:pic>
      <xdr:nvPicPr>
        <xdr:cNvPr id="4" name="Picture 3">
          <a:extLst>
            <a:ext uri="{FF2B5EF4-FFF2-40B4-BE49-F238E27FC236}">
              <a16:creationId xmlns:a16="http://schemas.microsoft.com/office/drawing/2014/main" id="{48FB55FB-DB01-4C3A-82F3-ABAF0F90A196}"/>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rightnessContrast bright="40000" contrast="40000"/>
                  </a14:imgEffect>
                </a14:imgLayer>
              </a14:imgProps>
            </a:ext>
            <a:ext uri="{28A0092B-C50C-407E-A947-70E740481C1C}">
              <a14:useLocalDpi xmlns:a14="http://schemas.microsoft.com/office/drawing/2010/main"/>
            </a:ext>
          </a:extLst>
        </a:blip>
        <a:stretch>
          <a:fillRect/>
        </a:stretch>
      </xdr:blipFill>
      <xdr:spPr>
        <a:xfrm>
          <a:off x="8293027" y="68710"/>
          <a:ext cx="1163305" cy="291952"/>
        </a:xfrm>
        <a:prstGeom prst="rect">
          <a:avLst/>
        </a:prstGeom>
      </xdr:spPr>
    </xdr:pic>
    <xdr:clientData/>
  </xdr:twoCellAnchor>
  <xdr:twoCellAnchor>
    <xdr:from>
      <xdr:col>1</xdr:col>
      <xdr:colOff>153281</xdr:colOff>
      <xdr:row>3</xdr:row>
      <xdr:rowOff>105533</xdr:rowOff>
    </xdr:from>
    <xdr:to>
      <xdr:col>6</xdr:col>
      <xdr:colOff>639552</xdr:colOff>
      <xdr:row>6</xdr:row>
      <xdr:rowOff>137424</xdr:rowOff>
    </xdr:to>
    <xdr:sp macro="" textlink="">
      <xdr:nvSpPr>
        <xdr:cNvPr id="5" name="Rectangle 4">
          <a:extLst>
            <a:ext uri="{FF2B5EF4-FFF2-40B4-BE49-F238E27FC236}">
              <a16:creationId xmlns:a16="http://schemas.microsoft.com/office/drawing/2014/main" id="{197EDC5F-8714-4820-B6AD-5E4AAF94D868}"/>
            </a:ext>
          </a:extLst>
        </xdr:cNvPr>
        <xdr:cNvSpPr/>
      </xdr:nvSpPr>
      <xdr:spPr>
        <a:xfrm>
          <a:off x="787547" y="871938"/>
          <a:ext cx="4661855" cy="571017"/>
        </a:xfrm>
        <a:prstGeom prst="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baseline="0">
              <a:solidFill>
                <a:sysClr val="windowText" lastClr="000000"/>
              </a:solidFill>
            </a:rPr>
            <a:t>To maximize the business value of this tool, the CIT-PMO team would like to know more on what information you further need on your projects.</a:t>
          </a:r>
        </a:p>
      </xdr:txBody>
    </xdr:sp>
    <xdr:clientData/>
  </xdr:twoCellAnchor>
  <xdr:twoCellAnchor>
    <xdr:from>
      <xdr:col>2</xdr:col>
      <xdr:colOff>137424</xdr:colOff>
      <xdr:row>2</xdr:row>
      <xdr:rowOff>58141</xdr:rowOff>
    </xdr:from>
    <xdr:to>
      <xdr:col>5</xdr:col>
      <xdr:colOff>604936</xdr:colOff>
      <xdr:row>4</xdr:row>
      <xdr:rowOff>36347</xdr:rowOff>
    </xdr:to>
    <xdr:sp macro="" textlink="">
      <xdr:nvSpPr>
        <xdr:cNvPr id="6" name="Rectangle 5">
          <a:extLst>
            <a:ext uri="{FF2B5EF4-FFF2-40B4-BE49-F238E27FC236}">
              <a16:creationId xmlns:a16="http://schemas.microsoft.com/office/drawing/2014/main" id="{3313445E-BD9B-4E9F-866F-32068885D95B}"/>
            </a:ext>
          </a:extLst>
        </xdr:cNvPr>
        <xdr:cNvSpPr/>
      </xdr:nvSpPr>
      <xdr:spPr>
        <a:xfrm>
          <a:off x="1606807" y="644837"/>
          <a:ext cx="2972862" cy="337623"/>
        </a:xfrm>
        <a:prstGeom prst="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We'd like to hear</a:t>
          </a:r>
          <a:r>
            <a:rPr lang="en-US" sz="1600" b="1" baseline="0">
              <a:solidFill>
                <a:sysClr val="windowText" lastClr="000000"/>
              </a:solidFill>
            </a:rPr>
            <a:t> from you</a:t>
          </a:r>
          <a:endParaRPr lang="en-US" sz="1600" b="1">
            <a:solidFill>
              <a:sysClr val="windowText" lastClr="000000"/>
            </a:solidFill>
          </a:endParaRPr>
        </a:p>
      </xdr:txBody>
    </xdr:sp>
    <xdr:clientData/>
  </xdr:twoCellAnchor>
  <xdr:twoCellAnchor>
    <xdr:from>
      <xdr:col>8</xdr:col>
      <xdr:colOff>77437</xdr:colOff>
      <xdr:row>7</xdr:row>
      <xdr:rowOff>84568</xdr:rowOff>
    </xdr:from>
    <xdr:to>
      <xdr:col>14</xdr:col>
      <xdr:colOff>406588</xdr:colOff>
      <xdr:row>9</xdr:row>
      <xdr:rowOff>91429</xdr:rowOff>
    </xdr:to>
    <xdr:sp macro="" textlink="">
      <xdr:nvSpPr>
        <xdr:cNvPr id="8" name="Rectangle 7">
          <a:extLst>
            <a:ext uri="{FF2B5EF4-FFF2-40B4-BE49-F238E27FC236}">
              <a16:creationId xmlns:a16="http://schemas.microsoft.com/office/drawing/2014/main" id="{F3B58E0F-0017-4C0F-A53D-FC58062BD95D}"/>
            </a:ext>
          </a:extLst>
        </xdr:cNvPr>
        <xdr:cNvSpPr/>
      </xdr:nvSpPr>
      <xdr:spPr>
        <a:xfrm>
          <a:off x="6356669" y="1575093"/>
          <a:ext cx="4134747" cy="376849"/>
        </a:xfrm>
        <a:prstGeom prst="rect">
          <a:avLst/>
        </a:prstGeom>
        <a:solidFill>
          <a:schemeClr val="accent6">
            <a:lumMod val="20000"/>
            <a:lumOff val="80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Get in Touch with the Central IT PMO Team</a:t>
          </a:r>
        </a:p>
      </xdr:txBody>
    </xdr:sp>
    <xdr:clientData/>
  </xdr:twoCellAnchor>
  <xdr:twoCellAnchor>
    <xdr:from>
      <xdr:col>7</xdr:col>
      <xdr:colOff>412274</xdr:colOff>
      <xdr:row>11</xdr:row>
      <xdr:rowOff>78411</xdr:rowOff>
    </xdr:from>
    <xdr:to>
      <xdr:col>14</xdr:col>
      <xdr:colOff>444385</xdr:colOff>
      <xdr:row>14</xdr:row>
      <xdr:rowOff>52855</xdr:rowOff>
    </xdr:to>
    <xdr:sp macro="" textlink="">
      <xdr:nvSpPr>
        <xdr:cNvPr id="9" name="Rectangle 8">
          <a:extLst>
            <a:ext uri="{FF2B5EF4-FFF2-40B4-BE49-F238E27FC236}">
              <a16:creationId xmlns:a16="http://schemas.microsoft.com/office/drawing/2014/main" id="{BEB38E33-D9CE-4A8D-80EF-A69925625BB4}"/>
            </a:ext>
          </a:extLst>
        </xdr:cNvPr>
        <xdr:cNvSpPr/>
      </xdr:nvSpPr>
      <xdr:spPr>
        <a:xfrm>
          <a:off x="6057240" y="2298342"/>
          <a:ext cx="4471973" cy="513570"/>
        </a:xfrm>
        <a:prstGeom prst="rect">
          <a:avLst/>
        </a:prstGeom>
        <a:solidFill>
          <a:schemeClr val="accent6">
            <a:lumMod val="20000"/>
            <a:lumOff val="80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u="sng">
              <a:effectLst/>
              <a:latin typeface="+mn-lt"/>
              <a:ea typeface="+mn-ea"/>
              <a:cs typeface="+mn-cs"/>
              <a:hlinkClick xmlns:r="http://schemas.openxmlformats.org/officeDocument/2006/relationships" r:id=""/>
            </a:rPr>
            <a:t>CIT.PMO@robinsonsretail.com.ph</a:t>
          </a:r>
          <a:endParaRPr kumimoji="0" lang="en-U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editAs="oneCell">
    <xdr:from>
      <xdr:col>10</xdr:col>
      <xdr:colOff>466624</xdr:colOff>
      <xdr:row>9</xdr:row>
      <xdr:rowOff>17632</xdr:rowOff>
    </xdr:from>
    <xdr:to>
      <xdr:col>11</xdr:col>
      <xdr:colOff>450566</xdr:colOff>
      <xdr:row>12</xdr:row>
      <xdr:rowOff>75694</xdr:rowOff>
    </xdr:to>
    <xdr:pic>
      <xdr:nvPicPr>
        <xdr:cNvPr id="10" name="Graphic 9" descr="Envelope">
          <a:extLst>
            <a:ext uri="{FF2B5EF4-FFF2-40B4-BE49-F238E27FC236}">
              <a16:creationId xmlns:a16="http://schemas.microsoft.com/office/drawing/2014/main" id="{0DA7BC94-AEAE-48B3-8979-98C79906A5D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014388" y="1878145"/>
          <a:ext cx="618208" cy="597188"/>
        </a:xfrm>
        <a:prstGeom prst="rect">
          <a:avLst/>
        </a:prstGeom>
      </xdr:spPr>
    </xdr:pic>
    <xdr:clientData/>
  </xdr:twoCellAnchor>
  <xdr:twoCellAnchor editAs="oneCell">
    <xdr:from>
      <xdr:col>8</xdr:col>
      <xdr:colOff>195566</xdr:colOff>
      <xdr:row>0</xdr:row>
      <xdr:rowOff>84868</xdr:rowOff>
    </xdr:from>
    <xdr:to>
      <xdr:col>8</xdr:col>
      <xdr:colOff>461404</xdr:colOff>
      <xdr:row>0</xdr:row>
      <xdr:rowOff>325113</xdr:rowOff>
    </xdr:to>
    <xdr:pic macro="[0]!gotodashboard">
      <xdr:nvPicPr>
        <xdr:cNvPr id="2" name="Picture 1">
          <a:extLst>
            <a:ext uri="{FF2B5EF4-FFF2-40B4-BE49-F238E27FC236}">
              <a16:creationId xmlns:a16="http://schemas.microsoft.com/office/drawing/2014/main" id="{71F40067-825E-4839-A12A-30DBBB907B86}"/>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duotone>
            <a:prstClr val="black"/>
            <a:srgbClr val="94A088">
              <a:lumMod val="75000"/>
              <a:tint val="45000"/>
              <a:satMod val="400000"/>
            </a:srgbClr>
          </a:duotone>
        </a:blip>
        <a:stretch>
          <a:fillRect/>
        </a:stretch>
      </xdr:blipFill>
      <xdr:spPr>
        <a:xfrm>
          <a:off x="6474798" y="84868"/>
          <a:ext cx="265838" cy="240245"/>
        </a:xfrm>
        <a:prstGeom prst="rect">
          <a:avLst/>
        </a:prstGeom>
        <a:noFill/>
      </xdr:spPr>
    </xdr:pic>
    <xdr:clientData/>
  </xdr:twoCellAnchor>
  <xdr:twoCellAnchor editAs="oneCell">
    <xdr:from>
      <xdr:col>8</xdr:col>
      <xdr:colOff>603175</xdr:colOff>
      <xdr:row>0</xdr:row>
      <xdr:rowOff>38767</xdr:rowOff>
    </xdr:from>
    <xdr:to>
      <xdr:col>9</xdr:col>
      <xdr:colOff>300222</xdr:colOff>
      <xdr:row>0</xdr:row>
      <xdr:rowOff>371214</xdr:rowOff>
    </xdr:to>
    <xdr:pic macro="[0]!GotoProjectSheetNEWNEW2">
      <xdr:nvPicPr>
        <xdr:cNvPr id="7" name="Graphic 6" descr="List">
          <a:extLst>
            <a:ext uri="{FF2B5EF4-FFF2-40B4-BE49-F238E27FC236}">
              <a16:creationId xmlns:a16="http://schemas.microsoft.com/office/drawing/2014/main" id="{2904FAD3-3A01-41E9-8EB4-B60971D227F5}"/>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882407" y="38767"/>
          <a:ext cx="331313" cy="332447"/>
        </a:xfrm>
        <a:prstGeom prst="rect">
          <a:avLst/>
        </a:prstGeom>
      </xdr:spPr>
    </xdr:pic>
    <xdr:clientData/>
  </xdr:twoCellAnchor>
  <xdr:twoCellAnchor editAs="oneCell">
    <xdr:from>
      <xdr:col>9</xdr:col>
      <xdr:colOff>441993</xdr:colOff>
      <xdr:row>0</xdr:row>
      <xdr:rowOff>0</xdr:rowOff>
    </xdr:from>
    <xdr:to>
      <xdr:col>10</xdr:col>
      <xdr:colOff>224352</xdr:colOff>
      <xdr:row>1</xdr:row>
      <xdr:rowOff>2994</xdr:rowOff>
    </xdr:to>
    <xdr:pic macro="[0]!gotoschedulegantt1">
      <xdr:nvPicPr>
        <xdr:cNvPr id="12" name="Graphic 11" descr="Daily calendar">
          <a:extLst>
            <a:ext uri="{FF2B5EF4-FFF2-40B4-BE49-F238E27FC236}">
              <a16:creationId xmlns:a16="http://schemas.microsoft.com/office/drawing/2014/main" id="{78613899-04CE-4269-B436-8A8F34C7A7CD}"/>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355491" y="0"/>
          <a:ext cx="416625" cy="409981"/>
        </a:xfrm>
        <a:prstGeom prst="rect">
          <a:avLst/>
        </a:prstGeom>
      </xdr:spPr>
    </xdr:pic>
    <xdr:clientData/>
  </xdr:twoCellAnchor>
  <xdr:twoCellAnchor editAs="oneCell">
    <xdr:from>
      <xdr:col>10</xdr:col>
      <xdr:colOff>366123</xdr:colOff>
      <xdr:row>0</xdr:row>
      <xdr:rowOff>41856</xdr:rowOff>
    </xdr:from>
    <xdr:to>
      <xdr:col>11</xdr:col>
      <xdr:colOff>92307</xdr:colOff>
      <xdr:row>0</xdr:row>
      <xdr:rowOff>368125</xdr:rowOff>
    </xdr:to>
    <xdr:pic macro="[0]!NEWgotodefinitionofFIELDS">
      <xdr:nvPicPr>
        <xdr:cNvPr id="13" name="Picture 12">
          <a:extLst>
            <a:ext uri="{FF2B5EF4-FFF2-40B4-BE49-F238E27FC236}">
              <a16:creationId xmlns:a16="http://schemas.microsoft.com/office/drawing/2014/main" id="{77357FD8-7D10-478A-BB9D-B533B465B47F}"/>
            </a:ext>
          </a:extLst>
        </xdr:cNvPr>
        <xdr:cNvPicPr>
          <a:picLocks noChangeAspect="1"/>
        </xdr:cNvPicPr>
      </xdr:nvPicPr>
      <xdr:blipFill>
        <a:blip xmlns:r="http://schemas.openxmlformats.org/officeDocument/2006/relationships" r:embed="rId11">
          <a:clrChange>
            <a:clrFrom>
              <a:srgbClr val="EFEFEF"/>
            </a:clrFrom>
            <a:clrTo>
              <a:srgbClr val="EFEFEF">
                <a:alpha val="0"/>
              </a:srgbClr>
            </a:clrTo>
          </a:clrChange>
          <a:lum bright="70000" contrast="-70000"/>
          <a:extLst>
            <a:ext uri="{BEBA8EAE-BF5A-486C-A8C5-ECC9F3942E4B}">
              <a14:imgProps xmlns:a14="http://schemas.microsoft.com/office/drawing/2010/main">
                <a14:imgLayer r:embed="rId12">
                  <a14:imgEffect>
                    <a14:colorTemperature colorTemp="4726"/>
                  </a14:imgEffect>
                  <a14:imgEffect>
                    <a14:saturation sat="0"/>
                  </a14:imgEffect>
                </a14:imgLayer>
              </a14:imgProps>
            </a:ext>
          </a:extLst>
        </a:blip>
        <a:stretch>
          <a:fillRect/>
        </a:stretch>
      </xdr:blipFill>
      <xdr:spPr>
        <a:xfrm>
          <a:off x="7913887" y="41856"/>
          <a:ext cx="360450" cy="326269"/>
        </a:xfrm>
        <a:prstGeom prst="rect">
          <a:avLst/>
        </a:prstGeom>
        <a:noFill/>
        <a:ln>
          <a:noFill/>
        </a:ln>
      </xdr:spPr>
    </xdr:pic>
    <xdr:clientData fLocksWithSheet="0"/>
  </xdr:twoCellAnchor>
  <xdr:twoCellAnchor editAs="oneCell">
    <xdr:from>
      <xdr:col>11</xdr:col>
      <xdr:colOff>234078</xdr:colOff>
      <xdr:row>0</xdr:row>
      <xdr:rowOff>77745</xdr:rowOff>
    </xdr:from>
    <xdr:to>
      <xdr:col>12</xdr:col>
      <xdr:colOff>110845</xdr:colOff>
      <xdr:row>0</xdr:row>
      <xdr:rowOff>332235</xdr:rowOff>
    </xdr:to>
    <xdr:pic macro="[0]!NEWgoTOprojectsizingParameters">
      <xdr:nvPicPr>
        <xdr:cNvPr id="14" name="Picture 13">
          <a:extLst>
            <a:ext uri="{FF2B5EF4-FFF2-40B4-BE49-F238E27FC236}">
              <a16:creationId xmlns:a16="http://schemas.microsoft.com/office/drawing/2014/main" id="{E0149B34-6482-4EDD-A3F0-80BC71EBCA51}"/>
            </a:ext>
          </a:extLst>
        </xdr:cNvPr>
        <xdr:cNvPicPr>
          <a:picLocks noChangeAspect="1"/>
        </xdr:cNvPicPr>
      </xdr:nvPicPr>
      <xdr:blipFill>
        <a:blip xmlns:r="http://schemas.openxmlformats.org/officeDocument/2006/relationships" r:embed="rId13">
          <a:clrChange>
            <a:clrFrom>
              <a:srgbClr val="FFFFFF"/>
            </a:clrFrom>
            <a:clrTo>
              <a:srgbClr val="FFFFFF">
                <a:alpha val="0"/>
              </a:srgbClr>
            </a:clrTo>
          </a:clrChange>
          <a:duotone>
            <a:srgbClr val="94A088">
              <a:shade val="45000"/>
              <a:satMod val="135000"/>
            </a:srgbClr>
            <a:prstClr val="white"/>
          </a:duotone>
        </a:blip>
        <a:stretch>
          <a:fillRect/>
        </a:stretch>
      </xdr:blipFill>
      <xdr:spPr>
        <a:xfrm>
          <a:off x="8416108" y="77745"/>
          <a:ext cx="511033" cy="254490"/>
        </a:xfrm>
        <a:prstGeom prst="rect">
          <a:avLst/>
        </a:prstGeom>
      </xdr:spPr>
    </xdr:pic>
    <xdr:clientData fLocksWithSheet="0"/>
  </xdr:twoCellAnchor>
  <xdr:twoCellAnchor editAs="oneCell">
    <xdr:from>
      <xdr:col>12</xdr:col>
      <xdr:colOff>252614</xdr:colOff>
      <xdr:row>0</xdr:row>
      <xdr:rowOff>61432</xdr:rowOff>
    </xdr:from>
    <xdr:to>
      <xdr:col>12</xdr:col>
      <xdr:colOff>530160</xdr:colOff>
      <xdr:row>0</xdr:row>
      <xdr:rowOff>348549</xdr:rowOff>
    </xdr:to>
    <xdr:pic macro="[0]!gotoCONTACTPMOSHEET">
      <xdr:nvPicPr>
        <xdr:cNvPr id="15" name="Picture 14">
          <a:extLst>
            <a:ext uri="{FF2B5EF4-FFF2-40B4-BE49-F238E27FC236}">
              <a16:creationId xmlns:a16="http://schemas.microsoft.com/office/drawing/2014/main" id="{9F49A632-DEAE-44DA-BFE9-00E77E528907}"/>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duotone>
            <a:srgbClr val="94A088">
              <a:shade val="45000"/>
              <a:satMod val="135000"/>
            </a:srgbClr>
            <a:prstClr val="white"/>
          </a:duotone>
          <a:extLst>
            <a:ext uri="{BEBA8EAE-BF5A-486C-A8C5-ECC9F3942E4B}">
              <a14:imgProps xmlns:a14="http://schemas.microsoft.com/office/drawing/2010/main">
                <a14:imgLayer r:embed="rId15">
                  <a14:imgEffect>
                    <a14:colorTemperature colorTemp="5300"/>
                  </a14:imgEffect>
                </a14:imgLayer>
              </a14:imgProps>
            </a:ext>
          </a:extLst>
        </a:blip>
        <a:stretch>
          <a:fillRect/>
        </a:stretch>
      </xdr:blipFill>
      <xdr:spPr>
        <a:xfrm>
          <a:off x="9068910" y="61432"/>
          <a:ext cx="277546" cy="287117"/>
        </a:xfrm>
        <a:prstGeom prst="rect">
          <a:avLst/>
        </a:prstGeom>
      </xdr:spPr>
    </xdr:pic>
    <xdr:clientData fLocksWithSheet="0"/>
  </xdr:twoCellAnchor>
</xdr:wsDr>
</file>

<file path=xl/drawings/drawing9.xml><?xml version="1.0" encoding="utf-8"?>
<xdr:wsDr xmlns:xdr="http://schemas.openxmlformats.org/drawingml/2006/spreadsheetDrawing" xmlns:a="http://schemas.openxmlformats.org/drawingml/2006/main">
  <xdr:twoCellAnchor editAs="absolute">
    <xdr:from>
      <xdr:col>6</xdr:col>
      <xdr:colOff>313609</xdr:colOff>
      <xdr:row>1</xdr:row>
      <xdr:rowOff>36999</xdr:rowOff>
    </xdr:from>
    <xdr:to>
      <xdr:col>7</xdr:col>
      <xdr:colOff>15121</xdr:colOff>
      <xdr:row>4</xdr:row>
      <xdr:rowOff>12203</xdr:rowOff>
    </xdr:to>
    <xdr:pic macro="[0]!gotoHOME">
      <xdr:nvPicPr>
        <xdr:cNvPr id="3" name="Picture 2">
          <a:extLst>
            <a:ext uri="{FF2B5EF4-FFF2-40B4-BE49-F238E27FC236}">
              <a16:creationId xmlns:a16="http://schemas.microsoft.com/office/drawing/2014/main" id="{1AB319A0-F79A-4272-AD51-0D11C7334FB2}"/>
            </a:ext>
          </a:extLst>
        </xdr:cNvPr>
        <xdr:cNvPicPr>
          <a:picLocks noChangeAspect="1"/>
        </xdr:cNvPicPr>
      </xdr:nvPicPr>
      <xdr:blipFill>
        <a:blip xmlns:r="http://schemas.openxmlformats.org/officeDocument/2006/relationships" r:embed="rId1"/>
        <a:stretch>
          <a:fillRect/>
        </a:stretch>
      </xdr:blipFill>
      <xdr:spPr>
        <a:xfrm>
          <a:off x="8971339" y="216708"/>
          <a:ext cx="563056" cy="514330"/>
        </a:xfrm>
        <a:prstGeom prst="rect">
          <a:avLst/>
        </a:prstGeom>
        <a:ln>
          <a:solidFill>
            <a:schemeClr val="tx1">
              <a:lumMod val="50000"/>
              <a:lumOff val="50000"/>
            </a:schemeClr>
          </a:solidFill>
        </a:ln>
        <a:effectLst>
          <a:outerShdw blurRad="63500" sx="102000" sy="102000" algn="ctr" rotWithShape="0">
            <a:prstClr val="black">
              <a:alpha val="40000"/>
            </a:prstClr>
          </a:outerShdw>
        </a:effectLst>
      </xdr:spPr>
    </xdr:pic>
    <xdr:clientData/>
  </xdr:twoCellAnchor>
  <xdr:twoCellAnchor>
    <xdr:from>
      <xdr:col>6</xdr:col>
      <xdr:colOff>121569</xdr:colOff>
      <xdr:row>12</xdr:row>
      <xdr:rowOff>92776</xdr:rowOff>
    </xdr:from>
    <xdr:to>
      <xdr:col>6</xdr:col>
      <xdr:colOff>823770</xdr:colOff>
      <xdr:row>14</xdr:row>
      <xdr:rowOff>73999</xdr:rowOff>
    </xdr:to>
    <xdr:sp macro="[0]!gotodashboard" textlink="">
      <xdr:nvSpPr>
        <xdr:cNvPr id="2" name="Rectangle 1">
          <a:extLst>
            <a:ext uri="{FF2B5EF4-FFF2-40B4-BE49-F238E27FC236}">
              <a16:creationId xmlns:a16="http://schemas.microsoft.com/office/drawing/2014/main" id="{30BE445F-7D30-46ED-B7EB-1D1A6C4C2B1A}"/>
            </a:ext>
          </a:extLst>
        </xdr:cNvPr>
        <xdr:cNvSpPr/>
      </xdr:nvSpPr>
      <xdr:spPr>
        <a:xfrm>
          <a:off x="8763442" y="2302136"/>
          <a:ext cx="702201" cy="3406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chemeClr val="tx1"/>
              </a:solidFill>
              <a:latin typeface="Calibri (body)"/>
            </a:rPr>
            <a:t>Portfolio</a:t>
          </a:r>
        </a:p>
        <a:p>
          <a:pPr algn="ctr"/>
          <a:r>
            <a:rPr lang="en-US" sz="800" b="1">
              <a:solidFill>
                <a:schemeClr val="tx1"/>
              </a:solidFill>
              <a:latin typeface="Calibri (body)"/>
            </a:rPr>
            <a:t>Dashboard</a:t>
          </a:r>
        </a:p>
      </xdr:txBody>
    </xdr:sp>
    <xdr:clientData/>
  </xdr:twoCellAnchor>
  <xdr:twoCellAnchor editAs="oneCell">
    <xdr:from>
      <xdr:col>6</xdr:col>
      <xdr:colOff>171403</xdr:colOff>
      <xdr:row>9</xdr:row>
      <xdr:rowOff>104453</xdr:rowOff>
    </xdr:from>
    <xdr:to>
      <xdr:col>6</xdr:col>
      <xdr:colOff>792833</xdr:colOff>
      <xdr:row>12</xdr:row>
      <xdr:rowOff>136668</xdr:rowOff>
    </xdr:to>
    <xdr:pic macro="[0]!gotodashboard">
      <xdr:nvPicPr>
        <xdr:cNvPr id="4" name="Picture 3">
          <a:extLst>
            <a:ext uri="{FF2B5EF4-FFF2-40B4-BE49-F238E27FC236}">
              <a16:creationId xmlns:a16="http://schemas.microsoft.com/office/drawing/2014/main" id="{69CED4A0-E083-4C25-9266-3C0940BC4F6B}"/>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duotone>
            <a:prstClr val="black"/>
            <a:schemeClr val="accent6">
              <a:lumMod val="75000"/>
              <a:tint val="45000"/>
              <a:satMod val="400000"/>
            </a:schemeClr>
          </a:duotone>
        </a:blip>
        <a:stretch>
          <a:fillRect/>
        </a:stretch>
      </xdr:blipFill>
      <xdr:spPr>
        <a:xfrm>
          <a:off x="8813276" y="1774687"/>
          <a:ext cx="621430" cy="571341"/>
        </a:xfrm>
        <a:prstGeom prst="rect">
          <a:avLst/>
        </a:prstGeom>
        <a:noFill/>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an S. San Antonio" refreshedDate="45028.646137268515" createdVersion="8" refreshedVersion="8" minRefreshableVersion="3" recordCount="249" xr:uid="{A8D53C80-4037-4620-ADBF-42412E07AD58}">
  <cacheSource type="worksheet">
    <worksheetSource name="Table3"/>
  </cacheSource>
  <cacheFields count="28">
    <cacheField name="Go to Latest Project's_x000a_Weekly Status Report" numFmtId="0">
      <sharedItems containsBlank="1"/>
    </cacheField>
    <cacheField name="Go to _x000a_Project Folder" numFmtId="0">
      <sharedItems containsBlank="1"/>
    </cacheField>
    <cacheField name="Last Update Made" numFmtId="165">
      <sharedItems containsNonDate="0" containsDate="1" containsString="0" containsBlank="1" minDate="2023-03-09T00:00:00" maxDate="2023-03-10T00:00:00"/>
    </cacheField>
    <cacheField name="Project Name" numFmtId="0">
      <sharedItems containsBlank="1"/>
    </cacheField>
    <cacheField name="Project Description and _x000a_Business Benefit" numFmtId="0">
      <sharedItems containsBlank="1"/>
    </cacheField>
    <cacheField name="Business Unit" numFmtId="0">
      <sharedItems containsBlank="1" count="37">
        <s v="GoCart"/>
        <s v="Drugstore"/>
        <s v="DIY"/>
        <s v="Convenience Store"/>
        <s v="Supermarket"/>
        <s v="Department Store"/>
        <s v="Appliances"/>
        <s v="Mass Merchanise"/>
        <s v="Toys"/>
        <s v="Beauty"/>
        <m/>
        <s v="ABSI" u="1"/>
        <s v="RB" u="1"/>
        <s v="Super50" u="1"/>
        <s v="RLC" u="1"/>
        <s v="SMG" u="1"/>
        <s v="RRHI" u="1"/>
        <s v="SSD" u="1"/>
        <s v="Toys and Beauty" u="1"/>
        <s v="RBS" u="1"/>
        <s v="RPI" u="1"/>
        <s v="RAC" u="1"/>
        <s v="Savers" u="1"/>
        <s v="RDS" u="1"/>
        <s v="RA" u="1"/>
        <s v="MNS" u="1"/>
        <s v="HM" u="1"/>
        <s v="URC" u="1"/>
        <s v="IGBS" u="1"/>
        <s v="PETSOC" u="1"/>
        <s v="RSCI" u="1"/>
        <s v="TRU" u="1"/>
        <s v="TGP" u="1"/>
        <s v="BC" u="1"/>
        <s v="RSC" u="1"/>
        <s v="DAVI" u="1"/>
        <s v="RBC" u="1"/>
      </sharedItems>
    </cacheField>
    <cacheField name="Banner" numFmtId="0">
      <sharedItems containsBlank="1" count="12">
        <s v="All Banner"/>
        <s v="TGP"/>
        <s v="HandyMan"/>
        <s v="UJ"/>
        <s v="Supermarket"/>
        <s v="DepartmentStore"/>
        <s v="Appliances"/>
        <s v="Daiso"/>
        <s v="ToysRUs"/>
        <s v="Shiseido"/>
        <s v="Rose"/>
        <m/>
      </sharedItems>
    </cacheField>
    <cacheField name="Project Completion %" numFmtId="9">
      <sharedItems containsString="0" containsBlank="1" containsNumber="1" minValue="0.12" maxValue="0.99"/>
    </cacheField>
    <cacheField name="Project Health" numFmtId="0">
      <sharedItems containsBlank="1" count="5">
        <s v="Red"/>
        <s v="Amber"/>
        <s v="Green"/>
        <s v="Not Applicable"/>
        <m/>
      </sharedItems>
    </cacheField>
    <cacheField name="Project Status" numFmtId="0">
      <sharedItems containsBlank="1" count="4">
        <s v="Completed"/>
        <s v="In Progress"/>
        <s v="In Pipeline"/>
        <m/>
      </sharedItems>
    </cacheField>
    <cacheField name="Start Date" numFmtId="165">
      <sharedItems containsNonDate="0" containsDate="1" containsString="0" containsBlank="1" minDate="2023-03-01T00:00:00" maxDate="2023-03-02T00:00:00"/>
    </cacheField>
    <cacheField name="Go-Live Date" numFmtId="165">
      <sharedItems containsNonDate="0" containsDate="1" containsString="0" containsBlank="1" minDate="2023-11-20T00:00:00" maxDate="2023-11-21T00:00:00"/>
    </cacheField>
    <cacheField name="End Date" numFmtId="165">
      <sharedItems containsNonDate="0" containsDate="1" containsString="0" containsBlank="1" minDate="2023-11-30T00:00:00" maxDate="2023-12-01T00:00:00"/>
    </cacheField>
    <cacheField name="Start Date_x000a_ (Rebaselined)" numFmtId="165">
      <sharedItems containsNonDate="0" containsDate="1" containsString="0" containsBlank="1" minDate="2023-01-01T00:00:00" maxDate="2023-05-06T00:00:00"/>
    </cacheField>
    <cacheField name="Go-Live Date_x000a_(Rebaselined)" numFmtId="165">
      <sharedItems containsNonDate="0" containsDate="1" containsString="0" containsBlank="1" minDate="2023-06-20T00:00:00" maxDate="2024-01-01T00:00:00"/>
    </cacheField>
    <cacheField name="End Date_x000a_(Rebaselined)" numFmtId="165">
      <sharedItems containsNonDate="0" containsDate="1" containsString="0" containsBlank="1" minDate="2023-07-07T00:00:00" maxDate="2024-01-01T00:00:00"/>
    </cacheField>
    <cacheField name="Project Size" numFmtId="0">
      <sharedItems containsBlank="1" count="6">
        <s v="Enhancement"/>
        <s v="Medium"/>
        <s v="Small"/>
        <s v="MEGA"/>
        <s v="Large"/>
        <m/>
      </sharedItems>
    </cacheField>
    <cacheField name="Project Phase" numFmtId="0">
      <sharedItems containsBlank="1" count="5">
        <s v="1 - Initiating"/>
        <s v="2 - Planning"/>
        <s v="3 - Executing"/>
        <s v="4 - Closing"/>
        <m/>
      </sharedItems>
    </cacheField>
    <cacheField name="Project Sponsor" numFmtId="0">
      <sharedItems containsBlank="1"/>
    </cacheField>
    <cacheField name="Sponsor Team" numFmtId="0">
      <sharedItems containsBlank="1"/>
    </cacheField>
    <cacheField name="IT Project Manager" numFmtId="0">
      <sharedItems containsBlank="1" count="7">
        <s v="PM NAME 1"/>
        <s v="PM NAME 2"/>
        <s v="PM NAME 3"/>
        <s v="PM NAME 4"/>
        <s v="PM NAME 5"/>
        <s v="PM NAME 6"/>
        <m/>
      </sharedItems>
    </cacheField>
    <cacheField name="Value Theme" numFmtId="0">
      <sharedItems containsBlank="1" count="7">
        <s v="Productivity"/>
        <s v="System Upgrade"/>
        <s v="S4HANA"/>
        <s v="Savings"/>
        <s v="Stewardship"/>
        <s v="Customer Service"/>
        <m/>
      </sharedItems>
    </cacheField>
    <cacheField name="IT COE Team" numFmtId="0">
      <sharedItems containsBlank="1" count="7">
        <s v="CCU Delivery &amp; Project Management"/>
        <s v="Supply Chain "/>
        <s v="Data Analytics"/>
        <s v="Infrastructure &amp; Store Support"/>
        <s v="Digital Transformation"/>
        <s v="Application Development &amp; Store Systems"/>
        <m/>
      </sharedItems>
    </cacheField>
    <cacheField name="Remarks" numFmtId="0">
      <sharedItems containsBlank="1"/>
    </cacheField>
    <cacheField name="Budget Approved_x000a_ (Implem Svcs, Software, Hardware)" numFmtId="166">
      <sharedItems containsString="0" containsBlank="1" containsNumber="1" containsInteger="1" minValue="0" maxValue="1000000"/>
    </cacheField>
    <cacheField name="Actual Cost" numFmtId="166">
      <sharedItems containsString="0" containsBlank="1" containsNumber="1" containsInteger="1" minValue="0" maxValue="300000"/>
    </cacheField>
    <cacheField name="Cost at Completion" numFmtId="0">
      <sharedItems containsString="0" containsBlank="1" containsNumber="1" containsInteger="1" minValue="0" maxValue="1500000"/>
    </cacheField>
    <cacheField name="Savings in PHP" numFmtId="168">
      <sharedItems containsSemiMixedTypes="0" containsString="0" containsNumber="1" containsInteger="1" minValue="-500000" maxValue="0"/>
    </cacheField>
  </cacheFields>
  <extLst>
    <ext xmlns:x14="http://schemas.microsoft.com/office/spreadsheetml/2009/9/main" uri="{725AE2AE-9491-48be-B2B4-4EB974FC3084}">
      <x14:pivotCacheDefinition pivotCacheId="21148569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9">
  <r>
    <s v="LINK"/>
    <s v="LINK"/>
    <d v="2023-03-09T00:00:00"/>
    <s v="PROJECT ABC - Release 1"/>
    <s v="Insert Text Here"/>
    <x v="0"/>
    <x v="0"/>
    <n v="0.5"/>
    <x v="0"/>
    <x v="0"/>
    <d v="2023-03-01T00:00:00"/>
    <d v="2023-11-20T00:00:00"/>
    <d v="2023-11-30T00:00:00"/>
    <d v="2023-03-01T00:00:00"/>
    <d v="2023-11-20T00:00:00"/>
    <d v="2023-11-29T00:00:00"/>
    <x v="0"/>
    <x v="0"/>
    <s v="Sponsor Name 1"/>
    <s v="GoCart"/>
    <x v="0"/>
    <x v="0"/>
    <x v="0"/>
    <s v="Insert Remarks Here"/>
    <n v="0"/>
    <n v="0"/>
    <n v="0"/>
    <n v="0"/>
  </r>
  <r>
    <s v="LINK"/>
    <s v="LINK"/>
    <d v="2023-03-09T00:00:00"/>
    <s v="PROJECT ABC - Release 2"/>
    <s v="Insert Text Here"/>
    <x v="1"/>
    <x v="1"/>
    <n v="0.2"/>
    <x v="1"/>
    <x v="1"/>
    <d v="2023-03-01T00:00:00"/>
    <d v="2023-11-20T00:00:00"/>
    <d v="2023-11-30T00:00:00"/>
    <d v="2023-03-02T00:00:00"/>
    <d v="2023-10-20T00:00:00"/>
    <d v="2023-10-30T00:00:00"/>
    <x v="0"/>
    <x v="1"/>
    <s v="Sponsor Name 2"/>
    <s v="Logistics"/>
    <x v="1"/>
    <x v="1"/>
    <x v="1"/>
    <s v="Insert Remarks Here"/>
    <n v="1000000"/>
    <n v="300000"/>
    <n v="1000000"/>
    <n v="0"/>
  </r>
  <r>
    <s v="LINK"/>
    <s v="LINK"/>
    <d v="2023-03-09T00:00:00"/>
    <s v="PROJECT ABC - Release 3"/>
    <s v="Insert Text Here"/>
    <x v="2"/>
    <x v="2"/>
    <n v="0.5"/>
    <x v="2"/>
    <x v="1"/>
    <d v="2023-03-01T00:00:00"/>
    <d v="2023-11-20T00:00:00"/>
    <d v="2023-11-30T00:00:00"/>
    <d v="2023-01-01T00:00:00"/>
    <d v="2023-06-20T00:00:00"/>
    <d v="2023-07-07T00:00:00"/>
    <x v="1"/>
    <x v="0"/>
    <s v="Sponsor Name 3"/>
    <s v="Hr, Human Capital Management"/>
    <x v="2"/>
    <x v="2"/>
    <x v="2"/>
    <s v="Insert Remarks Here"/>
    <n v="1000000"/>
    <n v="300000"/>
    <n v="1000000"/>
    <n v="0"/>
  </r>
  <r>
    <s v="LINK"/>
    <s v="LINK"/>
    <d v="2023-03-09T00:00:00"/>
    <s v="PROJECT 4"/>
    <s v="Insert Text Here"/>
    <x v="3"/>
    <x v="3"/>
    <n v="0.6"/>
    <x v="3"/>
    <x v="0"/>
    <d v="2023-03-01T00:00:00"/>
    <d v="2023-11-20T00:00:00"/>
    <d v="2023-11-30T00:00:00"/>
    <d v="2023-02-01T00:00:00"/>
    <d v="2023-12-31T00:00:00"/>
    <d v="2023-12-31T00:00:00"/>
    <x v="2"/>
    <x v="2"/>
    <s v="Sponsor Name 4"/>
    <s v="Supply Chain "/>
    <x v="3"/>
    <x v="3"/>
    <x v="3"/>
    <s v="Insert Remarks Here"/>
    <n v="1000000"/>
    <n v="300000"/>
    <n v="1000000"/>
    <n v="0"/>
  </r>
  <r>
    <s v="LINK"/>
    <s v="LINK"/>
    <d v="2023-03-09T00:00:00"/>
    <s v="PROJECT 5"/>
    <s v="Insert Text Here"/>
    <x v="4"/>
    <x v="4"/>
    <n v="0.8"/>
    <x v="3"/>
    <x v="0"/>
    <d v="2023-03-01T00:00:00"/>
    <d v="2023-11-20T00:00:00"/>
    <d v="2023-11-30T00:00:00"/>
    <d v="2023-03-01T00:00:00"/>
    <d v="2023-11-20T00:00:00"/>
    <d v="2023-11-30T00:00:00"/>
    <x v="3"/>
    <x v="1"/>
    <s v="Sponsor Name 5"/>
    <s v="It Security"/>
    <x v="4"/>
    <x v="4"/>
    <x v="4"/>
    <s v="Insert Remarks Here"/>
    <n v="1000000"/>
    <n v="300000"/>
    <n v="1000000"/>
    <n v="0"/>
  </r>
  <r>
    <s v="LINK"/>
    <s v="LINK"/>
    <d v="2023-03-09T00:00:00"/>
    <s v="PROJECT 6"/>
    <s v="Insert Text Here"/>
    <x v="5"/>
    <x v="5"/>
    <n v="0.99"/>
    <x v="1"/>
    <x v="1"/>
    <d v="2023-03-01T00:00:00"/>
    <d v="2023-11-20T00:00:00"/>
    <d v="2023-11-30T00:00:00"/>
    <d v="2023-03-01T00:00:00"/>
    <d v="2023-11-20T00:00:00"/>
    <d v="2023-11-30T00:00:00"/>
    <x v="0"/>
    <x v="3"/>
    <s v="Sponsor Name 6"/>
    <s v="Store Systems"/>
    <x v="5"/>
    <x v="5"/>
    <x v="5"/>
    <s v="Insert Remarks Here"/>
    <n v="1000000"/>
    <n v="300000"/>
    <n v="1000000"/>
    <n v="0"/>
  </r>
  <r>
    <s v="LINK"/>
    <s v="LINK"/>
    <d v="2023-03-09T00:00:00"/>
    <s v="PROJECT 7"/>
    <s v="Insert Text Here"/>
    <x v="6"/>
    <x v="6"/>
    <n v="0.99"/>
    <x v="2"/>
    <x v="0"/>
    <d v="2023-03-01T00:00:00"/>
    <d v="2023-11-20T00:00:00"/>
    <d v="2023-11-30T00:00:00"/>
    <d v="2023-03-01T00:00:00"/>
    <d v="2023-11-20T00:00:00"/>
    <d v="2023-11-30T00:00:00"/>
    <x v="4"/>
    <x v="3"/>
    <s v="Sponsor Name 6"/>
    <s v="Store Systems"/>
    <x v="5"/>
    <x v="5"/>
    <x v="5"/>
    <s v="Insert Remarks Here"/>
    <n v="1000000"/>
    <n v="300000"/>
    <n v="1000000"/>
    <n v="0"/>
  </r>
  <r>
    <s v="LINK"/>
    <s v="LINK"/>
    <d v="2023-03-09T00:00:00"/>
    <s v="PROJECT 8"/>
    <s v="Insert Text Here"/>
    <x v="7"/>
    <x v="7"/>
    <n v="0.2"/>
    <x v="3"/>
    <x v="2"/>
    <d v="2023-03-01T00:00:00"/>
    <d v="2023-11-20T00:00:00"/>
    <d v="2023-11-30T00:00:00"/>
    <d v="2023-03-01T00:00:00"/>
    <d v="2023-11-20T00:00:00"/>
    <d v="2023-11-29T00:00:00"/>
    <x v="1"/>
    <x v="0"/>
    <s v="Sponsor Name 1"/>
    <s v="Manufacturing"/>
    <x v="0"/>
    <x v="0"/>
    <x v="0"/>
    <s v="Insert Remarks Here"/>
    <n v="1000000"/>
    <n v="300000"/>
    <n v="1000000"/>
    <n v="0"/>
  </r>
  <r>
    <s v="LINK"/>
    <s v="LINK"/>
    <d v="2023-03-09T00:00:00"/>
    <s v="PROJECT 9"/>
    <s v="Insert Text Here"/>
    <x v="8"/>
    <x v="8"/>
    <n v="0.12"/>
    <x v="0"/>
    <x v="2"/>
    <d v="2023-03-01T00:00:00"/>
    <d v="2023-11-20T00:00:00"/>
    <d v="2023-11-30T00:00:00"/>
    <d v="2023-03-02T00:00:00"/>
    <d v="2023-10-20T00:00:00"/>
    <d v="2023-10-30T00:00:00"/>
    <x v="2"/>
    <x v="1"/>
    <s v="Sponsor Name 2"/>
    <s v="Logistics"/>
    <x v="1"/>
    <x v="1"/>
    <x v="1"/>
    <s v="Insert Remarks Here"/>
    <n v="1000000"/>
    <n v="300000"/>
    <n v="1000000"/>
    <n v="0"/>
  </r>
  <r>
    <s v="LINK"/>
    <s v="LINK"/>
    <d v="2023-03-09T00:00:00"/>
    <s v="PROJECT 10"/>
    <s v="Insert Text Here"/>
    <x v="9"/>
    <x v="9"/>
    <n v="0.13"/>
    <x v="1"/>
    <x v="1"/>
    <d v="2023-03-01T00:00:00"/>
    <d v="2023-11-20T00:00:00"/>
    <d v="2023-11-30T00:00:00"/>
    <d v="2023-05-05T00:00:00"/>
    <d v="2023-06-20T00:00:00"/>
    <d v="2023-07-07T00:00:00"/>
    <x v="3"/>
    <x v="0"/>
    <s v="Sponsor Name 3"/>
    <s v="Hr, Human Capital Management"/>
    <x v="2"/>
    <x v="2"/>
    <x v="2"/>
    <s v="Insert Remarks Here"/>
    <n v="1000000"/>
    <n v="300000"/>
    <n v="1000000"/>
    <n v="0"/>
  </r>
  <r>
    <s v="LINK"/>
    <s v="LINK"/>
    <d v="2023-03-09T00:00:00"/>
    <s v="PROJECT 11"/>
    <s v="Insert Text Here"/>
    <x v="3"/>
    <x v="3"/>
    <n v="0.14000000000000001"/>
    <x v="2"/>
    <x v="1"/>
    <d v="2023-03-01T00:00:00"/>
    <d v="2023-11-20T00:00:00"/>
    <d v="2023-11-30T00:00:00"/>
    <d v="2023-02-01T00:00:00"/>
    <d v="2023-12-31T00:00:00"/>
    <d v="2023-12-31T00:00:00"/>
    <x v="0"/>
    <x v="2"/>
    <s v="Sponsor Name 4"/>
    <s v="Supply Chain "/>
    <x v="3"/>
    <x v="3"/>
    <x v="3"/>
    <s v="Insert Remarks Here"/>
    <n v="1000000"/>
    <n v="300000"/>
    <n v="1000000"/>
    <n v="0"/>
  </r>
  <r>
    <s v="LINK"/>
    <s v="LINK"/>
    <d v="2023-03-09T00:00:00"/>
    <s v="PROJECT 12"/>
    <s v="Insert Text Here"/>
    <x v="1"/>
    <x v="10"/>
    <n v="0.2"/>
    <x v="3"/>
    <x v="2"/>
    <d v="2023-03-01T00:00:00"/>
    <d v="2023-11-20T00:00:00"/>
    <d v="2023-11-30T00:00:00"/>
    <d v="2023-03-01T00:00:00"/>
    <d v="2023-11-20T00:00:00"/>
    <d v="2023-11-30T00:00:00"/>
    <x v="4"/>
    <x v="1"/>
    <s v="Sponsor Name 5"/>
    <s v="It Security"/>
    <x v="4"/>
    <x v="4"/>
    <x v="4"/>
    <s v="Insert Remarks Here"/>
    <n v="1000000"/>
    <n v="300000"/>
    <n v="1000000"/>
    <n v="0"/>
  </r>
  <r>
    <s v="LINK"/>
    <s v="LINK"/>
    <d v="2023-03-09T00:00:00"/>
    <s v="PROJECT 13"/>
    <s v="Insert Text Here"/>
    <x v="6"/>
    <x v="6"/>
    <n v="0.22"/>
    <x v="0"/>
    <x v="2"/>
    <d v="2023-03-01T00:00:00"/>
    <d v="2023-11-20T00:00:00"/>
    <d v="2023-11-30T00:00:00"/>
    <d v="2023-03-01T00:00:00"/>
    <d v="2023-11-20T00:00:00"/>
    <d v="2023-11-30T00:00:00"/>
    <x v="1"/>
    <x v="3"/>
    <s v="Sponsor Name 6"/>
    <s v="Store Systems"/>
    <x v="5"/>
    <x v="5"/>
    <x v="5"/>
    <s v="Insert Remarks Here"/>
    <n v="1000000"/>
    <n v="300000"/>
    <n v="1000000"/>
    <n v="0"/>
  </r>
  <r>
    <s v="LINK"/>
    <s v="LINK"/>
    <d v="2023-03-09T00:00:00"/>
    <s v="PROJECT 14"/>
    <s v="Insert Text Here"/>
    <x v="1"/>
    <x v="10"/>
    <n v="0.5"/>
    <x v="1"/>
    <x v="1"/>
    <d v="2023-03-01T00:00:00"/>
    <d v="2023-11-20T00:00:00"/>
    <d v="2023-11-30T00:00:00"/>
    <d v="2023-03-01T00:00:00"/>
    <d v="2023-11-20T00:00:00"/>
    <d v="2023-11-30T00:00:00"/>
    <x v="2"/>
    <x v="3"/>
    <s v="Sponsor Name 6"/>
    <s v="Store Systems"/>
    <x v="5"/>
    <x v="5"/>
    <x v="5"/>
    <s v="Insert Remarks Here"/>
    <n v="1000000"/>
    <n v="300000"/>
    <n v="1500000"/>
    <n v="-50000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r>
    <m/>
    <m/>
    <m/>
    <m/>
    <m/>
    <x v="10"/>
    <x v="11"/>
    <m/>
    <x v="4"/>
    <x v="3"/>
    <m/>
    <m/>
    <m/>
    <m/>
    <m/>
    <m/>
    <x v="5"/>
    <x v="4"/>
    <m/>
    <m/>
    <x v="6"/>
    <x v="6"/>
    <x v="6"/>
    <m/>
    <m/>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05996D1-4EDB-43EC-BC29-004E8049645D}"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4:B17" firstHeaderRow="1" firstDataRow="1" firstDataCol="1" rowPageCount="1" colPageCount="1"/>
  <pivotFields count="28">
    <pivotField showAll="0"/>
    <pivotField showAll="0"/>
    <pivotField showAll="0"/>
    <pivotField showAll="0"/>
    <pivotField showAll="0"/>
    <pivotField showAll="0">
      <items count="38">
        <item m="1" x="11"/>
        <item x="6"/>
        <item m="1" x="33"/>
        <item x="9"/>
        <item x="3"/>
        <item m="1" x="35"/>
        <item x="5"/>
        <item x="2"/>
        <item x="1"/>
        <item x="0"/>
        <item m="1" x="26"/>
        <item m="1" x="28"/>
        <item x="7"/>
        <item m="1" x="25"/>
        <item m="1" x="29"/>
        <item m="1" x="24"/>
        <item m="1" x="21"/>
        <item m="1" x="12"/>
        <item m="1" x="36"/>
        <item m="1" x="19"/>
        <item m="1" x="23"/>
        <item m="1" x="14"/>
        <item m="1" x="20"/>
        <item m="1" x="16"/>
        <item m="1" x="34"/>
        <item m="1" x="30"/>
        <item m="1" x="22"/>
        <item m="1" x="15"/>
        <item m="1" x="17"/>
        <item m="1" x="13"/>
        <item x="4"/>
        <item m="1" x="32"/>
        <item x="8"/>
        <item m="1" x="18"/>
        <item m="1" x="31"/>
        <item m="1" x="27"/>
        <item x="10"/>
        <item t="default"/>
      </items>
    </pivotField>
    <pivotField showAll="0">
      <items count="13">
        <item x="0"/>
        <item x="6"/>
        <item x="7"/>
        <item x="5"/>
        <item x="2"/>
        <item x="10"/>
        <item x="9"/>
        <item x="4"/>
        <item x="1"/>
        <item x="8"/>
        <item x="3"/>
        <item x="11"/>
        <item t="default"/>
      </items>
    </pivotField>
    <pivotField showAll="0"/>
    <pivotField axis="axisRow" dataField="1" showAll="0">
      <items count="6">
        <item x="1"/>
        <item x="2"/>
        <item x="0"/>
        <item h="1" x="4"/>
        <item h="1" x="3"/>
        <item t="default"/>
      </items>
    </pivotField>
    <pivotField axis="axisPage" multipleItemSelectionAllowed="1" showAll="0">
      <items count="5">
        <item h="1" x="0"/>
        <item h="1" x="2"/>
        <item x="1"/>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5"/>
        <item x="0"/>
        <item x="2"/>
        <item x="4"/>
        <item x="3"/>
        <item x="1"/>
        <item x="6"/>
        <item t="default"/>
      </items>
    </pivotField>
    <pivotField showAll="0"/>
    <pivotField showAll="0"/>
    <pivotField showAll="0"/>
    <pivotField showAll="0"/>
    <pivotField showAll="0"/>
  </pivotFields>
  <rowFields count="1">
    <field x="8"/>
  </rowFields>
  <rowItems count="3">
    <i>
      <x/>
    </i>
    <i>
      <x v="1"/>
    </i>
    <i t="grand">
      <x/>
    </i>
  </rowItems>
  <colItems count="1">
    <i/>
  </colItems>
  <pageFields count="1">
    <pageField fld="9" hier="-1"/>
  </pageFields>
  <dataFields count="1">
    <dataField name="Count of Project Health" fld="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D210B82-7334-4ACB-9C14-AFFBE7AD001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B10" firstHeaderRow="1" firstDataRow="1" firstDataCol="1"/>
  <pivotFields count="28">
    <pivotField showAll="0"/>
    <pivotField showAll="0"/>
    <pivotField showAll="0"/>
    <pivotField showAll="0"/>
    <pivotField showAll="0"/>
    <pivotField showAll="0">
      <items count="38">
        <item m="1" x="11"/>
        <item x="6"/>
        <item m="1" x="33"/>
        <item x="9"/>
        <item x="3"/>
        <item m="1" x="35"/>
        <item x="5"/>
        <item x="2"/>
        <item x="1"/>
        <item x="0"/>
        <item m="1" x="26"/>
        <item m="1" x="28"/>
        <item x="7"/>
        <item m="1" x="25"/>
        <item m="1" x="29"/>
        <item m="1" x="24"/>
        <item m="1" x="21"/>
        <item m="1" x="12"/>
        <item m="1" x="36"/>
        <item m="1" x="19"/>
        <item m="1" x="23"/>
        <item m="1" x="14"/>
        <item m="1" x="20"/>
        <item m="1" x="16"/>
        <item m="1" x="34"/>
        <item m="1" x="30"/>
        <item m="1" x="22"/>
        <item m="1" x="15"/>
        <item m="1" x="17"/>
        <item m="1" x="13"/>
        <item x="4"/>
        <item m="1" x="32"/>
        <item x="8"/>
        <item m="1" x="18"/>
        <item m="1" x="31"/>
        <item m="1" x="27"/>
        <item x="10"/>
        <item t="default"/>
      </items>
    </pivotField>
    <pivotField showAll="0">
      <items count="13">
        <item x="0"/>
        <item x="6"/>
        <item x="7"/>
        <item x="5"/>
        <item x="2"/>
        <item x="10"/>
        <item x="9"/>
        <item x="4"/>
        <item x="1"/>
        <item x="8"/>
        <item x="3"/>
        <item x="11"/>
        <item t="default"/>
      </items>
    </pivotField>
    <pivotField showAll="0"/>
    <pivotField showAll="0"/>
    <pivotField axis="axisRow" dataField="1" showAll="0">
      <items count="5">
        <item x="0"/>
        <item x="2"/>
        <item x="1"/>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5"/>
        <item x="0"/>
        <item x="2"/>
        <item x="4"/>
        <item x="3"/>
        <item x="1"/>
        <item x="6"/>
        <item t="default"/>
      </items>
    </pivotField>
    <pivotField showAll="0"/>
    <pivotField showAll="0"/>
    <pivotField showAll="0"/>
    <pivotField showAll="0"/>
    <pivotField showAll="0"/>
  </pivotFields>
  <rowFields count="1">
    <field x="9"/>
  </rowFields>
  <rowItems count="4">
    <i>
      <x/>
    </i>
    <i>
      <x v="1"/>
    </i>
    <i>
      <x v="2"/>
    </i>
    <i t="grand">
      <x/>
    </i>
  </rowItems>
  <colItems count="1">
    <i/>
  </colItems>
  <dataFields count="1">
    <dataField name="Count of Project Status" fld="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07E1766-568D-4F1E-A286-21FB6EBE2AFC}"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9:B46" firstHeaderRow="1" firstDataRow="1" firstDataCol="1" rowPageCount="1" colPageCount="1"/>
  <pivotFields count="28">
    <pivotField showAll="0"/>
    <pivotField showAll="0"/>
    <pivotField showAll="0"/>
    <pivotField showAll="0"/>
    <pivotField showAll="0"/>
    <pivotField axis="axisPage" multipleItemSelectionAllowed="1" showAll="0">
      <items count="38">
        <item x="2"/>
        <item m="1" x="25"/>
        <item m="1" x="29"/>
        <item m="1" x="17"/>
        <item m="1" x="31"/>
        <item x="10"/>
        <item m="1" x="24"/>
        <item m="1" x="13"/>
        <item m="1" x="33"/>
        <item m="1" x="16"/>
        <item m="1" x="35"/>
        <item m="1" x="36"/>
        <item m="1" x="32"/>
        <item m="1" x="19"/>
        <item m="1" x="34"/>
        <item m="1" x="30"/>
        <item m="1" x="20"/>
        <item m="1" x="21"/>
        <item m="1" x="12"/>
        <item m="1" x="14"/>
        <item m="1" x="27"/>
        <item m="1" x="11"/>
        <item m="1" x="15"/>
        <item m="1" x="28"/>
        <item m="1" x="23"/>
        <item m="1" x="26"/>
        <item m="1" x="22"/>
        <item x="4"/>
        <item x="1"/>
        <item x="3"/>
        <item x="5"/>
        <item x="6"/>
        <item x="7"/>
        <item m="1" x="18"/>
        <item x="8"/>
        <item x="9"/>
        <item x="0"/>
        <item t="default"/>
      </items>
    </pivotField>
    <pivotField showAll="0">
      <items count="13">
        <item x="0"/>
        <item x="6"/>
        <item x="7"/>
        <item x="5"/>
        <item x="2"/>
        <item x="10"/>
        <item x="9"/>
        <item x="4"/>
        <item x="1"/>
        <item x="8"/>
        <item x="3"/>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8">
        <item x="5"/>
        <item x="0"/>
        <item x="2"/>
        <item x="3"/>
        <item x="4"/>
        <item x="1"/>
        <item h="1" x="6"/>
        <item t="default"/>
      </items>
    </pivotField>
    <pivotField showAll="0">
      <items count="8">
        <item x="5"/>
        <item x="0"/>
        <item x="2"/>
        <item x="4"/>
        <item x="3"/>
        <item x="1"/>
        <item x="6"/>
        <item t="default"/>
      </items>
    </pivotField>
    <pivotField showAll="0"/>
    <pivotField showAll="0"/>
    <pivotField showAll="0"/>
    <pivotField showAll="0"/>
    <pivotField showAll="0"/>
  </pivotFields>
  <rowFields count="1">
    <field x="21"/>
  </rowFields>
  <rowItems count="7">
    <i>
      <x/>
    </i>
    <i>
      <x v="1"/>
    </i>
    <i>
      <x v="2"/>
    </i>
    <i>
      <x v="3"/>
    </i>
    <i>
      <x v="4"/>
    </i>
    <i>
      <x v="5"/>
    </i>
    <i t="grand">
      <x/>
    </i>
  </rowItems>
  <colItems count="1">
    <i/>
  </colItems>
  <pageFields count="1">
    <pageField fld="5" hier="-1"/>
  </pageFields>
  <dataFields count="1">
    <dataField name="Count of Value Theme" fld="21" subtotal="count" baseField="0" baseItem="0"/>
  </dataFields>
  <chartFormats count="10">
    <chartFormat chart="0" format="0"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21" count="1" selected="0">
            <x v="0"/>
          </reference>
        </references>
      </pivotArea>
    </chartFormat>
    <chartFormat chart="2" format="11">
      <pivotArea type="data" outline="0" fieldPosition="0">
        <references count="2">
          <reference field="4294967294" count="1" selected="0">
            <x v="0"/>
          </reference>
          <reference field="21" count="1" selected="0">
            <x v="1"/>
          </reference>
        </references>
      </pivotArea>
    </chartFormat>
    <chartFormat chart="2" format="12">
      <pivotArea type="data" outline="0" fieldPosition="0">
        <references count="2">
          <reference field="4294967294" count="1" selected="0">
            <x v="0"/>
          </reference>
          <reference field="21" count="1" selected="0">
            <x v="2"/>
          </reference>
        </references>
      </pivotArea>
    </chartFormat>
    <chartFormat chart="2" format="13">
      <pivotArea type="data" outline="0" fieldPosition="0">
        <references count="2">
          <reference field="4294967294" count="1" selected="0">
            <x v="0"/>
          </reference>
          <reference field="21" count="1" selected="0">
            <x v="3"/>
          </reference>
        </references>
      </pivotArea>
    </chartFormat>
    <chartFormat chart="2" format="14">
      <pivotArea type="data" outline="0" fieldPosition="0">
        <references count="2">
          <reference field="4294967294" count="1" selected="0">
            <x v="0"/>
          </reference>
          <reference field="21" count="1" selected="0">
            <x v="4"/>
          </reference>
        </references>
      </pivotArea>
    </chartFormat>
    <chartFormat chart="2" format="15">
      <pivotArea type="data" outline="0" fieldPosition="0">
        <references count="2">
          <reference field="4294967294" count="1" selected="0">
            <x v="0"/>
          </reference>
          <reference field="21" count="1" selected="0">
            <x v="5"/>
          </reference>
        </references>
      </pivotArea>
    </chartFormat>
    <chartFormat chart="2" format="16">
      <pivotArea type="data" outline="0" fieldPosition="0">
        <references count="2">
          <reference field="4294967294" count="1" selected="0">
            <x v="0"/>
          </reference>
          <reference field="21" count="1" selected="0">
            <x v="6"/>
          </reference>
        </references>
      </pivotArea>
    </chartFormat>
    <chartFormat chart="2" format="17">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6B3086A-048A-4929-8292-C64AED97CF2D}"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1:A22" firstHeaderRow="1" firstDataRow="1" firstDataCol="0"/>
  <pivotFields count="28">
    <pivotField showAll="0"/>
    <pivotField showAll="0"/>
    <pivotField showAll="0"/>
    <pivotField showAll="0"/>
    <pivotField showAll="0"/>
    <pivotField showAll="0">
      <items count="38">
        <item m="1" x="11"/>
        <item x="6"/>
        <item m="1" x="33"/>
        <item x="9"/>
        <item x="3"/>
        <item m="1" x="35"/>
        <item x="5"/>
        <item x="2"/>
        <item x="1"/>
        <item x="0"/>
        <item m="1" x="26"/>
        <item m="1" x="28"/>
        <item x="7"/>
        <item m="1" x="25"/>
        <item m="1" x="29"/>
        <item m="1" x="24"/>
        <item m="1" x="21"/>
        <item m="1" x="12"/>
        <item m="1" x="36"/>
        <item m="1" x="19"/>
        <item m="1" x="23"/>
        <item m="1" x="14"/>
        <item m="1" x="20"/>
        <item m="1" x="16"/>
        <item m="1" x="34"/>
        <item m="1" x="30"/>
        <item m="1" x="22"/>
        <item m="1" x="15"/>
        <item m="1" x="17"/>
        <item m="1" x="13"/>
        <item x="4"/>
        <item m="1" x="32"/>
        <item x="8"/>
        <item m="1" x="18"/>
        <item m="1" x="31"/>
        <item m="1" x="27"/>
        <item x="10"/>
        <item t="default"/>
      </items>
    </pivotField>
    <pivotField showAll="0">
      <items count="13">
        <item x="0"/>
        <item x="6"/>
        <item x="7"/>
        <item x="5"/>
        <item x="2"/>
        <item x="10"/>
        <item x="9"/>
        <item x="4"/>
        <item x="1"/>
        <item x="8"/>
        <item x="3"/>
        <item x="11"/>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5"/>
        <item x="0"/>
        <item x="2"/>
        <item x="4"/>
        <item x="3"/>
        <item x="1"/>
        <item x="6"/>
        <item t="default"/>
      </items>
    </pivotField>
    <pivotField showAll="0"/>
    <pivotField showAll="0"/>
    <pivotField showAll="0"/>
    <pivotField showAll="0"/>
    <pivotField showAll="0"/>
  </pivotFields>
  <rowItems count="1">
    <i/>
  </rowItems>
  <colItems count="1">
    <i/>
  </colItems>
  <dataFields count="1">
    <dataField name="Average of Project Completion %" fld="7" subtotal="average" baseField="0" baseItem="1902" numFmtId="9"/>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197A606-E250-4647-A358-B6EF879B4CD6}"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9:C66" firstHeaderRow="1" firstDataRow="1" firstDataCol="0"/>
  <pivotFields count="28">
    <pivotField showAll="0"/>
    <pivotField showAll="0"/>
    <pivotField showAll="0"/>
    <pivotField showAll="0"/>
    <pivotField showAll="0"/>
    <pivotField showAll="0">
      <items count="38">
        <item m="1" x="11"/>
        <item x="6"/>
        <item m="1" x="33"/>
        <item x="9"/>
        <item x="3"/>
        <item m="1" x="35"/>
        <item x="5"/>
        <item x="2"/>
        <item x="1"/>
        <item x="0"/>
        <item m="1" x="26"/>
        <item m="1" x="28"/>
        <item x="7"/>
        <item m="1" x="25"/>
        <item m="1" x="29"/>
        <item m="1" x="24"/>
        <item m="1" x="21"/>
        <item m="1" x="12"/>
        <item m="1" x="36"/>
        <item m="1" x="19"/>
        <item m="1" x="23"/>
        <item m="1" x="14"/>
        <item m="1" x="20"/>
        <item m="1" x="16"/>
        <item m="1" x="34"/>
        <item m="1" x="30"/>
        <item m="1" x="22"/>
        <item m="1" x="15"/>
        <item m="1" x="17"/>
        <item m="1" x="13"/>
        <item x="4"/>
        <item m="1" x="32"/>
        <item x="8"/>
        <item m="1" x="18"/>
        <item m="1" x="31"/>
        <item m="1" x="27"/>
        <item x="10"/>
        <item t="default"/>
      </items>
    </pivotField>
    <pivotField showAll="0">
      <items count="13">
        <item x="0"/>
        <item x="6"/>
        <item x="7"/>
        <item x="5"/>
        <item x="2"/>
        <item x="10"/>
        <item x="9"/>
        <item x="4"/>
        <item x="1"/>
        <item x="8"/>
        <item x="3"/>
        <item x="11"/>
        <item t="default"/>
      </items>
    </pivotField>
    <pivotField showAll="0"/>
    <pivotField showAll="0"/>
    <pivotField showAll="0"/>
    <pivotField showAll="0"/>
    <pivotField showAll="0"/>
    <pivotField showAll="0"/>
    <pivotField showAll="0"/>
    <pivotField showAll="0" defaultSubtotal="0"/>
    <pivotField showAll="0"/>
    <pivotField showAll="0"/>
    <pivotField showAll="0"/>
    <pivotField showAll="0"/>
    <pivotField showAll="0"/>
    <pivotField showAll="0"/>
    <pivotField showAll="0"/>
    <pivotField showAll="0">
      <items count="8">
        <item x="5"/>
        <item x="0"/>
        <item x="2"/>
        <item x="4"/>
        <item x="3"/>
        <item x="1"/>
        <item x="6"/>
        <item t="default"/>
      </items>
    </pivotField>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692FD6F-43A6-4F4A-8F7A-DB7BA7A2CEE5}" name="PivotTable4"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68:B74" firstHeaderRow="1" firstDataRow="1" firstDataCol="1"/>
  <pivotFields count="28">
    <pivotField showAll="0"/>
    <pivotField showAll="0"/>
    <pivotField showAll="0"/>
    <pivotField showAll="0"/>
    <pivotField showAll="0"/>
    <pivotField showAll="0">
      <items count="38">
        <item m="1" x="11"/>
        <item x="6"/>
        <item m="1" x="33"/>
        <item x="9"/>
        <item x="3"/>
        <item m="1" x="35"/>
        <item x="5"/>
        <item x="2"/>
        <item x="1"/>
        <item x="0"/>
        <item m="1" x="26"/>
        <item m="1" x="28"/>
        <item x="7"/>
        <item m="1" x="25"/>
        <item m="1" x="29"/>
        <item m="1" x="24"/>
        <item m="1" x="21"/>
        <item m="1" x="12"/>
        <item m="1" x="36"/>
        <item m="1" x="19"/>
        <item m="1" x="23"/>
        <item m="1" x="14"/>
        <item m="1" x="20"/>
        <item m="1" x="16"/>
        <item m="1" x="34"/>
        <item m="1" x="30"/>
        <item m="1" x="22"/>
        <item m="1" x="15"/>
        <item m="1" x="17"/>
        <item m="1" x="13"/>
        <item x="4"/>
        <item m="1" x="32"/>
        <item x="8"/>
        <item m="1" x="18"/>
        <item m="1" x="31"/>
        <item m="1" x="27"/>
        <item x="10"/>
        <item t="default"/>
      </items>
    </pivotField>
    <pivotField showAll="0">
      <items count="13">
        <item x="0"/>
        <item x="6"/>
        <item x="7"/>
        <item x="5"/>
        <item x="2"/>
        <item x="10"/>
        <item x="9"/>
        <item x="4"/>
        <item x="1"/>
        <item x="8"/>
        <item x="3"/>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8">
        <item x="0"/>
        <item x="1"/>
        <item x="2"/>
        <item x="3"/>
        <item x="4"/>
        <item x="5"/>
        <item h="1" x="6"/>
        <item t="default"/>
      </items>
    </pivotField>
    <pivotField showAll="0"/>
    <pivotField showAll="0">
      <items count="8">
        <item x="5"/>
        <item x="0"/>
        <item x="2"/>
        <item x="4"/>
        <item x="3"/>
        <item x="1"/>
        <item x="6"/>
        <item t="default"/>
      </items>
    </pivotField>
    <pivotField showAll="0"/>
    <pivotField showAll="0"/>
    <pivotField showAll="0"/>
    <pivotField showAll="0"/>
    <pivotField showAll="0"/>
  </pivotFields>
  <rowFields count="1">
    <field x="20"/>
  </rowFields>
  <rowItems count="6">
    <i>
      <x/>
    </i>
    <i>
      <x v="1"/>
    </i>
    <i>
      <x v="2"/>
    </i>
    <i>
      <x v="3"/>
    </i>
    <i>
      <x v="4"/>
    </i>
    <i>
      <x v="5"/>
    </i>
  </rowItems>
  <colItems count="1">
    <i/>
  </colItems>
  <dataFields count="1">
    <dataField name="Count of IT Project Manager" fld="20" subtotal="count" baseField="1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0CB6B4B-4DB9-4C0C-A457-669EB5BD6DC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28">
    <pivotField showAll="0"/>
    <pivotField showAll="0"/>
    <pivotField showAll="0"/>
    <pivotField dataField="1" showAll="0"/>
    <pivotField showAll="0"/>
    <pivotField showAll="0">
      <items count="38">
        <item m="1" x="11"/>
        <item x="6"/>
        <item m="1" x="33"/>
        <item x="9"/>
        <item x="3"/>
        <item m="1" x="35"/>
        <item x="5"/>
        <item x="2"/>
        <item x="1"/>
        <item x="0"/>
        <item m="1" x="26"/>
        <item m="1" x="28"/>
        <item x="7"/>
        <item m="1" x="25"/>
        <item m="1" x="29"/>
        <item m="1" x="24"/>
        <item m="1" x="21"/>
        <item m="1" x="12"/>
        <item m="1" x="36"/>
        <item m="1" x="19"/>
        <item m="1" x="23"/>
        <item m="1" x="14"/>
        <item m="1" x="20"/>
        <item m="1" x="16"/>
        <item m="1" x="34"/>
        <item m="1" x="30"/>
        <item m="1" x="22"/>
        <item m="1" x="15"/>
        <item m="1" x="17"/>
        <item m="1" x="13"/>
        <item x="4"/>
        <item m="1" x="32"/>
        <item x="8"/>
        <item m="1" x="18"/>
        <item m="1" x="31"/>
        <item m="1" x="27"/>
        <item x="10"/>
        <item t="default"/>
      </items>
    </pivotField>
    <pivotField showAll="0">
      <items count="13">
        <item x="0"/>
        <item x="6"/>
        <item x="7"/>
        <item x="5"/>
        <item x="2"/>
        <item x="10"/>
        <item x="9"/>
        <item x="4"/>
        <item x="1"/>
        <item x="8"/>
        <item x="3"/>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5"/>
        <item x="0"/>
        <item x="2"/>
        <item x="4"/>
        <item x="3"/>
        <item x="1"/>
        <item x="6"/>
        <item t="default"/>
      </items>
    </pivotField>
    <pivotField showAll="0"/>
    <pivotField showAll="0"/>
    <pivotField showAll="0"/>
    <pivotField showAll="0"/>
    <pivotField showAll="0"/>
  </pivotFields>
  <rowItems count="1">
    <i/>
  </rowItems>
  <colItems count="1">
    <i/>
  </colItems>
  <dataFields count="1">
    <dataField name="Count of Project Name"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DDBE348-E36D-4070-8E66-FFA6DF7DD486}"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G68:H74" firstHeaderRow="1" firstDataRow="1" firstDataCol="1"/>
  <pivotFields count="28">
    <pivotField showAll="0"/>
    <pivotField showAll="0"/>
    <pivotField showAll="0"/>
    <pivotField showAll="0"/>
    <pivotField showAll="0"/>
    <pivotField showAll="0">
      <items count="38">
        <item m="1" x="11"/>
        <item x="6"/>
        <item m="1" x="33"/>
        <item x="9"/>
        <item x="3"/>
        <item m="1" x="35"/>
        <item x="5"/>
        <item x="2"/>
        <item x="1"/>
        <item x="0"/>
        <item m="1" x="26"/>
        <item m="1" x="28"/>
        <item x="7"/>
        <item m="1" x="25"/>
        <item m="1" x="29"/>
        <item m="1" x="24"/>
        <item m="1" x="21"/>
        <item m="1" x="12"/>
        <item m="1" x="36"/>
        <item m="1" x="19"/>
        <item m="1" x="23"/>
        <item m="1" x="14"/>
        <item m="1" x="20"/>
        <item m="1" x="16"/>
        <item m="1" x="34"/>
        <item m="1" x="30"/>
        <item m="1" x="22"/>
        <item m="1" x="15"/>
        <item m="1" x="17"/>
        <item m="1" x="13"/>
        <item x="4"/>
        <item m="1" x="32"/>
        <item x="8"/>
        <item m="1" x="18"/>
        <item m="1" x="31"/>
        <item m="1" x="27"/>
        <item x="10"/>
        <item t="default"/>
      </items>
    </pivotField>
    <pivotField showAll="0">
      <items count="13">
        <item x="0"/>
        <item x="6"/>
        <item x="7"/>
        <item x="5"/>
        <item x="2"/>
        <item x="10"/>
        <item x="9"/>
        <item x="4"/>
        <item x="1"/>
        <item x="8"/>
        <item x="3"/>
        <item x="11"/>
        <item t="default"/>
      </items>
    </pivotField>
    <pivotField showAll="0"/>
    <pivotField showAll="0"/>
    <pivotField showAll="0"/>
    <pivotField showAll="0"/>
    <pivotField showAll="0"/>
    <pivotField showAll="0"/>
    <pivotField showAll="0"/>
    <pivotField showAll="0"/>
    <pivotField showAll="0"/>
    <pivotField axis="axisRow" dataField="1" showAll="0">
      <items count="7">
        <item x="4"/>
        <item x="1"/>
        <item x="3"/>
        <item x="2"/>
        <item h="1" x="5"/>
        <item x="0"/>
        <item t="default"/>
      </items>
    </pivotField>
    <pivotField showAll="0"/>
    <pivotField showAll="0"/>
    <pivotField showAll="0"/>
    <pivotField showAll="0"/>
    <pivotField showAll="0"/>
    <pivotField showAll="0">
      <items count="8">
        <item x="5"/>
        <item x="0"/>
        <item x="2"/>
        <item x="4"/>
        <item x="3"/>
        <item x="1"/>
        <item x="6"/>
        <item t="default"/>
      </items>
    </pivotField>
    <pivotField showAll="0"/>
    <pivotField showAll="0"/>
    <pivotField showAll="0"/>
    <pivotField showAll="0"/>
    <pivotField showAll="0"/>
  </pivotFields>
  <rowFields count="1">
    <field x="16"/>
  </rowFields>
  <rowItems count="6">
    <i>
      <x/>
    </i>
    <i>
      <x v="1"/>
    </i>
    <i>
      <x v="2"/>
    </i>
    <i>
      <x v="3"/>
    </i>
    <i>
      <x v="5"/>
    </i>
    <i t="grand">
      <x/>
    </i>
  </rowItems>
  <colItems count="1">
    <i/>
  </colItems>
  <dataFields count="1">
    <dataField name="Count of Project Size" fld="16" subtotal="count" baseField="0" baseItem="0"/>
  </dataFields>
  <chartFormats count="6">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16" count="1" selected="0">
            <x v="0"/>
          </reference>
        </references>
      </pivotArea>
    </chartFormat>
    <chartFormat chart="1" format="3">
      <pivotArea type="data" outline="0" fieldPosition="0">
        <references count="2">
          <reference field="4294967294" count="1" selected="0">
            <x v="0"/>
          </reference>
          <reference field="16" count="1" selected="0">
            <x v="1"/>
          </reference>
        </references>
      </pivotArea>
    </chartFormat>
    <chartFormat chart="1" format="4">
      <pivotArea type="data" outline="0" fieldPosition="0">
        <references count="2">
          <reference field="4294967294" count="1" selected="0">
            <x v="0"/>
          </reference>
          <reference field="16" count="1" selected="0">
            <x v="2"/>
          </reference>
        </references>
      </pivotArea>
    </chartFormat>
    <chartFormat chart="1" format="5">
      <pivotArea type="data" outline="0" fieldPosition="0">
        <references count="2">
          <reference field="4294967294" count="1" selected="0">
            <x v="0"/>
          </reference>
          <reference field="1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E53D319-D7C4-4DF9-A323-BCAFDCD446F1}"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9:B34" firstHeaderRow="1" firstDataRow="1" firstDataCol="1" rowPageCount="1" colPageCount="1"/>
  <pivotFields count="28">
    <pivotField showAll="0"/>
    <pivotField showAll="0"/>
    <pivotField showAll="0"/>
    <pivotField showAll="0"/>
    <pivotField showAll="0"/>
    <pivotField showAll="0">
      <items count="38">
        <item m="1" x="11"/>
        <item x="6"/>
        <item m="1" x="33"/>
        <item x="9"/>
        <item x="3"/>
        <item m="1" x="35"/>
        <item x="5"/>
        <item x="2"/>
        <item x="1"/>
        <item x="0"/>
        <item m="1" x="26"/>
        <item m="1" x="28"/>
        <item x="7"/>
        <item m="1" x="25"/>
        <item m="1" x="29"/>
        <item m="1" x="24"/>
        <item m="1" x="21"/>
        <item m="1" x="12"/>
        <item m="1" x="36"/>
        <item m="1" x="19"/>
        <item m="1" x="23"/>
        <item m="1" x="14"/>
        <item m="1" x="20"/>
        <item m="1" x="16"/>
        <item m="1" x="34"/>
        <item m="1" x="30"/>
        <item m="1" x="22"/>
        <item m="1" x="15"/>
        <item m="1" x="17"/>
        <item m="1" x="13"/>
        <item x="4"/>
        <item m="1" x="32"/>
        <item x="8"/>
        <item m="1" x="18"/>
        <item m="1" x="31"/>
        <item m="1" x="27"/>
        <item x="10"/>
        <item t="default"/>
      </items>
    </pivotField>
    <pivotField showAll="0">
      <items count="13">
        <item x="0"/>
        <item x="6"/>
        <item x="7"/>
        <item x="5"/>
        <item x="2"/>
        <item x="10"/>
        <item x="9"/>
        <item x="4"/>
        <item x="1"/>
        <item x="8"/>
        <item x="3"/>
        <item x="11"/>
        <item t="default"/>
      </items>
    </pivotField>
    <pivotField showAll="0"/>
    <pivotField showAll="0"/>
    <pivotField axis="axisPage" multipleItemSelectionAllowed="1" showAll="0">
      <items count="5">
        <item h="1" x="0"/>
        <item h="1" x="2"/>
        <item x="1"/>
        <item h="1" x="3"/>
        <item t="default"/>
      </items>
    </pivotField>
    <pivotField showAll="0"/>
    <pivotField showAll="0"/>
    <pivotField showAll="0"/>
    <pivotField showAll="0"/>
    <pivotField showAll="0"/>
    <pivotField showAll="0"/>
    <pivotField showAll="0"/>
    <pivotField axis="axisRow" dataField="1" showAll="0">
      <items count="6">
        <item x="0"/>
        <item x="1"/>
        <item x="2"/>
        <item x="3"/>
        <item h="1" x="4"/>
        <item t="default"/>
      </items>
    </pivotField>
    <pivotField showAll="0"/>
    <pivotField showAll="0"/>
    <pivotField showAll="0"/>
    <pivotField showAll="0"/>
    <pivotField showAll="0">
      <items count="8">
        <item x="5"/>
        <item x="0"/>
        <item x="2"/>
        <item x="4"/>
        <item x="3"/>
        <item x="1"/>
        <item x="6"/>
        <item t="default"/>
      </items>
    </pivotField>
    <pivotField showAll="0"/>
    <pivotField showAll="0"/>
    <pivotField showAll="0"/>
    <pivotField showAll="0"/>
    <pivotField showAll="0"/>
  </pivotFields>
  <rowFields count="1">
    <field x="17"/>
  </rowFields>
  <rowItems count="5">
    <i>
      <x/>
    </i>
    <i>
      <x v="1"/>
    </i>
    <i>
      <x v="2"/>
    </i>
    <i>
      <x v="3"/>
    </i>
    <i t="grand">
      <x/>
    </i>
  </rowItems>
  <colItems count="1">
    <i/>
  </colItems>
  <pageFields count="1">
    <pageField fld="9" hier="-1"/>
  </pageFields>
  <dataFields count="1">
    <dataField name="Count of Project Phase" fld="1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386FCDB-40D9-4E44-BAA2-50F42F7FF72F}"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24:D25" firstHeaderRow="0" firstDataRow="1" firstDataCol="0"/>
  <pivotFields count="28">
    <pivotField showAll="0"/>
    <pivotField showAll="0"/>
    <pivotField showAll="0"/>
    <pivotField showAll="0"/>
    <pivotField showAll="0"/>
    <pivotField showAll="0">
      <items count="38">
        <item m="1" x="11"/>
        <item x="6"/>
        <item m="1" x="33"/>
        <item x="9"/>
        <item x="3"/>
        <item m="1" x="35"/>
        <item x="5"/>
        <item x="2"/>
        <item x="1"/>
        <item x="0"/>
        <item m="1" x="26"/>
        <item m="1" x="28"/>
        <item x="7"/>
        <item m="1" x="25"/>
        <item m="1" x="29"/>
        <item m="1" x="24"/>
        <item m="1" x="21"/>
        <item m="1" x="12"/>
        <item m="1" x="36"/>
        <item m="1" x="19"/>
        <item m="1" x="23"/>
        <item m="1" x="14"/>
        <item m="1" x="20"/>
        <item m="1" x="16"/>
        <item m="1" x="34"/>
        <item m="1" x="30"/>
        <item m="1" x="22"/>
        <item m="1" x="15"/>
        <item m="1" x="17"/>
        <item m="1" x="13"/>
        <item x="4"/>
        <item m="1" x="32"/>
        <item x="8"/>
        <item m="1" x="18"/>
        <item m="1" x="31"/>
        <item m="1" x="27"/>
        <item x="10"/>
        <item t="default"/>
      </items>
    </pivotField>
    <pivotField showAll="0">
      <items count="13">
        <item x="0"/>
        <item x="6"/>
        <item x="7"/>
        <item x="5"/>
        <item x="2"/>
        <item x="10"/>
        <item x="9"/>
        <item x="4"/>
        <item x="1"/>
        <item x="8"/>
        <item x="3"/>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5"/>
        <item x="0"/>
        <item x="2"/>
        <item x="4"/>
        <item x="3"/>
        <item x="1"/>
        <item x="6"/>
        <item t="default"/>
      </items>
    </pivotField>
    <pivotField showAll="0"/>
    <pivotField dataField="1" showAll="0"/>
    <pivotField dataField="1" showAll="0"/>
    <pivotField dataField="1" showAll="0"/>
    <pivotField dataField="1" showAll="0"/>
  </pivotFields>
  <rowItems count="1">
    <i/>
  </rowItems>
  <colFields count="1">
    <field x="-2"/>
  </colFields>
  <colItems count="4">
    <i>
      <x/>
    </i>
    <i i="1">
      <x v="1"/>
    </i>
    <i i="2">
      <x v="2"/>
    </i>
    <i i="3">
      <x v="3"/>
    </i>
  </colItems>
  <dataFields count="4">
    <dataField name="Total Budget Approved" fld="24" baseField="0" baseItem="1973"/>
    <dataField name="Total Actual Cost" fld="25" baseField="0" baseItem="1968"/>
    <dataField name="Total Cost at Completion" fld="26" baseField="0" baseItem="1971"/>
    <dataField name="Total Savings in PHP" fld="27" baseField="0" baseItem="1975"/>
  </dataFields>
  <formats count="1">
    <format dxfId="1">
      <pivotArea outline="0" collapsedLevelsAreSubtotals="1" fieldPosition="0"/>
    </format>
  </formats>
  <chartFormats count="7">
    <chartFormat chart="5" format="8" series="1">
      <pivotArea type="data" outline="0" fieldPosition="0">
        <references count="1">
          <reference field="4294967294" count="1" selected="0">
            <x v="0"/>
          </reference>
        </references>
      </pivotArea>
    </chartFormat>
    <chartFormat chart="5" format="9" series="1">
      <pivotArea type="data" outline="0" fieldPosition="0">
        <references count="1">
          <reference field="4294967294" count="1" selected="0">
            <x v="1"/>
          </reference>
        </references>
      </pivotArea>
    </chartFormat>
    <chartFormat chart="5" format="10" series="1">
      <pivotArea type="data" outline="0" fieldPosition="0">
        <references count="1">
          <reference field="4294967294" count="1" selected="0">
            <x v="2"/>
          </reference>
        </references>
      </pivotArea>
    </chartFormat>
    <chartFormat chart="5" format="11" series="1">
      <pivotArea type="data" outline="0" fieldPosition="0">
        <references count="1">
          <reference field="4294967294" count="1" selected="0">
            <x v="3"/>
          </reference>
        </references>
      </pivotArea>
    </chartFormat>
    <chartFormat chart="5" format="12">
      <pivotArea type="data" outline="0" fieldPosition="0">
        <references count="1">
          <reference field="4294967294" count="1" selected="0">
            <x v="2"/>
          </reference>
        </references>
      </pivotArea>
    </chartFormat>
    <chartFormat chart="5" format="13">
      <pivotArea type="data" outline="0" fieldPosition="0">
        <references count="1">
          <reference field="4294967294" count="1" selected="0">
            <x v="0"/>
          </reference>
        </references>
      </pivotArea>
    </chartFormat>
    <chartFormat chart="5" format="14">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siness_Unit1" xr10:uid="{EA837EC5-EF2A-467C-964A-FE26D1BE12CE}" sourceName="Business Unit">
  <pivotTables>
    <pivotTable tabId="7" name="PivotTable9"/>
    <pivotTable tabId="7" name="PivotTable1"/>
    <pivotTable tabId="7" name="PivotTable2"/>
    <pivotTable tabId="7" name="PivotTable5"/>
    <pivotTable tabId="7" name="PivotTable6"/>
    <pivotTable tabId="7" name="PivotTable7"/>
    <pivotTable tabId="7" name="PivotTable8"/>
    <pivotTable tabId="7" name="PivotTable3"/>
    <pivotTable tabId="7" name="PivotTable4"/>
    <pivotTable tabId="7" name="PivotTable10"/>
  </pivotTables>
  <data>
    <tabular pivotCacheId="2114856982" showMissing="0">
      <items count="37">
        <i x="6" s="1"/>
        <i x="9" s="1"/>
        <i x="3" s="1"/>
        <i x="5" s="1"/>
        <i x="2" s="1"/>
        <i x="1" s="1"/>
        <i x="0" s="1"/>
        <i x="7" s="1"/>
        <i x="4" s="1"/>
        <i x="8" s="1"/>
        <i x="10" s="1"/>
        <i x="11" s="1" nd="1"/>
        <i x="33" s="1" nd="1"/>
        <i x="35" s="1" nd="1"/>
        <i x="26" s="1" nd="1"/>
        <i x="28" s="1" nd="1"/>
        <i x="25" s="1" nd="1"/>
        <i x="29" s="1" nd="1"/>
        <i x="24" s="1" nd="1"/>
        <i x="21" s="1" nd="1"/>
        <i x="12" s="1" nd="1"/>
        <i x="36" s="1" nd="1"/>
        <i x="19" s="1" nd="1"/>
        <i x="23" s="1" nd="1"/>
        <i x="14" s="1" nd="1"/>
        <i x="20" s="1" nd="1"/>
        <i x="16" s="1" nd="1"/>
        <i x="34" s="1" nd="1"/>
        <i x="30" s="1" nd="1"/>
        <i x="22" s="1" nd="1"/>
        <i x="15" s="1" nd="1"/>
        <i x="17" s="1" nd="1"/>
        <i x="13" s="1" nd="1"/>
        <i x="32" s="1" nd="1"/>
        <i x="18" s="1" nd="1"/>
        <i x="31" s="1" nd="1"/>
        <i x="27"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_COE_Team1" xr10:uid="{2E553E77-7512-4BAF-9E05-5080704409F0}" sourceName="IT COE Team">
  <pivotTables>
    <pivotTable tabId="7" name="PivotTable9"/>
    <pivotTable tabId="7" name="PivotTable1"/>
    <pivotTable tabId="7" name="PivotTable2"/>
    <pivotTable tabId="7" name="PivotTable5"/>
    <pivotTable tabId="7" name="PivotTable6"/>
    <pivotTable tabId="7" name="PivotTable7"/>
    <pivotTable tabId="7" name="PivotTable8"/>
    <pivotTable tabId="7" name="PivotTable3"/>
    <pivotTable tabId="7" name="PivotTable4"/>
    <pivotTable tabId="7" name="PivotTable10"/>
  </pivotTables>
  <data>
    <tabular pivotCacheId="2114856982">
      <items count="7">
        <i x="5" s="1"/>
        <i x="0" s="1"/>
        <i x="2" s="1"/>
        <i x="4" s="1"/>
        <i x="3" s="1"/>
        <i x="1" s="1"/>
        <i x="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ner1" xr10:uid="{A59CE4C7-4151-411D-B1F3-26D6B5CEFFFD}" sourceName="Banner">
  <pivotTables>
    <pivotTable tabId="7" name="PivotTable9"/>
    <pivotTable tabId="7" name="PivotTable1"/>
    <pivotTable tabId="7" name="PivotTable10"/>
    <pivotTable tabId="7" name="PivotTable2"/>
    <pivotTable tabId="7" name="PivotTable3"/>
    <pivotTable tabId="7" name="PivotTable4"/>
    <pivotTable tabId="7" name="PivotTable5"/>
    <pivotTable tabId="7" name="PivotTable6"/>
    <pivotTable tabId="7" name="PivotTable7"/>
    <pivotTable tabId="7" name="PivotTable8"/>
  </pivotTables>
  <data>
    <tabular pivotCacheId="2114856982">
      <items count="12">
        <i x="0" s="1"/>
        <i x="6" s="1"/>
        <i x="7" s="1"/>
        <i x="5" s="1"/>
        <i x="2" s="1"/>
        <i x="10" s="1"/>
        <i x="9" s="1"/>
        <i x="4" s="1"/>
        <i x="1" s="1"/>
        <i x="8" s="1"/>
        <i x="3" s="1"/>
        <i x="1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Name" xr10:uid="{A984BD18-89D5-4ADD-AA72-F6736FFF0CA8}" sourceName="Project Name">
  <extLst>
    <x:ext xmlns:x15="http://schemas.microsoft.com/office/spreadsheetml/2010/11/main" uri="{2F2917AC-EB37-4324-AD4E-5DD8C200BD13}">
      <x15:tableSlicerCache tableId="3" column="4"/>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siness_Unit" xr10:uid="{BF422C02-CBD3-4147-AF07-3D17AD2A430F}" sourceName="Business Unit">
  <extLst>
    <x:ext xmlns:x15="http://schemas.microsoft.com/office/spreadsheetml/2010/11/main" uri="{2F2917AC-EB37-4324-AD4E-5DD8C200BD13}">
      <x15:tableSlicerCache tableId="3" column="6"/>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Sponsor" xr10:uid="{40EC7F60-C561-4B49-9FEF-4C771D81FED2}" sourceName="Project Sponsor">
  <extLst>
    <x:ext xmlns:x15="http://schemas.microsoft.com/office/spreadsheetml/2010/11/main" uri="{2F2917AC-EB37-4324-AD4E-5DD8C200BD13}">
      <x15:tableSlicerCache tableId="3" column="17"/>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_COE_Team" xr10:uid="{95CE92DA-CFB1-471A-AE6A-50EEB5E17B63}" sourceName="IT COE Team">
  <extLst>
    <x:ext xmlns:x15="http://schemas.microsoft.com/office/spreadsheetml/2010/11/main" uri="{2F2917AC-EB37-4324-AD4E-5DD8C200BD13}">
      <x15:tableSlicerCache tableId="3" column="21"/>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_Project_Manager" xr10:uid="{901F3611-CD9C-46ED-83B9-F1949CB9D1B7}" sourceName="IT Project Manager">
  <extLst>
    <x:ext xmlns:x15="http://schemas.microsoft.com/office/spreadsheetml/2010/11/main" uri="{2F2917AC-EB37-4324-AD4E-5DD8C200BD13}">
      <x15:tableSlicerCache tableId="3" column="19"/>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Health" xr10:uid="{9A3E615F-5D01-43DE-BA56-A68859E7F1DF}" sourceName="Project Health">
  <extLst>
    <x:ext xmlns:x15="http://schemas.microsoft.com/office/spreadsheetml/2010/11/main" uri="{2F2917AC-EB37-4324-AD4E-5DD8C200BD13}">
      <x15:tableSlicerCache tableId="3" column="7"/>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Status" xr10:uid="{E7378541-CADC-4F9C-91D8-1999D3079C9E}" sourceName="Project Status">
  <extLst>
    <x:ext xmlns:x15="http://schemas.microsoft.com/office/spreadsheetml/2010/11/main" uri="{2F2917AC-EB37-4324-AD4E-5DD8C200BD13}">
      <x15:tableSlicerCache tableId="3" column="8"/>
    </x:ex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Phase" xr10:uid="{91022C9E-24AE-465B-89E4-C0324A97B727}" sourceName="Project Phase">
  <extLst>
    <x:ext xmlns:x15="http://schemas.microsoft.com/office/spreadsheetml/2010/11/main" uri="{2F2917AC-EB37-4324-AD4E-5DD8C200BD13}">
      <x15:tableSlicerCache tableId="3" column="16"/>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lue_Theme" xr10:uid="{FFA7ED31-7A6A-4F59-9168-58E39ACA637F}" sourceName="Value Theme">
  <extLst>
    <x:ext xmlns:x15="http://schemas.microsoft.com/office/spreadsheetml/2010/11/main" uri="{2F2917AC-EB37-4324-AD4E-5DD8C200BD13}">
      <x15:tableSlicerCache tableId="3" column="20"/>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vings_in_PHP" xr10:uid="{5F24D7CD-BE35-4211-BBD4-012F44C64560}" sourceName="Savings in PHP">
  <extLst>
    <x:ext xmlns:x15="http://schemas.microsoft.com/office/spreadsheetml/2010/11/main" uri="{2F2917AC-EB37-4324-AD4E-5DD8C200BD13}">
      <x15:tableSlicerCache tableId="3" column="26"/>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ner" xr10:uid="{835463D0-1316-498C-9957-FAF7C6105A8A}" sourceName="Banner">
  <extLst>
    <x:ext xmlns:x15="http://schemas.microsoft.com/office/spreadsheetml/2010/11/main" uri="{2F2917AC-EB37-4324-AD4E-5DD8C200BD13}">
      <x15:tableSlicerCache tableId="3" column="27"/>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ystem_Name" xr10:uid="{FBABF567-8A0E-4134-A6A7-035453633B4A}" sourceName="System Name">
  <extLst>
    <x:ext xmlns:x15="http://schemas.microsoft.com/office/spreadsheetml/2010/11/main" uri="{2F2917AC-EB37-4324-AD4E-5DD8C200BD13}">
      <x15:tableSlicerCache tableId="2" column="3"/>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Size" xr10:uid="{B22A9589-E841-4AEA-87C6-191F008F8A98}" sourceName="Project Size">
  <extLst>
    <x:ext xmlns:x15="http://schemas.microsoft.com/office/spreadsheetml/2010/11/main" uri="{2F2917AC-EB37-4324-AD4E-5DD8C200BD13}">
      <x15:tableSlicerCache tableId="3" column="15"/>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usiness Unit 1" xr10:uid="{80A9BD55-BBDA-40B3-B683-B857B6B590CB}" cache="Slicer_Business_Unit1" caption="Business Unit" columnCount="14" style="SlicerStyleLight6" lockedPosition="1" rowHeight="239281"/>
  <slicer name="IT COE Team 1" xr10:uid="{96F3053B-63CC-4441-9261-F846ED0B3B99}" cache="Slicer_IT_COE_Team1" caption="IT COE Team" columnCount="7" style="SlicerStyleLight6" lockedPosition="1" rowHeight="180000"/>
  <slicer name="Banner 2" xr10:uid="{00FC4459-0A77-498B-9B88-D130BF637D7F}" cache="Slicer_Banner1" caption="Banner" columnCount="12" style="SlicerStyleLight6" lockedPosition="1" rowHeight="14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ject Name" xr10:uid="{3896027D-B387-472D-A5FD-131503C73A96}" cache="Slicer_Project_Name" caption="Project Name" style="dupdup 1" lockedPosition="1" rowHeight="235140"/>
  <slicer name="Business Unit" xr10:uid="{6E7F2085-971F-426B-9F9D-CB3FF01BA233}" cache="Slicer_Business_Unit" caption="Business Unit" startItem="6" columnCount="3" style="dupdup 1" lockedPosition="1" rowHeight="235140"/>
  <slicer name="Project Sponsor" xr10:uid="{91216EFB-CE83-43D1-899A-77E774A3D6E1}" cache="Slicer_Project_Sponsor" caption="Project Sponsor" columnCount="2" style="dupdup 1" lockedPosition="1" rowHeight="235140"/>
  <slicer name="IT COE Team" xr10:uid="{F34DF8BB-E21F-4822-AAE3-CC7A7D2E908F}" cache="Slicer_IT_COE_Team" caption="IT COE Team" columnCount="2" style="dupdup 1" lockedPosition="1" rowHeight="235140"/>
  <slicer name="IT Project Manager" xr10:uid="{8151C6C7-0EA6-4272-9000-C316F6C61B47}" cache="Slicer_IT_Project_Manager" caption="IT Project Manager" startItem="2" columnCount="2" style="dupdup 1" lockedPosition="1" rowHeight="235140"/>
  <slicer name="Project Health" xr10:uid="{316CFFF4-C7A0-4E48-ADC7-7126D069D3FD}" cache="Slicer_Project_Health" caption="Project Health" columnCount="4" style="dupdup 1" lockedPosition="1" rowHeight="365760"/>
  <slicer name="Project Status" xr10:uid="{EF4BF0C5-B01F-4BE4-8F90-372DF281401A}" cache="Slicer_Project_Status" caption="Project Status" columnCount="3" style="dupdup 1" lockedPosition="1" rowHeight="324000"/>
  <slicer name="Project Phase" xr10:uid="{10E6BB52-F0A3-4C6C-A606-6A6EFE64FC11}" cache="Slicer_Project_Phase" caption="Project Phase" style="dupdup 1" lockedPosition="1" rowHeight="310896"/>
  <slicer name="Value Theme" xr10:uid="{1803FD06-8F8B-4A3A-B6A0-D7E3855F0625}" cache="Slicer_Value_Theme" caption="Value Theme" style="dupdup 1" lockedPosition="1" rowHeight="235140"/>
  <slicer name="Savings in PHP" xr10:uid="{0D71DEFD-47AC-41D8-B0EB-4A60B9CEEB38}" cache="Slicer_Savings_in_PHP" caption="Savings in PHP" style="dupdup 1" lockedPosition="1" rowHeight="235140"/>
  <slicer name="Banner" xr10:uid="{8DA13EA5-24B2-4D67-B2F9-0110EE5D5AF3}" cache="Slicer_Banner" caption="Banner" columnCount="10" style="dupdup 1" lockedPosition="1" rowHeight="180000"/>
  <slicer name="System Name" xr10:uid="{21EFD42D-DE52-4468-B89D-47367F540DEF}" cache="Slicer_System_Name" caption="System Name" columnCount="3" style="dupdup 1" lockedPosition="1" rowHeight="239281"/>
  <slicer name="Project Size" xr10:uid="{59995581-70AD-4736-8494-78EAC057ED58}" cache="Slicer_Project_Size" caption="Project Size" columnCount="5" style="dupdup 1" lockedPosition="1" rowHeight="239281"/>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AEA03AB-0C06-4A5B-92A0-02052473D7CE}" name="Table3" displayName="Table3" ref="B2:AC251" totalsRowShown="0" headerRowDxfId="52" dataDxfId="50" headerRowBorderDxfId="51" tableBorderDxfId="49">
  <autoFilter ref="B2:AC251" xr:uid="{FAEA03AB-0C06-4A5B-92A0-02052473D7CE}"/>
  <tableColumns count="28">
    <tableColumn id="1" xr3:uid="{791676E9-A93B-4694-A71C-40F0E6FD45C5}" name="Go to Latest Project's_x000a_Weekly Status Report" dataDxfId="48"/>
    <tableColumn id="2" xr3:uid="{3A302529-3D33-4CA0-A0AB-C70B8E7D14E9}" name="Go to _x000a_Project Folder" dataDxfId="47"/>
    <tableColumn id="3" xr3:uid="{062D769D-8F4D-4711-A42A-A6D2CCB1F220}" name="Last Update Made" dataDxfId="46"/>
    <tableColumn id="4" xr3:uid="{2D74C388-F6A4-4F03-A780-C8C984CB9695}" name="Project Name" dataDxfId="45"/>
    <tableColumn id="5" xr3:uid="{D1F0F980-E418-47B0-B704-29DD98D67EAC}" name="Project Description and _x000a_Business Benefit" dataDxfId="44"/>
    <tableColumn id="6" xr3:uid="{D35B05FA-4A64-4524-B070-29AD720D2FC4}" name="Business Unit" dataDxfId="43"/>
    <tableColumn id="27" xr3:uid="{DA1366DE-35CA-45B3-8789-DE0DCEBC8978}" name="Banner" dataDxfId="42"/>
    <tableColumn id="28" xr3:uid="{291F9E5A-6002-4CCC-A098-1D16D2D6956E}" name="Project Completion %" dataDxfId="41" dataCellStyle="Percent"/>
    <tableColumn id="7" xr3:uid="{6B446446-AB39-4D68-961E-7DE239740E12}" name="Project Health" dataDxfId="40"/>
    <tableColumn id="8" xr3:uid="{586A1F9A-7A07-4BBF-B9F0-6289DCE93D6C}" name="Project Status" dataDxfId="39"/>
    <tableColumn id="9" xr3:uid="{50D9A66A-14B7-4CD8-BD56-05FA6C78ADA7}" name="Start Date" dataDxfId="38"/>
    <tableColumn id="10" xr3:uid="{9635831C-46E9-4B59-9EA4-CB84341F5F66}" name="Go-Live Date" dataDxfId="37"/>
    <tableColumn id="11" xr3:uid="{31FFE456-6C39-4799-900A-061277DBC88E}" name="End Date" dataDxfId="36"/>
    <tableColumn id="12" xr3:uid="{DDE6944F-6D15-452E-9007-1C9319364563}" name="Start Date_x000a_ (Rebaselined)" dataDxfId="35"/>
    <tableColumn id="13" xr3:uid="{70D96C5A-67C9-40B1-95AB-59502F2CE59D}" name="Go-Live Date_x000a_(Rebaselined)" dataDxfId="34"/>
    <tableColumn id="14" xr3:uid="{732FD1ED-EFA8-40B9-8465-59A852431740}" name="End Date_x000a_(Rebaselined)" dataDxfId="33"/>
    <tableColumn id="15" xr3:uid="{0448D33F-BA28-48D5-881B-44F4B98E7638}" name="Project Size" dataDxfId="32"/>
    <tableColumn id="16" xr3:uid="{C72C4A6E-BAAE-4ABE-87FC-1DED20A8DC81}" name="Project Phase" dataDxfId="31"/>
    <tableColumn id="17" xr3:uid="{9B92BD94-9558-40A3-9D86-B9327209D028}" name="Project Sponsor" dataDxfId="30"/>
    <tableColumn id="18" xr3:uid="{09AEB984-5E8E-4064-A4A7-CE5B3B72FC7A}" name="Sponsor Team" dataDxfId="29"/>
    <tableColumn id="19" xr3:uid="{6EEBE07C-E66F-4FC2-A125-B520F6796539}" name="IT Project Manager" dataDxfId="28"/>
    <tableColumn id="20" xr3:uid="{537AB4C6-6BE3-44E8-B720-B0F6D45A81D5}" name="Value Theme" dataDxfId="27"/>
    <tableColumn id="21" xr3:uid="{FFB6F1D5-993F-445B-917F-D99BD2775319}" name="IT COE Team" dataDxfId="26"/>
    <tableColumn id="22" xr3:uid="{88BE5C61-E00F-4AEE-8CAA-37CEF7237801}" name="Remarks" dataDxfId="25"/>
    <tableColumn id="23" xr3:uid="{E0A9FEA9-234F-4824-BCEA-2FB7D1BA4FE8}" name="Budget Approved_x000a_ (Implem Svcs, Software, Hardware)" dataDxfId="24"/>
    <tableColumn id="24" xr3:uid="{982716FE-A426-4482-9A99-36646B4D9127}" name="Actual Cost" dataDxfId="23"/>
    <tableColumn id="25" xr3:uid="{245ED57B-CCA5-4F37-B15F-656143ED4683}" name="Cost at Completion" dataDxfId="22"/>
    <tableColumn id="26" xr3:uid="{80AAA024-D73F-46DF-B7BE-484DA6AA08F2}" name="Savings in PHP" dataDxfId="2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7BBB2EA-4538-49F3-A0A1-A02DD1EB889B}" name="Table2" displayName="Table2" ref="AD2:AF251" totalsRowShown="0" headerRowDxfId="20" dataDxfId="18" headerRowBorderDxfId="19" tableBorderDxfId="17" headerRowCellStyle="Comma">
  <autoFilter ref="AD2:AF251" xr:uid="{F7BBB2EA-4538-49F3-A0A1-A02DD1EB889B}"/>
  <tableColumns count="3">
    <tableColumn id="1" xr3:uid="{EB225C04-7D8A-474D-9CAC-F1B05A59D3D9}" name="Project Duration" dataDxfId="16">
      <calculatedColumnFormula>Table3[[#This Row],[End Date
(Rebaselined)]]-Table3[[#This Row],[Start Date
 (Rebaselined)]]</calculatedColumnFormula>
    </tableColumn>
    <tableColumn id="2" xr3:uid="{F17B2868-3808-4C85-8757-AEBF501EAA6D}" name="Days Completed" dataDxfId="15">
      <calculatedColumnFormula>AD3*Table3[[#This Row],[Project Completion %]]</calculatedColumnFormula>
    </tableColumn>
    <tableColumn id="3" xr3:uid="{82C16259-C9B0-42F2-BB95-B4357E67A71E}" name="System Name" dataDxfId="1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range">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microsoft.com/office/2007/relationships/slicer" Target="../slicers/slicer2.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9.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8.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25166-0C5E-4384-A84A-051F2470532F}">
  <sheetPr codeName="Sheet8">
    <tabColor theme="9"/>
  </sheetPr>
  <dimension ref="A1:F25"/>
  <sheetViews>
    <sheetView showGridLines="0" showRowColHeaders="0" zoomScaleNormal="100" workbookViewId="0">
      <pane ySplit="1" topLeftCell="A2" activePane="bottomLeft" state="frozen"/>
      <selection pane="bottomLeft" activeCell="C16" sqref="C16"/>
    </sheetView>
  </sheetViews>
  <sheetFormatPr defaultColWidth="9.33203125" defaultRowHeight="14.4" x14ac:dyDescent="0.3"/>
  <cols>
    <col min="1" max="1" width="27.6640625" style="131" customWidth="1"/>
    <col min="2" max="2" width="46.6640625" style="131" customWidth="1"/>
    <col min="3" max="4" width="27.6640625" style="131" customWidth="1"/>
    <col min="5" max="16384" width="9.33203125" style="131"/>
  </cols>
  <sheetData>
    <row r="1" spans="1:6" s="166" customFormat="1" ht="33.450000000000003" customHeight="1" x14ac:dyDescent="0.3">
      <c r="A1" s="235" t="s">
        <v>0</v>
      </c>
      <c r="B1" s="236"/>
      <c r="C1" s="236"/>
      <c r="D1" s="236"/>
      <c r="E1" s="236"/>
      <c r="F1" s="237"/>
    </row>
    <row r="2" spans="1:6" x14ac:dyDescent="0.3">
      <c r="A2" s="167" t="s">
        <v>1</v>
      </c>
      <c r="B2"/>
      <c r="C2"/>
      <c r="D2"/>
      <c r="E2"/>
      <c r="F2" s="168"/>
    </row>
    <row r="3" spans="1:6" x14ac:dyDescent="0.3">
      <c r="A3" s="167" t="s">
        <v>2</v>
      </c>
      <c r="B3"/>
      <c r="C3"/>
      <c r="D3"/>
      <c r="E3"/>
      <c r="F3" s="168"/>
    </row>
    <row r="4" spans="1:6" ht="15.6" x14ac:dyDescent="0.3">
      <c r="A4" s="238" t="s">
        <v>3</v>
      </c>
      <c r="B4" s="239"/>
      <c r="C4" s="239"/>
      <c r="D4" s="239"/>
      <c r="E4" s="239"/>
      <c r="F4" s="240"/>
    </row>
    <row r="5" spans="1:6" x14ac:dyDescent="0.3">
      <c r="A5" s="169"/>
      <c r="B5"/>
      <c r="C5"/>
      <c r="D5"/>
      <c r="E5"/>
      <c r="F5" s="168"/>
    </row>
    <row r="6" spans="1:6" x14ac:dyDescent="0.3">
      <c r="A6" s="169"/>
      <c r="B6"/>
      <c r="C6"/>
      <c r="D6"/>
      <c r="E6"/>
      <c r="F6" s="168"/>
    </row>
    <row r="7" spans="1:6" x14ac:dyDescent="0.3">
      <c r="A7" s="169"/>
      <c r="B7"/>
      <c r="C7"/>
      <c r="D7"/>
      <c r="E7"/>
      <c r="F7" s="168"/>
    </row>
    <row r="8" spans="1:6" x14ac:dyDescent="0.3">
      <c r="A8" s="169"/>
      <c r="B8"/>
      <c r="C8"/>
      <c r="D8"/>
      <c r="E8"/>
      <c r="F8" s="168"/>
    </row>
    <row r="9" spans="1:6" x14ac:dyDescent="0.3">
      <c r="A9" s="169"/>
      <c r="B9"/>
      <c r="C9"/>
      <c r="D9"/>
      <c r="E9"/>
      <c r="F9" s="168"/>
    </row>
    <row r="10" spans="1:6" x14ac:dyDescent="0.3">
      <c r="A10" s="169"/>
      <c r="B10"/>
      <c r="C10"/>
      <c r="D10"/>
      <c r="E10"/>
      <c r="F10" s="168"/>
    </row>
    <row r="11" spans="1:6" x14ac:dyDescent="0.3">
      <c r="A11" s="169"/>
      <c r="B11"/>
      <c r="C11"/>
      <c r="D11"/>
      <c r="E11"/>
      <c r="F11" s="168"/>
    </row>
    <row r="12" spans="1:6" x14ac:dyDescent="0.3">
      <c r="A12" s="169"/>
      <c r="B12"/>
      <c r="C12"/>
      <c r="D12"/>
      <c r="E12"/>
      <c r="F12" s="168"/>
    </row>
    <row r="13" spans="1:6" ht="15.6" x14ac:dyDescent="0.3">
      <c r="A13" s="241" t="s">
        <v>4</v>
      </c>
      <c r="B13" s="242"/>
      <c r="C13" s="242"/>
      <c r="D13" s="242"/>
      <c r="E13" s="242"/>
      <c r="F13" s="243"/>
    </row>
    <row r="14" spans="1:6" x14ac:dyDescent="0.3">
      <c r="A14" s="169"/>
      <c r="B14"/>
      <c r="C14"/>
      <c r="D14"/>
      <c r="E14"/>
      <c r="F14" s="168"/>
    </row>
    <row r="15" spans="1:6" x14ac:dyDescent="0.3">
      <c r="A15" s="169"/>
      <c r="B15"/>
      <c r="C15"/>
      <c r="D15"/>
      <c r="E15"/>
      <c r="F15" s="168"/>
    </row>
    <row r="16" spans="1:6" x14ac:dyDescent="0.3">
      <c r="A16" s="169"/>
      <c r="B16"/>
      <c r="C16"/>
      <c r="D16"/>
      <c r="E16"/>
      <c r="F16" s="168"/>
    </row>
    <row r="17" spans="1:6" x14ac:dyDescent="0.3">
      <c r="A17" s="169"/>
      <c r="B17"/>
      <c r="C17"/>
      <c r="D17"/>
      <c r="E17"/>
      <c r="F17" s="168"/>
    </row>
    <row r="18" spans="1:6" x14ac:dyDescent="0.3">
      <c r="A18" s="170"/>
      <c r="B18"/>
      <c r="C18"/>
      <c r="D18"/>
      <c r="E18"/>
      <c r="F18" s="168"/>
    </row>
    <row r="19" spans="1:6" x14ac:dyDescent="0.3">
      <c r="A19" s="170"/>
      <c r="B19"/>
      <c r="C19"/>
      <c r="D19"/>
      <c r="E19"/>
      <c r="F19" s="168"/>
    </row>
    <row r="20" spans="1:6" x14ac:dyDescent="0.3">
      <c r="A20" s="171" t="s">
        <v>5</v>
      </c>
      <c r="B20" s="172" t="s">
        <v>6</v>
      </c>
      <c r="C20" s="172" t="s">
        <v>7</v>
      </c>
      <c r="D20" s="172" t="s">
        <v>8</v>
      </c>
      <c r="E20"/>
      <c r="F20" s="168"/>
    </row>
    <row r="21" spans="1:6" ht="20.399999999999999" x14ac:dyDescent="0.3">
      <c r="A21" s="230" t="s">
        <v>9</v>
      </c>
      <c r="B21" s="231" t="s">
        <v>10</v>
      </c>
      <c r="C21" s="232">
        <v>1.2</v>
      </c>
      <c r="D21" s="231" t="s">
        <v>11</v>
      </c>
      <c r="E21"/>
      <c r="F21" s="168"/>
    </row>
    <row r="22" spans="1:6" x14ac:dyDescent="0.3">
      <c r="A22" s="230" t="s">
        <v>12</v>
      </c>
      <c r="B22" s="231" t="s">
        <v>13</v>
      </c>
      <c r="C22" s="232">
        <v>1.4</v>
      </c>
      <c r="D22" s="231" t="s">
        <v>14</v>
      </c>
      <c r="E22"/>
      <c r="F22" s="168"/>
    </row>
    <row r="23" spans="1:6" x14ac:dyDescent="0.3">
      <c r="A23" s="230" t="s">
        <v>12</v>
      </c>
      <c r="B23" s="231" t="s">
        <v>15</v>
      </c>
      <c r="C23" s="232">
        <v>1.5</v>
      </c>
      <c r="D23" s="231" t="s">
        <v>16</v>
      </c>
      <c r="E23"/>
      <c r="F23" s="168"/>
    </row>
    <row r="24" spans="1:6" ht="30" x14ac:dyDescent="0.3">
      <c r="A24" s="230" t="s">
        <v>12</v>
      </c>
      <c r="B24" s="233" t="s">
        <v>17</v>
      </c>
      <c r="C24" s="234">
        <v>1.61</v>
      </c>
      <c r="D24" s="231" t="s">
        <v>18</v>
      </c>
      <c r="E24"/>
      <c r="F24" s="168"/>
    </row>
    <row r="25" spans="1:6" ht="15" thickBot="1" x14ac:dyDescent="0.35">
      <c r="A25" s="173"/>
      <c r="B25" s="174"/>
      <c r="C25" s="174"/>
      <c r="D25" s="174"/>
      <c r="E25" s="174"/>
      <c r="F25" s="175"/>
    </row>
  </sheetData>
  <sheetProtection algorithmName="SHA-512" hashValue="5a7CxY+SXmvHF05KVuOkqBgDhqPtAdFBg3thAmS01Q8afqNdpm9V+3qp/3GpN9iPbDAM8L8yvonRctSbSk21Zw==" saltValue="KaZOZ3nsxG8sxEyypE4A5g==" spinCount="100000" sheet="1" objects="1" scenarios="1" pivotTables="0"/>
  <mergeCells count="3">
    <mergeCell ref="A1:F1"/>
    <mergeCell ref="A4:F4"/>
    <mergeCell ref="A13:F13"/>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A71A3F-9D4F-460E-AAD5-E46CCD7DC471}">
  <sheetPr codeName="Sheet1">
    <tabColor theme="9"/>
  </sheetPr>
  <dimension ref="A1:AG33"/>
  <sheetViews>
    <sheetView showGridLines="0" showRowColHeaders="0" zoomScale="70" zoomScaleNormal="70" workbookViewId="0">
      <pane ySplit="3" topLeftCell="A4" activePane="bottomLeft" state="frozen"/>
      <selection pane="bottomLeft" activeCell="AA4" sqref="AA4"/>
    </sheetView>
  </sheetViews>
  <sheetFormatPr defaultColWidth="9.6640625" defaultRowHeight="14.4" x14ac:dyDescent="0.3"/>
  <cols>
    <col min="1" max="1" width="9.6640625" style="138" customWidth="1"/>
    <col min="2" max="2" width="1.44140625" style="131" customWidth="1"/>
    <col min="3" max="4" width="18.44140625" style="131" customWidth="1"/>
    <col min="5" max="5" width="18.6640625" style="131" customWidth="1"/>
    <col min="6" max="6" width="1" style="131" customWidth="1"/>
    <col min="7" max="18" width="5" style="131" customWidth="1"/>
    <col min="19" max="19" width="1.109375" style="131" customWidth="1"/>
    <col min="20" max="25" width="9.88671875" style="131" customWidth="1"/>
    <col min="26" max="26" width="3.44140625" style="131" customWidth="1"/>
    <col min="27" max="27" width="9.6640625" style="131" customWidth="1"/>
    <col min="28" max="28" width="6" style="131" customWidth="1"/>
    <col min="29" max="16384" width="9.6640625" style="131"/>
  </cols>
  <sheetData>
    <row r="1" spans="1:33" ht="15.6" x14ac:dyDescent="0.3">
      <c r="A1" s="66"/>
      <c r="B1" s="73" t="s">
        <v>19</v>
      </c>
      <c r="C1" s="74"/>
      <c r="D1" s="74"/>
      <c r="E1" s="74"/>
      <c r="F1" s="74"/>
      <c r="G1" s="74"/>
      <c r="H1" s="74"/>
      <c r="I1" s="74"/>
      <c r="J1" s="74"/>
      <c r="K1" s="74"/>
      <c r="L1" s="74"/>
      <c r="M1" s="74"/>
      <c r="N1" s="74"/>
      <c r="O1" s="74"/>
      <c r="P1" s="74"/>
      <c r="Q1" s="74"/>
      <c r="R1" s="74"/>
      <c r="S1" s="74"/>
      <c r="T1" s="74"/>
      <c r="U1" s="74"/>
      <c r="V1" s="74"/>
      <c r="W1" s="74"/>
      <c r="X1" s="74"/>
      <c r="Y1" s="74"/>
      <c r="Z1" s="74"/>
      <c r="AA1" s="74"/>
      <c r="AB1" s="75"/>
    </row>
    <row r="2" spans="1:33" ht="112.95" customHeight="1" x14ac:dyDescent="0.3">
      <c r="A2" s="66"/>
      <c r="B2" s="76"/>
      <c r="C2" s="77"/>
      <c r="D2" s="77"/>
      <c r="E2" s="77"/>
      <c r="F2" s="77"/>
      <c r="G2" s="77"/>
      <c r="H2" s="77"/>
      <c r="I2" s="77"/>
      <c r="J2" s="77"/>
      <c r="K2" s="77"/>
      <c r="L2" s="77"/>
      <c r="M2" s="77"/>
      <c r="N2" s="77"/>
      <c r="O2" s="77"/>
      <c r="P2" s="77"/>
      <c r="Q2" s="77"/>
      <c r="R2" s="77"/>
      <c r="S2" s="77"/>
      <c r="T2" s="77"/>
      <c r="U2" s="77"/>
      <c r="V2" s="77"/>
      <c r="W2" s="77"/>
      <c r="X2" s="77"/>
      <c r="Y2" s="77"/>
      <c r="Z2" s="77"/>
      <c r="AA2" s="77"/>
      <c r="AB2" s="78"/>
    </row>
    <row r="3" spans="1:33" ht="50.85" customHeight="1" thickBot="1" x14ac:dyDescent="0.35">
      <c r="A3" s="66"/>
      <c r="B3" s="76"/>
      <c r="C3" s="77"/>
      <c r="D3" s="77"/>
      <c r="E3" s="77"/>
      <c r="F3" s="77"/>
      <c r="G3" s="77"/>
      <c r="H3" s="77"/>
      <c r="I3" s="77"/>
      <c r="J3" s="77"/>
      <c r="K3" s="77"/>
      <c r="L3" s="77"/>
      <c r="M3" s="77"/>
      <c r="N3" s="77"/>
      <c r="O3" s="77"/>
      <c r="P3" s="77"/>
      <c r="Q3" s="77"/>
      <c r="R3" s="77"/>
      <c r="S3" s="77"/>
      <c r="T3" s="77"/>
      <c r="U3" s="77"/>
      <c r="V3" s="77"/>
      <c r="W3" s="77"/>
      <c r="X3" s="77"/>
      <c r="Y3" s="77"/>
      <c r="Z3" s="77"/>
      <c r="AA3" s="77"/>
      <c r="AB3" s="78"/>
    </row>
    <row r="4" spans="1:33" ht="23.4" customHeight="1" thickBot="1" x14ac:dyDescent="0.35">
      <c r="A4" s="66"/>
      <c r="B4" s="76"/>
      <c r="C4" s="251" t="s">
        <v>20</v>
      </c>
      <c r="D4" s="252"/>
      <c r="E4" s="253"/>
      <c r="F4" s="72"/>
      <c r="G4" s="266" t="s">
        <v>21</v>
      </c>
      <c r="H4" s="267"/>
      <c r="I4" s="267"/>
      <c r="J4" s="267"/>
      <c r="K4" s="267"/>
      <c r="L4" s="267"/>
      <c r="M4" s="267"/>
      <c r="N4" s="267"/>
      <c r="O4" s="267"/>
      <c r="P4" s="267"/>
      <c r="Q4" s="267"/>
      <c r="R4" s="268"/>
      <c r="S4" s="77"/>
      <c r="T4" s="77"/>
      <c r="U4" s="77"/>
      <c r="V4" s="77"/>
      <c r="W4" s="77"/>
      <c r="X4" s="77"/>
      <c r="Y4" s="77"/>
      <c r="Z4" s="77"/>
      <c r="AA4" s="77"/>
      <c r="AB4" s="78"/>
    </row>
    <row r="5" spans="1:33" ht="19.649999999999999" customHeight="1" thickBot="1" x14ac:dyDescent="0.45">
      <c r="A5" s="66"/>
      <c r="B5" s="76"/>
      <c r="C5" s="254">
        <f>GETPIVOTDATA("Project Name",'PIVOT Sheet'!$A$3)</f>
        <v>14</v>
      </c>
      <c r="D5" s="255"/>
      <c r="E5" s="256"/>
      <c r="F5" s="79"/>
      <c r="G5" s="279" t="s">
        <v>22</v>
      </c>
      <c r="H5" s="280"/>
      <c r="I5" s="280"/>
      <c r="J5" s="281"/>
      <c r="K5" s="275" t="s">
        <v>23</v>
      </c>
      <c r="L5" s="275"/>
      <c r="M5" s="275"/>
      <c r="N5" s="275"/>
      <c r="O5" s="269" t="s">
        <v>24</v>
      </c>
      <c r="P5" s="270"/>
      <c r="Q5" s="270"/>
      <c r="R5" s="271"/>
      <c r="S5" s="77"/>
      <c r="T5" s="77"/>
      <c r="U5" s="77"/>
      <c r="V5" s="77"/>
      <c r="W5" s="77"/>
      <c r="X5" s="77"/>
      <c r="Y5" s="77"/>
      <c r="Z5" s="77"/>
      <c r="AA5" s="77"/>
      <c r="AB5" s="78"/>
      <c r="AD5" s="132" t="s">
        <v>25</v>
      </c>
    </row>
    <row r="6" spans="1:33" ht="20.399999999999999" customHeight="1" thickBot="1" x14ac:dyDescent="0.45">
      <c r="A6" s="66"/>
      <c r="B6" s="76"/>
      <c r="C6" s="254"/>
      <c r="D6" s="255"/>
      <c r="E6" s="256"/>
      <c r="F6" s="79"/>
      <c r="G6" s="272">
        <f>GETPIVOTDATA("Project Health",'PIVOT Sheet'!$A$14,"Project Health","Green")</f>
        <v>2</v>
      </c>
      <c r="H6" s="273"/>
      <c r="I6" s="273"/>
      <c r="J6" s="274"/>
      <c r="K6" s="276">
        <f>GETPIVOTDATA("Project Health",'PIVOT Sheet'!$A$14,"Project Health","Amber")</f>
        <v>4</v>
      </c>
      <c r="L6" s="277"/>
      <c r="M6" s="277"/>
      <c r="N6" s="278"/>
      <c r="O6" s="272" t="e">
        <f>GETPIVOTDATA("Project Health",'PIVOT Sheet'!$A$14,"Project Health","Red")</f>
        <v>#REF!</v>
      </c>
      <c r="P6" s="273"/>
      <c r="Q6" s="273"/>
      <c r="R6" s="274"/>
      <c r="S6" s="77"/>
      <c r="T6" s="77"/>
      <c r="U6" s="77"/>
      <c r="V6" s="77"/>
      <c r="W6" s="77"/>
      <c r="X6" s="77"/>
      <c r="Y6" s="77"/>
      <c r="Z6" s="77"/>
      <c r="AA6" s="77"/>
      <c r="AB6" s="78"/>
      <c r="AD6" s="244" t="s">
        <v>26</v>
      </c>
      <c r="AE6" s="244"/>
      <c r="AF6" s="244"/>
      <c r="AG6" s="244"/>
    </row>
    <row r="7" spans="1:33" ht="5.4" customHeight="1" thickBot="1" x14ac:dyDescent="0.35">
      <c r="A7" s="66"/>
      <c r="B7" s="76"/>
      <c r="C7" s="254"/>
      <c r="D7" s="255"/>
      <c r="E7" s="256"/>
      <c r="F7" s="79"/>
      <c r="G7" s="77"/>
      <c r="H7" s="77"/>
      <c r="I7" s="77"/>
      <c r="J7" s="77"/>
      <c r="K7" s="77"/>
      <c r="L7" s="77"/>
      <c r="M7" s="77"/>
      <c r="N7" s="77"/>
      <c r="O7" s="77"/>
      <c r="P7" s="77"/>
      <c r="Q7" s="77"/>
      <c r="R7" s="77"/>
      <c r="S7" s="77"/>
      <c r="T7" s="77"/>
      <c r="U7" s="77"/>
      <c r="V7" s="77"/>
      <c r="W7" s="77"/>
      <c r="X7" s="77"/>
      <c r="Y7" s="77"/>
      <c r="Z7" s="77"/>
      <c r="AA7" s="77"/>
      <c r="AB7" s="78"/>
      <c r="AD7" s="244"/>
      <c r="AE7" s="244"/>
      <c r="AF7" s="244"/>
      <c r="AG7" s="244"/>
    </row>
    <row r="8" spans="1:33" ht="23.85" customHeight="1" thickBot="1" x14ac:dyDescent="0.35">
      <c r="A8" s="66"/>
      <c r="B8" s="76"/>
      <c r="C8" s="109" t="s">
        <v>27</v>
      </c>
      <c r="D8" s="110" t="s">
        <v>28</v>
      </c>
      <c r="E8" s="111" t="s">
        <v>29</v>
      </c>
      <c r="F8" s="80"/>
      <c r="G8" s="257" t="s">
        <v>30</v>
      </c>
      <c r="H8" s="258"/>
      <c r="I8" s="258"/>
      <c r="J8" s="258"/>
      <c r="K8" s="258"/>
      <c r="L8" s="258"/>
      <c r="M8" s="258"/>
      <c r="N8" s="258"/>
      <c r="O8" s="258"/>
      <c r="P8" s="258"/>
      <c r="Q8" s="258"/>
      <c r="R8" s="259"/>
      <c r="S8" s="77"/>
      <c r="T8" s="77"/>
      <c r="U8" s="77"/>
      <c r="V8" s="77"/>
      <c r="W8" s="77"/>
      <c r="X8" s="77"/>
      <c r="Y8" s="77"/>
      <c r="Z8" s="77"/>
      <c r="AA8" s="77"/>
      <c r="AB8" s="78"/>
      <c r="AD8" s="244"/>
      <c r="AE8" s="244"/>
      <c r="AF8" s="244"/>
      <c r="AG8" s="244"/>
    </row>
    <row r="9" spans="1:33" ht="21.6" thickBot="1" x14ac:dyDescent="0.45">
      <c r="A9" s="66"/>
      <c r="B9" s="76"/>
      <c r="C9" s="108">
        <f>GETPIVOTDATA("Project Status",'PIVOT Sheet'!$A$6,"Project Status","Completed")</f>
        <v>4</v>
      </c>
      <c r="D9" s="108">
        <f>GETPIVOTDATA("Project Status",'PIVOT Sheet'!$A$6,"Project Status","In Progress")</f>
        <v>6</v>
      </c>
      <c r="E9" s="107">
        <f>GETPIVOTDATA("Project Status",'PIVOT Sheet'!$A$6,"Project Status","In Pipeline")</f>
        <v>4</v>
      </c>
      <c r="F9" s="81"/>
      <c r="G9" s="260">
        <f>GETPIVOTDATA("Project Completion %",'PIVOT Sheet'!$A$21)</f>
        <v>0.435</v>
      </c>
      <c r="H9" s="261"/>
      <c r="I9" s="261"/>
      <c r="J9" s="261"/>
      <c r="K9" s="261"/>
      <c r="L9" s="261"/>
      <c r="M9" s="261"/>
      <c r="N9" s="261"/>
      <c r="O9" s="261"/>
      <c r="P9" s="261"/>
      <c r="Q9" s="261"/>
      <c r="R9" s="262"/>
      <c r="S9" s="77"/>
      <c r="T9" s="77"/>
      <c r="U9" s="77"/>
      <c r="V9" s="77"/>
      <c r="W9" s="77"/>
      <c r="X9" s="77"/>
      <c r="Y9" s="77"/>
      <c r="Z9" s="77"/>
      <c r="AA9" s="77"/>
      <c r="AB9" s="78"/>
      <c r="AD9" s="244"/>
      <c r="AE9" s="244"/>
      <c r="AF9" s="244"/>
      <c r="AG9" s="244"/>
    </row>
    <row r="10" spans="1:33" ht="4.2" customHeight="1" thickBot="1" x14ac:dyDescent="0.35">
      <c r="A10" s="66"/>
      <c r="B10" s="76"/>
      <c r="C10" s="77"/>
      <c r="D10" s="77"/>
      <c r="E10" s="77"/>
      <c r="F10" s="77"/>
      <c r="G10" s="77"/>
      <c r="H10" s="77"/>
      <c r="I10" s="77"/>
      <c r="J10" s="77"/>
      <c r="K10" s="77"/>
      <c r="L10" s="77"/>
      <c r="M10" s="71"/>
      <c r="N10" s="71"/>
      <c r="O10" s="71"/>
      <c r="P10" s="71"/>
      <c r="Q10" s="71"/>
      <c r="R10" s="77"/>
      <c r="S10" s="77"/>
      <c r="T10" s="77"/>
      <c r="U10" s="77"/>
      <c r="V10" s="77"/>
      <c r="W10" s="77"/>
      <c r="X10" s="77"/>
      <c r="Y10" s="77"/>
      <c r="Z10" s="77"/>
      <c r="AA10" s="77"/>
      <c r="AB10" s="78"/>
      <c r="AD10" s="244"/>
      <c r="AE10" s="244"/>
      <c r="AF10" s="244"/>
      <c r="AG10" s="244"/>
    </row>
    <row r="11" spans="1:33" ht="23.4" customHeight="1" thickBot="1" x14ac:dyDescent="0.35">
      <c r="A11" s="66"/>
      <c r="B11" s="76"/>
      <c r="C11" s="88"/>
      <c r="D11" s="88"/>
      <c r="E11" s="89"/>
      <c r="F11" s="89"/>
      <c r="G11" s="263" t="s">
        <v>31</v>
      </c>
      <c r="H11" s="264"/>
      <c r="I11" s="264"/>
      <c r="J11" s="264"/>
      <c r="K11" s="264"/>
      <c r="L11" s="264"/>
      <c r="M11" s="264"/>
      <c r="N11" s="264"/>
      <c r="O11" s="264"/>
      <c r="P11" s="264"/>
      <c r="Q11" s="264"/>
      <c r="R11" s="265"/>
      <c r="S11" s="77"/>
      <c r="T11" s="77"/>
      <c r="U11" s="77"/>
      <c r="V11" s="77"/>
      <c r="W11" s="77"/>
      <c r="X11" s="77"/>
      <c r="Y11" s="77"/>
      <c r="Z11" s="77"/>
      <c r="AA11" s="77"/>
      <c r="AB11" s="78"/>
      <c r="AD11" s="244"/>
      <c r="AE11" s="244"/>
      <c r="AF11" s="244"/>
      <c r="AG11" s="244"/>
    </row>
    <row r="12" spans="1:33" ht="14.1" customHeight="1" x14ac:dyDescent="0.3">
      <c r="A12" s="66"/>
      <c r="B12" s="76"/>
      <c r="C12" s="88"/>
      <c r="D12" s="88"/>
      <c r="E12" s="89"/>
      <c r="F12" s="89"/>
      <c r="G12" s="245"/>
      <c r="H12" s="246"/>
      <c r="I12" s="246"/>
      <c r="J12" s="246"/>
      <c r="K12" s="246"/>
      <c r="L12" s="246"/>
      <c r="M12" s="246"/>
      <c r="N12" s="246"/>
      <c r="O12" s="246"/>
      <c r="P12" s="246"/>
      <c r="Q12" s="246"/>
      <c r="R12" s="247"/>
      <c r="S12" s="77"/>
      <c r="T12" s="77"/>
      <c r="U12" s="77"/>
      <c r="V12" s="77"/>
      <c r="W12" s="77"/>
      <c r="X12" s="77"/>
      <c r="Y12" s="77"/>
      <c r="Z12" s="77"/>
      <c r="AA12" s="77"/>
      <c r="AB12" s="78"/>
      <c r="AD12" s="244"/>
      <c r="AE12" s="244"/>
      <c r="AF12" s="244"/>
      <c r="AG12" s="244"/>
    </row>
    <row r="13" spans="1:33" ht="20.100000000000001" customHeight="1" x14ac:dyDescent="0.3">
      <c r="A13" s="66"/>
      <c r="B13" s="76"/>
      <c r="C13" s="77"/>
      <c r="D13" s="77"/>
      <c r="E13" s="77"/>
      <c r="F13" s="77"/>
      <c r="G13" s="245"/>
      <c r="H13" s="246"/>
      <c r="I13" s="246"/>
      <c r="J13" s="246"/>
      <c r="K13" s="246"/>
      <c r="L13" s="246"/>
      <c r="M13" s="246"/>
      <c r="N13" s="246"/>
      <c r="O13" s="246"/>
      <c r="P13" s="246"/>
      <c r="Q13" s="246"/>
      <c r="R13" s="247"/>
      <c r="S13" s="77"/>
      <c r="T13" s="77"/>
      <c r="U13" s="77"/>
      <c r="V13" s="77"/>
      <c r="W13" s="77"/>
      <c r="X13" s="77"/>
      <c r="Y13" s="77"/>
      <c r="Z13" s="77"/>
      <c r="AA13" s="77"/>
      <c r="AB13" s="78"/>
      <c r="AD13" s="244"/>
      <c r="AE13" s="244"/>
      <c r="AF13" s="244"/>
      <c r="AG13" s="244"/>
    </row>
    <row r="14" spans="1:33" ht="20.100000000000001" customHeight="1" x14ac:dyDescent="0.3">
      <c r="A14" s="66"/>
      <c r="B14" s="76"/>
      <c r="C14" s="77"/>
      <c r="D14" s="77"/>
      <c r="E14" s="77"/>
      <c r="F14" s="77"/>
      <c r="G14" s="105"/>
      <c r="H14"/>
      <c r="I14"/>
      <c r="J14"/>
      <c r="K14"/>
      <c r="L14" s="104"/>
      <c r="M14" s="104"/>
      <c r="N14" s="104"/>
      <c r="O14" s="104"/>
      <c r="P14" s="104"/>
      <c r="Q14" s="104"/>
      <c r="R14" s="106"/>
      <c r="S14" s="77"/>
      <c r="T14" s="77"/>
      <c r="U14" s="77"/>
      <c r="V14" s="77"/>
      <c r="W14" s="77"/>
      <c r="X14" s="77"/>
      <c r="Y14" s="77"/>
      <c r="Z14" s="77"/>
      <c r="AA14" s="77"/>
      <c r="AB14" s="78"/>
    </row>
    <row r="15" spans="1:33" ht="20.100000000000001" customHeight="1" x14ac:dyDescent="0.3">
      <c r="A15" s="66"/>
      <c r="B15" s="76"/>
      <c r="C15" s="77"/>
      <c r="D15" s="77"/>
      <c r="E15" s="77"/>
      <c r="F15" s="77"/>
      <c r="G15" s="105"/>
      <c r="H15"/>
      <c r="I15"/>
      <c r="J15"/>
      <c r="K15"/>
      <c r="L15" s="104"/>
      <c r="M15" s="104"/>
      <c r="N15" s="104"/>
      <c r="O15" s="104"/>
      <c r="P15" s="104"/>
      <c r="Q15" s="104"/>
      <c r="R15" s="106"/>
      <c r="S15" s="77"/>
      <c r="T15" s="77"/>
      <c r="U15" s="77"/>
      <c r="V15" s="77"/>
      <c r="W15" s="77"/>
      <c r="X15" s="77"/>
      <c r="Y15" s="77"/>
      <c r="Z15" s="77"/>
      <c r="AA15" s="77"/>
      <c r="AB15" s="78"/>
    </row>
    <row r="16" spans="1:33" ht="20.100000000000001" customHeight="1" x14ac:dyDescent="0.3">
      <c r="A16" s="66"/>
      <c r="B16" s="76"/>
      <c r="C16" s="77"/>
      <c r="D16" s="77"/>
      <c r="E16" s="77"/>
      <c r="F16" s="77"/>
      <c r="G16" s="248" t="s">
        <v>32</v>
      </c>
      <c r="H16" s="249"/>
      <c r="I16" s="249"/>
      <c r="J16" s="249" t="s">
        <v>33</v>
      </c>
      <c r="K16" s="249"/>
      <c r="L16" s="249"/>
      <c r="M16" s="249" t="s">
        <v>34</v>
      </c>
      <c r="N16" s="249"/>
      <c r="O16" s="249"/>
      <c r="P16" s="249" t="s">
        <v>35</v>
      </c>
      <c r="Q16" s="249"/>
      <c r="R16" s="250"/>
      <c r="S16" s="77"/>
      <c r="T16" s="77"/>
      <c r="U16" s="77"/>
      <c r="V16" s="77"/>
      <c r="W16" s="77"/>
      <c r="X16" s="77"/>
      <c r="Y16" s="77"/>
      <c r="Z16" s="77"/>
      <c r="AA16" s="77"/>
      <c r="AB16" s="78"/>
    </row>
    <row r="17" spans="1:28" ht="20.100000000000001" customHeight="1" x14ac:dyDescent="0.3">
      <c r="A17" s="66"/>
      <c r="B17" s="76"/>
      <c r="C17" s="77"/>
      <c r="D17" s="77"/>
      <c r="E17" s="77"/>
      <c r="F17" s="77"/>
      <c r="G17" s="310">
        <f>GETPIVOTDATA("Project Phase",'PIVOT Sheet'!$A$29,"Project Phase","1 - Initiating")</f>
        <v>2</v>
      </c>
      <c r="H17" s="311"/>
      <c r="I17" s="311"/>
      <c r="J17" s="311">
        <f>GETPIVOTDATA("Project Phase",'PIVOT Sheet'!$A$29,"Project Phase","2 - Planning")</f>
        <v>1</v>
      </c>
      <c r="K17" s="311"/>
      <c r="L17" s="311"/>
      <c r="M17" s="311">
        <f>GETPIVOTDATA("Project Phase",'PIVOT Sheet'!$A$29,"Project Phase","3 - Executing")</f>
        <v>1</v>
      </c>
      <c r="N17" s="311"/>
      <c r="O17" s="311"/>
      <c r="P17" s="311">
        <f>GETPIVOTDATA("Project Phase",'PIVOT Sheet'!$A$29,"Project Phase","4 - Closing")</f>
        <v>2</v>
      </c>
      <c r="Q17" s="311"/>
      <c r="R17" s="314"/>
      <c r="S17" s="77"/>
      <c r="T17" s="77"/>
      <c r="U17" s="77"/>
      <c r="V17" s="77"/>
      <c r="W17" s="77"/>
      <c r="X17" s="77"/>
      <c r="Y17" s="77"/>
      <c r="Z17" s="77"/>
      <c r="AA17" s="77"/>
      <c r="AB17" s="78"/>
    </row>
    <row r="18" spans="1:28" ht="20.100000000000001" customHeight="1" thickBot="1" x14ac:dyDescent="0.35">
      <c r="A18" s="66"/>
      <c r="B18" s="76"/>
      <c r="C18" s="77"/>
      <c r="D18" s="77"/>
      <c r="E18" s="77"/>
      <c r="F18" s="77"/>
      <c r="G18" s="312"/>
      <c r="H18" s="313"/>
      <c r="I18" s="313"/>
      <c r="J18" s="313"/>
      <c r="K18" s="313"/>
      <c r="L18" s="313"/>
      <c r="M18" s="313"/>
      <c r="N18" s="313"/>
      <c r="O18" s="313"/>
      <c r="P18" s="313"/>
      <c r="Q18" s="313"/>
      <c r="R18" s="315"/>
      <c r="S18" s="77"/>
      <c r="T18" s="77"/>
      <c r="U18" s="77"/>
      <c r="V18" s="77"/>
      <c r="W18" s="77"/>
      <c r="X18" s="77"/>
      <c r="Y18" s="77"/>
      <c r="Z18" s="77"/>
      <c r="AA18" s="77"/>
      <c r="AB18" s="78"/>
    </row>
    <row r="19" spans="1:28" ht="5.0999999999999996" customHeight="1" thickBot="1" x14ac:dyDescent="0.35">
      <c r="A19" s="66"/>
      <c r="B19" s="76"/>
      <c r="C19" s="77"/>
      <c r="D19" s="77"/>
      <c r="E19" s="77"/>
      <c r="F19" s="77"/>
      <c r="G19" s="77"/>
      <c r="H19" s="77"/>
      <c r="I19" s="77"/>
      <c r="J19" s="77"/>
      <c r="K19" s="77"/>
      <c r="L19" s="77"/>
      <c r="M19" s="77"/>
      <c r="N19" s="77"/>
      <c r="O19" s="77"/>
      <c r="P19" s="77"/>
      <c r="Q19" s="77"/>
      <c r="R19" s="77"/>
      <c r="S19" s="77"/>
      <c r="T19" s="77"/>
      <c r="U19" s="77"/>
      <c r="V19" s="77"/>
      <c r="W19" s="77"/>
      <c r="X19" s="77"/>
      <c r="Y19" s="77"/>
      <c r="Z19" s="77"/>
      <c r="AA19" s="77"/>
      <c r="AB19" s="78"/>
    </row>
    <row r="20" spans="1:28" ht="20.100000000000001" customHeight="1" thickBot="1" x14ac:dyDescent="0.45">
      <c r="A20" s="66"/>
      <c r="B20" s="76"/>
      <c r="C20" s="263" t="s">
        <v>36</v>
      </c>
      <c r="D20" s="264"/>
      <c r="E20" s="265"/>
      <c r="F20" s="77"/>
      <c r="G20" s="284" t="s">
        <v>37</v>
      </c>
      <c r="H20" s="285"/>
      <c r="I20" s="285"/>
      <c r="J20" s="285"/>
      <c r="K20" s="285"/>
      <c r="L20" s="285"/>
      <c r="M20" s="285"/>
      <c r="N20" s="285"/>
      <c r="O20" s="285"/>
      <c r="P20" s="285"/>
      <c r="Q20" s="285"/>
      <c r="R20" s="286"/>
      <c r="S20" s="77"/>
      <c r="T20" s="287" t="s">
        <v>38</v>
      </c>
      <c r="U20" s="288"/>
      <c r="V20" s="289"/>
      <c r="W20" s="263" t="s">
        <v>39</v>
      </c>
      <c r="X20" s="264"/>
      <c r="Y20" s="265"/>
      <c r="Z20" s="77"/>
      <c r="AA20" s="77"/>
      <c r="AB20" s="78"/>
    </row>
    <row r="21" spans="1:28" ht="16.350000000000001" customHeight="1" x14ac:dyDescent="0.3">
      <c r="A21" s="66"/>
      <c r="B21" s="76"/>
      <c r="C21" s="297" t="s">
        <v>40</v>
      </c>
      <c r="D21" s="298"/>
      <c r="E21" s="299"/>
      <c r="F21" s="77"/>
      <c r="G21" s="297" t="s">
        <v>41</v>
      </c>
      <c r="H21" s="298"/>
      <c r="I21" s="298"/>
      <c r="J21" s="298"/>
      <c r="K21" s="298"/>
      <c r="L21" s="298"/>
      <c r="M21" s="298"/>
      <c r="N21" s="298"/>
      <c r="O21" s="298"/>
      <c r="P21" s="298"/>
      <c r="Q21" s="298"/>
      <c r="R21" s="299"/>
      <c r="S21" s="77"/>
      <c r="T21" s="125"/>
      <c r="U21" s="104"/>
      <c r="V21" s="126"/>
      <c r="W21" s="322" t="s">
        <v>42</v>
      </c>
      <c r="X21" s="323"/>
      <c r="Y21" s="224">
        <f>GETPIVOTDATA("Project Size",'PIVOT Sheet'!$G$68,"Project Size","Enhancement")</f>
        <v>4</v>
      </c>
      <c r="Z21" s="77"/>
      <c r="AA21" s="77"/>
      <c r="AB21" s="78"/>
    </row>
    <row r="22" spans="1:28" ht="16.350000000000001" customHeight="1" x14ac:dyDescent="0.3">
      <c r="A22" s="66"/>
      <c r="B22" s="76"/>
      <c r="C22" s="300"/>
      <c r="D22" s="301"/>
      <c r="E22" s="302"/>
      <c r="F22" s="77"/>
      <c r="G22" s="300"/>
      <c r="H22" s="301"/>
      <c r="I22" s="301"/>
      <c r="J22" s="301"/>
      <c r="K22" s="301"/>
      <c r="L22" s="301"/>
      <c r="M22" s="301"/>
      <c r="N22" s="301"/>
      <c r="O22" s="301"/>
      <c r="P22" s="301"/>
      <c r="Q22" s="301"/>
      <c r="R22" s="302"/>
      <c r="S22" s="77"/>
      <c r="T22" s="125"/>
      <c r="U22" s="104"/>
      <c r="V22" s="126"/>
      <c r="W22" s="320" t="s">
        <v>43</v>
      </c>
      <c r="X22" s="321"/>
      <c r="Y22" s="309">
        <f>GETPIVOTDATA("Project Size",'PIVOT Sheet'!$G$68,"Project Size","Small")</f>
        <v>3</v>
      </c>
      <c r="Z22" s="77"/>
      <c r="AA22" s="77"/>
      <c r="AB22" s="78"/>
    </row>
    <row r="23" spans="1:28" ht="16.350000000000001" customHeight="1" x14ac:dyDescent="0.3">
      <c r="A23" s="66"/>
      <c r="B23" s="76"/>
      <c r="C23" s="300"/>
      <c r="D23" s="301"/>
      <c r="E23" s="302"/>
      <c r="F23" s="77"/>
      <c r="G23" s="300"/>
      <c r="H23" s="301"/>
      <c r="I23" s="301"/>
      <c r="J23" s="301"/>
      <c r="K23" s="301"/>
      <c r="L23" s="301"/>
      <c r="M23" s="301"/>
      <c r="N23" s="301"/>
      <c r="O23" s="301"/>
      <c r="P23" s="301"/>
      <c r="Q23" s="301"/>
      <c r="R23" s="302"/>
      <c r="S23" s="77"/>
      <c r="T23" s="125"/>
      <c r="U23" s="104"/>
      <c r="V23" s="126"/>
      <c r="W23" s="320"/>
      <c r="X23" s="321"/>
      <c r="Y23" s="309"/>
      <c r="Z23" s="77"/>
      <c r="AA23" s="77"/>
      <c r="AB23" s="78"/>
    </row>
    <row r="24" spans="1:28" ht="16.350000000000001" customHeight="1" x14ac:dyDescent="0.3">
      <c r="A24" s="66"/>
      <c r="B24" s="76"/>
      <c r="C24" s="300"/>
      <c r="D24" s="301"/>
      <c r="E24" s="302"/>
      <c r="F24" s="77"/>
      <c r="G24" s="300"/>
      <c r="H24" s="301"/>
      <c r="I24" s="301"/>
      <c r="J24" s="301"/>
      <c r="K24" s="301"/>
      <c r="L24" s="301"/>
      <c r="M24" s="301"/>
      <c r="N24" s="301"/>
      <c r="O24" s="301"/>
      <c r="P24" s="301"/>
      <c r="Q24" s="301"/>
      <c r="R24" s="302"/>
      <c r="S24" s="77"/>
      <c r="T24" s="125"/>
      <c r="U24" s="104"/>
      <c r="V24" s="126"/>
      <c r="W24" s="293" t="s">
        <v>44</v>
      </c>
      <c r="X24" s="249"/>
      <c r="Y24" s="296">
        <f>GETPIVOTDATA("Project Size",'PIVOT Sheet'!$G$68,"Project Size","Medium")</f>
        <v>3</v>
      </c>
      <c r="Z24" s="77"/>
      <c r="AA24" s="77"/>
      <c r="AB24" s="78"/>
    </row>
    <row r="25" spans="1:28" ht="16.350000000000001" customHeight="1" x14ac:dyDescent="0.3">
      <c r="A25" s="66"/>
      <c r="B25" s="76"/>
      <c r="C25" s="300"/>
      <c r="D25" s="301"/>
      <c r="E25" s="302"/>
      <c r="F25" s="77"/>
      <c r="G25" s="300"/>
      <c r="H25" s="301"/>
      <c r="I25" s="301"/>
      <c r="J25" s="301"/>
      <c r="K25" s="301"/>
      <c r="L25" s="301"/>
      <c r="M25" s="301"/>
      <c r="N25" s="301"/>
      <c r="O25" s="301"/>
      <c r="P25" s="301"/>
      <c r="Q25" s="301"/>
      <c r="R25" s="302"/>
      <c r="S25" s="77"/>
      <c r="T25" s="125"/>
      <c r="U25" s="104"/>
      <c r="V25" s="126"/>
      <c r="W25" s="293"/>
      <c r="X25" s="249"/>
      <c r="Y25" s="296"/>
      <c r="Z25" s="77"/>
      <c r="AA25" s="77"/>
      <c r="AB25" s="78"/>
    </row>
    <row r="26" spans="1:28" ht="16.350000000000001" customHeight="1" x14ac:dyDescent="0.3">
      <c r="A26" s="66"/>
      <c r="B26" s="76"/>
      <c r="C26" s="300"/>
      <c r="D26" s="301"/>
      <c r="E26" s="302"/>
      <c r="F26" s="77"/>
      <c r="G26" s="300"/>
      <c r="H26" s="301"/>
      <c r="I26" s="301"/>
      <c r="J26" s="301"/>
      <c r="K26" s="301"/>
      <c r="L26" s="301"/>
      <c r="M26" s="301"/>
      <c r="N26" s="301"/>
      <c r="O26" s="301"/>
      <c r="P26" s="301"/>
      <c r="Q26" s="301"/>
      <c r="R26" s="302"/>
      <c r="S26" s="77"/>
      <c r="T26" s="125"/>
      <c r="U26" s="104"/>
      <c r="V26" s="126"/>
      <c r="W26" s="294" t="s">
        <v>45</v>
      </c>
      <c r="X26" s="295"/>
      <c r="Y26" s="296">
        <f>GETPIVOTDATA("Project Size",'PIVOT Sheet'!$G$68,"Project Size","Large")</f>
        <v>2</v>
      </c>
      <c r="Z26" s="77"/>
      <c r="AA26" s="77"/>
      <c r="AB26" s="78"/>
    </row>
    <row r="27" spans="1:28" ht="16.350000000000001" customHeight="1" x14ac:dyDescent="0.3">
      <c r="A27" s="66"/>
      <c r="B27" s="76"/>
      <c r="C27" s="300"/>
      <c r="D27" s="301"/>
      <c r="E27" s="302"/>
      <c r="F27" s="77"/>
      <c r="G27" s="300"/>
      <c r="H27" s="301"/>
      <c r="I27" s="301"/>
      <c r="J27" s="301"/>
      <c r="K27" s="301"/>
      <c r="L27" s="301"/>
      <c r="M27" s="301"/>
      <c r="N27" s="301"/>
      <c r="O27" s="301"/>
      <c r="P27" s="301"/>
      <c r="Q27" s="301"/>
      <c r="R27" s="302"/>
      <c r="S27" s="77"/>
      <c r="T27" s="125"/>
      <c r="U27" s="104"/>
      <c r="V27" s="126"/>
      <c r="W27" s="294"/>
      <c r="X27" s="295"/>
      <c r="Y27" s="296"/>
      <c r="Z27" s="77"/>
      <c r="AA27" s="77"/>
      <c r="AB27" s="78"/>
    </row>
    <row r="28" spans="1:28" ht="16.350000000000001" customHeight="1" x14ac:dyDescent="0.3">
      <c r="A28" s="66"/>
      <c r="B28" s="76"/>
      <c r="C28" s="303" t="s">
        <v>46</v>
      </c>
      <c r="D28" s="304"/>
      <c r="E28" s="305"/>
      <c r="F28" s="77"/>
      <c r="G28" s="303" t="s">
        <v>47</v>
      </c>
      <c r="H28" s="304"/>
      <c r="I28" s="304"/>
      <c r="J28" s="304"/>
      <c r="K28" s="304"/>
      <c r="L28" s="304"/>
      <c r="M28" s="304"/>
      <c r="N28" s="304"/>
      <c r="O28" s="304"/>
      <c r="P28" s="304"/>
      <c r="Q28" s="304"/>
      <c r="R28" s="305"/>
      <c r="S28" s="77"/>
      <c r="T28" s="290">
        <f>'PIVOT Sheet'!D69</f>
        <v>6</v>
      </c>
      <c r="U28" s="291"/>
      <c r="V28" s="292"/>
      <c r="W28" s="316" t="s">
        <v>48</v>
      </c>
      <c r="X28" s="317"/>
      <c r="Y28" s="282">
        <f>GETPIVOTDATA("Project Size",'PIVOT Sheet'!$G$68,"Project Size","MEGA")</f>
        <v>2</v>
      </c>
      <c r="Z28" s="77"/>
      <c r="AA28" s="77"/>
      <c r="AB28" s="78"/>
    </row>
    <row r="29" spans="1:28" ht="16.350000000000001" customHeight="1" x14ac:dyDescent="0.3">
      <c r="A29" s="66"/>
      <c r="B29" s="76"/>
      <c r="C29" s="303"/>
      <c r="D29" s="304"/>
      <c r="E29" s="305"/>
      <c r="F29" s="77"/>
      <c r="G29" s="303"/>
      <c r="H29" s="304"/>
      <c r="I29" s="304"/>
      <c r="J29" s="304"/>
      <c r="K29" s="304"/>
      <c r="L29" s="304"/>
      <c r="M29" s="304"/>
      <c r="N29" s="304"/>
      <c r="O29" s="304"/>
      <c r="P29" s="304"/>
      <c r="Q29" s="304"/>
      <c r="R29" s="305"/>
      <c r="S29" s="77"/>
      <c r="T29" s="290"/>
      <c r="U29" s="291"/>
      <c r="V29" s="292"/>
      <c r="W29" s="316"/>
      <c r="X29" s="317"/>
      <c r="Y29" s="282"/>
      <c r="Z29" s="77"/>
      <c r="AA29" s="77"/>
      <c r="AB29" s="78"/>
    </row>
    <row r="30" spans="1:28" ht="16.350000000000001" customHeight="1" thickBot="1" x14ac:dyDescent="0.35">
      <c r="A30" s="66"/>
      <c r="B30" s="76"/>
      <c r="C30" s="306"/>
      <c r="D30" s="307"/>
      <c r="E30" s="308"/>
      <c r="F30" s="77"/>
      <c r="G30" s="306"/>
      <c r="H30" s="307"/>
      <c r="I30" s="307"/>
      <c r="J30" s="307"/>
      <c r="K30" s="307"/>
      <c r="L30" s="307"/>
      <c r="M30" s="307"/>
      <c r="N30" s="307"/>
      <c r="O30" s="307"/>
      <c r="P30" s="307"/>
      <c r="Q30" s="307"/>
      <c r="R30" s="308"/>
      <c r="S30" s="77"/>
      <c r="T30" s="127"/>
      <c r="U30" s="128"/>
      <c r="V30" s="129"/>
      <c r="W30" s="318"/>
      <c r="X30" s="319"/>
      <c r="Y30" s="283"/>
      <c r="Z30" s="77"/>
      <c r="AA30" s="77"/>
      <c r="AB30" s="78"/>
    </row>
    <row r="31" spans="1:28" ht="9.9" customHeight="1" x14ac:dyDescent="0.3">
      <c r="A31" s="66"/>
      <c r="B31" s="76"/>
      <c r="C31" s="77"/>
      <c r="D31" s="77"/>
      <c r="E31" s="77"/>
      <c r="F31" s="77"/>
      <c r="G31" s="77"/>
      <c r="H31" s="77"/>
      <c r="I31" s="77"/>
      <c r="J31" s="77"/>
      <c r="K31" s="77"/>
      <c r="L31" s="77"/>
      <c r="M31" s="77"/>
      <c r="N31" s="77"/>
      <c r="O31" s="77"/>
      <c r="P31" s="77"/>
      <c r="Q31" s="77"/>
      <c r="R31" s="77"/>
      <c r="S31" s="77"/>
      <c r="T31" s="77"/>
      <c r="U31" s="77"/>
      <c r="V31" s="77"/>
      <c r="W31" s="77"/>
      <c r="X31" s="77"/>
      <c r="Y31" s="77"/>
      <c r="Z31" s="77"/>
      <c r="AA31" s="77"/>
      <c r="AB31" s="78"/>
    </row>
    <row r="32" spans="1:28" ht="10.35" customHeight="1" x14ac:dyDescent="0.3">
      <c r="A32" s="66"/>
      <c r="B32" s="76"/>
      <c r="C32" s="77"/>
      <c r="D32" s="77"/>
      <c r="E32" s="77"/>
      <c r="F32" s="77"/>
      <c r="G32" s="77"/>
      <c r="H32" s="77"/>
      <c r="I32" s="77"/>
      <c r="J32" s="77"/>
      <c r="K32" s="77"/>
      <c r="L32" s="77"/>
      <c r="M32" s="77"/>
      <c r="N32" s="77"/>
      <c r="O32" s="77"/>
      <c r="P32" s="77"/>
      <c r="Q32" s="77"/>
      <c r="R32" s="77"/>
      <c r="S32" s="77"/>
      <c r="T32" s="77"/>
      <c r="U32" s="77"/>
      <c r="V32" s="77"/>
      <c r="W32" s="77"/>
      <c r="X32" s="77"/>
      <c r="Y32" s="77"/>
      <c r="Z32" s="77"/>
      <c r="AA32" s="77"/>
      <c r="AB32" s="78"/>
    </row>
    <row r="33" spans="1:28" ht="8.85" customHeight="1" thickBot="1" x14ac:dyDescent="0.35">
      <c r="A33" s="66"/>
      <c r="B33" s="82"/>
      <c r="C33" s="83"/>
      <c r="D33" s="83"/>
      <c r="E33" s="83"/>
      <c r="F33" s="83"/>
      <c r="G33" s="83"/>
      <c r="H33" s="83"/>
      <c r="I33" s="83"/>
      <c r="J33" s="83"/>
      <c r="K33" s="83"/>
      <c r="L33" s="83"/>
      <c r="M33" s="83"/>
      <c r="N33" s="83"/>
      <c r="O33" s="83"/>
      <c r="P33" s="83"/>
      <c r="Q33" s="83"/>
      <c r="R33" s="83"/>
      <c r="S33" s="83"/>
      <c r="T33" s="83"/>
      <c r="U33" s="83"/>
      <c r="V33" s="83"/>
      <c r="W33" s="83"/>
      <c r="X33" s="83"/>
      <c r="Y33" s="83"/>
      <c r="Z33" s="83"/>
      <c r="AA33" s="83"/>
      <c r="AB33" s="84"/>
    </row>
  </sheetData>
  <mergeCells count="40">
    <mergeCell ref="G17:I18"/>
    <mergeCell ref="J17:L18"/>
    <mergeCell ref="M17:O18"/>
    <mergeCell ref="P17:R18"/>
    <mergeCell ref="W28:X30"/>
    <mergeCell ref="G21:R27"/>
    <mergeCell ref="G28:R30"/>
    <mergeCell ref="W22:X23"/>
    <mergeCell ref="W21:X21"/>
    <mergeCell ref="Y28:Y30"/>
    <mergeCell ref="C20:E20"/>
    <mergeCell ref="G20:R20"/>
    <mergeCell ref="T20:V20"/>
    <mergeCell ref="W20:Y20"/>
    <mergeCell ref="T28:V29"/>
    <mergeCell ref="W24:X25"/>
    <mergeCell ref="W26:X27"/>
    <mergeCell ref="Y24:Y25"/>
    <mergeCell ref="Y26:Y27"/>
    <mergeCell ref="C21:E27"/>
    <mergeCell ref="C28:E30"/>
    <mergeCell ref="Y22:Y23"/>
    <mergeCell ref="C4:E4"/>
    <mergeCell ref="C5:E7"/>
    <mergeCell ref="G8:R8"/>
    <mergeCell ref="G9:R9"/>
    <mergeCell ref="G11:R11"/>
    <mergeCell ref="G4:R4"/>
    <mergeCell ref="O5:R5"/>
    <mergeCell ref="O6:R6"/>
    <mergeCell ref="K5:N5"/>
    <mergeCell ref="K6:N6"/>
    <mergeCell ref="G5:J5"/>
    <mergeCell ref="G6:J6"/>
    <mergeCell ref="AD6:AG13"/>
    <mergeCell ref="G12:R13"/>
    <mergeCell ref="G16:I16"/>
    <mergeCell ref="J16:L16"/>
    <mergeCell ref="M16:O16"/>
    <mergeCell ref="P16:R16"/>
  </mergeCells>
  <phoneticPr fontId="4" type="noConversion"/>
  <conditionalFormatting sqref="G9:R9">
    <cfRule type="dataBar" priority="7">
      <dataBar>
        <cfvo type="num" val="0"/>
        <cfvo type="num" val="1"/>
        <color rgb="FF638EC6"/>
      </dataBar>
      <extLst>
        <ext xmlns:x14="http://schemas.microsoft.com/office/spreadsheetml/2009/9/main" uri="{B025F937-C7B1-47D3-B67F-A62EFF666E3E}">
          <x14:id>{E621189C-3D42-4F92-A308-01D57B42EDBA}</x14:id>
        </ext>
      </extLst>
    </cfRule>
  </conditionalFormatting>
  <conditionalFormatting sqref="C9">
    <cfRule type="containsErrors" dxfId="68" priority="2">
      <formula>ISERROR(C9)</formula>
    </cfRule>
    <cfRule type="containsErrors" dxfId="67" priority="3">
      <formula>ISERROR(C9)</formula>
    </cfRule>
    <cfRule type="cellIs" dxfId="66" priority="4" operator="equal">
      <formula>#REF!</formula>
    </cfRule>
  </conditionalFormatting>
  <conditionalFormatting sqref="D9:E9 G6:R6 G17:R18 Y21:Y22 Y24:Y30">
    <cfRule type="containsErrors" dxfId="65" priority="1">
      <formula>ISERROR(D6)</formula>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E621189C-3D42-4F92-A308-01D57B42EDBA}">
            <x14:dataBar minLength="0" maxLength="100" gradient="0">
              <x14:cfvo type="num">
                <xm:f>0</xm:f>
              </x14:cfvo>
              <x14:cfvo type="num">
                <xm:f>1</xm:f>
              </x14:cfvo>
              <x14:negativeFillColor rgb="FFFF0000"/>
              <x14:axisColor rgb="FF000000"/>
            </x14:dataBar>
          </x14:cfRule>
          <xm:sqref>G9:R9</xm:sqref>
        </x14:conditionalFormatting>
      </x14:conditionalFormattings>
    </ex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8BF19-3CE3-4632-8D79-F23689A3F91B}">
  <sheetPr codeName="Sheet2">
    <tabColor theme="9"/>
  </sheetPr>
  <dimension ref="A1:AF251"/>
  <sheetViews>
    <sheetView showGridLines="0" showRowColHeaders="0" tabSelected="1" zoomScaleNormal="100" workbookViewId="0">
      <pane xSplit="5" ySplit="2" topLeftCell="F136" activePane="bottomRight" state="frozen"/>
      <selection pane="topRight" activeCell="F1" sqref="F1"/>
      <selection pane="bottomLeft" activeCell="A3" sqref="A3"/>
      <selection pane="bottomRight" activeCell="F144" sqref="F144"/>
    </sheetView>
  </sheetViews>
  <sheetFormatPr defaultColWidth="8.6640625" defaultRowHeight="25.95" customHeight="1" x14ac:dyDescent="0.25"/>
  <cols>
    <col min="1" max="1" width="10" style="324" customWidth="1"/>
    <col min="2" max="2" width="20.6640625" style="41" customWidth="1"/>
    <col min="3" max="3" width="16" style="41" customWidth="1"/>
    <col min="4" max="4" width="14.109375" style="41" customWidth="1"/>
    <col min="5" max="5" width="37.44140625" style="120" customWidth="1"/>
    <col min="6" max="6" width="44.44140625" style="41" customWidth="1"/>
    <col min="7" max="7" width="14.33203125" style="41" customWidth="1"/>
    <col min="8" max="9" width="12.44140625" style="41" customWidth="1"/>
    <col min="10" max="10" width="13" style="41" customWidth="1"/>
    <col min="11" max="17" width="12.6640625" style="41" customWidth="1"/>
    <col min="18" max="18" width="11.109375" style="41" customWidth="1"/>
    <col min="19" max="19" width="12.44140625" style="41" customWidth="1"/>
    <col min="20" max="20" width="21.88671875" style="41" customWidth="1"/>
    <col min="21" max="21" width="17" style="41" customWidth="1"/>
    <col min="22" max="22" width="21.88671875" style="41" customWidth="1"/>
    <col min="23" max="23" width="18.6640625" style="41" customWidth="1"/>
    <col min="24" max="24" width="31" style="41" customWidth="1"/>
    <col min="25" max="25" width="38.44140625" style="43" customWidth="1"/>
    <col min="26" max="27" width="14.33203125" style="41" customWidth="1"/>
    <col min="28" max="28" width="16.44140625" style="41" customWidth="1"/>
    <col min="29" max="29" width="14.33203125" style="41" customWidth="1"/>
    <col min="30" max="31" width="20.88671875" style="103" customWidth="1"/>
    <col min="32" max="32" width="16.44140625" style="226" customWidth="1"/>
    <col min="33" max="16384" width="8.6640625" style="41"/>
  </cols>
  <sheetData>
    <row r="1" spans="1:32" ht="181.95" customHeight="1" thickTop="1" thickBot="1" x14ac:dyDescent="0.3">
      <c r="B1" s="38"/>
      <c r="C1" s="39"/>
      <c r="D1" s="39"/>
      <c r="E1" s="116"/>
      <c r="F1" s="39"/>
      <c r="G1" s="39"/>
      <c r="H1" s="39"/>
      <c r="I1" s="39"/>
      <c r="J1" s="39"/>
      <c r="K1" s="39"/>
      <c r="L1" s="154"/>
      <c r="M1" s="154"/>
      <c r="N1" s="154"/>
      <c r="O1" s="154"/>
      <c r="P1" s="154"/>
      <c r="Q1" s="154"/>
      <c r="R1" s="39"/>
      <c r="S1" s="39"/>
      <c r="T1" s="39"/>
      <c r="U1" s="39"/>
      <c r="V1" s="39"/>
      <c r="W1" s="39"/>
      <c r="X1" s="39"/>
      <c r="Y1" s="40"/>
      <c r="Z1" s="185">
        <f>SUM(Table3[Budget Approved
 (Implem Svcs, Software, Hardware)])</f>
        <v>130000000</v>
      </c>
      <c r="AA1" s="185">
        <f>SUM(Table3[Actual Cost])</f>
        <v>39000000</v>
      </c>
      <c r="AB1" s="185">
        <f>SUM(Table3[Cost at Completion])</f>
        <v>135000000</v>
      </c>
      <c r="AC1" s="143" t="s">
        <v>49</v>
      </c>
      <c r="AD1" s="143" t="s">
        <v>49</v>
      </c>
      <c r="AE1" s="143" t="s">
        <v>49</v>
      </c>
      <c r="AF1" s="225"/>
    </row>
    <row r="2" spans="1:32" customFormat="1" ht="39.450000000000003" customHeight="1" thickTop="1" thickBot="1" x14ac:dyDescent="0.35">
      <c r="A2" s="324"/>
      <c r="B2" s="85" t="s">
        <v>50</v>
      </c>
      <c r="C2" s="86" t="s">
        <v>51</v>
      </c>
      <c r="D2" s="121" t="s">
        <v>52</v>
      </c>
      <c r="E2" s="121" t="s">
        <v>53</v>
      </c>
      <c r="F2" s="121" t="s">
        <v>54</v>
      </c>
      <c r="G2" s="121" t="s">
        <v>55</v>
      </c>
      <c r="H2" s="153" t="s">
        <v>56</v>
      </c>
      <c r="I2" s="122" t="s">
        <v>57</v>
      </c>
      <c r="J2" s="121" t="s">
        <v>58</v>
      </c>
      <c r="K2" s="153" t="s">
        <v>59</v>
      </c>
      <c r="L2" s="159" t="s">
        <v>60</v>
      </c>
      <c r="M2" s="160" t="s">
        <v>61</v>
      </c>
      <c r="N2" s="161" t="s">
        <v>62</v>
      </c>
      <c r="O2" s="155" t="s">
        <v>63</v>
      </c>
      <c r="P2" s="156" t="s">
        <v>64</v>
      </c>
      <c r="Q2" s="157" t="s">
        <v>65</v>
      </c>
      <c r="R2" s="158" t="s">
        <v>66</v>
      </c>
      <c r="S2" s="121" t="s">
        <v>67</v>
      </c>
      <c r="T2" s="121" t="s">
        <v>68</v>
      </c>
      <c r="U2" s="121" t="s">
        <v>69</v>
      </c>
      <c r="V2" s="121" t="s">
        <v>70</v>
      </c>
      <c r="W2" s="121" t="s">
        <v>71</v>
      </c>
      <c r="X2" s="121" t="s">
        <v>72</v>
      </c>
      <c r="Y2" s="121" t="s">
        <v>73</v>
      </c>
      <c r="Z2" s="123" t="s">
        <v>74</v>
      </c>
      <c r="AA2" s="124" t="s">
        <v>75</v>
      </c>
      <c r="AB2" s="124" t="s">
        <v>76</v>
      </c>
      <c r="AC2" s="101" t="s">
        <v>77</v>
      </c>
      <c r="AD2" s="102" t="s">
        <v>78</v>
      </c>
      <c r="AE2" s="102" t="s">
        <v>79</v>
      </c>
      <c r="AF2" s="124" t="s">
        <v>80</v>
      </c>
    </row>
    <row r="3" spans="1:32" s="42" customFormat="1" ht="25.95" customHeight="1" thickTop="1" x14ac:dyDescent="0.25">
      <c r="A3" s="324"/>
      <c r="B3" s="44" t="s">
        <v>81</v>
      </c>
      <c r="C3" s="44" t="s">
        <v>81</v>
      </c>
      <c r="D3" s="45">
        <v>44994</v>
      </c>
      <c r="E3" s="117" t="s">
        <v>342</v>
      </c>
      <c r="F3" s="52" t="s">
        <v>82</v>
      </c>
      <c r="G3" s="46" t="s">
        <v>83</v>
      </c>
      <c r="H3" s="46" t="s">
        <v>84</v>
      </c>
      <c r="I3" s="49">
        <v>0.5</v>
      </c>
      <c r="J3" s="46" t="s">
        <v>24</v>
      </c>
      <c r="K3" s="46" t="s">
        <v>27</v>
      </c>
      <c r="L3" s="45">
        <v>44986</v>
      </c>
      <c r="M3" s="45">
        <v>45250</v>
      </c>
      <c r="N3" s="45">
        <v>45260</v>
      </c>
      <c r="O3" s="45">
        <v>44986</v>
      </c>
      <c r="P3" s="45">
        <v>45250</v>
      </c>
      <c r="Q3" s="45">
        <v>45259</v>
      </c>
      <c r="R3" s="46" t="s">
        <v>42</v>
      </c>
      <c r="S3" s="46" t="s">
        <v>85</v>
      </c>
      <c r="T3" s="47" t="s">
        <v>86</v>
      </c>
      <c r="U3" s="47" t="s">
        <v>83</v>
      </c>
      <c r="V3" s="47" t="s">
        <v>87</v>
      </c>
      <c r="W3" s="46" t="s">
        <v>88</v>
      </c>
      <c r="X3" s="46" t="s">
        <v>89</v>
      </c>
      <c r="Y3" s="55" t="s">
        <v>90</v>
      </c>
      <c r="Z3" s="48">
        <v>0</v>
      </c>
      <c r="AA3" s="48">
        <v>0</v>
      </c>
      <c r="AB3" s="48">
        <v>0</v>
      </c>
      <c r="AC3" s="114">
        <f t="shared" ref="AC3" si="0">Z3-AB3</f>
        <v>0</v>
      </c>
      <c r="AD3" s="112">
        <f>Table3[[#This Row],[End Date
(Rebaselined)]]-Table3[[#This Row],[Start Date
 (Rebaselined)]]</f>
        <v>273</v>
      </c>
      <c r="AE3" s="112">
        <f>AD3*Table3[[#This Row],[Project Completion %]]</f>
        <v>136.5</v>
      </c>
      <c r="AF3" s="53" t="s">
        <v>91</v>
      </c>
    </row>
    <row r="4" spans="1:32" s="42" customFormat="1" ht="25.95" customHeight="1" x14ac:dyDescent="0.25">
      <c r="A4" s="324"/>
      <c r="B4" s="50" t="s">
        <v>81</v>
      </c>
      <c r="C4" s="50" t="s">
        <v>81</v>
      </c>
      <c r="D4" s="51">
        <v>44994</v>
      </c>
      <c r="E4" s="117" t="s">
        <v>343</v>
      </c>
      <c r="F4" s="52" t="s">
        <v>82</v>
      </c>
      <c r="G4" s="46" t="s">
        <v>92</v>
      </c>
      <c r="H4" s="46" t="s">
        <v>93</v>
      </c>
      <c r="I4" s="49">
        <v>0.2</v>
      </c>
      <c r="J4" s="46" t="s">
        <v>23</v>
      </c>
      <c r="K4" s="53" t="s">
        <v>28</v>
      </c>
      <c r="L4" s="51">
        <v>44986</v>
      </c>
      <c r="M4" s="51">
        <v>45250</v>
      </c>
      <c r="N4" s="51">
        <v>45260</v>
      </c>
      <c r="O4" s="51">
        <v>44987</v>
      </c>
      <c r="P4" s="51">
        <v>45219</v>
      </c>
      <c r="Q4" s="51">
        <v>45229</v>
      </c>
      <c r="R4" s="46" t="s">
        <v>42</v>
      </c>
      <c r="S4" s="53" t="s">
        <v>94</v>
      </c>
      <c r="T4" s="54" t="s">
        <v>95</v>
      </c>
      <c r="U4" s="54" t="s">
        <v>96</v>
      </c>
      <c r="V4" s="54" t="s">
        <v>97</v>
      </c>
      <c r="W4" s="53" t="s">
        <v>98</v>
      </c>
      <c r="X4" s="53" t="s">
        <v>99</v>
      </c>
      <c r="Y4" s="55" t="s">
        <v>90</v>
      </c>
      <c r="Z4" s="48">
        <v>1000000</v>
      </c>
      <c r="AA4" s="48">
        <v>300000</v>
      </c>
      <c r="AB4" s="48">
        <v>1000000</v>
      </c>
      <c r="AC4" s="114">
        <f t="shared" ref="AC4:AC8" si="1">Z4-AB4</f>
        <v>0</v>
      </c>
      <c r="AD4" s="112">
        <f>Table3[[#This Row],[End Date
(Rebaselined)]]-Table3[[#This Row],[Start Date
 (Rebaselined)]]</f>
        <v>242</v>
      </c>
      <c r="AE4" s="112">
        <f>AD4*Table3[[#This Row],[Project Completion %]]</f>
        <v>48.400000000000006</v>
      </c>
      <c r="AF4" s="53" t="s">
        <v>100</v>
      </c>
    </row>
    <row r="5" spans="1:32" s="42" customFormat="1" ht="25.95" customHeight="1" x14ac:dyDescent="0.25">
      <c r="A5" s="324"/>
      <c r="B5" s="50" t="s">
        <v>81</v>
      </c>
      <c r="C5" s="50" t="s">
        <v>81</v>
      </c>
      <c r="D5" s="51">
        <v>44994</v>
      </c>
      <c r="E5" s="117" t="s">
        <v>344</v>
      </c>
      <c r="F5" s="52" t="s">
        <v>82</v>
      </c>
      <c r="G5" s="46" t="s">
        <v>101</v>
      </c>
      <c r="H5" s="46" t="s">
        <v>102</v>
      </c>
      <c r="I5" s="49">
        <v>0.5</v>
      </c>
      <c r="J5" s="46" t="s">
        <v>22</v>
      </c>
      <c r="K5" s="53" t="s">
        <v>28</v>
      </c>
      <c r="L5" s="51">
        <v>44986</v>
      </c>
      <c r="M5" s="51">
        <v>45250</v>
      </c>
      <c r="N5" s="51">
        <v>45260</v>
      </c>
      <c r="O5" s="51">
        <v>44927</v>
      </c>
      <c r="P5" s="51">
        <v>45097</v>
      </c>
      <c r="Q5" s="51">
        <v>45114</v>
      </c>
      <c r="R5" s="46" t="s">
        <v>103</v>
      </c>
      <c r="S5" s="53" t="s">
        <v>85</v>
      </c>
      <c r="T5" s="54" t="s">
        <v>104</v>
      </c>
      <c r="U5" s="54" t="s">
        <v>105</v>
      </c>
      <c r="V5" s="54" t="s">
        <v>106</v>
      </c>
      <c r="W5" s="53" t="s">
        <v>107</v>
      </c>
      <c r="X5" s="53" t="s">
        <v>108</v>
      </c>
      <c r="Y5" s="55" t="s">
        <v>90</v>
      </c>
      <c r="Z5" s="48">
        <v>1000000</v>
      </c>
      <c r="AA5" s="48">
        <v>300000</v>
      </c>
      <c r="AB5" s="48">
        <v>1000000</v>
      </c>
      <c r="AC5" s="114">
        <f t="shared" si="1"/>
        <v>0</v>
      </c>
      <c r="AD5" s="112">
        <f>Table3[[#This Row],[End Date
(Rebaselined)]]-Table3[[#This Row],[Start Date
 (Rebaselined)]]</f>
        <v>187</v>
      </c>
      <c r="AE5" s="112">
        <f>AD5*Table3[[#This Row],[Project Completion %]]</f>
        <v>93.5</v>
      </c>
      <c r="AF5" s="53" t="s">
        <v>109</v>
      </c>
    </row>
    <row r="6" spans="1:32" s="42" customFormat="1" ht="25.95" customHeight="1" x14ac:dyDescent="0.25">
      <c r="A6" s="324"/>
      <c r="B6" s="50" t="s">
        <v>81</v>
      </c>
      <c r="C6" s="50" t="s">
        <v>81</v>
      </c>
      <c r="D6" s="51">
        <v>44994</v>
      </c>
      <c r="E6" s="117" t="s">
        <v>345</v>
      </c>
      <c r="F6" s="52" t="s">
        <v>82</v>
      </c>
      <c r="G6" s="46" t="s">
        <v>110</v>
      </c>
      <c r="H6" s="46" t="s">
        <v>111</v>
      </c>
      <c r="I6" s="49">
        <v>0.6</v>
      </c>
      <c r="J6" s="46" t="s">
        <v>112</v>
      </c>
      <c r="K6" s="53" t="s">
        <v>27</v>
      </c>
      <c r="L6" s="51">
        <v>44986</v>
      </c>
      <c r="M6" s="51">
        <v>45250</v>
      </c>
      <c r="N6" s="51">
        <v>45260</v>
      </c>
      <c r="O6" s="51">
        <v>44958</v>
      </c>
      <c r="P6" s="51">
        <v>45291</v>
      </c>
      <c r="Q6" s="51">
        <v>45291</v>
      </c>
      <c r="R6" s="46" t="s">
        <v>113</v>
      </c>
      <c r="S6" s="53" t="s">
        <v>114</v>
      </c>
      <c r="T6" s="54" t="s">
        <v>115</v>
      </c>
      <c r="U6" s="54" t="s">
        <v>99</v>
      </c>
      <c r="V6" s="54" t="s">
        <v>116</v>
      </c>
      <c r="W6" s="53" t="s">
        <v>117</v>
      </c>
      <c r="X6" s="53" t="s">
        <v>118</v>
      </c>
      <c r="Y6" s="55" t="s">
        <v>90</v>
      </c>
      <c r="Z6" s="48">
        <v>1000000</v>
      </c>
      <c r="AA6" s="48">
        <v>300000</v>
      </c>
      <c r="AB6" s="48">
        <v>1000000</v>
      </c>
      <c r="AC6" s="114">
        <f t="shared" si="1"/>
        <v>0</v>
      </c>
      <c r="AD6" s="112">
        <f>Table3[[#This Row],[End Date
(Rebaselined)]]-Table3[[#This Row],[Start Date
 (Rebaselined)]]</f>
        <v>333</v>
      </c>
      <c r="AE6" s="112">
        <f>AD6*Table3[[#This Row],[Project Completion %]]</f>
        <v>199.79999999999998</v>
      </c>
      <c r="AF6" s="53" t="s">
        <v>119</v>
      </c>
    </row>
    <row r="7" spans="1:32" s="42" customFormat="1" ht="25.95" customHeight="1" x14ac:dyDescent="0.25">
      <c r="A7" s="324"/>
      <c r="B7" s="50" t="s">
        <v>81</v>
      </c>
      <c r="C7" s="50" t="s">
        <v>81</v>
      </c>
      <c r="D7" s="51">
        <v>44994</v>
      </c>
      <c r="E7" s="117" t="s">
        <v>346</v>
      </c>
      <c r="F7" s="52" t="s">
        <v>82</v>
      </c>
      <c r="G7" s="46" t="s">
        <v>120</v>
      </c>
      <c r="H7" s="46" t="s">
        <v>120</v>
      </c>
      <c r="I7" s="49">
        <v>0.8</v>
      </c>
      <c r="J7" s="46" t="s">
        <v>112</v>
      </c>
      <c r="K7" s="53" t="s">
        <v>27</v>
      </c>
      <c r="L7" s="51">
        <v>44986</v>
      </c>
      <c r="M7" s="51">
        <v>45250</v>
      </c>
      <c r="N7" s="51">
        <v>45260</v>
      </c>
      <c r="O7" s="51">
        <v>44986</v>
      </c>
      <c r="P7" s="51">
        <v>45250</v>
      </c>
      <c r="Q7" s="51">
        <v>45260</v>
      </c>
      <c r="R7" s="46" t="s">
        <v>48</v>
      </c>
      <c r="S7" s="53" t="s">
        <v>94</v>
      </c>
      <c r="T7" s="54" t="s">
        <v>121</v>
      </c>
      <c r="U7" s="54" t="s">
        <v>122</v>
      </c>
      <c r="V7" s="54" t="s">
        <v>123</v>
      </c>
      <c r="W7" s="53" t="s">
        <v>124</v>
      </c>
      <c r="X7" s="53" t="s">
        <v>125</v>
      </c>
      <c r="Y7" s="55" t="s">
        <v>90</v>
      </c>
      <c r="Z7" s="48">
        <v>1000000</v>
      </c>
      <c r="AA7" s="48">
        <v>300000</v>
      </c>
      <c r="AB7" s="48">
        <v>1000000</v>
      </c>
      <c r="AC7" s="114">
        <f t="shared" si="1"/>
        <v>0</v>
      </c>
      <c r="AD7" s="112">
        <f>Table3[[#This Row],[End Date
(Rebaselined)]]-Table3[[#This Row],[Start Date
 (Rebaselined)]]</f>
        <v>274</v>
      </c>
      <c r="AE7" s="112">
        <f>AD7*Table3[[#This Row],[Project Completion %]]</f>
        <v>219.20000000000002</v>
      </c>
      <c r="AF7" s="53" t="s">
        <v>126</v>
      </c>
    </row>
    <row r="8" spans="1:32" s="42" customFormat="1" ht="25.95" customHeight="1" x14ac:dyDescent="0.25">
      <c r="A8" s="324"/>
      <c r="B8" s="50" t="s">
        <v>81</v>
      </c>
      <c r="C8" s="50" t="s">
        <v>81</v>
      </c>
      <c r="D8" s="51">
        <v>44994</v>
      </c>
      <c r="E8" s="117" t="s">
        <v>347</v>
      </c>
      <c r="F8" s="52" t="s">
        <v>82</v>
      </c>
      <c r="G8" s="46" t="s">
        <v>127</v>
      </c>
      <c r="H8" s="46" t="s">
        <v>128</v>
      </c>
      <c r="I8" s="49">
        <v>0.99</v>
      </c>
      <c r="J8" s="46" t="s">
        <v>23</v>
      </c>
      <c r="K8" s="53" t="s">
        <v>28</v>
      </c>
      <c r="L8" s="51">
        <v>44986</v>
      </c>
      <c r="M8" s="51">
        <v>45250</v>
      </c>
      <c r="N8" s="51">
        <v>45260</v>
      </c>
      <c r="O8" s="51">
        <v>44986</v>
      </c>
      <c r="P8" s="51">
        <v>45250</v>
      </c>
      <c r="Q8" s="51">
        <v>45260</v>
      </c>
      <c r="R8" s="46" t="s">
        <v>42</v>
      </c>
      <c r="S8" s="53" t="s">
        <v>129</v>
      </c>
      <c r="T8" s="54" t="s">
        <v>130</v>
      </c>
      <c r="U8" s="54" t="s">
        <v>131</v>
      </c>
      <c r="V8" s="54" t="s">
        <v>132</v>
      </c>
      <c r="W8" s="53" t="s">
        <v>133</v>
      </c>
      <c r="X8" s="53" t="s">
        <v>134</v>
      </c>
      <c r="Y8" s="55" t="s">
        <v>90</v>
      </c>
      <c r="Z8" s="48">
        <v>1000000</v>
      </c>
      <c r="AA8" s="48">
        <v>300000</v>
      </c>
      <c r="AB8" s="48">
        <v>1000000</v>
      </c>
      <c r="AC8" s="114">
        <f t="shared" si="1"/>
        <v>0</v>
      </c>
      <c r="AD8" s="112">
        <f>Table3[[#This Row],[End Date
(Rebaselined)]]-Table3[[#This Row],[Start Date
 (Rebaselined)]]</f>
        <v>274</v>
      </c>
      <c r="AE8" s="112">
        <f>AD8*Table3[[#This Row],[Project Completion %]]</f>
        <v>271.26</v>
      </c>
      <c r="AF8" s="53" t="s">
        <v>135</v>
      </c>
    </row>
    <row r="9" spans="1:32" ht="25.95" customHeight="1" x14ac:dyDescent="0.25">
      <c r="B9" s="50" t="s">
        <v>81</v>
      </c>
      <c r="C9" s="50" t="s">
        <v>81</v>
      </c>
      <c r="D9" s="51">
        <v>44994</v>
      </c>
      <c r="E9" s="117" t="s">
        <v>348</v>
      </c>
      <c r="F9" s="52" t="s">
        <v>82</v>
      </c>
      <c r="G9" s="46" t="s">
        <v>136</v>
      </c>
      <c r="H9" s="46" t="s">
        <v>136</v>
      </c>
      <c r="I9" s="49">
        <v>0.99</v>
      </c>
      <c r="J9" s="46" t="s">
        <v>22</v>
      </c>
      <c r="K9" s="53" t="s">
        <v>27</v>
      </c>
      <c r="L9" s="51">
        <v>44986</v>
      </c>
      <c r="M9" s="51">
        <v>45250</v>
      </c>
      <c r="N9" s="51">
        <v>45260</v>
      </c>
      <c r="O9" s="51">
        <v>44986</v>
      </c>
      <c r="P9" s="51">
        <v>45250</v>
      </c>
      <c r="Q9" s="51">
        <v>45260</v>
      </c>
      <c r="R9" s="46" t="s">
        <v>137</v>
      </c>
      <c r="S9" s="53" t="s">
        <v>129</v>
      </c>
      <c r="T9" s="54" t="s">
        <v>130</v>
      </c>
      <c r="U9" s="54" t="s">
        <v>131</v>
      </c>
      <c r="V9" s="54" t="s">
        <v>132</v>
      </c>
      <c r="W9" s="53" t="s">
        <v>133</v>
      </c>
      <c r="X9" s="53" t="s">
        <v>134</v>
      </c>
      <c r="Y9" s="55" t="s">
        <v>90</v>
      </c>
      <c r="Z9" s="48">
        <v>1000000</v>
      </c>
      <c r="AA9" s="48">
        <v>300000</v>
      </c>
      <c r="AB9" s="48">
        <v>1000000</v>
      </c>
      <c r="AC9" s="114">
        <f t="shared" ref="AC9:AC72" si="2">Z9-AB9</f>
        <v>0</v>
      </c>
      <c r="AD9" s="112">
        <f>Table3[[#This Row],[End Date
(Rebaselined)]]-Table3[[#This Row],[Start Date
 (Rebaselined)]]</f>
        <v>274</v>
      </c>
      <c r="AE9" s="112">
        <f>AD9*Table3[[#This Row],[Project Completion %]]</f>
        <v>271.26</v>
      </c>
      <c r="AF9" s="53" t="s">
        <v>138</v>
      </c>
    </row>
    <row r="10" spans="1:32" ht="25.95" customHeight="1" x14ac:dyDescent="0.25">
      <c r="B10" s="50" t="s">
        <v>81</v>
      </c>
      <c r="C10" s="50" t="s">
        <v>81</v>
      </c>
      <c r="D10" s="51">
        <v>44994</v>
      </c>
      <c r="E10" s="117" t="s">
        <v>349</v>
      </c>
      <c r="F10" s="52" t="s">
        <v>82</v>
      </c>
      <c r="G10" s="46" t="s">
        <v>139</v>
      </c>
      <c r="H10" s="46" t="s">
        <v>140</v>
      </c>
      <c r="I10" s="49">
        <v>0.2</v>
      </c>
      <c r="J10" s="46" t="s">
        <v>112</v>
      </c>
      <c r="K10" s="53" t="s">
        <v>29</v>
      </c>
      <c r="L10" s="51">
        <v>44986</v>
      </c>
      <c r="M10" s="51">
        <v>45250</v>
      </c>
      <c r="N10" s="51">
        <v>45260</v>
      </c>
      <c r="O10" s="51">
        <v>44986</v>
      </c>
      <c r="P10" s="51">
        <v>45250</v>
      </c>
      <c r="Q10" s="51">
        <v>45259</v>
      </c>
      <c r="R10" s="46" t="s">
        <v>103</v>
      </c>
      <c r="S10" s="53" t="s">
        <v>85</v>
      </c>
      <c r="T10" s="54" t="s">
        <v>86</v>
      </c>
      <c r="U10" s="54" t="s">
        <v>141</v>
      </c>
      <c r="V10" s="54" t="s">
        <v>87</v>
      </c>
      <c r="W10" s="53" t="s">
        <v>88</v>
      </c>
      <c r="X10" s="53" t="s">
        <v>89</v>
      </c>
      <c r="Y10" s="55" t="s">
        <v>90</v>
      </c>
      <c r="Z10" s="48">
        <v>1000000</v>
      </c>
      <c r="AA10" s="48">
        <v>300000</v>
      </c>
      <c r="AB10" s="48">
        <v>1000000</v>
      </c>
      <c r="AC10" s="114">
        <f t="shared" si="2"/>
        <v>0</v>
      </c>
      <c r="AD10" s="112">
        <f>Table3[[#This Row],[End Date
(Rebaselined)]]-Table3[[#This Row],[Start Date
 (Rebaselined)]]</f>
        <v>273</v>
      </c>
      <c r="AE10" s="112">
        <f>AD10*Table3[[#This Row],[Project Completion %]]</f>
        <v>54.6</v>
      </c>
      <c r="AF10" s="53" t="s">
        <v>142</v>
      </c>
    </row>
    <row r="11" spans="1:32" ht="25.95" customHeight="1" x14ac:dyDescent="0.25">
      <c r="B11" s="50" t="s">
        <v>81</v>
      </c>
      <c r="C11" s="50" t="s">
        <v>81</v>
      </c>
      <c r="D11" s="51">
        <v>44994</v>
      </c>
      <c r="E11" s="117" t="s">
        <v>350</v>
      </c>
      <c r="F11" s="52" t="s">
        <v>82</v>
      </c>
      <c r="G11" s="46" t="s">
        <v>143</v>
      </c>
      <c r="H11" s="46" t="s">
        <v>144</v>
      </c>
      <c r="I11" s="49">
        <v>0.12</v>
      </c>
      <c r="J11" s="46" t="s">
        <v>24</v>
      </c>
      <c r="K11" s="53" t="s">
        <v>29</v>
      </c>
      <c r="L11" s="51">
        <v>44986</v>
      </c>
      <c r="M11" s="51">
        <v>45250</v>
      </c>
      <c r="N11" s="51">
        <v>45260</v>
      </c>
      <c r="O11" s="51">
        <v>44987</v>
      </c>
      <c r="P11" s="51">
        <v>45219</v>
      </c>
      <c r="Q11" s="51">
        <v>45229</v>
      </c>
      <c r="R11" s="46" t="s">
        <v>113</v>
      </c>
      <c r="S11" s="53" t="s">
        <v>94</v>
      </c>
      <c r="T11" s="54" t="s">
        <v>95</v>
      </c>
      <c r="U11" s="54" t="s">
        <v>96</v>
      </c>
      <c r="V11" s="54" t="s">
        <v>97</v>
      </c>
      <c r="W11" s="53" t="s">
        <v>98</v>
      </c>
      <c r="X11" s="53" t="s">
        <v>99</v>
      </c>
      <c r="Y11" s="55" t="s">
        <v>90</v>
      </c>
      <c r="Z11" s="48">
        <v>1000000</v>
      </c>
      <c r="AA11" s="48">
        <v>300000</v>
      </c>
      <c r="AB11" s="48">
        <v>1000000</v>
      </c>
      <c r="AC11" s="114">
        <f t="shared" si="2"/>
        <v>0</v>
      </c>
      <c r="AD11" s="112">
        <f>Table3[[#This Row],[End Date
(Rebaselined)]]-Table3[[#This Row],[Start Date
 (Rebaselined)]]</f>
        <v>242</v>
      </c>
      <c r="AE11" s="112">
        <f>AD11*Table3[[#This Row],[Project Completion %]]</f>
        <v>29.04</v>
      </c>
      <c r="AF11" s="53" t="s">
        <v>145</v>
      </c>
    </row>
    <row r="12" spans="1:32" ht="25.95" customHeight="1" x14ac:dyDescent="0.25">
      <c r="B12" s="50" t="s">
        <v>81</v>
      </c>
      <c r="C12" s="50" t="s">
        <v>81</v>
      </c>
      <c r="D12" s="51">
        <v>44994</v>
      </c>
      <c r="E12" s="117" t="s">
        <v>351</v>
      </c>
      <c r="F12" s="52" t="s">
        <v>82</v>
      </c>
      <c r="G12" s="46" t="s">
        <v>146</v>
      </c>
      <c r="H12" s="46" t="s">
        <v>147</v>
      </c>
      <c r="I12" s="49">
        <v>0.13</v>
      </c>
      <c r="J12" s="46" t="s">
        <v>23</v>
      </c>
      <c r="K12" s="53" t="s">
        <v>28</v>
      </c>
      <c r="L12" s="51">
        <v>44986</v>
      </c>
      <c r="M12" s="51">
        <v>45250</v>
      </c>
      <c r="N12" s="51">
        <v>45260</v>
      </c>
      <c r="O12" s="51">
        <v>45051</v>
      </c>
      <c r="P12" s="51">
        <v>45097</v>
      </c>
      <c r="Q12" s="51">
        <v>45114</v>
      </c>
      <c r="R12" s="46" t="s">
        <v>48</v>
      </c>
      <c r="S12" s="53" t="s">
        <v>85</v>
      </c>
      <c r="T12" s="54" t="s">
        <v>104</v>
      </c>
      <c r="U12" s="54" t="s">
        <v>105</v>
      </c>
      <c r="V12" s="54" t="s">
        <v>106</v>
      </c>
      <c r="W12" s="53" t="s">
        <v>107</v>
      </c>
      <c r="X12" s="53" t="s">
        <v>108</v>
      </c>
      <c r="Y12" s="55" t="s">
        <v>90</v>
      </c>
      <c r="Z12" s="48">
        <v>1000000</v>
      </c>
      <c r="AA12" s="48">
        <v>300000</v>
      </c>
      <c r="AB12" s="48">
        <v>1000000</v>
      </c>
      <c r="AC12" s="114">
        <f t="shared" si="2"/>
        <v>0</v>
      </c>
      <c r="AD12" s="112">
        <f>Table3[[#This Row],[End Date
(Rebaselined)]]-Table3[[#This Row],[Start Date
 (Rebaselined)]]</f>
        <v>63</v>
      </c>
      <c r="AE12" s="112">
        <f>AD12*Table3[[#This Row],[Project Completion %]]</f>
        <v>8.19</v>
      </c>
      <c r="AF12" s="53" t="s">
        <v>148</v>
      </c>
    </row>
    <row r="13" spans="1:32" ht="25.95" customHeight="1" x14ac:dyDescent="0.25">
      <c r="B13" s="50" t="s">
        <v>81</v>
      </c>
      <c r="C13" s="50" t="s">
        <v>81</v>
      </c>
      <c r="D13" s="51">
        <v>44994</v>
      </c>
      <c r="E13" s="117" t="s">
        <v>352</v>
      </c>
      <c r="F13" s="52" t="s">
        <v>82</v>
      </c>
      <c r="G13" s="46" t="s">
        <v>110</v>
      </c>
      <c r="H13" s="46" t="s">
        <v>111</v>
      </c>
      <c r="I13" s="49">
        <v>0.14000000000000001</v>
      </c>
      <c r="J13" s="46" t="s">
        <v>22</v>
      </c>
      <c r="K13" s="53" t="s">
        <v>28</v>
      </c>
      <c r="L13" s="51">
        <v>44986</v>
      </c>
      <c r="M13" s="51">
        <v>45250</v>
      </c>
      <c r="N13" s="51">
        <v>45260</v>
      </c>
      <c r="O13" s="51">
        <v>44958</v>
      </c>
      <c r="P13" s="51">
        <v>45291</v>
      </c>
      <c r="Q13" s="51">
        <v>45291</v>
      </c>
      <c r="R13" s="46" t="s">
        <v>42</v>
      </c>
      <c r="S13" s="53" t="s">
        <v>114</v>
      </c>
      <c r="T13" s="54" t="s">
        <v>115</v>
      </c>
      <c r="U13" s="54" t="s">
        <v>99</v>
      </c>
      <c r="V13" s="54" t="s">
        <v>116</v>
      </c>
      <c r="W13" s="53" t="s">
        <v>117</v>
      </c>
      <c r="X13" s="53" t="s">
        <v>118</v>
      </c>
      <c r="Y13" s="55" t="s">
        <v>90</v>
      </c>
      <c r="Z13" s="48">
        <v>1000000</v>
      </c>
      <c r="AA13" s="48">
        <v>300000</v>
      </c>
      <c r="AB13" s="48">
        <v>1000000</v>
      </c>
      <c r="AC13" s="114">
        <f t="shared" si="2"/>
        <v>0</v>
      </c>
      <c r="AD13" s="112">
        <f>Table3[[#This Row],[End Date
(Rebaselined)]]-Table3[[#This Row],[Start Date
 (Rebaselined)]]</f>
        <v>333</v>
      </c>
      <c r="AE13" s="112">
        <f>AD13*Table3[[#This Row],[Project Completion %]]</f>
        <v>46.620000000000005</v>
      </c>
      <c r="AF13" s="53" t="s">
        <v>149</v>
      </c>
    </row>
    <row r="14" spans="1:32" ht="25.95" customHeight="1" x14ac:dyDescent="0.25">
      <c r="B14" s="50" t="s">
        <v>81</v>
      </c>
      <c r="C14" s="50" t="s">
        <v>81</v>
      </c>
      <c r="D14" s="51">
        <v>44994</v>
      </c>
      <c r="E14" s="117" t="s">
        <v>353</v>
      </c>
      <c r="F14" s="52" t="s">
        <v>82</v>
      </c>
      <c r="G14" s="46" t="s">
        <v>92</v>
      </c>
      <c r="H14" s="46" t="s">
        <v>150</v>
      </c>
      <c r="I14" s="49">
        <v>0.2</v>
      </c>
      <c r="J14" s="46" t="s">
        <v>112</v>
      </c>
      <c r="K14" s="53" t="s">
        <v>29</v>
      </c>
      <c r="L14" s="51">
        <v>44986</v>
      </c>
      <c r="M14" s="51">
        <v>45250</v>
      </c>
      <c r="N14" s="51">
        <v>45260</v>
      </c>
      <c r="O14" s="51">
        <v>44986</v>
      </c>
      <c r="P14" s="51">
        <v>45250</v>
      </c>
      <c r="Q14" s="51">
        <v>45260</v>
      </c>
      <c r="R14" s="46" t="s">
        <v>137</v>
      </c>
      <c r="S14" s="53" t="s">
        <v>94</v>
      </c>
      <c r="T14" s="54" t="s">
        <v>121</v>
      </c>
      <c r="U14" s="54" t="s">
        <v>122</v>
      </c>
      <c r="V14" s="54" t="s">
        <v>123</v>
      </c>
      <c r="W14" s="53" t="s">
        <v>124</v>
      </c>
      <c r="X14" s="53" t="s">
        <v>125</v>
      </c>
      <c r="Y14" s="55" t="s">
        <v>90</v>
      </c>
      <c r="Z14" s="48">
        <v>1000000</v>
      </c>
      <c r="AA14" s="48">
        <v>300000</v>
      </c>
      <c r="AB14" s="48">
        <v>1000000</v>
      </c>
      <c r="AC14" s="114">
        <f t="shared" si="2"/>
        <v>0</v>
      </c>
      <c r="AD14" s="112">
        <f>Table3[[#This Row],[End Date
(Rebaselined)]]-Table3[[#This Row],[Start Date
 (Rebaselined)]]</f>
        <v>274</v>
      </c>
      <c r="AE14" s="112">
        <f>AD14*Table3[[#This Row],[Project Completion %]]</f>
        <v>54.800000000000004</v>
      </c>
      <c r="AF14" s="53" t="s">
        <v>151</v>
      </c>
    </row>
    <row r="15" spans="1:32" ht="25.95" customHeight="1" x14ac:dyDescent="0.25">
      <c r="B15" s="50" t="s">
        <v>81</v>
      </c>
      <c r="C15" s="50" t="s">
        <v>81</v>
      </c>
      <c r="D15" s="51">
        <v>44994</v>
      </c>
      <c r="E15" s="117" t="s">
        <v>354</v>
      </c>
      <c r="F15" s="52" t="s">
        <v>82</v>
      </c>
      <c r="G15" s="46" t="s">
        <v>136</v>
      </c>
      <c r="H15" s="46" t="s">
        <v>136</v>
      </c>
      <c r="I15" s="49">
        <v>0.22</v>
      </c>
      <c r="J15" s="46" t="s">
        <v>24</v>
      </c>
      <c r="K15" s="53" t="s">
        <v>29</v>
      </c>
      <c r="L15" s="51">
        <v>44986</v>
      </c>
      <c r="M15" s="51">
        <v>45250</v>
      </c>
      <c r="N15" s="51">
        <v>45260</v>
      </c>
      <c r="O15" s="51">
        <v>44986</v>
      </c>
      <c r="P15" s="51">
        <v>45250</v>
      </c>
      <c r="Q15" s="51">
        <v>45260</v>
      </c>
      <c r="R15" s="46" t="s">
        <v>103</v>
      </c>
      <c r="S15" s="53" t="s">
        <v>129</v>
      </c>
      <c r="T15" s="54" t="s">
        <v>130</v>
      </c>
      <c r="U15" s="54" t="s">
        <v>131</v>
      </c>
      <c r="V15" s="54" t="s">
        <v>132</v>
      </c>
      <c r="W15" s="53" t="s">
        <v>133</v>
      </c>
      <c r="X15" s="53" t="s">
        <v>134</v>
      </c>
      <c r="Y15" s="55" t="s">
        <v>90</v>
      </c>
      <c r="Z15" s="48">
        <v>1000000</v>
      </c>
      <c r="AA15" s="48">
        <v>300000</v>
      </c>
      <c r="AB15" s="48">
        <v>1000000</v>
      </c>
      <c r="AC15" s="114">
        <f t="shared" si="2"/>
        <v>0</v>
      </c>
      <c r="AD15" s="112">
        <f>Table3[[#This Row],[End Date
(Rebaselined)]]-Table3[[#This Row],[Start Date
 (Rebaselined)]]</f>
        <v>274</v>
      </c>
      <c r="AE15" s="112">
        <f>AD15*Table3[[#This Row],[Project Completion %]]</f>
        <v>60.28</v>
      </c>
      <c r="AF15" s="53" t="s">
        <v>126</v>
      </c>
    </row>
    <row r="16" spans="1:32" ht="25.95" customHeight="1" x14ac:dyDescent="0.25">
      <c r="B16" s="50" t="s">
        <v>81</v>
      </c>
      <c r="C16" s="50" t="s">
        <v>81</v>
      </c>
      <c r="D16" s="51">
        <v>44994</v>
      </c>
      <c r="E16" s="117" t="s">
        <v>355</v>
      </c>
      <c r="F16" s="52" t="s">
        <v>82</v>
      </c>
      <c r="G16" s="46" t="s">
        <v>92</v>
      </c>
      <c r="H16" s="46" t="s">
        <v>150</v>
      </c>
      <c r="I16" s="49">
        <v>0.5</v>
      </c>
      <c r="J16" s="46" t="s">
        <v>23</v>
      </c>
      <c r="K16" s="53" t="s">
        <v>28</v>
      </c>
      <c r="L16" s="51">
        <v>44986</v>
      </c>
      <c r="M16" s="51">
        <v>45250</v>
      </c>
      <c r="N16" s="51">
        <v>45260</v>
      </c>
      <c r="O16" s="51">
        <v>44986</v>
      </c>
      <c r="P16" s="51">
        <v>45250</v>
      </c>
      <c r="Q16" s="51">
        <v>45260</v>
      </c>
      <c r="R16" s="46" t="s">
        <v>113</v>
      </c>
      <c r="S16" s="53" t="s">
        <v>129</v>
      </c>
      <c r="T16" s="54" t="s">
        <v>130</v>
      </c>
      <c r="U16" s="54" t="s">
        <v>131</v>
      </c>
      <c r="V16" s="54" t="s">
        <v>132</v>
      </c>
      <c r="W16" s="53" t="s">
        <v>133</v>
      </c>
      <c r="X16" s="53" t="s">
        <v>134</v>
      </c>
      <c r="Y16" s="55" t="s">
        <v>90</v>
      </c>
      <c r="Z16" s="48">
        <v>1000000</v>
      </c>
      <c r="AA16" s="48">
        <v>300000</v>
      </c>
      <c r="AB16" s="48">
        <v>1500000</v>
      </c>
      <c r="AC16" s="114">
        <f t="shared" si="2"/>
        <v>-500000</v>
      </c>
      <c r="AD16" s="112">
        <f>Table3[[#This Row],[End Date
(Rebaselined)]]-Table3[[#This Row],[Start Date
 (Rebaselined)]]</f>
        <v>274</v>
      </c>
      <c r="AE16" s="112">
        <f>AD16*Table3[[#This Row],[Project Completion %]]</f>
        <v>137</v>
      </c>
      <c r="AF16" s="53" t="s">
        <v>135</v>
      </c>
    </row>
    <row r="17" spans="2:32" ht="25.95" customHeight="1" x14ac:dyDescent="0.25">
      <c r="B17" s="44" t="s">
        <v>81</v>
      </c>
      <c r="C17" s="44" t="s">
        <v>81</v>
      </c>
      <c r="D17" s="45">
        <v>44994</v>
      </c>
      <c r="E17" s="117" t="s">
        <v>356</v>
      </c>
      <c r="F17" s="52" t="s">
        <v>82</v>
      </c>
      <c r="G17" s="46" t="s">
        <v>83</v>
      </c>
      <c r="H17" s="46" t="s">
        <v>84</v>
      </c>
      <c r="I17" s="49">
        <v>0.5</v>
      </c>
      <c r="J17" s="46" t="s">
        <v>24</v>
      </c>
      <c r="K17" s="46" t="s">
        <v>27</v>
      </c>
      <c r="L17" s="45">
        <v>44986</v>
      </c>
      <c r="M17" s="45">
        <v>45250</v>
      </c>
      <c r="N17" s="45">
        <v>45260</v>
      </c>
      <c r="O17" s="45">
        <v>44986</v>
      </c>
      <c r="P17" s="45">
        <v>45250</v>
      </c>
      <c r="Q17" s="45">
        <v>45259</v>
      </c>
      <c r="R17" s="46" t="s">
        <v>42</v>
      </c>
      <c r="S17" s="46" t="s">
        <v>85</v>
      </c>
      <c r="T17" s="47" t="s">
        <v>86</v>
      </c>
      <c r="U17" s="47" t="s">
        <v>83</v>
      </c>
      <c r="V17" s="47" t="s">
        <v>87</v>
      </c>
      <c r="W17" s="46" t="s">
        <v>88</v>
      </c>
      <c r="X17" s="46" t="s">
        <v>89</v>
      </c>
      <c r="Y17" s="55" t="s">
        <v>90</v>
      </c>
      <c r="Z17" s="48">
        <v>0</v>
      </c>
      <c r="AA17" s="48">
        <v>0</v>
      </c>
      <c r="AB17" s="48">
        <v>0</v>
      </c>
      <c r="AC17" s="114">
        <f t="shared" si="2"/>
        <v>0</v>
      </c>
      <c r="AD17" s="112">
        <f>Table3[[#This Row],[End Date
(Rebaselined)]]-Table3[[#This Row],[Start Date
 (Rebaselined)]]</f>
        <v>273</v>
      </c>
      <c r="AE17" s="112">
        <f>AD17*Table3[[#This Row],[Project Completion %]]</f>
        <v>136.5</v>
      </c>
      <c r="AF17" s="53" t="s">
        <v>91</v>
      </c>
    </row>
    <row r="18" spans="2:32" ht="25.95" customHeight="1" x14ac:dyDescent="0.25">
      <c r="B18" s="50" t="s">
        <v>81</v>
      </c>
      <c r="C18" s="50" t="s">
        <v>81</v>
      </c>
      <c r="D18" s="51">
        <v>44994</v>
      </c>
      <c r="E18" s="117" t="s">
        <v>357</v>
      </c>
      <c r="F18" s="52" t="s">
        <v>82</v>
      </c>
      <c r="G18" s="46" t="s">
        <v>92</v>
      </c>
      <c r="H18" s="46" t="s">
        <v>93</v>
      </c>
      <c r="I18" s="49">
        <v>0.2</v>
      </c>
      <c r="J18" s="46" t="s">
        <v>23</v>
      </c>
      <c r="K18" s="53" t="s">
        <v>28</v>
      </c>
      <c r="L18" s="51">
        <v>44986</v>
      </c>
      <c r="M18" s="51">
        <v>45250</v>
      </c>
      <c r="N18" s="51">
        <v>45260</v>
      </c>
      <c r="O18" s="51">
        <v>44987</v>
      </c>
      <c r="P18" s="51">
        <v>45219</v>
      </c>
      <c r="Q18" s="51">
        <v>45229</v>
      </c>
      <c r="R18" s="46" t="s">
        <v>42</v>
      </c>
      <c r="S18" s="53" t="s">
        <v>94</v>
      </c>
      <c r="T18" s="54" t="s">
        <v>95</v>
      </c>
      <c r="U18" s="54" t="s">
        <v>96</v>
      </c>
      <c r="V18" s="54" t="s">
        <v>97</v>
      </c>
      <c r="W18" s="53" t="s">
        <v>98</v>
      </c>
      <c r="X18" s="53" t="s">
        <v>99</v>
      </c>
      <c r="Y18" s="55" t="s">
        <v>90</v>
      </c>
      <c r="Z18" s="48">
        <v>1000000</v>
      </c>
      <c r="AA18" s="48">
        <v>300000</v>
      </c>
      <c r="AB18" s="48">
        <v>1000000</v>
      </c>
      <c r="AC18" s="114">
        <f t="shared" si="2"/>
        <v>0</v>
      </c>
      <c r="AD18" s="112">
        <f>Table3[[#This Row],[End Date
(Rebaselined)]]-Table3[[#This Row],[Start Date
 (Rebaselined)]]</f>
        <v>242</v>
      </c>
      <c r="AE18" s="112">
        <f>AD18*Table3[[#This Row],[Project Completion %]]</f>
        <v>48.400000000000006</v>
      </c>
      <c r="AF18" s="53" t="s">
        <v>100</v>
      </c>
    </row>
    <row r="19" spans="2:32" ht="25.95" customHeight="1" x14ac:dyDescent="0.25">
      <c r="B19" s="50" t="s">
        <v>81</v>
      </c>
      <c r="C19" s="50" t="s">
        <v>81</v>
      </c>
      <c r="D19" s="51">
        <v>44994</v>
      </c>
      <c r="E19" s="117" t="s">
        <v>358</v>
      </c>
      <c r="F19" s="52" t="s">
        <v>82</v>
      </c>
      <c r="G19" s="46" t="s">
        <v>101</v>
      </c>
      <c r="H19" s="46" t="s">
        <v>102</v>
      </c>
      <c r="I19" s="49">
        <v>0.5</v>
      </c>
      <c r="J19" s="46" t="s">
        <v>22</v>
      </c>
      <c r="K19" s="53" t="s">
        <v>28</v>
      </c>
      <c r="L19" s="51">
        <v>44986</v>
      </c>
      <c r="M19" s="51">
        <v>45250</v>
      </c>
      <c r="N19" s="51">
        <v>45260</v>
      </c>
      <c r="O19" s="51">
        <v>44927</v>
      </c>
      <c r="P19" s="51">
        <v>45097</v>
      </c>
      <c r="Q19" s="51">
        <v>45114</v>
      </c>
      <c r="R19" s="46" t="s">
        <v>103</v>
      </c>
      <c r="S19" s="53" t="s">
        <v>85</v>
      </c>
      <c r="T19" s="54" t="s">
        <v>104</v>
      </c>
      <c r="U19" s="54" t="s">
        <v>105</v>
      </c>
      <c r="V19" s="54" t="s">
        <v>106</v>
      </c>
      <c r="W19" s="53" t="s">
        <v>107</v>
      </c>
      <c r="X19" s="53" t="s">
        <v>108</v>
      </c>
      <c r="Y19" s="55" t="s">
        <v>90</v>
      </c>
      <c r="Z19" s="48">
        <v>1000000</v>
      </c>
      <c r="AA19" s="48">
        <v>300000</v>
      </c>
      <c r="AB19" s="48">
        <v>1000000</v>
      </c>
      <c r="AC19" s="114">
        <f t="shared" si="2"/>
        <v>0</v>
      </c>
      <c r="AD19" s="112">
        <f>Table3[[#This Row],[End Date
(Rebaselined)]]-Table3[[#This Row],[Start Date
 (Rebaselined)]]</f>
        <v>187</v>
      </c>
      <c r="AE19" s="112">
        <f>AD19*Table3[[#This Row],[Project Completion %]]</f>
        <v>93.5</v>
      </c>
      <c r="AF19" s="53" t="s">
        <v>109</v>
      </c>
    </row>
    <row r="20" spans="2:32" ht="25.95" customHeight="1" x14ac:dyDescent="0.25">
      <c r="B20" s="50" t="s">
        <v>81</v>
      </c>
      <c r="C20" s="50" t="s">
        <v>81</v>
      </c>
      <c r="D20" s="51">
        <v>44994</v>
      </c>
      <c r="E20" s="117" t="s">
        <v>359</v>
      </c>
      <c r="F20" s="52" t="s">
        <v>82</v>
      </c>
      <c r="G20" s="46" t="s">
        <v>110</v>
      </c>
      <c r="H20" s="46" t="s">
        <v>111</v>
      </c>
      <c r="I20" s="49">
        <v>0.6</v>
      </c>
      <c r="J20" s="46" t="s">
        <v>112</v>
      </c>
      <c r="K20" s="53" t="s">
        <v>27</v>
      </c>
      <c r="L20" s="51">
        <v>44986</v>
      </c>
      <c r="M20" s="51">
        <v>45250</v>
      </c>
      <c r="N20" s="51">
        <v>45260</v>
      </c>
      <c r="O20" s="51">
        <v>44958</v>
      </c>
      <c r="P20" s="51">
        <v>45291</v>
      </c>
      <c r="Q20" s="51">
        <v>45291</v>
      </c>
      <c r="R20" s="46" t="s">
        <v>113</v>
      </c>
      <c r="S20" s="53" t="s">
        <v>114</v>
      </c>
      <c r="T20" s="54" t="s">
        <v>115</v>
      </c>
      <c r="U20" s="54" t="s">
        <v>99</v>
      </c>
      <c r="V20" s="54" t="s">
        <v>116</v>
      </c>
      <c r="W20" s="53" t="s">
        <v>117</v>
      </c>
      <c r="X20" s="53" t="s">
        <v>118</v>
      </c>
      <c r="Y20" s="55" t="s">
        <v>90</v>
      </c>
      <c r="Z20" s="48">
        <v>1000000</v>
      </c>
      <c r="AA20" s="48">
        <v>300000</v>
      </c>
      <c r="AB20" s="48">
        <v>1000000</v>
      </c>
      <c r="AC20" s="114">
        <f t="shared" si="2"/>
        <v>0</v>
      </c>
      <c r="AD20" s="112">
        <f>Table3[[#This Row],[End Date
(Rebaselined)]]-Table3[[#This Row],[Start Date
 (Rebaselined)]]</f>
        <v>333</v>
      </c>
      <c r="AE20" s="112">
        <f>AD20*Table3[[#This Row],[Project Completion %]]</f>
        <v>199.79999999999998</v>
      </c>
      <c r="AF20" s="53" t="s">
        <v>119</v>
      </c>
    </row>
    <row r="21" spans="2:32" ht="25.95" customHeight="1" x14ac:dyDescent="0.25">
      <c r="B21" s="50" t="s">
        <v>81</v>
      </c>
      <c r="C21" s="50" t="s">
        <v>81</v>
      </c>
      <c r="D21" s="51">
        <v>44994</v>
      </c>
      <c r="E21" s="117" t="s">
        <v>360</v>
      </c>
      <c r="F21" s="52" t="s">
        <v>82</v>
      </c>
      <c r="G21" s="46" t="s">
        <v>120</v>
      </c>
      <c r="H21" s="46" t="s">
        <v>120</v>
      </c>
      <c r="I21" s="49">
        <v>0.8</v>
      </c>
      <c r="J21" s="46" t="s">
        <v>112</v>
      </c>
      <c r="K21" s="53" t="s">
        <v>27</v>
      </c>
      <c r="L21" s="51">
        <v>44986</v>
      </c>
      <c r="M21" s="51">
        <v>45250</v>
      </c>
      <c r="N21" s="51">
        <v>45260</v>
      </c>
      <c r="O21" s="51">
        <v>44986</v>
      </c>
      <c r="P21" s="51">
        <v>45250</v>
      </c>
      <c r="Q21" s="51">
        <v>45260</v>
      </c>
      <c r="R21" s="46" t="s">
        <v>48</v>
      </c>
      <c r="S21" s="53" t="s">
        <v>94</v>
      </c>
      <c r="T21" s="54" t="s">
        <v>121</v>
      </c>
      <c r="U21" s="54" t="s">
        <v>122</v>
      </c>
      <c r="V21" s="54" t="s">
        <v>123</v>
      </c>
      <c r="W21" s="53" t="s">
        <v>124</v>
      </c>
      <c r="X21" s="53" t="s">
        <v>125</v>
      </c>
      <c r="Y21" s="55" t="s">
        <v>90</v>
      </c>
      <c r="Z21" s="48">
        <v>1000000</v>
      </c>
      <c r="AA21" s="48">
        <v>300000</v>
      </c>
      <c r="AB21" s="48">
        <v>1000000</v>
      </c>
      <c r="AC21" s="114">
        <f t="shared" si="2"/>
        <v>0</v>
      </c>
      <c r="AD21" s="112">
        <f>Table3[[#This Row],[End Date
(Rebaselined)]]-Table3[[#This Row],[Start Date
 (Rebaselined)]]</f>
        <v>274</v>
      </c>
      <c r="AE21" s="112">
        <f>AD21*Table3[[#This Row],[Project Completion %]]</f>
        <v>219.20000000000002</v>
      </c>
      <c r="AF21" s="53" t="s">
        <v>126</v>
      </c>
    </row>
    <row r="22" spans="2:32" ht="25.95" customHeight="1" x14ac:dyDescent="0.25">
      <c r="B22" s="50" t="s">
        <v>81</v>
      </c>
      <c r="C22" s="50" t="s">
        <v>81</v>
      </c>
      <c r="D22" s="51">
        <v>44994</v>
      </c>
      <c r="E22" s="117" t="s">
        <v>361</v>
      </c>
      <c r="F22" s="52" t="s">
        <v>82</v>
      </c>
      <c r="G22" s="46" t="s">
        <v>127</v>
      </c>
      <c r="H22" s="46" t="s">
        <v>128</v>
      </c>
      <c r="I22" s="49">
        <v>0.99</v>
      </c>
      <c r="J22" s="46" t="s">
        <v>23</v>
      </c>
      <c r="K22" s="53" t="s">
        <v>28</v>
      </c>
      <c r="L22" s="51">
        <v>44986</v>
      </c>
      <c r="M22" s="51">
        <v>45250</v>
      </c>
      <c r="N22" s="51">
        <v>45260</v>
      </c>
      <c r="O22" s="51">
        <v>44986</v>
      </c>
      <c r="P22" s="51">
        <v>45250</v>
      </c>
      <c r="Q22" s="51">
        <v>45260</v>
      </c>
      <c r="R22" s="46" t="s">
        <v>42</v>
      </c>
      <c r="S22" s="53" t="s">
        <v>129</v>
      </c>
      <c r="T22" s="54" t="s">
        <v>130</v>
      </c>
      <c r="U22" s="54" t="s">
        <v>131</v>
      </c>
      <c r="V22" s="54" t="s">
        <v>132</v>
      </c>
      <c r="W22" s="53" t="s">
        <v>133</v>
      </c>
      <c r="X22" s="53" t="s">
        <v>134</v>
      </c>
      <c r="Y22" s="55" t="s">
        <v>90</v>
      </c>
      <c r="Z22" s="48">
        <v>1000000</v>
      </c>
      <c r="AA22" s="48">
        <v>300000</v>
      </c>
      <c r="AB22" s="48">
        <v>1000000</v>
      </c>
      <c r="AC22" s="114">
        <f t="shared" si="2"/>
        <v>0</v>
      </c>
      <c r="AD22" s="112">
        <f>Table3[[#This Row],[End Date
(Rebaselined)]]-Table3[[#This Row],[Start Date
 (Rebaselined)]]</f>
        <v>274</v>
      </c>
      <c r="AE22" s="112">
        <f>AD22*Table3[[#This Row],[Project Completion %]]</f>
        <v>271.26</v>
      </c>
      <c r="AF22" s="53" t="s">
        <v>135</v>
      </c>
    </row>
    <row r="23" spans="2:32" ht="25.95" customHeight="1" x14ac:dyDescent="0.25">
      <c r="B23" s="50" t="s">
        <v>81</v>
      </c>
      <c r="C23" s="50" t="s">
        <v>81</v>
      </c>
      <c r="D23" s="51">
        <v>44994</v>
      </c>
      <c r="E23" s="117" t="s">
        <v>362</v>
      </c>
      <c r="F23" s="52" t="s">
        <v>82</v>
      </c>
      <c r="G23" s="46" t="s">
        <v>136</v>
      </c>
      <c r="H23" s="46" t="s">
        <v>136</v>
      </c>
      <c r="I23" s="49">
        <v>0.99</v>
      </c>
      <c r="J23" s="46" t="s">
        <v>22</v>
      </c>
      <c r="K23" s="53" t="s">
        <v>27</v>
      </c>
      <c r="L23" s="51">
        <v>44986</v>
      </c>
      <c r="M23" s="51">
        <v>45250</v>
      </c>
      <c r="N23" s="51">
        <v>45260</v>
      </c>
      <c r="O23" s="51">
        <v>44986</v>
      </c>
      <c r="P23" s="51">
        <v>45250</v>
      </c>
      <c r="Q23" s="51">
        <v>45260</v>
      </c>
      <c r="R23" s="46" t="s">
        <v>137</v>
      </c>
      <c r="S23" s="53" t="s">
        <v>129</v>
      </c>
      <c r="T23" s="54" t="s">
        <v>130</v>
      </c>
      <c r="U23" s="54" t="s">
        <v>131</v>
      </c>
      <c r="V23" s="54" t="s">
        <v>132</v>
      </c>
      <c r="W23" s="53" t="s">
        <v>133</v>
      </c>
      <c r="X23" s="53" t="s">
        <v>134</v>
      </c>
      <c r="Y23" s="55" t="s">
        <v>90</v>
      </c>
      <c r="Z23" s="48">
        <v>1000000</v>
      </c>
      <c r="AA23" s="48">
        <v>300000</v>
      </c>
      <c r="AB23" s="48">
        <v>1000000</v>
      </c>
      <c r="AC23" s="114">
        <f t="shared" ref="AC23:AC86" si="3">Z23-AB23</f>
        <v>0</v>
      </c>
      <c r="AD23" s="112">
        <f>Table3[[#This Row],[End Date
(Rebaselined)]]-Table3[[#This Row],[Start Date
 (Rebaselined)]]</f>
        <v>274</v>
      </c>
      <c r="AE23" s="112">
        <f>AD23*Table3[[#This Row],[Project Completion %]]</f>
        <v>271.26</v>
      </c>
      <c r="AF23" s="53" t="s">
        <v>138</v>
      </c>
    </row>
    <row r="24" spans="2:32" ht="25.95" customHeight="1" x14ac:dyDescent="0.25">
      <c r="B24" s="50" t="s">
        <v>81</v>
      </c>
      <c r="C24" s="50" t="s">
        <v>81</v>
      </c>
      <c r="D24" s="51">
        <v>44994</v>
      </c>
      <c r="E24" s="117" t="s">
        <v>363</v>
      </c>
      <c r="F24" s="52" t="s">
        <v>82</v>
      </c>
      <c r="G24" s="46" t="s">
        <v>139</v>
      </c>
      <c r="H24" s="46" t="s">
        <v>140</v>
      </c>
      <c r="I24" s="49">
        <v>0.2</v>
      </c>
      <c r="J24" s="46" t="s">
        <v>112</v>
      </c>
      <c r="K24" s="53" t="s">
        <v>29</v>
      </c>
      <c r="L24" s="51">
        <v>44986</v>
      </c>
      <c r="M24" s="51">
        <v>45250</v>
      </c>
      <c r="N24" s="51">
        <v>45260</v>
      </c>
      <c r="O24" s="51">
        <v>44986</v>
      </c>
      <c r="P24" s="51">
        <v>45250</v>
      </c>
      <c r="Q24" s="51">
        <v>45259</v>
      </c>
      <c r="R24" s="46" t="s">
        <v>103</v>
      </c>
      <c r="S24" s="53" t="s">
        <v>85</v>
      </c>
      <c r="T24" s="54" t="s">
        <v>86</v>
      </c>
      <c r="U24" s="54" t="s">
        <v>141</v>
      </c>
      <c r="V24" s="54" t="s">
        <v>87</v>
      </c>
      <c r="W24" s="53" t="s">
        <v>88</v>
      </c>
      <c r="X24" s="53" t="s">
        <v>89</v>
      </c>
      <c r="Y24" s="55" t="s">
        <v>90</v>
      </c>
      <c r="Z24" s="48">
        <v>1000000</v>
      </c>
      <c r="AA24" s="48">
        <v>300000</v>
      </c>
      <c r="AB24" s="48">
        <v>1000000</v>
      </c>
      <c r="AC24" s="114">
        <f t="shared" si="3"/>
        <v>0</v>
      </c>
      <c r="AD24" s="112">
        <f>Table3[[#This Row],[End Date
(Rebaselined)]]-Table3[[#This Row],[Start Date
 (Rebaselined)]]</f>
        <v>273</v>
      </c>
      <c r="AE24" s="112">
        <f>AD24*Table3[[#This Row],[Project Completion %]]</f>
        <v>54.6</v>
      </c>
      <c r="AF24" s="53" t="s">
        <v>142</v>
      </c>
    </row>
    <row r="25" spans="2:32" ht="25.95" customHeight="1" x14ac:dyDescent="0.25">
      <c r="B25" s="50" t="s">
        <v>81</v>
      </c>
      <c r="C25" s="50" t="s">
        <v>81</v>
      </c>
      <c r="D25" s="51">
        <v>44994</v>
      </c>
      <c r="E25" s="117" t="s">
        <v>364</v>
      </c>
      <c r="F25" s="52" t="s">
        <v>82</v>
      </c>
      <c r="G25" s="46" t="s">
        <v>143</v>
      </c>
      <c r="H25" s="46" t="s">
        <v>144</v>
      </c>
      <c r="I25" s="49">
        <v>0.12</v>
      </c>
      <c r="J25" s="46" t="s">
        <v>24</v>
      </c>
      <c r="K25" s="53" t="s">
        <v>29</v>
      </c>
      <c r="L25" s="51">
        <v>44986</v>
      </c>
      <c r="M25" s="51">
        <v>45250</v>
      </c>
      <c r="N25" s="51">
        <v>45260</v>
      </c>
      <c r="O25" s="51">
        <v>44987</v>
      </c>
      <c r="P25" s="51">
        <v>45219</v>
      </c>
      <c r="Q25" s="51">
        <v>45229</v>
      </c>
      <c r="R25" s="46" t="s">
        <v>113</v>
      </c>
      <c r="S25" s="53" t="s">
        <v>94</v>
      </c>
      <c r="T25" s="54" t="s">
        <v>95</v>
      </c>
      <c r="U25" s="54" t="s">
        <v>96</v>
      </c>
      <c r="V25" s="54" t="s">
        <v>97</v>
      </c>
      <c r="W25" s="53" t="s">
        <v>98</v>
      </c>
      <c r="X25" s="53" t="s">
        <v>99</v>
      </c>
      <c r="Y25" s="55" t="s">
        <v>90</v>
      </c>
      <c r="Z25" s="48">
        <v>1000000</v>
      </c>
      <c r="AA25" s="48">
        <v>300000</v>
      </c>
      <c r="AB25" s="48">
        <v>1000000</v>
      </c>
      <c r="AC25" s="114">
        <f t="shared" si="3"/>
        <v>0</v>
      </c>
      <c r="AD25" s="112">
        <f>Table3[[#This Row],[End Date
(Rebaselined)]]-Table3[[#This Row],[Start Date
 (Rebaselined)]]</f>
        <v>242</v>
      </c>
      <c r="AE25" s="112">
        <f>AD25*Table3[[#This Row],[Project Completion %]]</f>
        <v>29.04</v>
      </c>
      <c r="AF25" s="53" t="s">
        <v>145</v>
      </c>
    </row>
    <row r="26" spans="2:32" ht="25.95" customHeight="1" x14ac:dyDescent="0.25">
      <c r="B26" s="50" t="s">
        <v>81</v>
      </c>
      <c r="C26" s="50" t="s">
        <v>81</v>
      </c>
      <c r="D26" s="51">
        <v>44994</v>
      </c>
      <c r="E26" s="117" t="s">
        <v>365</v>
      </c>
      <c r="F26" s="52" t="s">
        <v>82</v>
      </c>
      <c r="G26" s="46" t="s">
        <v>146</v>
      </c>
      <c r="H26" s="46" t="s">
        <v>147</v>
      </c>
      <c r="I26" s="49">
        <v>0.13</v>
      </c>
      <c r="J26" s="46" t="s">
        <v>23</v>
      </c>
      <c r="K26" s="53" t="s">
        <v>28</v>
      </c>
      <c r="L26" s="51">
        <v>44986</v>
      </c>
      <c r="M26" s="51">
        <v>45250</v>
      </c>
      <c r="N26" s="51">
        <v>45260</v>
      </c>
      <c r="O26" s="51">
        <v>45051</v>
      </c>
      <c r="P26" s="51">
        <v>45097</v>
      </c>
      <c r="Q26" s="51">
        <v>45114</v>
      </c>
      <c r="R26" s="46" t="s">
        <v>48</v>
      </c>
      <c r="S26" s="53" t="s">
        <v>85</v>
      </c>
      <c r="T26" s="54" t="s">
        <v>104</v>
      </c>
      <c r="U26" s="54" t="s">
        <v>105</v>
      </c>
      <c r="V26" s="54" t="s">
        <v>106</v>
      </c>
      <c r="W26" s="53" t="s">
        <v>107</v>
      </c>
      <c r="X26" s="53" t="s">
        <v>108</v>
      </c>
      <c r="Y26" s="55" t="s">
        <v>90</v>
      </c>
      <c r="Z26" s="48">
        <v>1000000</v>
      </c>
      <c r="AA26" s="48">
        <v>300000</v>
      </c>
      <c r="AB26" s="48">
        <v>1000000</v>
      </c>
      <c r="AC26" s="114">
        <f t="shared" si="3"/>
        <v>0</v>
      </c>
      <c r="AD26" s="112">
        <f>Table3[[#This Row],[End Date
(Rebaselined)]]-Table3[[#This Row],[Start Date
 (Rebaselined)]]</f>
        <v>63</v>
      </c>
      <c r="AE26" s="112">
        <f>AD26*Table3[[#This Row],[Project Completion %]]</f>
        <v>8.19</v>
      </c>
      <c r="AF26" s="53" t="s">
        <v>148</v>
      </c>
    </row>
    <row r="27" spans="2:32" ht="25.95" customHeight="1" x14ac:dyDescent="0.25">
      <c r="B27" s="50" t="s">
        <v>81</v>
      </c>
      <c r="C27" s="50" t="s">
        <v>81</v>
      </c>
      <c r="D27" s="51">
        <v>44994</v>
      </c>
      <c r="E27" s="117" t="s">
        <v>366</v>
      </c>
      <c r="F27" s="52" t="s">
        <v>82</v>
      </c>
      <c r="G27" s="46" t="s">
        <v>110</v>
      </c>
      <c r="H27" s="46" t="s">
        <v>111</v>
      </c>
      <c r="I27" s="49">
        <v>0.14000000000000001</v>
      </c>
      <c r="J27" s="46" t="s">
        <v>22</v>
      </c>
      <c r="K27" s="53" t="s">
        <v>28</v>
      </c>
      <c r="L27" s="51">
        <v>44986</v>
      </c>
      <c r="M27" s="51">
        <v>45250</v>
      </c>
      <c r="N27" s="51">
        <v>45260</v>
      </c>
      <c r="O27" s="51">
        <v>44958</v>
      </c>
      <c r="P27" s="51">
        <v>45291</v>
      </c>
      <c r="Q27" s="51">
        <v>45291</v>
      </c>
      <c r="R27" s="46" t="s">
        <v>42</v>
      </c>
      <c r="S27" s="53" t="s">
        <v>114</v>
      </c>
      <c r="T27" s="54" t="s">
        <v>115</v>
      </c>
      <c r="U27" s="54" t="s">
        <v>99</v>
      </c>
      <c r="V27" s="54" t="s">
        <v>116</v>
      </c>
      <c r="W27" s="53" t="s">
        <v>117</v>
      </c>
      <c r="X27" s="53" t="s">
        <v>118</v>
      </c>
      <c r="Y27" s="55" t="s">
        <v>90</v>
      </c>
      <c r="Z27" s="48">
        <v>1000000</v>
      </c>
      <c r="AA27" s="48">
        <v>300000</v>
      </c>
      <c r="AB27" s="48">
        <v>1000000</v>
      </c>
      <c r="AC27" s="114">
        <f t="shared" si="3"/>
        <v>0</v>
      </c>
      <c r="AD27" s="112">
        <f>Table3[[#This Row],[End Date
(Rebaselined)]]-Table3[[#This Row],[Start Date
 (Rebaselined)]]</f>
        <v>333</v>
      </c>
      <c r="AE27" s="112">
        <f>AD27*Table3[[#This Row],[Project Completion %]]</f>
        <v>46.620000000000005</v>
      </c>
      <c r="AF27" s="53" t="s">
        <v>149</v>
      </c>
    </row>
    <row r="28" spans="2:32" ht="25.95" customHeight="1" x14ac:dyDescent="0.25">
      <c r="B28" s="50" t="s">
        <v>81</v>
      </c>
      <c r="C28" s="50" t="s">
        <v>81</v>
      </c>
      <c r="D28" s="51">
        <v>44994</v>
      </c>
      <c r="E28" s="117" t="s">
        <v>367</v>
      </c>
      <c r="F28" s="52" t="s">
        <v>82</v>
      </c>
      <c r="G28" s="46" t="s">
        <v>92</v>
      </c>
      <c r="H28" s="46" t="s">
        <v>150</v>
      </c>
      <c r="I28" s="49">
        <v>0.2</v>
      </c>
      <c r="J28" s="46" t="s">
        <v>112</v>
      </c>
      <c r="K28" s="53" t="s">
        <v>29</v>
      </c>
      <c r="L28" s="51">
        <v>44986</v>
      </c>
      <c r="M28" s="51">
        <v>45250</v>
      </c>
      <c r="N28" s="51">
        <v>45260</v>
      </c>
      <c r="O28" s="51">
        <v>44986</v>
      </c>
      <c r="P28" s="51">
        <v>45250</v>
      </c>
      <c r="Q28" s="51">
        <v>45260</v>
      </c>
      <c r="R28" s="46" t="s">
        <v>137</v>
      </c>
      <c r="S28" s="53" t="s">
        <v>94</v>
      </c>
      <c r="T28" s="54" t="s">
        <v>121</v>
      </c>
      <c r="U28" s="54" t="s">
        <v>122</v>
      </c>
      <c r="V28" s="54" t="s">
        <v>123</v>
      </c>
      <c r="W28" s="53" t="s">
        <v>124</v>
      </c>
      <c r="X28" s="53" t="s">
        <v>125</v>
      </c>
      <c r="Y28" s="55" t="s">
        <v>90</v>
      </c>
      <c r="Z28" s="48">
        <v>1000000</v>
      </c>
      <c r="AA28" s="48">
        <v>300000</v>
      </c>
      <c r="AB28" s="48">
        <v>1000000</v>
      </c>
      <c r="AC28" s="114">
        <f t="shared" si="3"/>
        <v>0</v>
      </c>
      <c r="AD28" s="112">
        <f>Table3[[#This Row],[End Date
(Rebaselined)]]-Table3[[#This Row],[Start Date
 (Rebaselined)]]</f>
        <v>274</v>
      </c>
      <c r="AE28" s="112">
        <f>AD28*Table3[[#This Row],[Project Completion %]]</f>
        <v>54.800000000000004</v>
      </c>
      <c r="AF28" s="53" t="s">
        <v>151</v>
      </c>
    </row>
    <row r="29" spans="2:32" ht="25.95" customHeight="1" x14ac:dyDescent="0.25">
      <c r="B29" s="50" t="s">
        <v>81</v>
      </c>
      <c r="C29" s="50" t="s">
        <v>81</v>
      </c>
      <c r="D29" s="51">
        <v>44994</v>
      </c>
      <c r="E29" s="117" t="s">
        <v>368</v>
      </c>
      <c r="F29" s="52" t="s">
        <v>82</v>
      </c>
      <c r="G29" s="46" t="s">
        <v>136</v>
      </c>
      <c r="H29" s="46" t="s">
        <v>136</v>
      </c>
      <c r="I29" s="49">
        <v>0.22</v>
      </c>
      <c r="J29" s="46" t="s">
        <v>24</v>
      </c>
      <c r="K29" s="53" t="s">
        <v>29</v>
      </c>
      <c r="L29" s="51">
        <v>44986</v>
      </c>
      <c r="M29" s="51">
        <v>45250</v>
      </c>
      <c r="N29" s="51">
        <v>45260</v>
      </c>
      <c r="O29" s="51">
        <v>44986</v>
      </c>
      <c r="P29" s="51">
        <v>45250</v>
      </c>
      <c r="Q29" s="51">
        <v>45260</v>
      </c>
      <c r="R29" s="46" t="s">
        <v>103</v>
      </c>
      <c r="S29" s="53" t="s">
        <v>129</v>
      </c>
      <c r="T29" s="54" t="s">
        <v>130</v>
      </c>
      <c r="U29" s="54" t="s">
        <v>131</v>
      </c>
      <c r="V29" s="54" t="s">
        <v>132</v>
      </c>
      <c r="W29" s="53" t="s">
        <v>133</v>
      </c>
      <c r="X29" s="53" t="s">
        <v>134</v>
      </c>
      <c r="Y29" s="55" t="s">
        <v>90</v>
      </c>
      <c r="Z29" s="48">
        <v>1000000</v>
      </c>
      <c r="AA29" s="48">
        <v>300000</v>
      </c>
      <c r="AB29" s="48">
        <v>1000000</v>
      </c>
      <c r="AC29" s="114">
        <f t="shared" si="3"/>
        <v>0</v>
      </c>
      <c r="AD29" s="112">
        <f>Table3[[#This Row],[End Date
(Rebaselined)]]-Table3[[#This Row],[Start Date
 (Rebaselined)]]</f>
        <v>274</v>
      </c>
      <c r="AE29" s="112">
        <f>AD29*Table3[[#This Row],[Project Completion %]]</f>
        <v>60.28</v>
      </c>
      <c r="AF29" s="53" t="s">
        <v>126</v>
      </c>
    </row>
    <row r="30" spans="2:32" ht="25.95" customHeight="1" x14ac:dyDescent="0.25">
      <c r="B30" s="50" t="s">
        <v>81</v>
      </c>
      <c r="C30" s="50" t="s">
        <v>81</v>
      </c>
      <c r="D30" s="51">
        <v>44994</v>
      </c>
      <c r="E30" s="117" t="s">
        <v>369</v>
      </c>
      <c r="F30" s="52" t="s">
        <v>82</v>
      </c>
      <c r="G30" s="46" t="s">
        <v>92</v>
      </c>
      <c r="H30" s="46" t="s">
        <v>150</v>
      </c>
      <c r="I30" s="49">
        <v>0.5</v>
      </c>
      <c r="J30" s="46" t="s">
        <v>23</v>
      </c>
      <c r="K30" s="53" t="s">
        <v>28</v>
      </c>
      <c r="L30" s="51">
        <v>44986</v>
      </c>
      <c r="M30" s="51">
        <v>45250</v>
      </c>
      <c r="N30" s="51">
        <v>45260</v>
      </c>
      <c r="O30" s="51">
        <v>44986</v>
      </c>
      <c r="P30" s="51">
        <v>45250</v>
      </c>
      <c r="Q30" s="51">
        <v>45260</v>
      </c>
      <c r="R30" s="46" t="s">
        <v>113</v>
      </c>
      <c r="S30" s="53" t="s">
        <v>129</v>
      </c>
      <c r="T30" s="54" t="s">
        <v>130</v>
      </c>
      <c r="U30" s="54" t="s">
        <v>131</v>
      </c>
      <c r="V30" s="54" t="s">
        <v>132</v>
      </c>
      <c r="W30" s="53" t="s">
        <v>133</v>
      </c>
      <c r="X30" s="53" t="s">
        <v>134</v>
      </c>
      <c r="Y30" s="55" t="s">
        <v>90</v>
      </c>
      <c r="Z30" s="48">
        <v>1000000</v>
      </c>
      <c r="AA30" s="48">
        <v>300000</v>
      </c>
      <c r="AB30" s="48">
        <v>1500000</v>
      </c>
      <c r="AC30" s="114">
        <f t="shared" si="3"/>
        <v>-500000</v>
      </c>
      <c r="AD30" s="112">
        <f>Table3[[#This Row],[End Date
(Rebaselined)]]-Table3[[#This Row],[Start Date
 (Rebaselined)]]</f>
        <v>274</v>
      </c>
      <c r="AE30" s="112">
        <f>AD30*Table3[[#This Row],[Project Completion %]]</f>
        <v>137</v>
      </c>
      <c r="AF30" s="53" t="s">
        <v>135</v>
      </c>
    </row>
    <row r="31" spans="2:32" ht="25.95" customHeight="1" x14ac:dyDescent="0.25">
      <c r="B31" s="44" t="s">
        <v>81</v>
      </c>
      <c r="C31" s="44" t="s">
        <v>81</v>
      </c>
      <c r="D31" s="45">
        <v>44994</v>
      </c>
      <c r="E31" s="117" t="s">
        <v>370</v>
      </c>
      <c r="F31" s="52" t="s">
        <v>82</v>
      </c>
      <c r="G31" s="46" t="s">
        <v>83</v>
      </c>
      <c r="H31" s="46" t="s">
        <v>84</v>
      </c>
      <c r="I31" s="49">
        <v>0.5</v>
      </c>
      <c r="J31" s="46" t="s">
        <v>24</v>
      </c>
      <c r="K31" s="46" t="s">
        <v>27</v>
      </c>
      <c r="L31" s="45">
        <v>44986</v>
      </c>
      <c r="M31" s="45">
        <v>45250</v>
      </c>
      <c r="N31" s="45">
        <v>45260</v>
      </c>
      <c r="O31" s="45">
        <v>44986</v>
      </c>
      <c r="P31" s="45">
        <v>45250</v>
      </c>
      <c r="Q31" s="45">
        <v>45259</v>
      </c>
      <c r="R31" s="46" t="s">
        <v>42</v>
      </c>
      <c r="S31" s="46" t="s">
        <v>85</v>
      </c>
      <c r="T31" s="47" t="s">
        <v>86</v>
      </c>
      <c r="U31" s="47" t="s">
        <v>83</v>
      </c>
      <c r="V31" s="47" t="s">
        <v>87</v>
      </c>
      <c r="W31" s="46" t="s">
        <v>88</v>
      </c>
      <c r="X31" s="46" t="s">
        <v>89</v>
      </c>
      <c r="Y31" s="55" t="s">
        <v>90</v>
      </c>
      <c r="Z31" s="48">
        <v>0</v>
      </c>
      <c r="AA31" s="48">
        <v>0</v>
      </c>
      <c r="AB31" s="48">
        <v>0</v>
      </c>
      <c r="AC31" s="114">
        <f t="shared" si="3"/>
        <v>0</v>
      </c>
      <c r="AD31" s="112">
        <f>Table3[[#This Row],[End Date
(Rebaselined)]]-Table3[[#This Row],[Start Date
 (Rebaselined)]]</f>
        <v>273</v>
      </c>
      <c r="AE31" s="112">
        <f>AD31*Table3[[#This Row],[Project Completion %]]</f>
        <v>136.5</v>
      </c>
      <c r="AF31" s="53" t="s">
        <v>91</v>
      </c>
    </row>
    <row r="32" spans="2:32" ht="25.95" customHeight="1" x14ac:dyDescent="0.25">
      <c r="B32" s="50" t="s">
        <v>81</v>
      </c>
      <c r="C32" s="50" t="s">
        <v>81</v>
      </c>
      <c r="D32" s="51">
        <v>44994</v>
      </c>
      <c r="E32" s="117" t="s">
        <v>371</v>
      </c>
      <c r="F32" s="52" t="s">
        <v>82</v>
      </c>
      <c r="G32" s="46" t="s">
        <v>92</v>
      </c>
      <c r="H32" s="46" t="s">
        <v>93</v>
      </c>
      <c r="I32" s="49">
        <v>0.2</v>
      </c>
      <c r="J32" s="46" t="s">
        <v>23</v>
      </c>
      <c r="K32" s="53" t="s">
        <v>28</v>
      </c>
      <c r="L32" s="51">
        <v>44986</v>
      </c>
      <c r="M32" s="51">
        <v>45250</v>
      </c>
      <c r="N32" s="51">
        <v>45260</v>
      </c>
      <c r="O32" s="51">
        <v>44987</v>
      </c>
      <c r="P32" s="51">
        <v>45219</v>
      </c>
      <c r="Q32" s="51">
        <v>45229</v>
      </c>
      <c r="R32" s="46" t="s">
        <v>42</v>
      </c>
      <c r="S32" s="53" t="s">
        <v>94</v>
      </c>
      <c r="T32" s="54" t="s">
        <v>95</v>
      </c>
      <c r="U32" s="54" t="s">
        <v>96</v>
      </c>
      <c r="V32" s="54" t="s">
        <v>97</v>
      </c>
      <c r="W32" s="53" t="s">
        <v>98</v>
      </c>
      <c r="X32" s="53" t="s">
        <v>99</v>
      </c>
      <c r="Y32" s="55" t="s">
        <v>90</v>
      </c>
      <c r="Z32" s="48">
        <v>1000000</v>
      </c>
      <c r="AA32" s="48">
        <v>300000</v>
      </c>
      <c r="AB32" s="48">
        <v>1000000</v>
      </c>
      <c r="AC32" s="114">
        <f t="shared" si="3"/>
        <v>0</v>
      </c>
      <c r="AD32" s="112">
        <f>Table3[[#This Row],[End Date
(Rebaselined)]]-Table3[[#This Row],[Start Date
 (Rebaselined)]]</f>
        <v>242</v>
      </c>
      <c r="AE32" s="112">
        <f>AD32*Table3[[#This Row],[Project Completion %]]</f>
        <v>48.400000000000006</v>
      </c>
      <c r="AF32" s="53" t="s">
        <v>100</v>
      </c>
    </row>
    <row r="33" spans="2:32" ht="25.95" customHeight="1" x14ac:dyDescent="0.25">
      <c r="B33" s="50" t="s">
        <v>81</v>
      </c>
      <c r="C33" s="50" t="s">
        <v>81</v>
      </c>
      <c r="D33" s="51">
        <v>44994</v>
      </c>
      <c r="E33" s="117" t="s">
        <v>372</v>
      </c>
      <c r="F33" s="52" t="s">
        <v>82</v>
      </c>
      <c r="G33" s="46" t="s">
        <v>101</v>
      </c>
      <c r="H33" s="46" t="s">
        <v>102</v>
      </c>
      <c r="I33" s="49">
        <v>0.5</v>
      </c>
      <c r="J33" s="46" t="s">
        <v>22</v>
      </c>
      <c r="K33" s="53" t="s">
        <v>28</v>
      </c>
      <c r="L33" s="51">
        <v>44986</v>
      </c>
      <c r="M33" s="51">
        <v>45250</v>
      </c>
      <c r="N33" s="51">
        <v>45260</v>
      </c>
      <c r="O33" s="51">
        <v>44927</v>
      </c>
      <c r="P33" s="51">
        <v>45097</v>
      </c>
      <c r="Q33" s="51">
        <v>45114</v>
      </c>
      <c r="R33" s="46" t="s">
        <v>103</v>
      </c>
      <c r="S33" s="53" t="s">
        <v>85</v>
      </c>
      <c r="T33" s="54" t="s">
        <v>104</v>
      </c>
      <c r="U33" s="54" t="s">
        <v>105</v>
      </c>
      <c r="V33" s="54" t="s">
        <v>106</v>
      </c>
      <c r="W33" s="53" t="s">
        <v>107</v>
      </c>
      <c r="X33" s="53" t="s">
        <v>108</v>
      </c>
      <c r="Y33" s="55" t="s">
        <v>90</v>
      </c>
      <c r="Z33" s="48">
        <v>1000000</v>
      </c>
      <c r="AA33" s="48">
        <v>300000</v>
      </c>
      <c r="AB33" s="48">
        <v>1000000</v>
      </c>
      <c r="AC33" s="114">
        <f t="shared" si="3"/>
        <v>0</v>
      </c>
      <c r="AD33" s="112">
        <f>Table3[[#This Row],[End Date
(Rebaselined)]]-Table3[[#This Row],[Start Date
 (Rebaselined)]]</f>
        <v>187</v>
      </c>
      <c r="AE33" s="112">
        <f>AD33*Table3[[#This Row],[Project Completion %]]</f>
        <v>93.5</v>
      </c>
      <c r="AF33" s="53" t="s">
        <v>109</v>
      </c>
    </row>
    <row r="34" spans="2:32" ht="25.95" customHeight="1" x14ac:dyDescent="0.25">
      <c r="B34" s="50" t="s">
        <v>81</v>
      </c>
      <c r="C34" s="50" t="s">
        <v>81</v>
      </c>
      <c r="D34" s="51">
        <v>44994</v>
      </c>
      <c r="E34" s="117" t="s">
        <v>373</v>
      </c>
      <c r="F34" s="52" t="s">
        <v>82</v>
      </c>
      <c r="G34" s="46" t="s">
        <v>110</v>
      </c>
      <c r="H34" s="46" t="s">
        <v>111</v>
      </c>
      <c r="I34" s="49">
        <v>0.6</v>
      </c>
      <c r="J34" s="46" t="s">
        <v>112</v>
      </c>
      <c r="K34" s="53" t="s">
        <v>27</v>
      </c>
      <c r="L34" s="51">
        <v>44986</v>
      </c>
      <c r="M34" s="51">
        <v>45250</v>
      </c>
      <c r="N34" s="51">
        <v>45260</v>
      </c>
      <c r="O34" s="51">
        <v>44958</v>
      </c>
      <c r="P34" s="51">
        <v>45291</v>
      </c>
      <c r="Q34" s="51">
        <v>45291</v>
      </c>
      <c r="R34" s="46" t="s">
        <v>113</v>
      </c>
      <c r="S34" s="53" t="s">
        <v>114</v>
      </c>
      <c r="T34" s="54" t="s">
        <v>115</v>
      </c>
      <c r="U34" s="54" t="s">
        <v>99</v>
      </c>
      <c r="V34" s="54" t="s">
        <v>116</v>
      </c>
      <c r="W34" s="53" t="s">
        <v>117</v>
      </c>
      <c r="X34" s="53" t="s">
        <v>118</v>
      </c>
      <c r="Y34" s="55" t="s">
        <v>90</v>
      </c>
      <c r="Z34" s="48">
        <v>1000000</v>
      </c>
      <c r="AA34" s="48">
        <v>300000</v>
      </c>
      <c r="AB34" s="48">
        <v>1000000</v>
      </c>
      <c r="AC34" s="114">
        <f t="shared" si="3"/>
        <v>0</v>
      </c>
      <c r="AD34" s="112">
        <f>Table3[[#This Row],[End Date
(Rebaselined)]]-Table3[[#This Row],[Start Date
 (Rebaselined)]]</f>
        <v>333</v>
      </c>
      <c r="AE34" s="112">
        <f>AD34*Table3[[#This Row],[Project Completion %]]</f>
        <v>199.79999999999998</v>
      </c>
      <c r="AF34" s="53" t="s">
        <v>119</v>
      </c>
    </row>
    <row r="35" spans="2:32" ht="25.95" customHeight="1" x14ac:dyDescent="0.25">
      <c r="B35" s="50" t="s">
        <v>81</v>
      </c>
      <c r="C35" s="50" t="s">
        <v>81</v>
      </c>
      <c r="D35" s="51">
        <v>44994</v>
      </c>
      <c r="E35" s="117" t="s">
        <v>374</v>
      </c>
      <c r="F35" s="52" t="s">
        <v>82</v>
      </c>
      <c r="G35" s="46" t="s">
        <v>120</v>
      </c>
      <c r="H35" s="46" t="s">
        <v>120</v>
      </c>
      <c r="I35" s="49">
        <v>0.8</v>
      </c>
      <c r="J35" s="46" t="s">
        <v>112</v>
      </c>
      <c r="K35" s="53" t="s">
        <v>27</v>
      </c>
      <c r="L35" s="51">
        <v>44986</v>
      </c>
      <c r="M35" s="51">
        <v>45250</v>
      </c>
      <c r="N35" s="51">
        <v>45260</v>
      </c>
      <c r="O35" s="51">
        <v>44986</v>
      </c>
      <c r="P35" s="51">
        <v>45250</v>
      </c>
      <c r="Q35" s="51">
        <v>45260</v>
      </c>
      <c r="R35" s="46" t="s">
        <v>48</v>
      </c>
      <c r="S35" s="53" t="s">
        <v>94</v>
      </c>
      <c r="T35" s="54" t="s">
        <v>121</v>
      </c>
      <c r="U35" s="54" t="s">
        <v>122</v>
      </c>
      <c r="V35" s="54" t="s">
        <v>123</v>
      </c>
      <c r="W35" s="53" t="s">
        <v>124</v>
      </c>
      <c r="X35" s="53" t="s">
        <v>125</v>
      </c>
      <c r="Y35" s="55" t="s">
        <v>90</v>
      </c>
      <c r="Z35" s="48">
        <v>1000000</v>
      </c>
      <c r="AA35" s="48">
        <v>300000</v>
      </c>
      <c r="AB35" s="48">
        <v>1000000</v>
      </c>
      <c r="AC35" s="114">
        <f t="shared" si="3"/>
        <v>0</v>
      </c>
      <c r="AD35" s="112">
        <f>Table3[[#This Row],[End Date
(Rebaselined)]]-Table3[[#This Row],[Start Date
 (Rebaselined)]]</f>
        <v>274</v>
      </c>
      <c r="AE35" s="112">
        <f>AD35*Table3[[#This Row],[Project Completion %]]</f>
        <v>219.20000000000002</v>
      </c>
      <c r="AF35" s="53" t="s">
        <v>126</v>
      </c>
    </row>
    <row r="36" spans="2:32" ht="25.95" customHeight="1" x14ac:dyDescent="0.25">
      <c r="B36" s="50" t="s">
        <v>81</v>
      </c>
      <c r="C36" s="50" t="s">
        <v>81</v>
      </c>
      <c r="D36" s="51">
        <v>44994</v>
      </c>
      <c r="E36" s="117" t="s">
        <v>375</v>
      </c>
      <c r="F36" s="52" t="s">
        <v>82</v>
      </c>
      <c r="G36" s="46" t="s">
        <v>127</v>
      </c>
      <c r="H36" s="46" t="s">
        <v>128</v>
      </c>
      <c r="I36" s="49">
        <v>0.99</v>
      </c>
      <c r="J36" s="46" t="s">
        <v>23</v>
      </c>
      <c r="K36" s="53" t="s">
        <v>28</v>
      </c>
      <c r="L36" s="51">
        <v>44986</v>
      </c>
      <c r="M36" s="51">
        <v>45250</v>
      </c>
      <c r="N36" s="51">
        <v>45260</v>
      </c>
      <c r="O36" s="51">
        <v>44986</v>
      </c>
      <c r="P36" s="51">
        <v>45250</v>
      </c>
      <c r="Q36" s="51">
        <v>45260</v>
      </c>
      <c r="R36" s="46" t="s">
        <v>42</v>
      </c>
      <c r="S36" s="53" t="s">
        <v>129</v>
      </c>
      <c r="T36" s="54" t="s">
        <v>130</v>
      </c>
      <c r="U36" s="54" t="s">
        <v>131</v>
      </c>
      <c r="V36" s="54" t="s">
        <v>132</v>
      </c>
      <c r="W36" s="53" t="s">
        <v>133</v>
      </c>
      <c r="X36" s="53" t="s">
        <v>134</v>
      </c>
      <c r="Y36" s="55" t="s">
        <v>90</v>
      </c>
      <c r="Z36" s="48">
        <v>1000000</v>
      </c>
      <c r="AA36" s="48">
        <v>300000</v>
      </c>
      <c r="AB36" s="48">
        <v>1000000</v>
      </c>
      <c r="AC36" s="114">
        <f t="shared" si="3"/>
        <v>0</v>
      </c>
      <c r="AD36" s="112">
        <f>Table3[[#This Row],[End Date
(Rebaselined)]]-Table3[[#This Row],[Start Date
 (Rebaselined)]]</f>
        <v>274</v>
      </c>
      <c r="AE36" s="112">
        <f>AD36*Table3[[#This Row],[Project Completion %]]</f>
        <v>271.26</v>
      </c>
      <c r="AF36" s="53" t="s">
        <v>135</v>
      </c>
    </row>
    <row r="37" spans="2:32" ht="25.95" customHeight="1" x14ac:dyDescent="0.25">
      <c r="B37" s="50" t="s">
        <v>81</v>
      </c>
      <c r="C37" s="50" t="s">
        <v>81</v>
      </c>
      <c r="D37" s="51">
        <v>44994</v>
      </c>
      <c r="E37" s="117" t="s">
        <v>376</v>
      </c>
      <c r="F37" s="52" t="s">
        <v>82</v>
      </c>
      <c r="G37" s="46" t="s">
        <v>136</v>
      </c>
      <c r="H37" s="46" t="s">
        <v>136</v>
      </c>
      <c r="I37" s="49">
        <v>0.99</v>
      </c>
      <c r="J37" s="46" t="s">
        <v>22</v>
      </c>
      <c r="K37" s="53" t="s">
        <v>27</v>
      </c>
      <c r="L37" s="51">
        <v>44986</v>
      </c>
      <c r="M37" s="51">
        <v>45250</v>
      </c>
      <c r="N37" s="51">
        <v>45260</v>
      </c>
      <c r="O37" s="51">
        <v>44986</v>
      </c>
      <c r="P37" s="51">
        <v>45250</v>
      </c>
      <c r="Q37" s="51">
        <v>45260</v>
      </c>
      <c r="R37" s="46" t="s">
        <v>137</v>
      </c>
      <c r="S37" s="53" t="s">
        <v>129</v>
      </c>
      <c r="T37" s="54" t="s">
        <v>130</v>
      </c>
      <c r="U37" s="54" t="s">
        <v>131</v>
      </c>
      <c r="V37" s="54" t="s">
        <v>132</v>
      </c>
      <c r="W37" s="53" t="s">
        <v>133</v>
      </c>
      <c r="X37" s="53" t="s">
        <v>134</v>
      </c>
      <c r="Y37" s="55" t="s">
        <v>90</v>
      </c>
      <c r="Z37" s="48">
        <v>1000000</v>
      </c>
      <c r="AA37" s="48">
        <v>300000</v>
      </c>
      <c r="AB37" s="48">
        <v>1000000</v>
      </c>
      <c r="AC37" s="114">
        <f t="shared" si="3"/>
        <v>0</v>
      </c>
      <c r="AD37" s="112">
        <f>Table3[[#This Row],[End Date
(Rebaselined)]]-Table3[[#This Row],[Start Date
 (Rebaselined)]]</f>
        <v>274</v>
      </c>
      <c r="AE37" s="112">
        <f>AD37*Table3[[#This Row],[Project Completion %]]</f>
        <v>271.26</v>
      </c>
      <c r="AF37" s="53" t="s">
        <v>138</v>
      </c>
    </row>
    <row r="38" spans="2:32" ht="25.95" customHeight="1" x14ac:dyDescent="0.25">
      <c r="B38" s="50" t="s">
        <v>81</v>
      </c>
      <c r="C38" s="50" t="s">
        <v>81</v>
      </c>
      <c r="D38" s="51">
        <v>44994</v>
      </c>
      <c r="E38" s="117" t="s">
        <v>377</v>
      </c>
      <c r="F38" s="52" t="s">
        <v>82</v>
      </c>
      <c r="G38" s="46" t="s">
        <v>139</v>
      </c>
      <c r="H38" s="46" t="s">
        <v>140</v>
      </c>
      <c r="I38" s="49">
        <v>0.2</v>
      </c>
      <c r="J38" s="46" t="s">
        <v>112</v>
      </c>
      <c r="K38" s="53" t="s">
        <v>29</v>
      </c>
      <c r="L38" s="51">
        <v>44986</v>
      </c>
      <c r="M38" s="51">
        <v>45250</v>
      </c>
      <c r="N38" s="51">
        <v>45260</v>
      </c>
      <c r="O38" s="51">
        <v>44986</v>
      </c>
      <c r="P38" s="51">
        <v>45250</v>
      </c>
      <c r="Q38" s="51">
        <v>45259</v>
      </c>
      <c r="R38" s="46" t="s">
        <v>103</v>
      </c>
      <c r="S38" s="53" t="s">
        <v>85</v>
      </c>
      <c r="T38" s="54" t="s">
        <v>86</v>
      </c>
      <c r="U38" s="54" t="s">
        <v>141</v>
      </c>
      <c r="V38" s="54" t="s">
        <v>87</v>
      </c>
      <c r="W38" s="53" t="s">
        <v>88</v>
      </c>
      <c r="X38" s="53" t="s">
        <v>89</v>
      </c>
      <c r="Y38" s="55" t="s">
        <v>90</v>
      </c>
      <c r="Z38" s="48">
        <v>1000000</v>
      </c>
      <c r="AA38" s="48">
        <v>300000</v>
      </c>
      <c r="AB38" s="48">
        <v>1000000</v>
      </c>
      <c r="AC38" s="114">
        <f t="shared" si="3"/>
        <v>0</v>
      </c>
      <c r="AD38" s="112">
        <f>Table3[[#This Row],[End Date
(Rebaselined)]]-Table3[[#This Row],[Start Date
 (Rebaselined)]]</f>
        <v>273</v>
      </c>
      <c r="AE38" s="112">
        <f>AD38*Table3[[#This Row],[Project Completion %]]</f>
        <v>54.6</v>
      </c>
      <c r="AF38" s="53" t="s">
        <v>142</v>
      </c>
    </row>
    <row r="39" spans="2:32" ht="25.95" customHeight="1" x14ac:dyDescent="0.25">
      <c r="B39" s="50" t="s">
        <v>81</v>
      </c>
      <c r="C39" s="50" t="s">
        <v>81</v>
      </c>
      <c r="D39" s="51">
        <v>44994</v>
      </c>
      <c r="E39" s="117" t="s">
        <v>378</v>
      </c>
      <c r="F39" s="52" t="s">
        <v>82</v>
      </c>
      <c r="G39" s="46" t="s">
        <v>143</v>
      </c>
      <c r="H39" s="46" t="s">
        <v>144</v>
      </c>
      <c r="I39" s="49">
        <v>0.12</v>
      </c>
      <c r="J39" s="46" t="s">
        <v>24</v>
      </c>
      <c r="K39" s="53" t="s">
        <v>29</v>
      </c>
      <c r="L39" s="51">
        <v>44986</v>
      </c>
      <c r="M39" s="51">
        <v>45250</v>
      </c>
      <c r="N39" s="51">
        <v>45260</v>
      </c>
      <c r="O39" s="51">
        <v>44987</v>
      </c>
      <c r="P39" s="51">
        <v>45219</v>
      </c>
      <c r="Q39" s="51">
        <v>45229</v>
      </c>
      <c r="R39" s="46" t="s">
        <v>113</v>
      </c>
      <c r="S39" s="53" t="s">
        <v>94</v>
      </c>
      <c r="T39" s="54" t="s">
        <v>95</v>
      </c>
      <c r="U39" s="54" t="s">
        <v>96</v>
      </c>
      <c r="V39" s="54" t="s">
        <v>97</v>
      </c>
      <c r="W39" s="53" t="s">
        <v>98</v>
      </c>
      <c r="X39" s="53" t="s">
        <v>99</v>
      </c>
      <c r="Y39" s="55" t="s">
        <v>90</v>
      </c>
      <c r="Z39" s="48">
        <v>1000000</v>
      </c>
      <c r="AA39" s="48">
        <v>300000</v>
      </c>
      <c r="AB39" s="48">
        <v>1000000</v>
      </c>
      <c r="AC39" s="114">
        <f t="shared" si="3"/>
        <v>0</v>
      </c>
      <c r="AD39" s="112">
        <f>Table3[[#This Row],[End Date
(Rebaselined)]]-Table3[[#This Row],[Start Date
 (Rebaselined)]]</f>
        <v>242</v>
      </c>
      <c r="AE39" s="112">
        <f>AD39*Table3[[#This Row],[Project Completion %]]</f>
        <v>29.04</v>
      </c>
      <c r="AF39" s="53" t="s">
        <v>145</v>
      </c>
    </row>
    <row r="40" spans="2:32" ht="25.95" customHeight="1" x14ac:dyDescent="0.25">
      <c r="B40" s="50" t="s">
        <v>81</v>
      </c>
      <c r="C40" s="50" t="s">
        <v>81</v>
      </c>
      <c r="D40" s="51">
        <v>44994</v>
      </c>
      <c r="E40" s="117" t="s">
        <v>379</v>
      </c>
      <c r="F40" s="52" t="s">
        <v>82</v>
      </c>
      <c r="G40" s="46" t="s">
        <v>146</v>
      </c>
      <c r="H40" s="46" t="s">
        <v>147</v>
      </c>
      <c r="I40" s="49">
        <v>0.13</v>
      </c>
      <c r="J40" s="46" t="s">
        <v>23</v>
      </c>
      <c r="K40" s="53" t="s">
        <v>28</v>
      </c>
      <c r="L40" s="51">
        <v>44986</v>
      </c>
      <c r="M40" s="51">
        <v>45250</v>
      </c>
      <c r="N40" s="51">
        <v>45260</v>
      </c>
      <c r="O40" s="51">
        <v>45051</v>
      </c>
      <c r="P40" s="51">
        <v>45097</v>
      </c>
      <c r="Q40" s="51">
        <v>45114</v>
      </c>
      <c r="R40" s="46" t="s">
        <v>48</v>
      </c>
      <c r="S40" s="53" t="s">
        <v>85</v>
      </c>
      <c r="T40" s="54" t="s">
        <v>104</v>
      </c>
      <c r="U40" s="54" t="s">
        <v>105</v>
      </c>
      <c r="V40" s="54" t="s">
        <v>106</v>
      </c>
      <c r="W40" s="53" t="s">
        <v>107</v>
      </c>
      <c r="X40" s="53" t="s">
        <v>108</v>
      </c>
      <c r="Y40" s="55" t="s">
        <v>90</v>
      </c>
      <c r="Z40" s="48">
        <v>1000000</v>
      </c>
      <c r="AA40" s="48">
        <v>300000</v>
      </c>
      <c r="AB40" s="48">
        <v>1000000</v>
      </c>
      <c r="AC40" s="114">
        <f t="shared" si="3"/>
        <v>0</v>
      </c>
      <c r="AD40" s="112">
        <f>Table3[[#This Row],[End Date
(Rebaselined)]]-Table3[[#This Row],[Start Date
 (Rebaselined)]]</f>
        <v>63</v>
      </c>
      <c r="AE40" s="112">
        <f>AD40*Table3[[#This Row],[Project Completion %]]</f>
        <v>8.19</v>
      </c>
      <c r="AF40" s="53" t="s">
        <v>148</v>
      </c>
    </row>
    <row r="41" spans="2:32" ht="25.95" customHeight="1" x14ac:dyDescent="0.25">
      <c r="B41" s="50" t="s">
        <v>81</v>
      </c>
      <c r="C41" s="50" t="s">
        <v>81</v>
      </c>
      <c r="D41" s="51">
        <v>44994</v>
      </c>
      <c r="E41" s="117" t="s">
        <v>380</v>
      </c>
      <c r="F41" s="52" t="s">
        <v>82</v>
      </c>
      <c r="G41" s="46" t="s">
        <v>110</v>
      </c>
      <c r="H41" s="46" t="s">
        <v>111</v>
      </c>
      <c r="I41" s="49">
        <v>0.14000000000000001</v>
      </c>
      <c r="J41" s="46" t="s">
        <v>22</v>
      </c>
      <c r="K41" s="53" t="s">
        <v>28</v>
      </c>
      <c r="L41" s="51">
        <v>44986</v>
      </c>
      <c r="M41" s="51">
        <v>45250</v>
      </c>
      <c r="N41" s="51">
        <v>45260</v>
      </c>
      <c r="O41" s="51">
        <v>44958</v>
      </c>
      <c r="P41" s="51">
        <v>45291</v>
      </c>
      <c r="Q41" s="51">
        <v>45291</v>
      </c>
      <c r="R41" s="46" t="s">
        <v>42</v>
      </c>
      <c r="S41" s="53" t="s">
        <v>114</v>
      </c>
      <c r="T41" s="54" t="s">
        <v>115</v>
      </c>
      <c r="U41" s="54" t="s">
        <v>99</v>
      </c>
      <c r="V41" s="54" t="s">
        <v>116</v>
      </c>
      <c r="W41" s="53" t="s">
        <v>117</v>
      </c>
      <c r="X41" s="53" t="s">
        <v>118</v>
      </c>
      <c r="Y41" s="55" t="s">
        <v>90</v>
      </c>
      <c r="Z41" s="48">
        <v>1000000</v>
      </c>
      <c r="AA41" s="48">
        <v>300000</v>
      </c>
      <c r="AB41" s="48">
        <v>1000000</v>
      </c>
      <c r="AC41" s="114">
        <f t="shared" si="3"/>
        <v>0</v>
      </c>
      <c r="AD41" s="112">
        <f>Table3[[#This Row],[End Date
(Rebaselined)]]-Table3[[#This Row],[Start Date
 (Rebaselined)]]</f>
        <v>333</v>
      </c>
      <c r="AE41" s="112">
        <f>AD41*Table3[[#This Row],[Project Completion %]]</f>
        <v>46.620000000000005</v>
      </c>
      <c r="AF41" s="53" t="s">
        <v>149</v>
      </c>
    </row>
    <row r="42" spans="2:32" ht="25.95" customHeight="1" x14ac:dyDescent="0.25">
      <c r="B42" s="50" t="s">
        <v>81</v>
      </c>
      <c r="C42" s="50" t="s">
        <v>81</v>
      </c>
      <c r="D42" s="51">
        <v>44994</v>
      </c>
      <c r="E42" s="117" t="s">
        <v>381</v>
      </c>
      <c r="F42" s="52" t="s">
        <v>82</v>
      </c>
      <c r="G42" s="46" t="s">
        <v>92</v>
      </c>
      <c r="H42" s="46" t="s">
        <v>150</v>
      </c>
      <c r="I42" s="49">
        <v>0.2</v>
      </c>
      <c r="J42" s="46" t="s">
        <v>112</v>
      </c>
      <c r="K42" s="53" t="s">
        <v>29</v>
      </c>
      <c r="L42" s="51">
        <v>44986</v>
      </c>
      <c r="M42" s="51">
        <v>45250</v>
      </c>
      <c r="N42" s="51">
        <v>45260</v>
      </c>
      <c r="O42" s="51">
        <v>44986</v>
      </c>
      <c r="P42" s="51">
        <v>45250</v>
      </c>
      <c r="Q42" s="51">
        <v>45260</v>
      </c>
      <c r="R42" s="46" t="s">
        <v>137</v>
      </c>
      <c r="S42" s="53" t="s">
        <v>94</v>
      </c>
      <c r="T42" s="54" t="s">
        <v>121</v>
      </c>
      <c r="U42" s="54" t="s">
        <v>122</v>
      </c>
      <c r="V42" s="54" t="s">
        <v>123</v>
      </c>
      <c r="W42" s="53" t="s">
        <v>124</v>
      </c>
      <c r="X42" s="53" t="s">
        <v>125</v>
      </c>
      <c r="Y42" s="55" t="s">
        <v>90</v>
      </c>
      <c r="Z42" s="48">
        <v>1000000</v>
      </c>
      <c r="AA42" s="48">
        <v>300000</v>
      </c>
      <c r="AB42" s="48">
        <v>1000000</v>
      </c>
      <c r="AC42" s="114">
        <f t="shared" si="3"/>
        <v>0</v>
      </c>
      <c r="AD42" s="112">
        <f>Table3[[#This Row],[End Date
(Rebaselined)]]-Table3[[#This Row],[Start Date
 (Rebaselined)]]</f>
        <v>274</v>
      </c>
      <c r="AE42" s="112">
        <f>AD42*Table3[[#This Row],[Project Completion %]]</f>
        <v>54.800000000000004</v>
      </c>
      <c r="AF42" s="53" t="s">
        <v>151</v>
      </c>
    </row>
    <row r="43" spans="2:32" ht="25.95" customHeight="1" x14ac:dyDescent="0.25">
      <c r="B43" s="50" t="s">
        <v>81</v>
      </c>
      <c r="C43" s="50" t="s">
        <v>81</v>
      </c>
      <c r="D43" s="51">
        <v>44994</v>
      </c>
      <c r="E43" s="117" t="s">
        <v>382</v>
      </c>
      <c r="F43" s="52" t="s">
        <v>82</v>
      </c>
      <c r="G43" s="46" t="s">
        <v>136</v>
      </c>
      <c r="H43" s="46" t="s">
        <v>136</v>
      </c>
      <c r="I43" s="49">
        <v>0.22</v>
      </c>
      <c r="J43" s="46" t="s">
        <v>24</v>
      </c>
      <c r="K43" s="53" t="s">
        <v>29</v>
      </c>
      <c r="L43" s="51">
        <v>44986</v>
      </c>
      <c r="M43" s="51">
        <v>45250</v>
      </c>
      <c r="N43" s="51">
        <v>45260</v>
      </c>
      <c r="O43" s="51">
        <v>44986</v>
      </c>
      <c r="P43" s="51">
        <v>45250</v>
      </c>
      <c r="Q43" s="51">
        <v>45260</v>
      </c>
      <c r="R43" s="46" t="s">
        <v>103</v>
      </c>
      <c r="S43" s="53" t="s">
        <v>129</v>
      </c>
      <c r="T43" s="54" t="s">
        <v>130</v>
      </c>
      <c r="U43" s="54" t="s">
        <v>131</v>
      </c>
      <c r="V43" s="54" t="s">
        <v>132</v>
      </c>
      <c r="W43" s="53" t="s">
        <v>133</v>
      </c>
      <c r="X43" s="53" t="s">
        <v>134</v>
      </c>
      <c r="Y43" s="55" t="s">
        <v>90</v>
      </c>
      <c r="Z43" s="48">
        <v>1000000</v>
      </c>
      <c r="AA43" s="48">
        <v>300000</v>
      </c>
      <c r="AB43" s="48">
        <v>1000000</v>
      </c>
      <c r="AC43" s="114">
        <f t="shared" si="3"/>
        <v>0</v>
      </c>
      <c r="AD43" s="112">
        <f>Table3[[#This Row],[End Date
(Rebaselined)]]-Table3[[#This Row],[Start Date
 (Rebaselined)]]</f>
        <v>274</v>
      </c>
      <c r="AE43" s="112">
        <f>AD43*Table3[[#This Row],[Project Completion %]]</f>
        <v>60.28</v>
      </c>
      <c r="AF43" s="53" t="s">
        <v>126</v>
      </c>
    </row>
    <row r="44" spans="2:32" ht="25.95" customHeight="1" x14ac:dyDescent="0.25">
      <c r="B44" s="50" t="s">
        <v>81</v>
      </c>
      <c r="C44" s="50" t="s">
        <v>81</v>
      </c>
      <c r="D44" s="51">
        <v>44994</v>
      </c>
      <c r="E44" s="117" t="s">
        <v>383</v>
      </c>
      <c r="F44" s="52" t="s">
        <v>82</v>
      </c>
      <c r="G44" s="46" t="s">
        <v>92</v>
      </c>
      <c r="H44" s="46" t="s">
        <v>150</v>
      </c>
      <c r="I44" s="49">
        <v>0.5</v>
      </c>
      <c r="J44" s="46" t="s">
        <v>23</v>
      </c>
      <c r="K44" s="53" t="s">
        <v>28</v>
      </c>
      <c r="L44" s="51">
        <v>44986</v>
      </c>
      <c r="M44" s="51">
        <v>45250</v>
      </c>
      <c r="N44" s="51">
        <v>45260</v>
      </c>
      <c r="O44" s="51">
        <v>44986</v>
      </c>
      <c r="P44" s="51">
        <v>45250</v>
      </c>
      <c r="Q44" s="51">
        <v>45260</v>
      </c>
      <c r="R44" s="46" t="s">
        <v>113</v>
      </c>
      <c r="S44" s="53" t="s">
        <v>129</v>
      </c>
      <c r="T44" s="54" t="s">
        <v>130</v>
      </c>
      <c r="U44" s="54" t="s">
        <v>131</v>
      </c>
      <c r="V44" s="54" t="s">
        <v>132</v>
      </c>
      <c r="W44" s="53" t="s">
        <v>133</v>
      </c>
      <c r="X44" s="53" t="s">
        <v>134</v>
      </c>
      <c r="Y44" s="55" t="s">
        <v>90</v>
      </c>
      <c r="Z44" s="48">
        <v>1000000</v>
      </c>
      <c r="AA44" s="48">
        <v>300000</v>
      </c>
      <c r="AB44" s="48">
        <v>1500000</v>
      </c>
      <c r="AC44" s="114">
        <f t="shared" si="3"/>
        <v>-500000</v>
      </c>
      <c r="AD44" s="112">
        <f>Table3[[#This Row],[End Date
(Rebaselined)]]-Table3[[#This Row],[Start Date
 (Rebaselined)]]</f>
        <v>274</v>
      </c>
      <c r="AE44" s="112">
        <f>AD44*Table3[[#This Row],[Project Completion %]]</f>
        <v>137</v>
      </c>
      <c r="AF44" s="53" t="s">
        <v>135</v>
      </c>
    </row>
    <row r="45" spans="2:32" ht="25.95" customHeight="1" x14ac:dyDescent="0.25">
      <c r="B45" s="44" t="s">
        <v>81</v>
      </c>
      <c r="C45" s="44" t="s">
        <v>81</v>
      </c>
      <c r="D45" s="45">
        <v>44994</v>
      </c>
      <c r="E45" s="117" t="s">
        <v>384</v>
      </c>
      <c r="F45" s="52" t="s">
        <v>82</v>
      </c>
      <c r="G45" s="46" t="s">
        <v>83</v>
      </c>
      <c r="H45" s="46" t="s">
        <v>84</v>
      </c>
      <c r="I45" s="49">
        <v>0.5</v>
      </c>
      <c r="J45" s="46" t="s">
        <v>24</v>
      </c>
      <c r="K45" s="46" t="s">
        <v>27</v>
      </c>
      <c r="L45" s="45">
        <v>44986</v>
      </c>
      <c r="M45" s="45">
        <v>45250</v>
      </c>
      <c r="N45" s="45">
        <v>45260</v>
      </c>
      <c r="O45" s="45">
        <v>44986</v>
      </c>
      <c r="P45" s="45">
        <v>45250</v>
      </c>
      <c r="Q45" s="45">
        <v>45259</v>
      </c>
      <c r="R45" s="46" t="s">
        <v>42</v>
      </c>
      <c r="S45" s="46" t="s">
        <v>85</v>
      </c>
      <c r="T45" s="47" t="s">
        <v>86</v>
      </c>
      <c r="U45" s="47" t="s">
        <v>83</v>
      </c>
      <c r="V45" s="47" t="s">
        <v>87</v>
      </c>
      <c r="W45" s="46" t="s">
        <v>88</v>
      </c>
      <c r="X45" s="46" t="s">
        <v>89</v>
      </c>
      <c r="Y45" s="55" t="s">
        <v>90</v>
      </c>
      <c r="Z45" s="48">
        <v>0</v>
      </c>
      <c r="AA45" s="48">
        <v>0</v>
      </c>
      <c r="AB45" s="48">
        <v>0</v>
      </c>
      <c r="AC45" s="114">
        <f t="shared" si="3"/>
        <v>0</v>
      </c>
      <c r="AD45" s="112">
        <f>Table3[[#This Row],[End Date
(Rebaselined)]]-Table3[[#This Row],[Start Date
 (Rebaselined)]]</f>
        <v>273</v>
      </c>
      <c r="AE45" s="112">
        <f>AD45*Table3[[#This Row],[Project Completion %]]</f>
        <v>136.5</v>
      </c>
      <c r="AF45" s="53" t="s">
        <v>91</v>
      </c>
    </row>
    <row r="46" spans="2:32" ht="25.95" customHeight="1" x14ac:dyDescent="0.25">
      <c r="B46" s="50" t="s">
        <v>81</v>
      </c>
      <c r="C46" s="50" t="s">
        <v>81</v>
      </c>
      <c r="D46" s="51">
        <v>44994</v>
      </c>
      <c r="E46" s="117" t="s">
        <v>385</v>
      </c>
      <c r="F46" s="52" t="s">
        <v>82</v>
      </c>
      <c r="G46" s="46" t="s">
        <v>92</v>
      </c>
      <c r="H46" s="46" t="s">
        <v>93</v>
      </c>
      <c r="I46" s="49">
        <v>0.2</v>
      </c>
      <c r="J46" s="46" t="s">
        <v>23</v>
      </c>
      <c r="K46" s="53" t="s">
        <v>28</v>
      </c>
      <c r="L46" s="51">
        <v>44986</v>
      </c>
      <c r="M46" s="51">
        <v>45250</v>
      </c>
      <c r="N46" s="51">
        <v>45260</v>
      </c>
      <c r="O46" s="51">
        <v>44987</v>
      </c>
      <c r="P46" s="51">
        <v>45219</v>
      </c>
      <c r="Q46" s="51">
        <v>45229</v>
      </c>
      <c r="R46" s="46" t="s">
        <v>42</v>
      </c>
      <c r="S46" s="53" t="s">
        <v>94</v>
      </c>
      <c r="T46" s="54" t="s">
        <v>95</v>
      </c>
      <c r="U46" s="54" t="s">
        <v>96</v>
      </c>
      <c r="V46" s="54" t="s">
        <v>97</v>
      </c>
      <c r="W46" s="53" t="s">
        <v>98</v>
      </c>
      <c r="X46" s="53" t="s">
        <v>99</v>
      </c>
      <c r="Y46" s="55" t="s">
        <v>90</v>
      </c>
      <c r="Z46" s="48">
        <v>1000000</v>
      </c>
      <c r="AA46" s="48">
        <v>300000</v>
      </c>
      <c r="AB46" s="48">
        <v>1000000</v>
      </c>
      <c r="AC46" s="114">
        <f t="shared" si="3"/>
        <v>0</v>
      </c>
      <c r="AD46" s="112">
        <f>Table3[[#This Row],[End Date
(Rebaselined)]]-Table3[[#This Row],[Start Date
 (Rebaselined)]]</f>
        <v>242</v>
      </c>
      <c r="AE46" s="112">
        <f>AD46*Table3[[#This Row],[Project Completion %]]</f>
        <v>48.400000000000006</v>
      </c>
      <c r="AF46" s="53" t="s">
        <v>100</v>
      </c>
    </row>
    <row r="47" spans="2:32" ht="25.95" customHeight="1" x14ac:dyDescent="0.25">
      <c r="B47" s="50" t="s">
        <v>81</v>
      </c>
      <c r="C47" s="50" t="s">
        <v>81</v>
      </c>
      <c r="D47" s="51">
        <v>44994</v>
      </c>
      <c r="E47" s="117" t="s">
        <v>386</v>
      </c>
      <c r="F47" s="52" t="s">
        <v>82</v>
      </c>
      <c r="G47" s="46" t="s">
        <v>101</v>
      </c>
      <c r="H47" s="46" t="s">
        <v>102</v>
      </c>
      <c r="I47" s="49">
        <v>0.5</v>
      </c>
      <c r="J47" s="46" t="s">
        <v>22</v>
      </c>
      <c r="K47" s="53" t="s">
        <v>28</v>
      </c>
      <c r="L47" s="51">
        <v>44986</v>
      </c>
      <c r="M47" s="51">
        <v>45250</v>
      </c>
      <c r="N47" s="51">
        <v>45260</v>
      </c>
      <c r="O47" s="51">
        <v>44927</v>
      </c>
      <c r="P47" s="51">
        <v>45097</v>
      </c>
      <c r="Q47" s="51">
        <v>45114</v>
      </c>
      <c r="R47" s="46" t="s">
        <v>103</v>
      </c>
      <c r="S47" s="53" t="s">
        <v>85</v>
      </c>
      <c r="T47" s="54" t="s">
        <v>104</v>
      </c>
      <c r="U47" s="54" t="s">
        <v>105</v>
      </c>
      <c r="V47" s="54" t="s">
        <v>106</v>
      </c>
      <c r="W47" s="53" t="s">
        <v>107</v>
      </c>
      <c r="X47" s="53" t="s">
        <v>108</v>
      </c>
      <c r="Y47" s="55" t="s">
        <v>90</v>
      </c>
      <c r="Z47" s="48">
        <v>1000000</v>
      </c>
      <c r="AA47" s="48">
        <v>300000</v>
      </c>
      <c r="AB47" s="48">
        <v>1000000</v>
      </c>
      <c r="AC47" s="114">
        <f t="shared" si="3"/>
        <v>0</v>
      </c>
      <c r="AD47" s="112">
        <f>Table3[[#This Row],[End Date
(Rebaselined)]]-Table3[[#This Row],[Start Date
 (Rebaselined)]]</f>
        <v>187</v>
      </c>
      <c r="AE47" s="112">
        <f>AD47*Table3[[#This Row],[Project Completion %]]</f>
        <v>93.5</v>
      </c>
      <c r="AF47" s="53" t="s">
        <v>109</v>
      </c>
    </row>
    <row r="48" spans="2:32" ht="25.95" customHeight="1" x14ac:dyDescent="0.25">
      <c r="B48" s="50" t="s">
        <v>81</v>
      </c>
      <c r="C48" s="50" t="s">
        <v>81</v>
      </c>
      <c r="D48" s="51">
        <v>44994</v>
      </c>
      <c r="E48" s="117" t="s">
        <v>387</v>
      </c>
      <c r="F48" s="52" t="s">
        <v>82</v>
      </c>
      <c r="G48" s="46" t="s">
        <v>110</v>
      </c>
      <c r="H48" s="46" t="s">
        <v>111</v>
      </c>
      <c r="I48" s="49">
        <v>0.6</v>
      </c>
      <c r="J48" s="46" t="s">
        <v>112</v>
      </c>
      <c r="K48" s="53" t="s">
        <v>27</v>
      </c>
      <c r="L48" s="51">
        <v>44986</v>
      </c>
      <c r="M48" s="51">
        <v>45250</v>
      </c>
      <c r="N48" s="51">
        <v>45260</v>
      </c>
      <c r="O48" s="51">
        <v>44958</v>
      </c>
      <c r="P48" s="51">
        <v>45291</v>
      </c>
      <c r="Q48" s="51">
        <v>45291</v>
      </c>
      <c r="R48" s="46" t="s">
        <v>113</v>
      </c>
      <c r="S48" s="53" t="s">
        <v>114</v>
      </c>
      <c r="T48" s="54" t="s">
        <v>115</v>
      </c>
      <c r="U48" s="54" t="s">
        <v>99</v>
      </c>
      <c r="V48" s="54" t="s">
        <v>116</v>
      </c>
      <c r="W48" s="53" t="s">
        <v>117</v>
      </c>
      <c r="X48" s="53" t="s">
        <v>118</v>
      </c>
      <c r="Y48" s="55" t="s">
        <v>90</v>
      </c>
      <c r="Z48" s="48">
        <v>1000000</v>
      </c>
      <c r="AA48" s="48">
        <v>300000</v>
      </c>
      <c r="AB48" s="48">
        <v>1000000</v>
      </c>
      <c r="AC48" s="114">
        <f t="shared" si="3"/>
        <v>0</v>
      </c>
      <c r="AD48" s="112">
        <f>Table3[[#This Row],[End Date
(Rebaselined)]]-Table3[[#This Row],[Start Date
 (Rebaselined)]]</f>
        <v>333</v>
      </c>
      <c r="AE48" s="112">
        <f>AD48*Table3[[#This Row],[Project Completion %]]</f>
        <v>199.79999999999998</v>
      </c>
      <c r="AF48" s="53" t="s">
        <v>119</v>
      </c>
    </row>
    <row r="49" spans="2:32" ht="25.95" customHeight="1" x14ac:dyDescent="0.25">
      <c r="B49" s="50" t="s">
        <v>81</v>
      </c>
      <c r="C49" s="50" t="s">
        <v>81</v>
      </c>
      <c r="D49" s="51">
        <v>44994</v>
      </c>
      <c r="E49" s="117" t="s">
        <v>388</v>
      </c>
      <c r="F49" s="52" t="s">
        <v>82</v>
      </c>
      <c r="G49" s="46" t="s">
        <v>120</v>
      </c>
      <c r="H49" s="46" t="s">
        <v>120</v>
      </c>
      <c r="I49" s="49">
        <v>0.8</v>
      </c>
      <c r="J49" s="46" t="s">
        <v>112</v>
      </c>
      <c r="K49" s="53" t="s">
        <v>27</v>
      </c>
      <c r="L49" s="51">
        <v>44986</v>
      </c>
      <c r="M49" s="51">
        <v>45250</v>
      </c>
      <c r="N49" s="51">
        <v>45260</v>
      </c>
      <c r="O49" s="51">
        <v>44986</v>
      </c>
      <c r="P49" s="51">
        <v>45250</v>
      </c>
      <c r="Q49" s="51">
        <v>45260</v>
      </c>
      <c r="R49" s="46" t="s">
        <v>48</v>
      </c>
      <c r="S49" s="53" t="s">
        <v>94</v>
      </c>
      <c r="T49" s="54" t="s">
        <v>121</v>
      </c>
      <c r="U49" s="54" t="s">
        <v>122</v>
      </c>
      <c r="V49" s="54" t="s">
        <v>123</v>
      </c>
      <c r="W49" s="53" t="s">
        <v>124</v>
      </c>
      <c r="X49" s="53" t="s">
        <v>125</v>
      </c>
      <c r="Y49" s="55" t="s">
        <v>90</v>
      </c>
      <c r="Z49" s="48">
        <v>1000000</v>
      </c>
      <c r="AA49" s="48">
        <v>300000</v>
      </c>
      <c r="AB49" s="48">
        <v>1000000</v>
      </c>
      <c r="AC49" s="114">
        <f t="shared" si="3"/>
        <v>0</v>
      </c>
      <c r="AD49" s="112">
        <f>Table3[[#This Row],[End Date
(Rebaselined)]]-Table3[[#This Row],[Start Date
 (Rebaselined)]]</f>
        <v>274</v>
      </c>
      <c r="AE49" s="112">
        <f>AD49*Table3[[#This Row],[Project Completion %]]</f>
        <v>219.20000000000002</v>
      </c>
      <c r="AF49" s="53" t="s">
        <v>126</v>
      </c>
    </row>
    <row r="50" spans="2:32" ht="25.95" customHeight="1" x14ac:dyDescent="0.25">
      <c r="B50" s="50" t="s">
        <v>81</v>
      </c>
      <c r="C50" s="50" t="s">
        <v>81</v>
      </c>
      <c r="D50" s="51">
        <v>44994</v>
      </c>
      <c r="E50" s="117" t="s">
        <v>389</v>
      </c>
      <c r="F50" s="52" t="s">
        <v>82</v>
      </c>
      <c r="G50" s="46" t="s">
        <v>127</v>
      </c>
      <c r="H50" s="46" t="s">
        <v>128</v>
      </c>
      <c r="I50" s="49">
        <v>0.99</v>
      </c>
      <c r="J50" s="46" t="s">
        <v>23</v>
      </c>
      <c r="K50" s="53" t="s">
        <v>28</v>
      </c>
      <c r="L50" s="51">
        <v>44986</v>
      </c>
      <c r="M50" s="51">
        <v>45250</v>
      </c>
      <c r="N50" s="51">
        <v>45260</v>
      </c>
      <c r="O50" s="51">
        <v>44986</v>
      </c>
      <c r="P50" s="51">
        <v>45250</v>
      </c>
      <c r="Q50" s="51">
        <v>45260</v>
      </c>
      <c r="R50" s="46" t="s">
        <v>42</v>
      </c>
      <c r="S50" s="53" t="s">
        <v>129</v>
      </c>
      <c r="T50" s="54" t="s">
        <v>130</v>
      </c>
      <c r="U50" s="54" t="s">
        <v>131</v>
      </c>
      <c r="V50" s="54" t="s">
        <v>132</v>
      </c>
      <c r="W50" s="53" t="s">
        <v>133</v>
      </c>
      <c r="X50" s="53" t="s">
        <v>134</v>
      </c>
      <c r="Y50" s="55" t="s">
        <v>90</v>
      </c>
      <c r="Z50" s="48">
        <v>1000000</v>
      </c>
      <c r="AA50" s="48">
        <v>300000</v>
      </c>
      <c r="AB50" s="48">
        <v>1000000</v>
      </c>
      <c r="AC50" s="114">
        <f t="shared" si="3"/>
        <v>0</v>
      </c>
      <c r="AD50" s="112">
        <f>Table3[[#This Row],[End Date
(Rebaselined)]]-Table3[[#This Row],[Start Date
 (Rebaselined)]]</f>
        <v>274</v>
      </c>
      <c r="AE50" s="112">
        <f>AD50*Table3[[#This Row],[Project Completion %]]</f>
        <v>271.26</v>
      </c>
      <c r="AF50" s="53" t="s">
        <v>135</v>
      </c>
    </row>
    <row r="51" spans="2:32" ht="25.95" customHeight="1" x14ac:dyDescent="0.25">
      <c r="B51" s="50" t="s">
        <v>81</v>
      </c>
      <c r="C51" s="50" t="s">
        <v>81</v>
      </c>
      <c r="D51" s="51">
        <v>44994</v>
      </c>
      <c r="E51" s="117" t="s">
        <v>390</v>
      </c>
      <c r="F51" s="52" t="s">
        <v>82</v>
      </c>
      <c r="G51" s="46" t="s">
        <v>136</v>
      </c>
      <c r="H51" s="46" t="s">
        <v>136</v>
      </c>
      <c r="I51" s="49">
        <v>0.99</v>
      </c>
      <c r="J51" s="46" t="s">
        <v>22</v>
      </c>
      <c r="K51" s="53" t="s">
        <v>27</v>
      </c>
      <c r="L51" s="51">
        <v>44986</v>
      </c>
      <c r="M51" s="51">
        <v>45250</v>
      </c>
      <c r="N51" s="51">
        <v>45260</v>
      </c>
      <c r="O51" s="51">
        <v>44986</v>
      </c>
      <c r="P51" s="51">
        <v>45250</v>
      </c>
      <c r="Q51" s="51">
        <v>45260</v>
      </c>
      <c r="R51" s="46" t="s">
        <v>137</v>
      </c>
      <c r="S51" s="53" t="s">
        <v>129</v>
      </c>
      <c r="T51" s="54" t="s">
        <v>130</v>
      </c>
      <c r="U51" s="54" t="s">
        <v>131</v>
      </c>
      <c r="V51" s="54" t="s">
        <v>132</v>
      </c>
      <c r="W51" s="53" t="s">
        <v>133</v>
      </c>
      <c r="X51" s="53" t="s">
        <v>134</v>
      </c>
      <c r="Y51" s="55" t="s">
        <v>90</v>
      </c>
      <c r="Z51" s="48">
        <v>1000000</v>
      </c>
      <c r="AA51" s="48">
        <v>300000</v>
      </c>
      <c r="AB51" s="48">
        <v>1000000</v>
      </c>
      <c r="AC51" s="114">
        <f t="shared" si="3"/>
        <v>0</v>
      </c>
      <c r="AD51" s="112">
        <f>Table3[[#This Row],[End Date
(Rebaselined)]]-Table3[[#This Row],[Start Date
 (Rebaselined)]]</f>
        <v>274</v>
      </c>
      <c r="AE51" s="112">
        <f>AD51*Table3[[#This Row],[Project Completion %]]</f>
        <v>271.26</v>
      </c>
      <c r="AF51" s="53" t="s">
        <v>138</v>
      </c>
    </row>
    <row r="52" spans="2:32" ht="25.95" customHeight="1" x14ac:dyDescent="0.25">
      <c r="B52" s="50" t="s">
        <v>81</v>
      </c>
      <c r="C52" s="50" t="s">
        <v>81</v>
      </c>
      <c r="D52" s="51">
        <v>44994</v>
      </c>
      <c r="E52" s="117" t="s">
        <v>391</v>
      </c>
      <c r="F52" s="52" t="s">
        <v>82</v>
      </c>
      <c r="G52" s="46" t="s">
        <v>139</v>
      </c>
      <c r="H52" s="46" t="s">
        <v>140</v>
      </c>
      <c r="I52" s="49">
        <v>0.2</v>
      </c>
      <c r="J52" s="46" t="s">
        <v>112</v>
      </c>
      <c r="K52" s="53" t="s">
        <v>29</v>
      </c>
      <c r="L52" s="51">
        <v>44986</v>
      </c>
      <c r="M52" s="51">
        <v>45250</v>
      </c>
      <c r="N52" s="51">
        <v>45260</v>
      </c>
      <c r="O52" s="51">
        <v>44986</v>
      </c>
      <c r="P52" s="51">
        <v>45250</v>
      </c>
      <c r="Q52" s="51">
        <v>45259</v>
      </c>
      <c r="R52" s="46" t="s">
        <v>103</v>
      </c>
      <c r="S52" s="53" t="s">
        <v>85</v>
      </c>
      <c r="T52" s="54" t="s">
        <v>86</v>
      </c>
      <c r="U52" s="54" t="s">
        <v>141</v>
      </c>
      <c r="V52" s="54" t="s">
        <v>87</v>
      </c>
      <c r="W52" s="53" t="s">
        <v>88</v>
      </c>
      <c r="X52" s="53" t="s">
        <v>89</v>
      </c>
      <c r="Y52" s="55" t="s">
        <v>90</v>
      </c>
      <c r="Z52" s="48">
        <v>1000000</v>
      </c>
      <c r="AA52" s="48">
        <v>300000</v>
      </c>
      <c r="AB52" s="48">
        <v>1000000</v>
      </c>
      <c r="AC52" s="114">
        <f t="shared" si="3"/>
        <v>0</v>
      </c>
      <c r="AD52" s="112">
        <f>Table3[[#This Row],[End Date
(Rebaselined)]]-Table3[[#This Row],[Start Date
 (Rebaselined)]]</f>
        <v>273</v>
      </c>
      <c r="AE52" s="112">
        <f>AD52*Table3[[#This Row],[Project Completion %]]</f>
        <v>54.6</v>
      </c>
      <c r="AF52" s="53" t="s">
        <v>142</v>
      </c>
    </row>
    <row r="53" spans="2:32" ht="25.95" customHeight="1" x14ac:dyDescent="0.25">
      <c r="B53" s="50" t="s">
        <v>81</v>
      </c>
      <c r="C53" s="50" t="s">
        <v>81</v>
      </c>
      <c r="D53" s="51">
        <v>44994</v>
      </c>
      <c r="E53" s="117" t="s">
        <v>392</v>
      </c>
      <c r="F53" s="52" t="s">
        <v>82</v>
      </c>
      <c r="G53" s="46" t="s">
        <v>143</v>
      </c>
      <c r="H53" s="46" t="s">
        <v>144</v>
      </c>
      <c r="I53" s="49">
        <v>0.12</v>
      </c>
      <c r="J53" s="46" t="s">
        <v>24</v>
      </c>
      <c r="K53" s="53" t="s">
        <v>29</v>
      </c>
      <c r="L53" s="51">
        <v>44986</v>
      </c>
      <c r="M53" s="51">
        <v>45250</v>
      </c>
      <c r="N53" s="51">
        <v>45260</v>
      </c>
      <c r="O53" s="51">
        <v>44987</v>
      </c>
      <c r="P53" s="51">
        <v>45219</v>
      </c>
      <c r="Q53" s="51">
        <v>45229</v>
      </c>
      <c r="R53" s="46" t="s">
        <v>113</v>
      </c>
      <c r="S53" s="53" t="s">
        <v>94</v>
      </c>
      <c r="T53" s="54" t="s">
        <v>95</v>
      </c>
      <c r="U53" s="54" t="s">
        <v>96</v>
      </c>
      <c r="V53" s="54" t="s">
        <v>97</v>
      </c>
      <c r="W53" s="53" t="s">
        <v>98</v>
      </c>
      <c r="X53" s="53" t="s">
        <v>99</v>
      </c>
      <c r="Y53" s="55" t="s">
        <v>90</v>
      </c>
      <c r="Z53" s="48">
        <v>1000000</v>
      </c>
      <c r="AA53" s="48">
        <v>300000</v>
      </c>
      <c r="AB53" s="48">
        <v>1000000</v>
      </c>
      <c r="AC53" s="114">
        <f t="shared" si="3"/>
        <v>0</v>
      </c>
      <c r="AD53" s="112">
        <f>Table3[[#This Row],[End Date
(Rebaselined)]]-Table3[[#This Row],[Start Date
 (Rebaselined)]]</f>
        <v>242</v>
      </c>
      <c r="AE53" s="112">
        <f>AD53*Table3[[#This Row],[Project Completion %]]</f>
        <v>29.04</v>
      </c>
      <c r="AF53" s="53" t="s">
        <v>145</v>
      </c>
    </row>
    <row r="54" spans="2:32" ht="25.95" customHeight="1" x14ac:dyDescent="0.25">
      <c r="B54" s="50" t="s">
        <v>81</v>
      </c>
      <c r="C54" s="50" t="s">
        <v>81</v>
      </c>
      <c r="D54" s="51">
        <v>44994</v>
      </c>
      <c r="E54" s="117" t="s">
        <v>393</v>
      </c>
      <c r="F54" s="52" t="s">
        <v>82</v>
      </c>
      <c r="G54" s="46" t="s">
        <v>146</v>
      </c>
      <c r="H54" s="46" t="s">
        <v>147</v>
      </c>
      <c r="I54" s="49">
        <v>0.13</v>
      </c>
      <c r="J54" s="46" t="s">
        <v>23</v>
      </c>
      <c r="K54" s="53" t="s">
        <v>28</v>
      </c>
      <c r="L54" s="51">
        <v>44986</v>
      </c>
      <c r="M54" s="51">
        <v>45250</v>
      </c>
      <c r="N54" s="51">
        <v>45260</v>
      </c>
      <c r="O54" s="51">
        <v>45051</v>
      </c>
      <c r="P54" s="51">
        <v>45097</v>
      </c>
      <c r="Q54" s="51">
        <v>45114</v>
      </c>
      <c r="R54" s="46" t="s">
        <v>48</v>
      </c>
      <c r="S54" s="53" t="s">
        <v>85</v>
      </c>
      <c r="T54" s="54" t="s">
        <v>104</v>
      </c>
      <c r="U54" s="54" t="s">
        <v>105</v>
      </c>
      <c r="V54" s="54" t="s">
        <v>106</v>
      </c>
      <c r="W54" s="53" t="s">
        <v>107</v>
      </c>
      <c r="X54" s="53" t="s">
        <v>108</v>
      </c>
      <c r="Y54" s="55" t="s">
        <v>90</v>
      </c>
      <c r="Z54" s="48">
        <v>1000000</v>
      </c>
      <c r="AA54" s="48">
        <v>300000</v>
      </c>
      <c r="AB54" s="48">
        <v>1000000</v>
      </c>
      <c r="AC54" s="114">
        <f t="shared" si="3"/>
        <v>0</v>
      </c>
      <c r="AD54" s="112">
        <f>Table3[[#This Row],[End Date
(Rebaselined)]]-Table3[[#This Row],[Start Date
 (Rebaselined)]]</f>
        <v>63</v>
      </c>
      <c r="AE54" s="112">
        <f>AD54*Table3[[#This Row],[Project Completion %]]</f>
        <v>8.19</v>
      </c>
      <c r="AF54" s="53" t="s">
        <v>148</v>
      </c>
    </row>
    <row r="55" spans="2:32" ht="25.95" customHeight="1" x14ac:dyDescent="0.25">
      <c r="B55" s="50" t="s">
        <v>81</v>
      </c>
      <c r="C55" s="50" t="s">
        <v>81</v>
      </c>
      <c r="D55" s="51">
        <v>44994</v>
      </c>
      <c r="E55" s="117" t="s">
        <v>394</v>
      </c>
      <c r="F55" s="52" t="s">
        <v>82</v>
      </c>
      <c r="G55" s="46" t="s">
        <v>110</v>
      </c>
      <c r="H55" s="46" t="s">
        <v>111</v>
      </c>
      <c r="I55" s="49">
        <v>0.14000000000000001</v>
      </c>
      <c r="J55" s="46" t="s">
        <v>22</v>
      </c>
      <c r="K55" s="53" t="s">
        <v>28</v>
      </c>
      <c r="L55" s="51">
        <v>44986</v>
      </c>
      <c r="M55" s="51">
        <v>45250</v>
      </c>
      <c r="N55" s="51">
        <v>45260</v>
      </c>
      <c r="O55" s="51">
        <v>44958</v>
      </c>
      <c r="P55" s="51">
        <v>45291</v>
      </c>
      <c r="Q55" s="51">
        <v>45291</v>
      </c>
      <c r="R55" s="46" t="s">
        <v>42</v>
      </c>
      <c r="S55" s="53" t="s">
        <v>114</v>
      </c>
      <c r="T55" s="54" t="s">
        <v>115</v>
      </c>
      <c r="U55" s="54" t="s">
        <v>99</v>
      </c>
      <c r="V55" s="54" t="s">
        <v>116</v>
      </c>
      <c r="W55" s="53" t="s">
        <v>117</v>
      </c>
      <c r="X55" s="53" t="s">
        <v>118</v>
      </c>
      <c r="Y55" s="55" t="s">
        <v>90</v>
      </c>
      <c r="Z55" s="48">
        <v>1000000</v>
      </c>
      <c r="AA55" s="48">
        <v>300000</v>
      </c>
      <c r="AB55" s="48">
        <v>1000000</v>
      </c>
      <c r="AC55" s="114">
        <f t="shared" si="3"/>
        <v>0</v>
      </c>
      <c r="AD55" s="112">
        <f>Table3[[#This Row],[End Date
(Rebaselined)]]-Table3[[#This Row],[Start Date
 (Rebaselined)]]</f>
        <v>333</v>
      </c>
      <c r="AE55" s="112">
        <f>AD55*Table3[[#This Row],[Project Completion %]]</f>
        <v>46.620000000000005</v>
      </c>
      <c r="AF55" s="53" t="s">
        <v>149</v>
      </c>
    </row>
    <row r="56" spans="2:32" ht="25.95" customHeight="1" x14ac:dyDescent="0.25">
      <c r="B56" s="50" t="s">
        <v>81</v>
      </c>
      <c r="C56" s="50" t="s">
        <v>81</v>
      </c>
      <c r="D56" s="51">
        <v>44994</v>
      </c>
      <c r="E56" s="117" t="s">
        <v>395</v>
      </c>
      <c r="F56" s="52" t="s">
        <v>82</v>
      </c>
      <c r="G56" s="46" t="s">
        <v>92</v>
      </c>
      <c r="H56" s="46" t="s">
        <v>150</v>
      </c>
      <c r="I56" s="49">
        <v>0.2</v>
      </c>
      <c r="J56" s="46" t="s">
        <v>112</v>
      </c>
      <c r="K56" s="53" t="s">
        <v>29</v>
      </c>
      <c r="L56" s="51">
        <v>44986</v>
      </c>
      <c r="M56" s="51">
        <v>45250</v>
      </c>
      <c r="N56" s="51">
        <v>45260</v>
      </c>
      <c r="O56" s="51">
        <v>44986</v>
      </c>
      <c r="P56" s="51">
        <v>45250</v>
      </c>
      <c r="Q56" s="51">
        <v>45260</v>
      </c>
      <c r="R56" s="46" t="s">
        <v>137</v>
      </c>
      <c r="S56" s="53" t="s">
        <v>94</v>
      </c>
      <c r="T56" s="54" t="s">
        <v>121</v>
      </c>
      <c r="U56" s="54" t="s">
        <v>122</v>
      </c>
      <c r="V56" s="54" t="s">
        <v>123</v>
      </c>
      <c r="W56" s="53" t="s">
        <v>124</v>
      </c>
      <c r="X56" s="53" t="s">
        <v>125</v>
      </c>
      <c r="Y56" s="55" t="s">
        <v>90</v>
      </c>
      <c r="Z56" s="48">
        <v>1000000</v>
      </c>
      <c r="AA56" s="48">
        <v>300000</v>
      </c>
      <c r="AB56" s="48">
        <v>1000000</v>
      </c>
      <c r="AC56" s="114">
        <f t="shared" si="3"/>
        <v>0</v>
      </c>
      <c r="AD56" s="112">
        <f>Table3[[#This Row],[End Date
(Rebaselined)]]-Table3[[#This Row],[Start Date
 (Rebaselined)]]</f>
        <v>274</v>
      </c>
      <c r="AE56" s="112">
        <f>AD56*Table3[[#This Row],[Project Completion %]]</f>
        <v>54.800000000000004</v>
      </c>
      <c r="AF56" s="53" t="s">
        <v>151</v>
      </c>
    </row>
    <row r="57" spans="2:32" ht="25.95" customHeight="1" x14ac:dyDescent="0.25">
      <c r="B57" s="50" t="s">
        <v>81</v>
      </c>
      <c r="C57" s="50" t="s">
        <v>81</v>
      </c>
      <c r="D57" s="51">
        <v>44994</v>
      </c>
      <c r="E57" s="117" t="s">
        <v>396</v>
      </c>
      <c r="F57" s="52" t="s">
        <v>82</v>
      </c>
      <c r="G57" s="46" t="s">
        <v>136</v>
      </c>
      <c r="H57" s="46" t="s">
        <v>136</v>
      </c>
      <c r="I57" s="49">
        <v>0.22</v>
      </c>
      <c r="J57" s="46" t="s">
        <v>24</v>
      </c>
      <c r="K57" s="53" t="s">
        <v>29</v>
      </c>
      <c r="L57" s="51">
        <v>44986</v>
      </c>
      <c r="M57" s="51">
        <v>45250</v>
      </c>
      <c r="N57" s="51">
        <v>45260</v>
      </c>
      <c r="O57" s="51">
        <v>44986</v>
      </c>
      <c r="P57" s="51">
        <v>45250</v>
      </c>
      <c r="Q57" s="51">
        <v>45260</v>
      </c>
      <c r="R57" s="46" t="s">
        <v>103</v>
      </c>
      <c r="S57" s="53" t="s">
        <v>129</v>
      </c>
      <c r="T57" s="54" t="s">
        <v>130</v>
      </c>
      <c r="U57" s="54" t="s">
        <v>131</v>
      </c>
      <c r="V57" s="54" t="s">
        <v>132</v>
      </c>
      <c r="W57" s="53" t="s">
        <v>133</v>
      </c>
      <c r="X57" s="53" t="s">
        <v>134</v>
      </c>
      <c r="Y57" s="55" t="s">
        <v>90</v>
      </c>
      <c r="Z57" s="48">
        <v>1000000</v>
      </c>
      <c r="AA57" s="48">
        <v>300000</v>
      </c>
      <c r="AB57" s="48">
        <v>1000000</v>
      </c>
      <c r="AC57" s="114">
        <f t="shared" si="3"/>
        <v>0</v>
      </c>
      <c r="AD57" s="112">
        <f>Table3[[#This Row],[End Date
(Rebaselined)]]-Table3[[#This Row],[Start Date
 (Rebaselined)]]</f>
        <v>274</v>
      </c>
      <c r="AE57" s="112">
        <f>AD57*Table3[[#This Row],[Project Completion %]]</f>
        <v>60.28</v>
      </c>
      <c r="AF57" s="53" t="s">
        <v>126</v>
      </c>
    </row>
    <row r="58" spans="2:32" ht="25.95" customHeight="1" x14ac:dyDescent="0.25">
      <c r="B58" s="50" t="s">
        <v>81</v>
      </c>
      <c r="C58" s="50" t="s">
        <v>81</v>
      </c>
      <c r="D58" s="51">
        <v>44994</v>
      </c>
      <c r="E58" s="117" t="s">
        <v>397</v>
      </c>
      <c r="F58" s="52" t="s">
        <v>82</v>
      </c>
      <c r="G58" s="46" t="s">
        <v>92</v>
      </c>
      <c r="H58" s="46" t="s">
        <v>150</v>
      </c>
      <c r="I58" s="49">
        <v>0.5</v>
      </c>
      <c r="J58" s="46" t="s">
        <v>23</v>
      </c>
      <c r="K58" s="53" t="s">
        <v>28</v>
      </c>
      <c r="L58" s="51">
        <v>44986</v>
      </c>
      <c r="M58" s="51">
        <v>45250</v>
      </c>
      <c r="N58" s="51">
        <v>45260</v>
      </c>
      <c r="O58" s="51">
        <v>44986</v>
      </c>
      <c r="P58" s="51">
        <v>45250</v>
      </c>
      <c r="Q58" s="51">
        <v>45260</v>
      </c>
      <c r="R58" s="46" t="s">
        <v>113</v>
      </c>
      <c r="S58" s="53" t="s">
        <v>129</v>
      </c>
      <c r="T58" s="54" t="s">
        <v>130</v>
      </c>
      <c r="U58" s="54" t="s">
        <v>131</v>
      </c>
      <c r="V58" s="54" t="s">
        <v>132</v>
      </c>
      <c r="W58" s="53" t="s">
        <v>133</v>
      </c>
      <c r="X58" s="53" t="s">
        <v>134</v>
      </c>
      <c r="Y58" s="55" t="s">
        <v>90</v>
      </c>
      <c r="Z58" s="48">
        <v>1000000</v>
      </c>
      <c r="AA58" s="48">
        <v>300000</v>
      </c>
      <c r="AB58" s="48">
        <v>1500000</v>
      </c>
      <c r="AC58" s="114">
        <f t="shared" si="3"/>
        <v>-500000</v>
      </c>
      <c r="AD58" s="112">
        <f>Table3[[#This Row],[End Date
(Rebaselined)]]-Table3[[#This Row],[Start Date
 (Rebaselined)]]</f>
        <v>274</v>
      </c>
      <c r="AE58" s="112">
        <f>AD58*Table3[[#This Row],[Project Completion %]]</f>
        <v>137</v>
      </c>
      <c r="AF58" s="53" t="s">
        <v>135</v>
      </c>
    </row>
    <row r="59" spans="2:32" ht="25.95" customHeight="1" x14ac:dyDescent="0.25">
      <c r="B59" s="44" t="s">
        <v>81</v>
      </c>
      <c r="C59" s="44" t="s">
        <v>81</v>
      </c>
      <c r="D59" s="45">
        <v>44994</v>
      </c>
      <c r="E59" s="117" t="s">
        <v>398</v>
      </c>
      <c r="F59" s="52" t="s">
        <v>82</v>
      </c>
      <c r="G59" s="46" t="s">
        <v>83</v>
      </c>
      <c r="H59" s="46" t="s">
        <v>84</v>
      </c>
      <c r="I59" s="49">
        <v>0.5</v>
      </c>
      <c r="J59" s="46" t="s">
        <v>24</v>
      </c>
      <c r="K59" s="46" t="s">
        <v>27</v>
      </c>
      <c r="L59" s="45">
        <v>44986</v>
      </c>
      <c r="M59" s="45">
        <v>45250</v>
      </c>
      <c r="N59" s="45">
        <v>45260</v>
      </c>
      <c r="O59" s="45">
        <v>44986</v>
      </c>
      <c r="P59" s="45">
        <v>45250</v>
      </c>
      <c r="Q59" s="45">
        <v>45259</v>
      </c>
      <c r="R59" s="46" t="s">
        <v>42</v>
      </c>
      <c r="S59" s="46" t="s">
        <v>85</v>
      </c>
      <c r="T59" s="47" t="s">
        <v>86</v>
      </c>
      <c r="U59" s="47" t="s">
        <v>83</v>
      </c>
      <c r="V59" s="47" t="s">
        <v>87</v>
      </c>
      <c r="W59" s="46" t="s">
        <v>88</v>
      </c>
      <c r="X59" s="46" t="s">
        <v>89</v>
      </c>
      <c r="Y59" s="55" t="s">
        <v>90</v>
      </c>
      <c r="Z59" s="48">
        <v>0</v>
      </c>
      <c r="AA59" s="48">
        <v>0</v>
      </c>
      <c r="AB59" s="48">
        <v>0</v>
      </c>
      <c r="AC59" s="114">
        <f t="shared" si="3"/>
        <v>0</v>
      </c>
      <c r="AD59" s="112">
        <f>Table3[[#This Row],[End Date
(Rebaselined)]]-Table3[[#This Row],[Start Date
 (Rebaselined)]]</f>
        <v>273</v>
      </c>
      <c r="AE59" s="112">
        <f>AD59*Table3[[#This Row],[Project Completion %]]</f>
        <v>136.5</v>
      </c>
      <c r="AF59" s="53" t="s">
        <v>91</v>
      </c>
    </row>
    <row r="60" spans="2:32" ht="25.95" customHeight="1" x14ac:dyDescent="0.25">
      <c r="B60" s="50" t="s">
        <v>81</v>
      </c>
      <c r="C60" s="50" t="s">
        <v>81</v>
      </c>
      <c r="D60" s="51">
        <v>44994</v>
      </c>
      <c r="E60" s="117" t="s">
        <v>399</v>
      </c>
      <c r="F60" s="52" t="s">
        <v>82</v>
      </c>
      <c r="G60" s="46" t="s">
        <v>92</v>
      </c>
      <c r="H60" s="46" t="s">
        <v>93</v>
      </c>
      <c r="I60" s="49">
        <v>0.2</v>
      </c>
      <c r="J60" s="46" t="s">
        <v>23</v>
      </c>
      <c r="K60" s="53" t="s">
        <v>28</v>
      </c>
      <c r="L60" s="51">
        <v>44986</v>
      </c>
      <c r="M60" s="51">
        <v>45250</v>
      </c>
      <c r="N60" s="51">
        <v>45260</v>
      </c>
      <c r="O60" s="51">
        <v>44987</v>
      </c>
      <c r="P60" s="51">
        <v>45219</v>
      </c>
      <c r="Q60" s="51">
        <v>45229</v>
      </c>
      <c r="R60" s="46" t="s">
        <v>42</v>
      </c>
      <c r="S60" s="53" t="s">
        <v>94</v>
      </c>
      <c r="T60" s="54" t="s">
        <v>95</v>
      </c>
      <c r="U60" s="54" t="s">
        <v>96</v>
      </c>
      <c r="V60" s="54" t="s">
        <v>97</v>
      </c>
      <c r="W60" s="53" t="s">
        <v>98</v>
      </c>
      <c r="X60" s="53" t="s">
        <v>99</v>
      </c>
      <c r="Y60" s="55" t="s">
        <v>90</v>
      </c>
      <c r="Z60" s="48">
        <v>1000000</v>
      </c>
      <c r="AA60" s="48">
        <v>300000</v>
      </c>
      <c r="AB60" s="48">
        <v>1000000</v>
      </c>
      <c r="AC60" s="114">
        <f t="shared" si="3"/>
        <v>0</v>
      </c>
      <c r="AD60" s="112">
        <f>Table3[[#This Row],[End Date
(Rebaselined)]]-Table3[[#This Row],[Start Date
 (Rebaselined)]]</f>
        <v>242</v>
      </c>
      <c r="AE60" s="112">
        <f>AD60*Table3[[#This Row],[Project Completion %]]</f>
        <v>48.400000000000006</v>
      </c>
      <c r="AF60" s="53" t="s">
        <v>100</v>
      </c>
    </row>
    <row r="61" spans="2:32" ht="25.95" customHeight="1" x14ac:dyDescent="0.25">
      <c r="B61" s="50" t="s">
        <v>81</v>
      </c>
      <c r="C61" s="50" t="s">
        <v>81</v>
      </c>
      <c r="D61" s="51">
        <v>44994</v>
      </c>
      <c r="E61" s="117" t="s">
        <v>400</v>
      </c>
      <c r="F61" s="52" t="s">
        <v>82</v>
      </c>
      <c r="G61" s="46" t="s">
        <v>101</v>
      </c>
      <c r="H61" s="46" t="s">
        <v>102</v>
      </c>
      <c r="I61" s="49">
        <v>0.5</v>
      </c>
      <c r="J61" s="46" t="s">
        <v>22</v>
      </c>
      <c r="K61" s="53" t="s">
        <v>28</v>
      </c>
      <c r="L61" s="51">
        <v>44986</v>
      </c>
      <c r="M61" s="51">
        <v>45250</v>
      </c>
      <c r="N61" s="51">
        <v>45260</v>
      </c>
      <c r="O61" s="51">
        <v>44927</v>
      </c>
      <c r="P61" s="51">
        <v>45097</v>
      </c>
      <c r="Q61" s="51">
        <v>45114</v>
      </c>
      <c r="R61" s="46" t="s">
        <v>103</v>
      </c>
      <c r="S61" s="53" t="s">
        <v>85</v>
      </c>
      <c r="T61" s="54" t="s">
        <v>104</v>
      </c>
      <c r="U61" s="54" t="s">
        <v>105</v>
      </c>
      <c r="V61" s="54" t="s">
        <v>106</v>
      </c>
      <c r="W61" s="53" t="s">
        <v>107</v>
      </c>
      <c r="X61" s="53" t="s">
        <v>108</v>
      </c>
      <c r="Y61" s="55" t="s">
        <v>90</v>
      </c>
      <c r="Z61" s="48">
        <v>1000000</v>
      </c>
      <c r="AA61" s="48">
        <v>300000</v>
      </c>
      <c r="AB61" s="48">
        <v>1000000</v>
      </c>
      <c r="AC61" s="114">
        <f t="shared" si="3"/>
        <v>0</v>
      </c>
      <c r="AD61" s="112">
        <f>Table3[[#This Row],[End Date
(Rebaselined)]]-Table3[[#This Row],[Start Date
 (Rebaselined)]]</f>
        <v>187</v>
      </c>
      <c r="AE61" s="112">
        <f>AD61*Table3[[#This Row],[Project Completion %]]</f>
        <v>93.5</v>
      </c>
      <c r="AF61" s="53" t="s">
        <v>109</v>
      </c>
    </row>
    <row r="62" spans="2:32" ht="25.95" customHeight="1" x14ac:dyDescent="0.25">
      <c r="B62" s="50" t="s">
        <v>81</v>
      </c>
      <c r="C62" s="50" t="s">
        <v>81</v>
      </c>
      <c r="D62" s="51">
        <v>44994</v>
      </c>
      <c r="E62" s="117" t="s">
        <v>401</v>
      </c>
      <c r="F62" s="52" t="s">
        <v>82</v>
      </c>
      <c r="G62" s="46" t="s">
        <v>110</v>
      </c>
      <c r="H62" s="46" t="s">
        <v>111</v>
      </c>
      <c r="I62" s="49">
        <v>0.6</v>
      </c>
      <c r="J62" s="46" t="s">
        <v>112</v>
      </c>
      <c r="K62" s="53" t="s">
        <v>27</v>
      </c>
      <c r="L62" s="51">
        <v>44986</v>
      </c>
      <c r="M62" s="51">
        <v>45250</v>
      </c>
      <c r="N62" s="51">
        <v>45260</v>
      </c>
      <c r="O62" s="51">
        <v>44958</v>
      </c>
      <c r="P62" s="51">
        <v>45291</v>
      </c>
      <c r="Q62" s="51">
        <v>45291</v>
      </c>
      <c r="R62" s="46" t="s">
        <v>113</v>
      </c>
      <c r="S62" s="53" t="s">
        <v>114</v>
      </c>
      <c r="T62" s="54" t="s">
        <v>115</v>
      </c>
      <c r="U62" s="54" t="s">
        <v>99</v>
      </c>
      <c r="V62" s="54" t="s">
        <v>116</v>
      </c>
      <c r="W62" s="53" t="s">
        <v>117</v>
      </c>
      <c r="X62" s="53" t="s">
        <v>118</v>
      </c>
      <c r="Y62" s="55" t="s">
        <v>90</v>
      </c>
      <c r="Z62" s="48">
        <v>1000000</v>
      </c>
      <c r="AA62" s="48">
        <v>300000</v>
      </c>
      <c r="AB62" s="48">
        <v>1000000</v>
      </c>
      <c r="AC62" s="114">
        <f t="shared" si="3"/>
        <v>0</v>
      </c>
      <c r="AD62" s="112">
        <f>Table3[[#This Row],[End Date
(Rebaselined)]]-Table3[[#This Row],[Start Date
 (Rebaselined)]]</f>
        <v>333</v>
      </c>
      <c r="AE62" s="112">
        <f>AD62*Table3[[#This Row],[Project Completion %]]</f>
        <v>199.79999999999998</v>
      </c>
      <c r="AF62" s="53" t="s">
        <v>119</v>
      </c>
    </row>
    <row r="63" spans="2:32" ht="25.95" customHeight="1" x14ac:dyDescent="0.25">
      <c r="B63" s="50" t="s">
        <v>81</v>
      </c>
      <c r="C63" s="50" t="s">
        <v>81</v>
      </c>
      <c r="D63" s="51">
        <v>44994</v>
      </c>
      <c r="E63" s="117" t="s">
        <v>402</v>
      </c>
      <c r="F63" s="52" t="s">
        <v>82</v>
      </c>
      <c r="G63" s="46" t="s">
        <v>120</v>
      </c>
      <c r="H63" s="46" t="s">
        <v>120</v>
      </c>
      <c r="I63" s="49">
        <v>0.8</v>
      </c>
      <c r="J63" s="46" t="s">
        <v>112</v>
      </c>
      <c r="K63" s="53" t="s">
        <v>27</v>
      </c>
      <c r="L63" s="51">
        <v>44986</v>
      </c>
      <c r="M63" s="51">
        <v>45250</v>
      </c>
      <c r="N63" s="51">
        <v>45260</v>
      </c>
      <c r="O63" s="51">
        <v>44986</v>
      </c>
      <c r="P63" s="51">
        <v>45250</v>
      </c>
      <c r="Q63" s="51">
        <v>45260</v>
      </c>
      <c r="R63" s="46" t="s">
        <v>48</v>
      </c>
      <c r="S63" s="53" t="s">
        <v>94</v>
      </c>
      <c r="T63" s="54" t="s">
        <v>121</v>
      </c>
      <c r="U63" s="54" t="s">
        <v>122</v>
      </c>
      <c r="V63" s="54" t="s">
        <v>123</v>
      </c>
      <c r="W63" s="53" t="s">
        <v>124</v>
      </c>
      <c r="X63" s="53" t="s">
        <v>125</v>
      </c>
      <c r="Y63" s="55" t="s">
        <v>90</v>
      </c>
      <c r="Z63" s="48">
        <v>1000000</v>
      </c>
      <c r="AA63" s="48">
        <v>300000</v>
      </c>
      <c r="AB63" s="48">
        <v>1000000</v>
      </c>
      <c r="AC63" s="114">
        <f t="shared" si="3"/>
        <v>0</v>
      </c>
      <c r="AD63" s="112">
        <f>Table3[[#This Row],[End Date
(Rebaselined)]]-Table3[[#This Row],[Start Date
 (Rebaselined)]]</f>
        <v>274</v>
      </c>
      <c r="AE63" s="112">
        <f>AD63*Table3[[#This Row],[Project Completion %]]</f>
        <v>219.20000000000002</v>
      </c>
      <c r="AF63" s="53" t="s">
        <v>126</v>
      </c>
    </row>
    <row r="64" spans="2:32" ht="25.95" customHeight="1" x14ac:dyDescent="0.25">
      <c r="B64" s="50" t="s">
        <v>81</v>
      </c>
      <c r="C64" s="50" t="s">
        <v>81</v>
      </c>
      <c r="D64" s="51">
        <v>44994</v>
      </c>
      <c r="E64" s="117" t="s">
        <v>403</v>
      </c>
      <c r="F64" s="52" t="s">
        <v>82</v>
      </c>
      <c r="G64" s="46" t="s">
        <v>127</v>
      </c>
      <c r="H64" s="46" t="s">
        <v>128</v>
      </c>
      <c r="I64" s="49">
        <v>0.99</v>
      </c>
      <c r="J64" s="46" t="s">
        <v>23</v>
      </c>
      <c r="K64" s="53" t="s">
        <v>28</v>
      </c>
      <c r="L64" s="51">
        <v>44986</v>
      </c>
      <c r="M64" s="51">
        <v>45250</v>
      </c>
      <c r="N64" s="51">
        <v>45260</v>
      </c>
      <c r="O64" s="51">
        <v>44986</v>
      </c>
      <c r="P64" s="51">
        <v>45250</v>
      </c>
      <c r="Q64" s="51">
        <v>45260</v>
      </c>
      <c r="R64" s="46" t="s">
        <v>42</v>
      </c>
      <c r="S64" s="53" t="s">
        <v>129</v>
      </c>
      <c r="T64" s="54" t="s">
        <v>130</v>
      </c>
      <c r="U64" s="54" t="s">
        <v>131</v>
      </c>
      <c r="V64" s="54" t="s">
        <v>132</v>
      </c>
      <c r="W64" s="53" t="s">
        <v>133</v>
      </c>
      <c r="X64" s="53" t="s">
        <v>134</v>
      </c>
      <c r="Y64" s="55" t="s">
        <v>90</v>
      </c>
      <c r="Z64" s="48">
        <v>1000000</v>
      </c>
      <c r="AA64" s="48">
        <v>300000</v>
      </c>
      <c r="AB64" s="48">
        <v>1000000</v>
      </c>
      <c r="AC64" s="114">
        <f t="shared" si="3"/>
        <v>0</v>
      </c>
      <c r="AD64" s="112">
        <f>Table3[[#This Row],[End Date
(Rebaselined)]]-Table3[[#This Row],[Start Date
 (Rebaselined)]]</f>
        <v>274</v>
      </c>
      <c r="AE64" s="112">
        <f>AD64*Table3[[#This Row],[Project Completion %]]</f>
        <v>271.26</v>
      </c>
      <c r="AF64" s="53" t="s">
        <v>135</v>
      </c>
    </row>
    <row r="65" spans="2:32" ht="25.95" customHeight="1" x14ac:dyDescent="0.25">
      <c r="B65" s="50" t="s">
        <v>81</v>
      </c>
      <c r="C65" s="50" t="s">
        <v>81</v>
      </c>
      <c r="D65" s="51">
        <v>44994</v>
      </c>
      <c r="E65" s="117" t="s">
        <v>404</v>
      </c>
      <c r="F65" s="52" t="s">
        <v>82</v>
      </c>
      <c r="G65" s="46" t="s">
        <v>136</v>
      </c>
      <c r="H65" s="46" t="s">
        <v>136</v>
      </c>
      <c r="I65" s="49">
        <v>0.99</v>
      </c>
      <c r="J65" s="46" t="s">
        <v>22</v>
      </c>
      <c r="K65" s="53" t="s">
        <v>27</v>
      </c>
      <c r="L65" s="51">
        <v>44986</v>
      </c>
      <c r="M65" s="51">
        <v>45250</v>
      </c>
      <c r="N65" s="51">
        <v>45260</v>
      </c>
      <c r="O65" s="51">
        <v>44986</v>
      </c>
      <c r="P65" s="51">
        <v>45250</v>
      </c>
      <c r="Q65" s="51">
        <v>45260</v>
      </c>
      <c r="R65" s="46" t="s">
        <v>137</v>
      </c>
      <c r="S65" s="53" t="s">
        <v>129</v>
      </c>
      <c r="T65" s="54" t="s">
        <v>130</v>
      </c>
      <c r="U65" s="54" t="s">
        <v>131</v>
      </c>
      <c r="V65" s="54" t="s">
        <v>132</v>
      </c>
      <c r="W65" s="53" t="s">
        <v>133</v>
      </c>
      <c r="X65" s="53" t="s">
        <v>134</v>
      </c>
      <c r="Y65" s="55" t="s">
        <v>90</v>
      </c>
      <c r="Z65" s="48">
        <v>1000000</v>
      </c>
      <c r="AA65" s="48">
        <v>300000</v>
      </c>
      <c r="AB65" s="48">
        <v>1000000</v>
      </c>
      <c r="AC65" s="114">
        <f t="shared" si="3"/>
        <v>0</v>
      </c>
      <c r="AD65" s="112">
        <f>Table3[[#This Row],[End Date
(Rebaselined)]]-Table3[[#This Row],[Start Date
 (Rebaselined)]]</f>
        <v>274</v>
      </c>
      <c r="AE65" s="112">
        <f>AD65*Table3[[#This Row],[Project Completion %]]</f>
        <v>271.26</v>
      </c>
      <c r="AF65" s="53" t="s">
        <v>138</v>
      </c>
    </row>
    <row r="66" spans="2:32" ht="25.95" customHeight="1" x14ac:dyDescent="0.25">
      <c r="B66" s="50" t="s">
        <v>81</v>
      </c>
      <c r="C66" s="50" t="s">
        <v>81</v>
      </c>
      <c r="D66" s="51">
        <v>44994</v>
      </c>
      <c r="E66" s="117" t="s">
        <v>405</v>
      </c>
      <c r="F66" s="52" t="s">
        <v>82</v>
      </c>
      <c r="G66" s="46" t="s">
        <v>139</v>
      </c>
      <c r="H66" s="46" t="s">
        <v>140</v>
      </c>
      <c r="I66" s="49">
        <v>0.2</v>
      </c>
      <c r="J66" s="46" t="s">
        <v>112</v>
      </c>
      <c r="K66" s="53" t="s">
        <v>29</v>
      </c>
      <c r="L66" s="51">
        <v>44986</v>
      </c>
      <c r="M66" s="51">
        <v>45250</v>
      </c>
      <c r="N66" s="51">
        <v>45260</v>
      </c>
      <c r="O66" s="51">
        <v>44986</v>
      </c>
      <c r="P66" s="51">
        <v>45250</v>
      </c>
      <c r="Q66" s="51">
        <v>45259</v>
      </c>
      <c r="R66" s="46" t="s">
        <v>103</v>
      </c>
      <c r="S66" s="53" t="s">
        <v>85</v>
      </c>
      <c r="T66" s="54" t="s">
        <v>86</v>
      </c>
      <c r="U66" s="54" t="s">
        <v>141</v>
      </c>
      <c r="V66" s="54" t="s">
        <v>87</v>
      </c>
      <c r="W66" s="53" t="s">
        <v>88</v>
      </c>
      <c r="X66" s="53" t="s">
        <v>89</v>
      </c>
      <c r="Y66" s="55" t="s">
        <v>90</v>
      </c>
      <c r="Z66" s="48">
        <v>1000000</v>
      </c>
      <c r="AA66" s="48">
        <v>300000</v>
      </c>
      <c r="AB66" s="48">
        <v>1000000</v>
      </c>
      <c r="AC66" s="114">
        <f t="shared" si="3"/>
        <v>0</v>
      </c>
      <c r="AD66" s="112">
        <f>Table3[[#This Row],[End Date
(Rebaselined)]]-Table3[[#This Row],[Start Date
 (Rebaselined)]]</f>
        <v>273</v>
      </c>
      <c r="AE66" s="112">
        <f>AD66*Table3[[#This Row],[Project Completion %]]</f>
        <v>54.6</v>
      </c>
      <c r="AF66" s="53" t="s">
        <v>142</v>
      </c>
    </row>
    <row r="67" spans="2:32" ht="25.95" customHeight="1" x14ac:dyDescent="0.25">
      <c r="B67" s="50" t="s">
        <v>81</v>
      </c>
      <c r="C67" s="50" t="s">
        <v>81</v>
      </c>
      <c r="D67" s="51">
        <v>44994</v>
      </c>
      <c r="E67" s="117" t="s">
        <v>406</v>
      </c>
      <c r="F67" s="52" t="s">
        <v>82</v>
      </c>
      <c r="G67" s="46" t="s">
        <v>143</v>
      </c>
      <c r="H67" s="46" t="s">
        <v>144</v>
      </c>
      <c r="I67" s="49">
        <v>0.12</v>
      </c>
      <c r="J67" s="46" t="s">
        <v>24</v>
      </c>
      <c r="K67" s="53" t="s">
        <v>29</v>
      </c>
      <c r="L67" s="51">
        <v>44986</v>
      </c>
      <c r="M67" s="51">
        <v>45250</v>
      </c>
      <c r="N67" s="51">
        <v>45260</v>
      </c>
      <c r="O67" s="51">
        <v>44987</v>
      </c>
      <c r="P67" s="51">
        <v>45219</v>
      </c>
      <c r="Q67" s="51">
        <v>45229</v>
      </c>
      <c r="R67" s="46" t="s">
        <v>113</v>
      </c>
      <c r="S67" s="53" t="s">
        <v>94</v>
      </c>
      <c r="T67" s="54" t="s">
        <v>95</v>
      </c>
      <c r="U67" s="54" t="s">
        <v>96</v>
      </c>
      <c r="V67" s="54" t="s">
        <v>97</v>
      </c>
      <c r="W67" s="53" t="s">
        <v>98</v>
      </c>
      <c r="X67" s="53" t="s">
        <v>99</v>
      </c>
      <c r="Y67" s="55" t="s">
        <v>90</v>
      </c>
      <c r="Z67" s="48">
        <v>1000000</v>
      </c>
      <c r="AA67" s="48">
        <v>300000</v>
      </c>
      <c r="AB67" s="48">
        <v>1000000</v>
      </c>
      <c r="AC67" s="114">
        <f t="shared" si="3"/>
        <v>0</v>
      </c>
      <c r="AD67" s="112">
        <f>Table3[[#This Row],[End Date
(Rebaselined)]]-Table3[[#This Row],[Start Date
 (Rebaselined)]]</f>
        <v>242</v>
      </c>
      <c r="AE67" s="112">
        <f>AD67*Table3[[#This Row],[Project Completion %]]</f>
        <v>29.04</v>
      </c>
      <c r="AF67" s="53" t="s">
        <v>145</v>
      </c>
    </row>
    <row r="68" spans="2:32" ht="25.95" customHeight="1" x14ac:dyDescent="0.25">
      <c r="B68" s="50" t="s">
        <v>81</v>
      </c>
      <c r="C68" s="50" t="s">
        <v>81</v>
      </c>
      <c r="D68" s="51">
        <v>44994</v>
      </c>
      <c r="E68" s="117" t="s">
        <v>407</v>
      </c>
      <c r="F68" s="52" t="s">
        <v>82</v>
      </c>
      <c r="G68" s="46" t="s">
        <v>146</v>
      </c>
      <c r="H68" s="46" t="s">
        <v>147</v>
      </c>
      <c r="I68" s="49">
        <v>0.13</v>
      </c>
      <c r="J68" s="46" t="s">
        <v>23</v>
      </c>
      <c r="K68" s="53" t="s">
        <v>28</v>
      </c>
      <c r="L68" s="51">
        <v>44986</v>
      </c>
      <c r="M68" s="51">
        <v>45250</v>
      </c>
      <c r="N68" s="51">
        <v>45260</v>
      </c>
      <c r="O68" s="51">
        <v>45051</v>
      </c>
      <c r="P68" s="51">
        <v>45097</v>
      </c>
      <c r="Q68" s="51">
        <v>45114</v>
      </c>
      <c r="R68" s="46" t="s">
        <v>48</v>
      </c>
      <c r="S68" s="53" t="s">
        <v>85</v>
      </c>
      <c r="T68" s="54" t="s">
        <v>104</v>
      </c>
      <c r="U68" s="54" t="s">
        <v>105</v>
      </c>
      <c r="V68" s="54" t="s">
        <v>106</v>
      </c>
      <c r="W68" s="53" t="s">
        <v>107</v>
      </c>
      <c r="X68" s="53" t="s">
        <v>108</v>
      </c>
      <c r="Y68" s="55" t="s">
        <v>90</v>
      </c>
      <c r="Z68" s="48">
        <v>1000000</v>
      </c>
      <c r="AA68" s="48">
        <v>300000</v>
      </c>
      <c r="AB68" s="48">
        <v>1000000</v>
      </c>
      <c r="AC68" s="114">
        <f t="shared" si="3"/>
        <v>0</v>
      </c>
      <c r="AD68" s="112">
        <f>Table3[[#This Row],[End Date
(Rebaselined)]]-Table3[[#This Row],[Start Date
 (Rebaselined)]]</f>
        <v>63</v>
      </c>
      <c r="AE68" s="112">
        <f>AD68*Table3[[#This Row],[Project Completion %]]</f>
        <v>8.19</v>
      </c>
      <c r="AF68" s="53" t="s">
        <v>148</v>
      </c>
    </row>
    <row r="69" spans="2:32" ht="25.95" customHeight="1" x14ac:dyDescent="0.25">
      <c r="B69" s="50" t="s">
        <v>81</v>
      </c>
      <c r="C69" s="50" t="s">
        <v>81</v>
      </c>
      <c r="D69" s="51">
        <v>44994</v>
      </c>
      <c r="E69" s="117" t="s">
        <v>408</v>
      </c>
      <c r="F69" s="52" t="s">
        <v>82</v>
      </c>
      <c r="G69" s="46" t="s">
        <v>110</v>
      </c>
      <c r="H69" s="46" t="s">
        <v>111</v>
      </c>
      <c r="I69" s="49">
        <v>0.14000000000000001</v>
      </c>
      <c r="J69" s="46" t="s">
        <v>22</v>
      </c>
      <c r="K69" s="53" t="s">
        <v>28</v>
      </c>
      <c r="L69" s="51">
        <v>44986</v>
      </c>
      <c r="M69" s="51">
        <v>45250</v>
      </c>
      <c r="N69" s="51">
        <v>45260</v>
      </c>
      <c r="O69" s="51">
        <v>44958</v>
      </c>
      <c r="P69" s="51">
        <v>45291</v>
      </c>
      <c r="Q69" s="51">
        <v>45291</v>
      </c>
      <c r="R69" s="46" t="s">
        <v>42</v>
      </c>
      <c r="S69" s="53" t="s">
        <v>114</v>
      </c>
      <c r="T69" s="54" t="s">
        <v>115</v>
      </c>
      <c r="U69" s="54" t="s">
        <v>99</v>
      </c>
      <c r="V69" s="54" t="s">
        <v>116</v>
      </c>
      <c r="W69" s="53" t="s">
        <v>117</v>
      </c>
      <c r="X69" s="53" t="s">
        <v>118</v>
      </c>
      <c r="Y69" s="55" t="s">
        <v>90</v>
      </c>
      <c r="Z69" s="48">
        <v>1000000</v>
      </c>
      <c r="AA69" s="48">
        <v>300000</v>
      </c>
      <c r="AB69" s="48">
        <v>1000000</v>
      </c>
      <c r="AC69" s="114">
        <f t="shared" si="3"/>
        <v>0</v>
      </c>
      <c r="AD69" s="112">
        <f>Table3[[#This Row],[End Date
(Rebaselined)]]-Table3[[#This Row],[Start Date
 (Rebaselined)]]</f>
        <v>333</v>
      </c>
      <c r="AE69" s="112">
        <f>AD69*Table3[[#This Row],[Project Completion %]]</f>
        <v>46.620000000000005</v>
      </c>
      <c r="AF69" s="53" t="s">
        <v>149</v>
      </c>
    </row>
    <row r="70" spans="2:32" ht="25.95" customHeight="1" x14ac:dyDescent="0.25">
      <c r="B70" s="50" t="s">
        <v>81</v>
      </c>
      <c r="C70" s="50" t="s">
        <v>81</v>
      </c>
      <c r="D70" s="51">
        <v>44994</v>
      </c>
      <c r="E70" s="117" t="s">
        <v>409</v>
      </c>
      <c r="F70" s="52" t="s">
        <v>82</v>
      </c>
      <c r="G70" s="46" t="s">
        <v>92</v>
      </c>
      <c r="H70" s="46" t="s">
        <v>150</v>
      </c>
      <c r="I70" s="49">
        <v>0.2</v>
      </c>
      <c r="J70" s="46" t="s">
        <v>112</v>
      </c>
      <c r="K70" s="53" t="s">
        <v>29</v>
      </c>
      <c r="L70" s="51">
        <v>44986</v>
      </c>
      <c r="M70" s="51">
        <v>45250</v>
      </c>
      <c r="N70" s="51">
        <v>45260</v>
      </c>
      <c r="O70" s="51">
        <v>44986</v>
      </c>
      <c r="P70" s="51">
        <v>45250</v>
      </c>
      <c r="Q70" s="51">
        <v>45260</v>
      </c>
      <c r="R70" s="46" t="s">
        <v>137</v>
      </c>
      <c r="S70" s="53" t="s">
        <v>94</v>
      </c>
      <c r="T70" s="54" t="s">
        <v>121</v>
      </c>
      <c r="U70" s="54" t="s">
        <v>122</v>
      </c>
      <c r="V70" s="54" t="s">
        <v>123</v>
      </c>
      <c r="W70" s="53" t="s">
        <v>124</v>
      </c>
      <c r="X70" s="53" t="s">
        <v>125</v>
      </c>
      <c r="Y70" s="55" t="s">
        <v>90</v>
      </c>
      <c r="Z70" s="48">
        <v>1000000</v>
      </c>
      <c r="AA70" s="48">
        <v>300000</v>
      </c>
      <c r="AB70" s="48">
        <v>1000000</v>
      </c>
      <c r="AC70" s="114">
        <f t="shared" si="3"/>
        <v>0</v>
      </c>
      <c r="AD70" s="112">
        <f>Table3[[#This Row],[End Date
(Rebaselined)]]-Table3[[#This Row],[Start Date
 (Rebaselined)]]</f>
        <v>274</v>
      </c>
      <c r="AE70" s="112">
        <f>AD70*Table3[[#This Row],[Project Completion %]]</f>
        <v>54.800000000000004</v>
      </c>
      <c r="AF70" s="53" t="s">
        <v>151</v>
      </c>
    </row>
    <row r="71" spans="2:32" ht="25.95" customHeight="1" x14ac:dyDescent="0.25">
      <c r="B71" s="50" t="s">
        <v>81</v>
      </c>
      <c r="C71" s="50" t="s">
        <v>81</v>
      </c>
      <c r="D71" s="51">
        <v>44994</v>
      </c>
      <c r="E71" s="117" t="s">
        <v>410</v>
      </c>
      <c r="F71" s="52" t="s">
        <v>82</v>
      </c>
      <c r="G71" s="46" t="s">
        <v>136</v>
      </c>
      <c r="H71" s="46" t="s">
        <v>136</v>
      </c>
      <c r="I71" s="49">
        <v>0.22</v>
      </c>
      <c r="J71" s="46" t="s">
        <v>24</v>
      </c>
      <c r="K71" s="53" t="s">
        <v>29</v>
      </c>
      <c r="L71" s="51">
        <v>44986</v>
      </c>
      <c r="M71" s="51">
        <v>45250</v>
      </c>
      <c r="N71" s="51">
        <v>45260</v>
      </c>
      <c r="O71" s="51">
        <v>44986</v>
      </c>
      <c r="P71" s="51">
        <v>45250</v>
      </c>
      <c r="Q71" s="51">
        <v>45260</v>
      </c>
      <c r="R71" s="46" t="s">
        <v>103</v>
      </c>
      <c r="S71" s="53" t="s">
        <v>129</v>
      </c>
      <c r="T71" s="54" t="s">
        <v>130</v>
      </c>
      <c r="U71" s="54" t="s">
        <v>131</v>
      </c>
      <c r="V71" s="54" t="s">
        <v>132</v>
      </c>
      <c r="W71" s="53" t="s">
        <v>133</v>
      </c>
      <c r="X71" s="53" t="s">
        <v>134</v>
      </c>
      <c r="Y71" s="55" t="s">
        <v>90</v>
      </c>
      <c r="Z71" s="48">
        <v>1000000</v>
      </c>
      <c r="AA71" s="48">
        <v>300000</v>
      </c>
      <c r="AB71" s="48">
        <v>1000000</v>
      </c>
      <c r="AC71" s="114">
        <f t="shared" si="3"/>
        <v>0</v>
      </c>
      <c r="AD71" s="112">
        <f>Table3[[#This Row],[End Date
(Rebaselined)]]-Table3[[#This Row],[Start Date
 (Rebaselined)]]</f>
        <v>274</v>
      </c>
      <c r="AE71" s="112">
        <f>AD71*Table3[[#This Row],[Project Completion %]]</f>
        <v>60.28</v>
      </c>
      <c r="AF71" s="53" t="s">
        <v>126</v>
      </c>
    </row>
    <row r="72" spans="2:32" ht="25.95" customHeight="1" x14ac:dyDescent="0.25">
      <c r="B72" s="50" t="s">
        <v>81</v>
      </c>
      <c r="C72" s="50" t="s">
        <v>81</v>
      </c>
      <c r="D72" s="51">
        <v>44994</v>
      </c>
      <c r="E72" s="117" t="s">
        <v>411</v>
      </c>
      <c r="F72" s="52" t="s">
        <v>82</v>
      </c>
      <c r="G72" s="46" t="s">
        <v>92</v>
      </c>
      <c r="H72" s="46" t="s">
        <v>150</v>
      </c>
      <c r="I72" s="49">
        <v>0.5</v>
      </c>
      <c r="J72" s="46" t="s">
        <v>23</v>
      </c>
      <c r="K72" s="53" t="s">
        <v>28</v>
      </c>
      <c r="L72" s="51">
        <v>44986</v>
      </c>
      <c r="M72" s="51">
        <v>45250</v>
      </c>
      <c r="N72" s="51">
        <v>45260</v>
      </c>
      <c r="O72" s="51">
        <v>44986</v>
      </c>
      <c r="P72" s="51">
        <v>45250</v>
      </c>
      <c r="Q72" s="51">
        <v>45260</v>
      </c>
      <c r="R72" s="46" t="s">
        <v>113</v>
      </c>
      <c r="S72" s="53" t="s">
        <v>129</v>
      </c>
      <c r="T72" s="54" t="s">
        <v>130</v>
      </c>
      <c r="U72" s="54" t="s">
        <v>131</v>
      </c>
      <c r="V72" s="54" t="s">
        <v>132</v>
      </c>
      <c r="W72" s="53" t="s">
        <v>133</v>
      </c>
      <c r="X72" s="53" t="s">
        <v>134</v>
      </c>
      <c r="Y72" s="55" t="s">
        <v>90</v>
      </c>
      <c r="Z72" s="48">
        <v>1000000</v>
      </c>
      <c r="AA72" s="48">
        <v>300000</v>
      </c>
      <c r="AB72" s="48">
        <v>1500000</v>
      </c>
      <c r="AC72" s="114">
        <f t="shared" si="3"/>
        <v>-500000</v>
      </c>
      <c r="AD72" s="112">
        <f>Table3[[#This Row],[End Date
(Rebaselined)]]-Table3[[#This Row],[Start Date
 (Rebaselined)]]</f>
        <v>274</v>
      </c>
      <c r="AE72" s="112">
        <f>AD72*Table3[[#This Row],[Project Completion %]]</f>
        <v>137</v>
      </c>
      <c r="AF72" s="53" t="s">
        <v>135</v>
      </c>
    </row>
    <row r="73" spans="2:32" ht="25.95" customHeight="1" x14ac:dyDescent="0.25">
      <c r="B73" s="44" t="s">
        <v>81</v>
      </c>
      <c r="C73" s="44" t="s">
        <v>81</v>
      </c>
      <c r="D73" s="45">
        <v>44994</v>
      </c>
      <c r="E73" s="117" t="s">
        <v>412</v>
      </c>
      <c r="F73" s="52" t="s">
        <v>82</v>
      </c>
      <c r="G73" s="46" t="s">
        <v>83</v>
      </c>
      <c r="H73" s="46" t="s">
        <v>84</v>
      </c>
      <c r="I73" s="49">
        <v>0.5</v>
      </c>
      <c r="J73" s="46" t="s">
        <v>24</v>
      </c>
      <c r="K73" s="46" t="s">
        <v>27</v>
      </c>
      <c r="L73" s="45">
        <v>44986</v>
      </c>
      <c r="M73" s="45">
        <v>45250</v>
      </c>
      <c r="N73" s="45">
        <v>45260</v>
      </c>
      <c r="O73" s="45">
        <v>44986</v>
      </c>
      <c r="P73" s="45">
        <v>45250</v>
      </c>
      <c r="Q73" s="45">
        <v>45259</v>
      </c>
      <c r="R73" s="46" t="s">
        <v>42</v>
      </c>
      <c r="S73" s="46" t="s">
        <v>85</v>
      </c>
      <c r="T73" s="47" t="s">
        <v>86</v>
      </c>
      <c r="U73" s="47" t="s">
        <v>83</v>
      </c>
      <c r="V73" s="47" t="s">
        <v>87</v>
      </c>
      <c r="W73" s="46" t="s">
        <v>88</v>
      </c>
      <c r="X73" s="46" t="s">
        <v>89</v>
      </c>
      <c r="Y73" s="55" t="s">
        <v>90</v>
      </c>
      <c r="Z73" s="48">
        <v>0</v>
      </c>
      <c r="AA73" s="48">
        <v>0</v>
      </c>
      <c r="AB73" s="48">
        <v>0</v>
      </c>
      <c r="AC73" s="114">
        <f t="shared" si="3"/>
        <v>0</v>
      </c>
      <c r="AD73" s="112">
        <f>Table3[[#This Row],[End Date
(Rebaselined)]]-Table3[[#This Row],[Start Date
 (Rebaselined)]]</f>
        <v>273</v>
      </c>
      <c r="AE73" s="112">
        <f>AD73*Table3[[#This Row],[Project Completion %]]</f>
        <v>136.5</v>
      </c>
      <c r="AF73" s="53" t="s">
        <v>91</v>
      </c>
    </row>
    <row r="74" spans="2:32" ht="25.95" customHeight="1" x14ac:dyDescent="0.25">
      <c r="B74" s="50" t="s">
        <v>81</v>
      </c>
      <c r="C74" s="50" t="s">
        <v>81</v>
      </c>
      <c r="D74" s="51">
        <v>44994</v>
      </c>
      <c r="E74" s="117" t="s">
        <v>413</v>
      </c>
      <c r="F74" s="52" t="s">
        <v>82</v>
      </c>
      <c r="G74" s="46" t="s">
        <v>92</v>
      </c>
      <c r="H74" s="46" t="s">
        <v>93</v>
      </c>
      <c r="I74" s="49">
        <v>0.2</v>
      </c>
      <c r="J74" s="46" t="s">
        <v>23</v>
      </c>
      <c r="K74" s="53" t="s">
        <v>28</v>
      </c>
      <c r="L74" s="51">
        <v>44986</v>
      </c>
      <c r="M74" s="51">
        <v>45250</v>
      </c>
      <c r="N74" s="51">
        <v>45260</v>
      </c>
      <c r="O74" s="51">
        <v>44987</v>
      </c>
      <c r="P74" s="51">
        <v>45219</v>
      </c>
      <c r="Q74" s="51">
        <v>45229</v>
      </c>
      <c r="R74" s="46" t="s">
        <v>42</v>
      </c>
      <c r="S74" s="53" t="s">
        <v>94</v>
      </c>
      <c r="T74" s="54" t="s">
        <v>95</v>
      </c>
      <c r="U74" s="54" t="s">
        <v>96</v>
      </c>
      <c r="V74" s="54" t="s">
        <v>97</v>
      </c>
      <c r="W74" s="53" t="s">
        <v>98</v>
      </c>
      <c r="X74" s="53" t="s">
        <v>99</v>
      </c>
      <c r="Y74" s="55" t="s">
        <v>90</v>
      </c>
      <c r="Z74" s="48">
        <v>1000000</v>
      </c>
      <c r="AA74" s="48">
        <v>300000</v>
      </c>
      <c r="AB74" s="48">
        <v>1000000</v>
      </c>
      <c r="AC74" s="114">
        <f t="shared" si="3"/>
        <v>0</v>
      </c>
      <c r="AD74" s="112">
        <f>Table3[[#This Row],[End Date
(Rebaselined)]]-Table3[[#This Row],[Start Date
 (Rebaselined)]]</f>
        <v>242</v>
      </c>
      <c r="AE74" s="112">
        <f>AD74*Table3[[#This Row],[Project Completion %]]</f>
        <v>48.400000000000006</v>
      </c>
      <c r="AF74" s="53" t="s">
        <v>100</v>
      </c>
    </row>
    <row r="75" spans="2:32" ht="25.95" customHeight="1" x14ac:dyDescent="0.25">
      <c r="B75" s="50" t="s">
        <v>81</v>
      </c>
      <c r="C75" s="50" t="s">
        <v>81</v>
      </c>
      <c r="D75" s="51">
        <v>44994</v>
      </c>
      <c r="E75" s="117" t="s">
        <v>414</v>
      </c>
      <c r="F75" s="52" t="s">
        <v>82</v>
      </c>
      <c r="G75" s="46" t="s">
        <v>101</v>
      </c>
      <c r="H75" s="46" t="s">
        <v>102</v>
      </c>
      <c r="I75" s="49">
        <v>0.5</v>
      </c>
      <c r="J75" s="46" t="s">
        <v>22</v>
      </c>
      <c r="K75" s="53" t="s">
        <v>28</v>
      </c>
      <c r="L75" s="51">
        <v>44986</v>
      </c>
      <c r="M75" s="51">
        <v>45250</v>
      </c>
      <c r="N75" s="51">
        <v>45260</v>
      </c>
      <c r="O75" s="51">
        <v>44927</v>
      </c>
      <c r="P75" s="51">
        <v>45097</v>
      </c>
      <c r="Q75" s="51">
        <v>45114</v>
      </c>
      <c r="R75" s="46" t="s">
        <v>103</v>
      </c>
      <c r="S75" s="53" t="s">
        <v>85</v>
      </c>
      <c r="T75" s="54" t="s">
        <v>104</v>
      </c>
      <c r="U75" s="54" t="s">
        <v>105</v>
      </c>
      <c r="V75" s="54" t="s">
        <v>106</v>
      </c>
      <c r="W75" s="53" t="s">
        <v>107</v>
      </c>
      <c r="X75" s="53" t="s">
        <v>108</v>
      </c>
      <c r="Y75" s="55" t="s">
        <v>90</v>
      </c>
      <c r="Z75" s="48">
        <v>1000000</v>
      </c>
      <c r="AA75" s="48">
        <v>300000</v>
      </c>
      <c r="AB75" s="48">
        <v>1000000</v>
      </c>
      <c r="AC75" s="114">
        <f t="shared" si="3"/>
        <v>0</v>
      </c>
      <c r="AD75" s="112">
        <f>Table3[[#This Row],[End Date
(Rebaselined)]]-Table3[[#This Row],[Start Date
 (Rebaselined)]]</f>
        <v>187</v>
      </c>
      <c r="AE75" s="112">
        <f>AD75*Table3[[#This Row],[Project Completion %]]</f>
        <v>93.5</v>
      </c>
      <c r="AF75" s="53" t="s">
        <v>109</v>
      </c>
    </row>
    <row r="76" spans="2:32" ht="25.95" customHeight="1" x14ac:dyDescent="0.25">
      <c r="B76" s="50" t="s">
        <v>81</v>
      </c>
      <c r="C76" s="50" t="s">
        <v>81</v>
      </c>
      <c r="D76" s="51">
        <v>44994</v>
      </c>
      <c r="E76" s="117" t="s">
        <v>415</v>
      </c>
      <c r="F76" s="52" t="s">
        <v>82</v>
      </c>
      <c r="G76" s="46" t="s">
        <v>110</v>
      </c>
      <c r="H76" s="46" t="s">
        <v>111</v>
      </c>
      <c r="I76" s="49">
        <v>0.6</v>
      </c>
      <c r="J76" s="46" t="s">
        <v>112</v>
      </c>
      <c r="K76" s="53" t="s">
        <v>27</v>
      </c>
      <c r="L76" s="51">
        <v>44986</v>
      </c>
      <c r="M76" s="51">
        <v>45250</v>
      </c>
      <c r="N76" s="51">
        <v>45260</v>
      </c>
      <c r="O76" s="51">
        <v>44958</v>
      </c>
      <c r="P76" s="51">
        <v>45291</v>
      </c>
      <c r="Q76" s="51">
        <v>45291</v>
      </c>
      <c r="R76" s="46" t="s">
        <v>113</v>
      </c>
      <c r="S76" s="53" t="s">
        <v>114</v>
      </c>
      <c r="T76" s="54" t="s">
        <v>115</v>
      </c>
      <c r="U76" s="54" t="s">
        <v>99</v>
      </c>
      <c r="V76" s="54" t="s">
        <v>116</v>
      </c>
      <c r="W76" s="53" t="s">
        <v>117</v>
      </c>
      <c r="X76" s="53" t="s">
        <v>118</v>
      </c>
      <c r="Y76" s="55" t="s">
        <v>90</v>
      </c>
      <c r="Z76" s="48">
        <v>1000000</v>
      </c>
      <c r="AA76" s="48">
        <v>300000</v>
      </c>
      <c r="AB76" s="48">
        <v>1000000</v>
      </c>
      <c r="AC76" s="114">
        <f t="shared" si="3"/>
        <v>0</v>
      </c>
      <c r="AD76" s="112">
        <f>Table3[[#This Row],[End Date
(Rebaselined)]]-Table3[[#This Row],[Start Date
 (Rebaselined)]]</f>
        <v>333</v>
      </c>
      <c r="AE76" s="112">
        <f>AD76*Table3[[#This Row],[Project Completion %]]</f>
        <v>199.79999999999998</v>
      </c>
      <c r="AF76" s="53" t="s">
        <v>119</v>
      </c>
    </row>
    <row r="77" spans="2:32" ht="25.95" customHeight="1" x14ac:dyDescent="0.25">
      <c r="B77" s="50" t="s">
        <v>81</v>
      </c>
      <c r="C77" s="50" t="s">
        <v>81</v>
      </c>
      <c r="D77" s="51">
        <v>44994</v>
      </c>
      <c r="E77" s="117" t="s">
        <v>416</v>
      </c>
      <c r="F77" s="52" t="s">
        <v>82</v>
      </c>
      <c r="G77" s="46" t="s">
        <v>120</v>
      </c>
      <c r="H77" s="46" t="s">
        <v>120</v>
      </c>
      <c r="I77" s="49">
        <v>0.8</v>
      </c>
      <c r="J77" s="46" t="s">
        <v>112</v>
      </c>
      <c r="K77" s="53" t="s">
        <v>27</v>
      </c>
      <c r="L77" s="51">
        <v>44986</v>
      </c>
      <c r="M77" s="51">
        <v>45250</v>
      </c>
      <c r="N77" s="51">
        <v>45260</v>
      </c>
      <c r="O77" s="51">
        <v>44986</v>
      </c>
      <c r="P77" s="51">
        <v>45250</v>
      </c>
      <c r="Q77" s="51">
        <v>45260</v>
      </c>
      <c r="R77" s="46" t="s">
        <v>48</v>
      </c>
      <c r="S77" s="53" t="s">
        <v>94</v>
      </c>
      <c r="T77" s="54" t="s">
        <v>121</v>
      </c>
      <c r="U77" s="54" t="s">
        <v>122</v>
      </c>
      <c r="V77" s="54" t="s">
        <v>123</v>
      </c>
      <c r="W77" s="53" t="s">
        <v>124</v>
      </c>
      <c r="X77" s="53" t="s">
        <v>125</v>
      </c>
      <c r="Y77" s="55" t="s">
        <v>90</v>
      </c>
      <c r="Z77" s="48">
        <v>1000000</v>
      </c>
      <c r="AA77" s="48">
        <v>300000</v>
      </c>
      <c r="AB77" s="48">
        <v>1000000</v>
      </c>
      <c r="AC77" s="114">
        <f t="shared" si="3"/>
        <v>0</v>
      </c>
      <c r="AD77" s="112">
        <f>Table3[[#This Row],[End Date
(Rebaselined)]]-Table3[[#This Row],[Start Date
 (Rebaselined)]]</f>
        <v>274</v>
      </c>
      <c r="AE77" s="112">
        <f>AD77*Table3[[#This Row],[Project Completion %]]</f>
        <v>219.20000000000002</v>
      </c>
      <c r="AF77" s="53" t="s">
        <v>126</v>
      </c>
    </row>
    <row r="78" spans="2:32" ht="25.95" customHeight="1" x14ac:dyDescent="0.25">
      <c r="B78" s="50" t="s">
        <v>81</v>
      </c>
      <c r="C78" s="50" t="s">
        <v>81</v>
      </c>
      <c r="D78" s="51">
        <v>44994</v>
      </c>
      <c r="E78" s="117" t="s">
        <v>417</v>
      </c>
      <c r="F78" s="52" t="s">
        <v>82</v>
      </c>
      <c r="G78" s="46" t="s">
        <v>127</v>
      </c>
      <c r="H78" s="46" t="s">
        <v>128</v>
      </c>
      <c r="I78" s="49">
        <v>0.99</v>
      </c>
      <c r="J78" s="46" t="s">
        <v>23</v>
      </c>
      <c r="K78" s="53" t="s">
        <v>28</v>
      </c>
      <c r="L78" s="51">
        <v>44986</v>
      </c>
      <c r="M78" s="51">
        <v>45250</v>
      </c>
      <c r="N78" s="51">
        <v>45260</v>
      </c>
      <c r="O78" s="51">
        <v>44986</v>
      </c>
      <c r="P78" s="51">
        <v>45250</v>
      </c>
      <c r="Q78" s="51">
        <v>45260</v>
      </c>
      <c r="R78" s="46" t="s">
        <v>42</v>
      </c>
      <c r="S78" s="53" t="s">
        <v>129</v>
      </c>
      <c r="T78" s="54" t="s">
        <v>130</v>
      </c>
      <c r="U78" s="54" t="s">
        <v>131</v>
      </c>
      <c r="V78" s="54" t="s">
        <v>132</v>
      </c>
      <c r="W78" s="53" t="s">
        <v>133</v>
      </c>
      <c r="X78" s="53" t="s">
        <v>134</v>
      </c>
      <c r="Y78" s="55" t="s">
        <v>90</v>
      </c>
      <c r="Z78" s="48">
        <v>1000000</v>
      </c>
      <c r="AA78" s="48">
        <v>300000</v>
      </c>
      <c r="AB78" s="48">
        <v>1000000</v>
      </c>
      <c r="AC78" s="114">
        <f t="shared" si="3"/>
        <v>0</v>
      </c>
      <c r="AD78" s="112">
        <f>Table3[[#This Row],[End Date
(Rebaselined)]]-Table3[[#This Row],[Start Date
 (Rebaselined)]]</f>
        <v>274</v>
      </c>
      <c r="AE78" s="112">
        <f>AD78*Table3[[#This Row],[Project Completion %]]</f>
        <v>271.26</v>
      </c>
      <c r="AF78" s="53" t="s">
        <v>135</v>
      </c>
    </row>
    <row r="79" spans="2:32" ht="25.95" customHeight="1" x14ac:dyDescent="0.25">
      <c r="B79" s="50" t="s">
        <v>81</v>
      </c>
      <c r="C79" s="50" t="s">
        <v>81</v>
      </c>
      <c r="D79" s="51">
        <v>44994</v>
      </c>
      <c r="E79" s="117" t="s">
        <v>418</v>
      </c>
      <c r="F79" s="52" t="s">
        <v>82</v>
      </c>
      <c r="G79" s="46" t="s">
        <v>136</v>
      </c>
      <c r="H79" s="46" t="s">
        <v>136</v>
      </c>
      <c r="I79" s="49">
        <v>0.99</v>
      </c>
      <c r="J79" s="46" t="s">
        <v>22</v>
      </c>
      <c r="K79" s="53" t="s">
        <v>27</v>
      </c>
      <c r="L79" s="51">
        <v>44986</v>
      </c>
      <c r="M79" s="51">
        <v>45250</v>
      </c>
      <c r="N79" s="51">
        <v>45260</v>
      </c>
      <c r="O79" s="51">
        <v>44986</v>
      </c>
      <c r="P79" s="51">
        <v>45250</v>
      </c>
      <c r="Q79" s="51">
        <v>45260</v>
      </c>
      <c r="R79" s="46" t="s">
        <v>137</v>
      </c>
      <c r="S79" s="53" t="s">
        <v>129</v>
      </c>
      <c r="T79" s="54" t="s">
        <v>130</v>
      </c>
      <c r="U79" s="54" t="s">
        <v>131</v>
      </c>
      <c r="V79" s="54" t="s">
        <v>132</v>
      </c>
      <c r="W79" s="53" t="s">
        <v>133</v>
      </c>
      <c r="X79" s="53" t="s">
        <v>134</v>
      </c>
      <c r="Y79" s="55" t="s">
        <v>90</v>
      </c>
      <c r="Z79" s="48">
        <v>1000000</v>
      </c>
      <c r="AA79" s="48">
        <v>300000</v>
      </c>
      <c r="AB79" s="48">
        <v>1000000</v>
      </c>
      <c r="AC79" s="114">
        <f t="shared" si="3"/>
        <v>0</v>
      </c>
      <c r="AD79" s="112">
        <f>Table3[[#This Row],[End Date
(Rebaselined)]]-Table3[[#This Row],[Start Date
 (Rebaselined)]]</f>
        <v>274</v>
      </c>
      <c r="AE79" s="112">
        <f>AD79*Table3[[#This Row],[Project Completion %]]</f>
        <v>271.26</v>
      </c>
      <c r="AF79" s="53" t="s">
        <v>138</v>
      </c>
    </row>
    <row r="80" spans="2:32" ht="25.95" customHeight="1" x14ac:dyDescent="0.25">
      <c r="B80" s="50" t="s">
        <v>81</v>
      </c>
      <c r="C80" s="50" t="s">
        <v>81</v>
      </c>
      <c r="D80" s="51">
        <v>44994</v>
      </c>
      <c r="E80" s="117" t="s">
        <v>419</v>
      </c>
      <c r="F80" s="52" t="s">
        <v>82</v>
      </c>
      <c r="G80" s="46" t="s">
        <v>139</v>
      </c>
      <c r="H80" s="46" t="s">
        <v>140</v>
      </c>
      <c r="I80" s="49">
        <v>0.2</v>
      </c>
      <c r="J80" s="46" t="s">
        <v>112</v>
      </c>
      <c r="K80" s="53" t="s">
        <v>29</v>
      </c>
      <c r="L80" s="51">
        <v>44986</v>
      </c>
      <c r="M80" s="51">
        <v>45250</v>
      </c>
      <c r="N80" s="51">
        <v>45260</v>
      </c>
      <c r="O80" s="51">
        <v>44986</v>
      </c>
      <c r="P80" s="51">
        <v>45250</v>
      </c>
      <c r="Q80" s="51">
        <v>45259</v>
      </c>
      <c r="R80" s="46" t="s">
        <v>103</v>
      </c>
      <c r="S80" s="53" t="s">
        <v>85</v>
      </c>
      <c r="T80" s="54" t="s">
        <v>86</v>
      </c>
      <c r="U80" s="54" t="s">
        <v>141</v>
      </c>
      <c r="V80" s="54" t="s">
        <v>87</v>
      </c>
      <c r="W80" s="53" t="s">
        <v>88</v>
      </c>
      <c r="X80" s="53" t="s">
        <v>89</v>
      </c>
      <c r="Y80" s="55" t="s">
        <v>90</v>
      </c>
      <c r="Z80" s="48">
        <v>1000000</v>
      </c>
      <c r="AA80" s="48">
        <v>300000</v>
      </c>
      <c r="AB80" s="48">
        <v>1000000</v>
      </c>
      <c r="AC80" s="114">
        <f t="shared" si="3"/>
        <v>0</v>
      </c>
      <c r="AD80" s="112">
        <f>Table3[[#This Row],[End Date
(Rebaselined)]]-Table3[[#This Row],[Start Date
 (Rebaselined)]]</f>
        <v>273</v>
      </c>
      <c r="AE80" s="112">
        <f>AD80*Table3[[#This Row],[Project Completion %]]</f>
        <v>54.6</v>
      </c>
      <c r="AF80" s="53" t="s">
        <v>142</v>
      </c>
    </row>
    <row r="81" spans="2:32" ht="25.95" customHeight="1" x14ac:dyDescent="0.25">
      <c r="B81" s="50" t="s">
        <v>81</v>
      </c>
      <c r="C81" s="50" t="s">
        <v>81</v>
      </c>
      <c r="D81" s="51">
        <v>44994</v>
      </c>
      <c r="E81" s="117" t="s">
        <v>420</v>
      </c>
      <c r="F81" s="52" t="s">
        <v>82</v>
      </c>
      <c r="G81" s="46" t="s">
        <v>143</v>
      </c>
      <c r="H81" s="46" t="s">
        <v>144</v>
      </c>
      <c r="I81" s="49">
        <v>0.12</v>
      </c>
      <c r="J81" s="46" t="s">
        <v>24</v>
      </c>
      <c r="K81" s="53" t="s">
        <v>29</v>
      </c>
      <c r="L81" s="51">
        <v>44986</v>
      </c>
      <c r="M81" s="51">
        <v>45250</v>
      </c>
      <c r="N81" s="51">
        <v>45260</v>
      </c>
      <c r="O81" s="51">
        <v>44987</v>
      </c>
      <c r="P81" s="51">
        <v>45219</v>
      </c>
      <c r="Q81" s="51">
        <v>45229</v>
      </c>
      <c r="R81" s="46" t="s">
        <v>113</v>
      </c>
      <c r="S81" s="53" t="s">
        <v>94</v>
      </c>
      <c r="T81" s="54" t="s">
        <v>95</v>
      </c>
      <c r="U81" s="54" t="s">
        <v>96</v>
      </c>
      <c r="V81" s="54" t="s">
        <v>97</v>
      </c>
      <c r="W81" s="53" t="s">
        <v>98</v>
      </c>
      <c r="X81" s="53" t="s">
        <v>99</v>
      </c>
      <c r="Y81" s="55" t="s">
        <v>90</v>
      </c>
      <c r="Z81" s="48">
        <v>1000000</v>
      </c>
      <c r="AA81" s="48">
        <v>300000</v>
      </c>
      <c r="AB81" s="48">
        <v>1000000</v>
      </c>
      <c r="AC81" s="114">
        <f t="shared" si="3"/>
        <v>0</v>
      </c>
      <c r="AD81" s="112">
        <f>Table3[[#This Row],[End Date
(Rebaselined)]]-Table3[[#This Row],[Start Date
 (Rebaselined)]]</f>
        <v>242</v>
      </c>
      <c r="AE81" s="112">
        <f>AD81*Table3[[#This Row],[Project Completion %]]</f>
        <v>29.04</v>
      </c>
      <c r="AF81" s="53" t="s">
        <v>145</v>
      </c>
    </row>
    <row r="82" spans="2:32" ht="25.95" customHeight="1" x14ac:dyDescent="0.25">
      <c r="B82" s="50" t="s">
        <v>81</v>
      </c>
      <c r="C82" s="50" t="s">
        <v>81</v>
      </c>
      <c r="D82" s="51">
        <v>44994</v>
      </c>
      <c r="E82" s="117" t="s">
        <v>421</v>
      </c>
      <c r="F82" s="52" t="s">
        <v>82</v>
      </c>
      <c r="G82" s="46" t="s">
        <v>146</v>
      </c>
      <c r="H82" s="46" t="s">
        <v>147</v>
      </c>
      <c r="I82" s="49">
        <v>0.13</v>
      </c>
      <c r="J82" s="46" t="s">
        <v>23</v>
      </c>
      <c r="K82" s="53" t="s">
        <v>28</v>
      </c>
      <c r="L82" s="51">
        <v>44986</v>
      </c>
      <c r="M82" s="51">
        <v>45250</v>
      </c>
      <c r="N82" s="51">
        <v>45260</v>
      </c>
      <c r="O82" s="51">
        <v>45051</v>
      </c>
      <c r="P82" s="51">
        <v>45097</v>
      </c>
      <c r="Q82" s="51">
        <v>45114</v>
      </c>
      <c r="R82" s="46" t="s">
        <v>48</v>
      </c>
      <c r="S82" s="53" t="s">
        <v>85</v>
      </c>
      <c r="T82" s="54" t="s">
        <v>104</v>
      </c>
      <c r="U82" s="54" t="s">
        <v>105</v>
      </c>
      <c r="V82" s="54" t="s">
        <v>106</v>
      </c>
      <c r="W82" s="53" t="s">
        <v>107</v>
      </c>
      <c r="X82" s="53" t="s">
        <v>108</v>
      </c>
      <c r="Y82" s="55" t="s">
        <v>90</v>
      </c>
      <c r="Z82" s="48">
        <v>1000000</v>
      </c>
      <c r="AA82" s="48">
        <v>300000</v>
      </c>
      <c r="AB82" s="48">
        <v>1000000</v>
      </c>
      <c r="AC82" s="114">
        <f t="shared" si="3"/>
        <v>0</v>
      </c>
      <c r="AD82" s="112">
        <f>Table3[[#This Row],[End Date
(Rebaselined)]]-Table3[[#This Row],[Start Date
 (Rebaselined)]]</f>
        <v>63</v>
      </c>
      <c r="AE82" s="112">
        <f>AD82*Table3[[#This Row],[Project Completion %]]</f>
        <v>8.19</v>
      </c>
      <c r="AF82" s="53" t="s">
        <v>148</v>
      </c>
    </row>
    <row r="83" spans="2:32" ht="25.95" customHeight="1" x14ac:dyDescent="0.25">
      <c r="B83" s="50" t="s">
        <v>81</v>
      </c>
      <c r="C83" s="50" t="s">
        <v>81</v>
      </c>
      <c r="D83" s="51">
        <v>44994</v>
      </c>
      <c r="E83" s="117" t="s">
        <v>422</v>
      </c>
      <c r="F83" s="52" t="s">
        <v>82</v>
      </c>
      <c r="G83" s="46" t="s">
        <v>110</v>
      </c>
      <c r="H83" s="46" t="s">
        <v>111</v>
      </c>
      <c r="I83" s="49">
        <v>0.14000000000000001</v>
      </c>
      <c r="J83" s="46" t="s">
        <v>22</v>
      </c>
      <c r="K83" s="53" t="s">
        <v>28</v>
      </c>
      <c r="L83" s="51">
        <v>44986</v>
      </c>
      <c r="M83" s="51">
        <v>45250</v>
      </c>
      <c r="N83" s="51">
        <v>45260</v>
      </c>
      <c r="O83" s="51">
        <v>44958</v>
      </c>
      <c r="P83" s="51">
        <v>45291</v>
      </c>
      <c r="Q83" s="51">
        <v>45291</v>
      </c>
      <c r="R83" s="46" t="s">
        <v>42</v>
      </c>
      <c r="S83" s="53" t="s">
        <v>114</v>
      </c>
      <c r="T83" s="54" t="s">
        <v>115</v>
      </c>
      <c r="U83" s="54" t="s">
        <v>99</v>
      </c>
      <c r="V83" s="54" t="s">
        <v>116</v>
      </c>
      <c r="W83" s="53" t="s">
        <v>117</v>
      </c>
      <c r="X83" s="53" t="s">
        <v>118</v>
      </c>
      <c r="Y83" s="55" t="s">
        <v>90</v>
      </c>
      <c r="Z83" s="48">
        <v>1000000</v>
      </c>
      <c r="AA83" s="48">
        <v>300000</v>
      </c>
      <c r="AB83" s="48">
        <v>1000000</v>
      </c>
      <c r="AC83" s="114">
        <f t="shared" si="3"/>
        <v>0</v>
      </c>
      <c r="AD83" s="112">
        <f>Table3[[#This Row],[End Date
(Rebaselined)]]-Table3[[#This Row],[Start Date
 (Rebaselined)]]</f>
        <v>333</v>
      </c>
      <c r="AE83" s="112">
        <f>AD83*Table3[[#This Row],[Project Completion %]]</f>
        <v>46.620000000000005</v>
      </c>
      <c r="AF83" s="53" t="s">
        <v>149</v>
      </c>
    </row>
    <row r="84" spans="2:32" ht="25.95" customHeight="1" x14ac:dyDescent="0.25">
      <c r="B84" s="50" t="s">
        <v>81</v>
      </c>
      <c r="C84" s="50" t="s">
        <v>81</v>
      </c>
      <c r="D84" s="51">
        <v>44994</v>
      </c>
      <c r="E84" s="117" t="s">
        <v>423</v>
      </c>
      <c r="F84" s="52" t="s">
        <v>82</v>
      </c>
      <c r="G84" s="46" t="s">
        <v>92</v>
      </c>
      <c r="H84" s="46" t="s">
        <v>150</v>
      </c>
      <c r="I84" s="49">
        <v>0.2</v>
      </c>
      <c r="J84" s="46" t="s">
        <v>112</v>
      </c>
      <c r="K84" s="53" t="s">
        <v>29</v>
      </c>
      <c r="L84" s="51">
        <v>44986</v>
      </c>
      <c r="M84" s="51">
        <v>45250</v>
      </c>
      <c r="N84" s="51">
        <v>45260</v>
      </c>
      <c r="O84" s="51">
        <v>44986</v>
      </c>
      <c r="P84" s="51">
        <v>45250</v>
      </c>
      <c r="Q84" s="51">
        <v>45260</v>
      </c>
      <c r="R84" s="46" t="s">
        <v>137</v>
      </c>
      <c r="S84" s="53" t="s">
        <v>94</v>
      </c>
      <c r="T84" s="54" t="s">
        <v>121</v>
      </c>
      <c r="U84" s="54" t="s">
        <v>122</v>
      </c>
      <c r="V84" s="54" t="s">
        <v>123</v>
      </c>
      <c r="W84" s="53" t="s">
        <v>124</v>
      </c>
      <c r="X84" s="53" t="s">
        <v>125</v>
      </c>
      <c r="Y84" s="55" t="s">
        <v>90</v>
      </c>
      <c r="Z84" s="48">
        <v>1000000</v>
      </c>
      <c r="AA84" s="48">
        <v>300000</v>
      </c>
      <c r="AB84" s="48">
        <v>1000000</v>
      </c>
      <c r="AC84" s="114">
        <f t="shared" si="3"/>
        <v>0</v>
      </c>
      <c r="AD84" s="112">
        <f>Table3[[#This Row],[End Date
(Rebaselined)]]-Table3[[#This Row],[Start Date
 (Rebaselined)]]</f>
        <v>274</v>
      </c>
      <c r="AE84" s="112">
        <f>AD84*Table3[[#This Row],[Project Completion %]]</f>
        <v>54.800000000000004</v>
      </c>
      <c r="AF84" s="53" t="s">
        <v>151</v>
      </c>
    </row>
    <row r="85" spans="2:32" ht="25.95" customHeight="1" x14ac:dyDescent="0.25">
      <c r="B85" s="50" t="s">
        <v>81</v>
      </c>
      <c r="C85" s="50" t="s">
        <v>81</v>
      </c>
      <c r="D85" s="51">
        <v>44994</v>
      </c>
      <c r="E85" s="117" t="s">
        <v>424</v>
      </c>
      <c r="F85" s="52" t="s">
        <v>82</v>
      </c>
      <c r="G85" s="46" t="s">
        <v>136</v>
      </c>
      <c r="H85" s="46" t="s">
        <v>136</v>
      </c>
      <c r="I85" s="49">
        <v>0.22</v>
      </c>
      <c r="J85" s="46" t="s">
        <v>24</v>
      </c>
      <c r="K85" s="53" t="s">
        <v>29</v>
      </c>
      <c r="L85" s="51">
        <v>44986</v>
      </c>
      <c r="M85" s="51">
        <v>45250</v>
      </c>
      <c r="N85" s="51">
        <v>45260</v>
      </c>
      <c r="O85" s="51">
        <v>44986</v>
      </c>
      <c r="P85" s="51">
        <v>45250</v>
      </c>
      <c r="Q85" s="51">
        <v>45260</v>
      </c>
      <c r="R85" s="46" t="s">
        <v>103</v>
      </c>
      <c r="S85" s="53" t="s">
        <v>129</v>
      </c>
      <c r="T85" s="54" t="s">
        <v>130</v>
      </c>
      <c r="U85" s="54" t="s">
        <v>131</v>
      </c>
      <c r="V85" s="54" t="s">
        <v>132</v>
      </c>
      <c r="W85" s="53" t="s">
        <v>133</v>
      </c>
      <c r="X85" s="53" t="s">
        <v>134</v>
      </c>
      <c r="Y85" s="55" t="s">
        <v>90</v>
      </c>
      <c r="Z85" s="48">
        <v>1000000</v>
      </c>
      <c r="AA85" s="48">
        <v>300000</v>
      </c>
      <c r="AB85" s="48">
        <v>1000000</v>
      </c>
      <c r="AC85" s="114">
        <f t="shared" si="3"/>
        <v>0</v>
      </c>
      <c r="AD85" s="112">
        <f>Table3[[#This Row],[End Date
(Rebaselined)]]-Table3[[#This Row],[Start Date
 (Rebaselined)]]</f>
        <v>274</v>
      </c>
      <c r="AE85" s="112">
        <f>AD85*Table3[[#This Row],[Project Completion %]]</f>
        <v>60.28</v>
      </c>
      <c r="AF85" s="53" t="s">
        <v>126</v>
      </c>
    </row>
    <row r="86" spans="2:32" ht="25.95" customHeight="1" x14ac:dyDescent="0.25">
      <c r="B86" s="50" t="s">
        <v>81</v>
      </c>
      <c r="C86" s="50" t="s">
        <v>81</v>
      </c>
      <c r="D86" s="51">
        <v>44994</v>
      </c>
      <c r="E86" s="117" t="s">
        <v>425</v>
      </c>
      <c r="F86" s="52" t="s">
        <v>82</v>
      </c>
      <c r="G86" s="46" t="s">
        <v>92</v>
      </c>
      <c r="H86" s="46" t="s">
        <v>150</v>
      </c>
      <c r="I86" s="49">
        <v>0.5</v>
      </c>
      <c r="J86" s="46" t="s">
        <v>23</v>
      </c>
      <c r="K86" s="53" t="s">
        <v>28</v>
      </c>
      <c r="L86" s="51">
        <v>44986</v>
      </c>
      <c r="M86" s="51">
        <v>45250</v>
      </c>
      <c r="N86" s="51">
        <v>45260</v>
      </c>
      <c r="O86" s="51">
        <v>44986</v>
      </c>
      <c r="P86" s="51">
        <v>45250</v>
      </c>
      <c r="Q86" s="51">
        <v>45260</v>
      </c>
      <c r="R86" s="46" t="s">
        <v>113</v>
      </c>
      <c r="S86" s="53" t="s">
        <v>129</v>
      </c>
      <c r="T86" s="54" t="s">
        <v>130</v>
      </c>
      <c r="U86" s="54" t="s">
        <v>131</v>
      </c>
      <c r="V86" s="54" t="s">
        <v>132</v>
      </c>
      <c r="W86" s="53" t="s">
        <v>133</v>
      </c>
      <c r="X86" s="53" t="s">
        <v>134</v>
      </c>
      <c r="Y86" s="55" t="s">
        <v>90</v>
      </c>
      <c r="Z86" s="48">
        <v>1000000</v>
      </c>
      <c r="AA86" s="48">
        <v>300000</v>
      </c>
      <c r="AB86" s="48">
        <v>1500000</v>
      </c>
      <c r="AC86" s="114">
        <f t="shared" si="3"/>
        <v>-500000</v>
      </c>
      <c r="AD86" s="112">
        <f>Table3[[#This Row],[End Date
(Rebaselined)]]-Table3[[#This Row],[Start Date
 (Rebaselined)]]</f>
        <v>274</v>
      </c>
      <c r="AE86" s="112">
        <f>AD86*Table3[[#This Row],[Project Completion %]]</f>
        <v>137</v>
      </c>
      <c r="AF86" s="53" t="s">
        <v>135</v>
      </c>
    </row>
    <row r="87" spans="2:32" ht="25.95" customHeight="1" x14ac:dyDescent="0.25">
      <c r="B87" s="44" t="s">
        <v>81</v>
      </c>
      <c r="C87" s="44" t="s">
        <v>81</v>
      </c>
      <c r="D87" s="45">
        <v>44994</v>
      </c>
      <c r="E87" s="117" t="s">
        <v>426</v>
      </c>
      <c r="F87" s="52" t="s">
        <v>82</v>
      </c>
      <c r="G87" s="46" t="s">
        <v>83</v>
      </c>
      <c r="H87" s="46" t="s">
        <v>84</v>
      </c>
      <c r="I87" s="49">
        <v>0.5</v>
      </c>
      <c r="J87" s="46" t="s">
        <v>24</v>
      </c>
      <c r="K87" s="46" t="s">
        <v>27</v>
      </c>
      <c r="L87" s="45">
        <v>44986</v>
      </c>
      <c r="M87" s="45">
        <v>45250</v>
      </c>
      <c r="N87" s="45">
        <v>45260</v>
      </c>
      <c r="O87" s="45">
        <v>44986</v>
      </c>
      <c r="P87" s="45">
        <v>45250</v>
      </c>
      <c r="Q87" s="45">
        <v>45259</v>
      </c>
      <c r="R87" s="46" t="s">
        <v>42</v>
      </c>
      <c r="S87" s="46" t="s">
        <v>85</v>
      </c>
      <c r="T87" s="47" t="s">
        <v>86</v>
      </c>
      <c r="U87" s="47" t="s">
        <v>83</v>
      </c>
      <c r="V87" s="47" t="s">
        <v>87</v>
      </c>
      <c r="W87" s="46" t="s">
        <v>88</v>
      </c>
      <c r="X87" s="46" t="s">
        <v>89</v>
      </c>
      <c r="Y87" s="55" t="s">
        <v>90</v>
      </c>
      <c r="Z87" s="48">
        <v>0</v>
      </c>
      <c r="AA87" s="48">
        <v>0</v>
      </c>
      <c r="AB87" s="48">
        <v>0</v>
      </c>
      <c r="AC87" s="114">
        <f t="shared" ref="AC87:AC142" si="4">Z87-AB87</f>
        <v>0</v>
      </c>
      <c r="AD87" s="112">
        <f>Table3[[#This Row],[End Date
(Rebaselined)]]-Table3[[#This Row],[Start Date
 (Rebaselined)]]</f>
        <v>273</v>
      </c>
      <c r="AE87" s="112">
        <f>AD87*Table3[[#This Row],[Project Completion %]]</f>
        <v>136.5</v>
      </c>
      <c r="AF87" s="53" t="s">
        <v>91</v>
      </c>
    </row>
    <row r="88" spans="2:32" ht="25.95" customHeight="1" x14ac:dyDescent="0.25">
      <c r="B88" s="50" t="s">
        <v>81</v>
      </c>
      <c r="C88" s="50" t="s">
        <v>81</v>
      </c>
      <c r="D88" s="51">
        <v>44994</v>
      </c>
      <c r="E88" s="117" t="s">
        <v>427</v>
      </c>
      <c r="F88" s="52" t="s">
        <v>82</v>
      </c>
      <c r="G88" s="46" t="s">
        <v>92</v>
      </c>
      <c r="H88" s="46" t="s">
        <v>93</v>
      </c>
      <c r="I88" s="49">
        <v>0.2</v>
      </c>
      <c r="J88" s="46" t="s">
        <v>23</v>
      </c>
      <c r="K88" s="53" t="s">
        <v>28</v>
      </c>
      <c r="L88" s="51">
        <v>44986</v>
      </c>
      <c r="M88" s="51">
        <v>45250</v>
      </c>
      <c r="N88" s="51">
        <v>45260</v>
      </c>
      <c r="O88" s="51">
        <v>44987</v>
      </c>
      <c r="P88" s="51">
        <v>45219</v>
      </c>
      <c r="Q88" s="51">
        <v>45229</v>
      </c>
      <c r="R88" s="46" t="s">
        <v>42</v>
      </c>
      <c r="S88" s="53" t="s">
        <v>94</v>
      </c>
      <c r="T88" s="54" t="s">
        <v>95</v>
      </c>
      <c r="U88" s="54" t="s">
        <v>96</v>
      </c>
      <c r="V88" s="54" t="s">
        <v>97</v>
      </c>
      <c r="W88" s="53" t="s">
        <v>98</v>
      </c>
      <c r="X88" s="53" t="s">
        <v>99</v>
      </c>
      <c r="Y88" s="55" t="s">
        <v>90</v>
      </c>
      <c r="Z88" s="48">
        <v>1000000</v>
      </c>
      <c r="AA88" s="48">
        <v>300000</v>
      </c>
      <c r="AB88" s="48">
        <v>1000000</v>
      </c>
      <c r="AC88" s="114">
        <f t="shared" si="4"/>
        <v>0</v>
      </c>
      <c r="AD88" s="112">
        <f>Table3[[#This Row],[End Date
(Rebaselined)]]-Table3[[#This Row],[Start Date
 (Rebaselined)]]</f>
        <v>242</v>
      </c>
      <c r="AE88" s="112">
        <f>AD88*Table3[[#This Row],[Project Completion %]]</f>
        <v>48.400000000000006</v>
      </c>
      <c r="AF88" s="53" t="s">
        <v>100</v>
      </c>
    </row>
    <row r="89" spans="2:32" ht="25.95" customHeight="1" x14ac:dyDescent="0.25">
      <c r="B89" s="50" t="s">
        <v>81</v>
      </c>
      <c r="C89" s="50" t="s">
        <v>81</v>
      </c>
      <c r="D89" s="51">
        <v>44994</v>
      </c>
      <c r="E89" s="117" t="s">
        <v>428</v>
      </c>
      <c r="F89" s="52" t="s">
        <v>82</v>
      </c>
      <c r="G89" s="46" t="s">
        <v>101</v>
      </c>
      <c r="H89" s="46" t="s">
        <v>102</v>
      </c>
      <c r="I89" s="49">
        <v>0.5</v>
      </c>
      <c r="J89" s="46" t="s">
        <v>22</v>
      </c>
      <c r="K89" s="53" t="s">
        <v>28</v>
      </c>
      <c r="L89" s="51">
        <v>44986</v>
      </c>
      <c r="M89" s="51">
        <v>45250</v>
      </c>
      <c r="N89" s="51">
        <v>45260</v>
      </c>
      <c r="O89" s="51">
        <v>44927</v>
      </c>
      <c r="P89" s="51">
        <v>45097</v>
      </c>
      <c r="Q89" s="51">
        <v>45114</v>
      </c>
      <c r="R89" s="46" t="s">
        <v>103</v>
      </c>
      <c r="S89" s="53" t="s">
        <v>85</v>
      </c>
      <c r="T89" s="54" t="s">
        <v>104</v>
      </c>
      <c r="U89" s="54" t="s">
        <v>105</v>
      </c>
      <c r="V89" s="54" t="s">
        <v>106</v>
      </c>
      <c r="W89" s="53" t="s">
        <v>107</v>
      </c>
      <c r="X89" s="53" t="s">
        <v>108</v>
      </c>
      <c r="Y89" s="55" t="s">
        <v>90</v>
      </c>
      <c r="Z89" s="48">
        <v>1000000</v>
      </c>
      <c r="AA89" s="48">
        <v>300000</v>
      </c>
      <c r="AB89" s="48">
        <v>1000000</v>
      </c>
      <c r="AC89" s="114">
        <f t="shared" si="4"/>
        <v>0</v>
      </c>
      <c r="AD89" s="112">
        <f>Table3[[#This Row],[End Date
(Rebaselined)]]-Table3[[#This Row],[Start Date
 (Rebaselined)]]</f>
        <v>187</v>
      </c>
      <c r="AE89" s="112">
        <f>AD89*Table3[[#This Row],[Project Completion %]]</f>
        <v>93.5</v>
      </c>
      <c r="AF89" s="53" t="s">
        <v>109</v>
      </c>
    </row>
    <row r="90" spans="2:32" ht="25.95" customHeight="1" x14ac:dyDescent="0.25">
      <c r="B90" s="50" t="s">
        <v>81</v>
      </c>
      <c r="C90" s="50" t="s">
        <v>81</v>
      </c>
      <c r="D90" s="51">
        <v>44994</v>
      </c>
      <c r="E90" s="117" t="s">
        <v>429</v>
      </c>
      <c r="F90" s="52" t="s">
        <v>82</v>
      </c>
      <c r="G90" s="46" t="s">
        <v>110</v>
      </c>
      <c r="H90" s="46" t="s">
        <v>111</v>
      </c>
      <c r="I90" s="49">
        <v>0.6</v>
      </c>
      <c r="J90" s="46" t="s">
        <v>112</v>
      </c>
      <c r="K90" s="53" t="s">
        <v>27</v>
      </c>
      <c r="L90" s="51">
        <v>44986</v>
      </c>
      <c r="M90" s="51">
        <v>45250</v>
      </c>
      <c r="N90" s="51">
        <v>45260</v>
      </c>
      <c r="O90" s="51">
        <v>44958</v>
      </c>
      <c r="P90" s="51">
        <v>45291</v>
      </c>
      <c r="Q90" s="51">
        <v>45291</v>
      </c>
      <c r="R90" s="46" t="s">
        <v>113</v>
      </c>
      <c r="S90" s="53" t="s">
        <v>114</v>
      </c>
      <c r="T90" s="54" t="s">
        <v>115</v>
      </c>
      <c r="U90" s="54" t="s">
        <v>99</v>
      </c>
      <c r="V90" s="54" t="s">
        <v>116</v>
      </c>
      <c r="W90" s="53" t="s">
        <v>117</v>
      </c>
      <c r="X90" s="53" t="s">
        <v>118</v>
      </c>
      <c r="Y90" s="55" t="s">
        <v>90</v>
      </c>
      <c r="Z90" s="48">
        <v>1000000</v>
      </c>
      <c r="AA90" s="48">
        <v>300000</v>
      </c>
      <c r="AB90" s="48">
        <v>1000000</v>
      </c>
      <c r="AC90" s="114">
        <f t="shared" si="4"/>
        <v>0</v>
      </c>
      <c r="AD90" s="112">
        <f>Table3[[#This Row],[End Date
(Rebaselined)]]-Table3[[#This Row],[Start Date
 (Rebaselined)]]</f>
        <v>333</v>
      </c>
      <c r="AE90" s="112">
        <f>AD90*Table3[[#This Row],[Project Completion %]]</f>
        <v>199.79999999999998</v>
      </c>
      <c r="AF90" s="53" t="s">
        <v>119</v>
      </c>
    </row>
    <row r="91" spans="2:32" ht="25.95" customHeight="1" x14ac:dyDescent="0.25">
      <c r="B91" s="50" t="s">
        <v>81</v>
      </c>
      <c r="C91" s="50" t="s">
        <v>81</v>
      </c>
      <c r="D91" s="51">
        <v>44994</v>
      </c>
      <c r="E91" s="117" t="s">
        <v>430</v>
      </c>
      <c r="F91" s="52" t="s">
        <v>82</v>
      </c>
      <c r="G91" s="46" t="s">
        <v>120</v>
      </c>
      <c r="H91" s="46" t="s">
        <v>120</v>
      </c>
      <c r="I91" s="49">
        <v>0.8</v>
      </c>
      <c r="J91" s="46" t="s">
        <v>112</v>
      </c>
      <c r="K91" s="53" t="s">
        <v>27</v>
      </c>
      <c r="L91" s="51">
        <v>44986</v>
      </c>
      <c r="M91" s="51">
        <v>45250</v>
      </c>
      <c r="N91" s="51">
        <v>45260</v>
      </c>
      <c r="O91" s="51">
        <v>44986</v>
      </c>
      <c r="P91" s="51">
        <v>45250</v>
      </c>
      <c r="Q91" s="51">
        <v>45260</v>
      </c>
      <c r="R91" s="46" t="s">
        <v>48</v>
      </c>
      <c r="S91" s="53" t="s">
        <v>94</v>
      </c>
      <c r="T91" s="54" t="s">
        <v>121</v>
      </c>
      <c r="U91" s="54" t="s">
        <v>122</v>
      </c>
      <c r="V91" s="54" t="s">
        <v>123</v>
      </c>
      <c r="W91" s="53" t="s">
        <v>124</v>
      </c>
      <c r="X91" s="53" t="s">
        <v>125</v>
      </c>
      <c r="Y91" s="55" t="s">
        <v>90</v>
      </c>
      <c r="Z91" s="48">
        <v>1000000</v>
      </c>
      <c r="AA91" s="48">
        <v>300000</v>
      </c>
      <c r="AB91" s="48">
        <v>1000000</v>
      </c>
      <c r="AC91" s="114">
        <f t="shared" si="4"/>
        <v>0</v>
      </c>
      <c r="AD91" s="112">
        <f>Table3[[#This Row],[End Date
(Rebaselined)]]-Table3[[#This Row],[Start Date
 (Rebaselined)]]</f>
        <v>274</v>
      </c>
      <c r="AE91" s="112">
        <f>AD91*Table3[[#This Row],[Project Completion %]]</f>
        <v>219.20000000000002</v>
      </c>
      <c r="AF91" s="53" t="s">
        <v>126</v>
      </c>
    </row>
    <row r="92" spans="2:32" ht="25.95" customHeight="1" x14ac:dyDescent="0.25">
      <c r="B92" s="50" t="s">
        <v>81</v>
      </c>
      <c r="C92" s="50" t="s">
        <v>81</v>
      </c>
      <c r="D92" s="51">
        <v>44994</v>
      </c>
      <c r="E92" s="117" t="s">
        <v>431</v>
      </c>
      <c r="F92" s="52" t="s">
        <v>82</v>
      </c>
      <c r="G92" s="46" t="s">
        <v>127</v>
      </c>
      <c r="H92" s="46" t="s">
        <v>128</v>
      </c>
      <c r="I92" s="49">
        <v>0.99</v>
      </c>
      <c r="J92" s="46" t="s">
        <v>23</v>
      </c>
      <c r="K92" s="53" t="s">
        <v>28</v>
      </c>
      <c r="L92" s="51">
        <v>44986</v>
      </c>
      <c r="M92" s="51">
        <v>45250</v>
      </c>
      <c r="N92" s="51">
        <v>45260</v>
      </c>
      <c r="O92" s="51">
        <v>44986</v>
      </c>
      <c r="P92" s="51">
        <v>45250</v>
      </c>
      <c r="Q92" s="51">
        <v>45260</v>
      </c>
      <c r="R92" s="46" t="s">
        <v>42</v>
      </c>
      <c r="S92" s="53" t="s">
        <v>129</v>
      </c>
      <c r="T92" s="54" t="s">
        <v>130</v>
      </c>
      <c r="U92" s="54" t="s">
        <v>131</v>
      </c>
      <c r="V92" s="54" t="s">
        <v>132</v>
      </c>
      <c r="W92" s="53" t="s">
        <v>133</v>
      </c>
      <c r="X92" s="53" t="s">
        <v>134</v>
      </c>
      <c r="Y92" s="55" t="s">
        <v>90</v>
      </c>
      <c r="Z92" s="48">
        <v>1000000</v>
      </c>
      <c r="AA92" s="48">
        <v>300000</v>
      </c>
      <c r="AB92" s="48">
        <v>1000000</v>
      </c>
      <c r="AC92" s="114">
        <f t="shared" si="4"/>
        <v>0</v>
      </c>
      <c r="AD92" s="112">
        <f>Table3[[#This Row],[End Date
(Rebaselined)]]-Table3[[#This Row],[Start Date
 (Rebaselined)]]</f>
        <v>274</v>
      </c>
      <c r="AE92" s="112">
        <f>AD92*Table3[[#This Row],[Project Completion %]]</f>
        <v>271.26</v>
      </c>
      <c r="AF92" s="53" t="s">
        <v>135</v>
      </c>
    </row>
    <row r="93" spans="2:32" ht="25.95" customHeight="1" x14ac:dyDescent="0.25">
      <c r="B93" s="50" t="s">
        <v>81</v>
      </c>
      <c r="C93" s="50" t="s">
        <v>81</v>
      </c>
      <c r="D93" s="51">
        <v>44994</v>
      </c>
      <c r="E93" s="117" t="s">
        <v>432</v>
      </c>
      <c r="F93" s="52" t="s">
        <v>82</v>
      </c>
      <c r="G93" s="46" t="s">
        <v>136</v>
      </c>
      <c r="H93" s="46" t="s">
        <v>136</v>
      </c>
      <c r="I93" s="49">
        <v>0.99</v>
      </c>
      <c r="J93" s="46" t="s">
        <v>22</v>
      </c>
      <c r="K93" s="53" t="s">
        <v>27</v>
      </c>
      <c r="L93" s="51">
        <v>44986</v>
      </c>
      <c r="M93" s="51">
        <v>45250</v>
      </c>
      <c r="N93" s="51">
        <v>45260</v>
      </c>
      <c r="O93" s="51">
        <v>44986</v>
      </c>
      <c r="P93" s="51">
        <v>45250</v>
      </c>
      <c r="Q93" s="51">
        <v>45260</v>
      </c>
      <c r="R93" s="46" t="s">
        <v>137</v>
      </c>
      <c r="S93" s="53" t="s">
        <v>129</v>
      </c>
      <c r="T93" s="54" t="s">
        <v>130</v>
      </c>
      <c r="U93" s="54" t="s">
        <v>131</v>
      </c>
      <c r="V93" s="54" t="s">
        <v>132</v>
      </c>
      <c r="W93" s="53" t="s">
        <v>133</v>
      </c>
      <c r="X93" s="53" t="s">
        <v>134</v>
      </c>
      <c r="Y93" s="55" t="s">
        <v>90</v>
      </c>
      <c r="Z93" s="48">
        <v>1000000</v>
      </c>
      <c r="AA93" s="48">
        <v>300000</v>
      </c>
      <c r="AB93" s="48">
        <v>1000000</v>
      </c>
      <c r="AC93" s="114">
        <f t="shared" si="4"/>
        <v>0</v>
      </c>
      <c r="AD93" s="112">
        <f>Table3[[#This Row],[End Date
(Rebaselined)]]-Table3[[#This Row],[Start Date
 (Rebaselined)]]</f>
        <v>274</v>
      </c>
      <c r="AE93" s="112">
        <f>AD93*Table3[[#This Row],[Project Completion %]]</f>
        <v>271.26</v>
      </c>
      <c r="AF93" s="53" t="s">
        <v>138</v>
      </c>
    </row>
    <row r="94" spans="2:32" ht="25.95" customHeight="1" x14ac:dyDescent="0.25">
      <c r="B94" s="50" t="s">
        <v>81</v>
      </c>
      <c r="C94" s="50" t="s">
        <v>81</v>
      </c>
      <c r="D94" s="51">
        <v>44994</v>
      </c>
      <c r="E94" s="117" t="s">
        <v>433</v>
      </c>
      <c r="F94" s="52" t="s">
        <v>82</v>
      </c>
      <c r="G94" s="46" t="s">
        <v>139</v>
      </c>
      <c r="H94" s="46" t="s">
        <v>140</v>
      </c>
      <c r="I94" s="49">
        <v>0.2</v>
      </c>
      <c r="J94" s="46" t="s">
        <v>112</v>
      </c>
      <c r="K94" s="53" t="s">
        <v>29</v>
      </c>
      <c r="L94" s="51">
        <v>44986</v>
      </c>
      <c r="M94" s="51">
        <v>45250</v>
      </c>
      <c r="N94" s="51">
        <v>45260</v>
      </c>
      <c r="O94" s="51">
        <v>44986</v>
      </c>
      <c r="P94" s="51">
        <v>45250</v>
      </c>
      <c r="Q94" s="51">
        <v>45259</v>
      </c>
      <c r="R94" s="46" t="s">
        <v>103</v>
      </c>
      <c r="S94" s="53" t="s">
        <v>85</v>
      </c>
      <c r="T94" s="54" t="s">
        <v>86</v>
      </c>
      <c r="U94" s="54" t="s">
        <v>141</v>
      </c>
      <c r="V94" s="54" t="s">
        <v>87</v>
      </c>
      <c r="W94" s="53" t="s">
        <v>88</v>
      </c>
      <c r="X94" s="53" t="s">
        <v>89</v>
      </c>
      <c r="Y94" s="55" t="s">
        <v>90</v>
      </c>
      <c r="Z94" s="48">
        <v>1000000</v>
      </c>
      <c r="AA94" s="48">
        <v>300000</v>
      </c>
      <c r="AB94" s="48">
        <v>1000000</v>
      </c>
      <c r="AC94" s="114">
        <f t="shared" si="4"/>
        <v>0</v>
      </c>
      <c r="AD94" s="112">
        <f>Table3[[#This Row],[End Date
(Rebaselined)]]-Table3[[#This Row],[Start Date
 (Rebaselined)]]</f>
        <v>273</v>
      </c>
      <c r="AE94" s="112">
        <f>AD94*Table3[[#This Row],[Project Completion %]]</f>
        <v>54.6</v>
      </c>
      <c r="AF94" s="53" t="s">
        <v>142</v>
      </c>
    </row>
    <row r="95" spans="2:32" ht="25.95" customHeight="1" x14ac:dyDescent="0.25">
      <c r="B95" s="50" t="s">
        <v>81</v>
      </c>
      <c r="C95" s="50" t="s">
        <v>81</v>
      </c>
      <c r="D95" s="51">
        <v>44994</v>
      </c>
      <c r="E95" s="117" t="s">
        <v>434</v>
      </c>
      <c r="F95" s="52" t="s">
        <v>82</v>
      </c>
      <c r="G95" s="46" t="s">
        <v>143</v>
      </c>
      <c r="H95" s="46" t="s">
        <v>144</v>
      </c>
      <c r="I95" s="49">
        <v>0.12</v>
      </c>
      <c r="J95" s="46" t="s">
        <v>24</v>
      </c>
      <c r="K95" s="53" t="s">
        <v>29</v>
      </c>
      <c r="L95" s="51">
        <v>44986</v>
      </c>
      <c r="M95" s="51">
        <v>45250</v>
      </c>
      <c r="N95" s="51">
        <v>45260</v>
      </c>
      <c r="O95" s="51">
        <v>44987</v>
      </c>
      <c r="P95" s="51">
        <v>45219</v>
      </c>
      <c r="Q95" s="51">
        <v>45229</v>
      </c>
      <c r="R95" s="46" t="s">
        <v>113</v>
      </c>
      <c r="S95" s="53" t="s">
        <v>94</v>
      </c>
      <c r="T95" s="54" t="s">
        <v>95</v>
      </c>
      <c r="U95" s="54" t="s">
        <v>96</v>
      </c>
      <c r="V95" s="54" t="s">
        <v>97</v>
      </c>
      <c r="W95" s="53" t="s">
        <v>98</v>
      </c>
      <c r="X95" s="53" t="s">
        <v>99</v>
      </c>
      <c r="Y95" s="55" t="s">
        <v>90</v>
      </c>
      <c r="Z95" s="48">
        <v>1000000</v>
      </c>
      <c r="AA95" s="48">
        <v>300000</v>
      </c>
      <c r="AB95" s="48">
        <v>1000000</v>
      </c>
      <c r="AC95" s="114">
        <f t="shared" si="4"/>
        <v>0</v>
      </c>
      <c r="AD95" s="112">
        <f>Table3[[#This Row],[End Date
(Rebaselined)]]-Table3[[#This Row],[Start Date
 (Rebaselined)]]</f>
        <v>242</v>
      </c>
      <c r="AE95" s="112">
        <f>AD95*Table3[[#This Row],[Project Completion %]]</f>
        <v>29.04</v>
      </c>
      <c r="AF95" s="53" t="s">
        <v>145</v>
      </c>
    </row>
    <row r="96" spans="2:32" ht="25.95" customHeight="1" x14ac:dyDescent="0.25">
      <c r="B96" s="50" t="s">
        <v>81</v>
      </c>
      <c r="C96" s="50" t="s">
        <v>81</v>
      </c>
      <c r="D96" s="51">
        <v>44994</v>
      </c>
      <c r="E96" s="117" t="s">
        <v>435</v>
      </c>
      <c r="F96" s="52" t="s">
        <v>82</v>
      </c>
      <c r="G96" s="46" t="s">
        <v>146</v>
      </c>
      <c r="H96" s="46" t="s">
        <v>147</v>
      </c>
      <c r="I96" s="49">
        <v>0.13</v>
      </c>
      <c r="J96" s="46" t="s">
        <v>23</v>
      </c>
      <c r="K96" s="53" t="s">
        <v>28</v>
      </c>
      <c r="L96" s="51">
        <v>44986</v>
      </c>
      <c r="M96" s="51">
        <v>45250</v>
      </c>
      <c r="N96" s="51">
        <v>45260</v>
      </c>
      <c r="O96" s="51">
        <v>45051</v>
      </c>
      <c r="P96" s="51">
        <v>45097</v>
      </c>
      <c r="Q96" s="51">
        <v>45114</v>
      </c>
      <c r="R96" s="46" t="s">
        <v>48</v>
      </c>
      <c r="S96" s="53" t="s">
        <v>85</v>
      </c>
      <c r="T96" s="54" t="s">
        <v>104</v>
      </c>
      <c r="U96" s="54" t="s">
        <v>105</v>
      </c>
      <c r="V96" s="54" t="s">
        <v>106</v>
      </c>
      <c r="W96" s="53" t="s">
        <v>107</v>
      </c>
      <c r="X96" s="53" t="s">
        <v>108</v>
      </c>
      <c r="Y96" s="55" t="s">
        <v>90</v>
      </c>
      <c r="Z96" s="48">
        <v>1000000</v>
      </c>
      <c r="AA96" s="48">
        <v>300000</v>
      </c>
      <c r="AB96" s="48">
        <v>1000000</v>
      </c>
      <c r="AC96" s="114">
        <f t="shared" si="4"/>
        <v>0</v>
      </c>
      <c r="AD96" s="112">
        <f>Table3[[#This Row],[End Date
(Rebaselined)]]-Table3[[#This Row],[Start Date
 (Rebaselined)]]</f>
        <v>63</v>
      </c>
      <c r="AE96" s="112">
        <f>AD96*Table3[[#This Row],[Project Completion %]]</f>
        <v>8.19</v>
      </c>
      <c r="AF96" s="53" t="s">
        <v>148</v>
      </c>
    </row>
    <row r="97" spans="2:32" ht="25.95" customHeight="1" x14ac:dyDescent="0.25">
      <c r="B97" s="50" t="s">
        <v>81</v>
      </c>
      <c r="C97" s="50" t="s">
        <v>81</v>
      </c>
      <c r="D97" s="51">
        <v>44994</v>
      </c>
      <c r="E97" s="117" t="s">
        <v>436</v>
      </c>
      <c r="F97" s="52" t="s">
        <v>82</v>
      </c>
      <c r="G97" s="46" t="s">
        <v>110</v>
      </c>
      <c r="H97" s="46" t="s">
        <v>111</v>
      </c>
      <c r="I97" s="49">
        <v>0.14000000000000001</v>
      </c>
      <c r="J97" s="46" t="s">
        <v>22</v>
      </c>
      <c r="K97" s="53" t="s">
        <v>28</v>
      </c>
      <c r="L97" s="51">
        <v>44986</v>
      </c>
      <c r="M97" s="51">
        <v>45250</v>
      </c>
      <c r="N97" s="51">
        <v>45260</v>
      </c>
      <c r="O97" s="51">
        <v>44958</v>
      </c>
      <c r="P97" s="51">
        <v>45291</v>
      </c>
      <c r="Q97" s="51">
        <v>45291</v>
      </c>
      <c r="R97" s="46" t="s">
        <v>42</v>
      </c>
      <c r="S97" s="53" t="s">
        <v>114</v>
      </c>
      <c r="T97" s="54" t="s">
        <v>115</v>
      </c>
      <c r="U97" s="54" t="s">
        <v>99</v>
      </c>
      <c r="V97" s="54" t="s">
        <v>116</v>
      </c>
      <c r="W97" s="53" t="s">
        <v>117</v>
      </c>
      <c r="X97" s="53" t="s">
        <v>118</v>
      </c>
      <c r="Y97" s="55" t="s">
        <v>90</v>
      </c>
      <c r="Z97" s="48">
        <v>1000000</v>
      </c>
      <c r="AA97" s="48">
        <v>300000</v>
      </c>
      <c r="AB97" s="48">
        <v>1000000</v>
      </c>
      <c r="AC97" s="114">
        <f t="shared" si="4"/>
        <v>0</v>
      </c>
      <c r="AD97" s="112">
        <f>Table3[[#This Row],[End Date
(Rebaselined)]]-Table3[[#This Row],[Start Date
 (Rebaselined)]]</f>
        <v>333</v>
      </c>
      <c r="AE97" s="112">
        <f>AD97*Table3[[#This Row],[Project Completion %]]</f>
        <v>46.620000000000005</v>
      </c>
      <c r="AF97" s="53" t="s">
        <v>149</v>
      </c>
    </row>
    <row r="98" spans="2:32" ht="25.95" customHeight="1" x14ac:dyDescent="0.25">
      <c r="B98" s="50" t="s">
        <v>81</v>
      </c>
      <c r="C98" s="50" t="s">
        <v>81</v>
      </c>
      <c r="D98" s="51">
        <v>44994</v>
      </c>
      <c r="E98" s="117" t="s">
        <v>437</v>
      </c>
      <c r="F98" s="52" t="s">
        <v>82</v>
      </c>
      <c r="G98" s="46" t="s">
        <v>92</v>
      </c>
      <c r="H98" s="46" t="s">
        <v>150</v>
      </c>
      <c r="I98" s="49">
        <v>0.2</v>
      </c>
      <c r="J98" s="46" t="s">
        <v>112</v>
      </c>
      <c r="K98" s="53" t="s">
        <v>29</v>
      </c>
      <c r="L98" s="51">
        <v>44986</v>
      </c>
      <c r="M98" s="51">
        <v>45250</v>
      </c>
      <c r="N98" s="51">
        <v>45260</v>
      </c>
      <c r="O98" s="51">
        <v>44986</v>
      </c>
      <c r="P98" s="51">
        <v>45250</v>
      </c>
      <c r="Q98" s="51">
        <v>45260</v>
      </c>
      <c r="R98" s="46" t="s">
        <v>137</v>
      </c>
      <c r="S98" s="53" t="s">
        <v>94</v>
      </c>
      <c r="T98" s="54" t="s">
        <v>121</v>
      </c>
      <c r="U98" s="54" t="s">
        <v>122</v>
      </c>
      <c r="V98" s="54" t="s">
        <v>123</v>
      </c>
      <c r="W98" s="53" t="s">
        <v>124</v>
      </c>
      <c r="X98" s="53" t="s">
        <v>125</v>
      </c>
      <c r="Y98" s="55" t="s">
        <v>90</v>
      </c>
      <c r="Z98" s="48">
        <v>1000000</v>
      </c>
      <c r="AA98" s="48">
        <v>300000</v>
      </c>
      <c r="AB98" s="48">
        <v>1000000</v>
      </c>
      <c r="AC98" s="114">
        <f t="shared" si="4"/>
        <v>0</v>
      </c>
      <c r="AD98" s="112">
        <f>Table3[[#This Row],[End Date
(Rebaselined)]]-Table3[[#This Row],[Start Date
 (Rebaselined)]]</f>
        <v>274</v>
      </c>
      <c r="AE98" s="112">
        <f>AD98*Table3[[#This Row],[Project Completion %]]</f>
        <v>54.800000000000004</v>
      </c>
      <c r="AF98" s="53" t="s">
        <v>151</v>
      </c>
    </row>
    <row r="99" spans="2:32" ht="25.95" customHeight="1" x14ac:dyDescent="0.25">
      <c r="B99" s="50" t="s">
        <v>81</v>
      </c>
      <c r="C99" s="50" t="s">
        <v>81</v>
      </c>
      <c r="D99" s="51">
        <v>44994</v>
      </c>
      <c r="E99" s="117" t="s">
        <v>438</v>
      </c>
      <c r="F99" s="52" t="s">
        <v>82</v>
      </c>
      <c r="G99" s="46" t="s">
        <v>136</v>
      </c>
      <c r="H99" s="46" t="s">
        <v>136</v>
      </c>
      <c r="I99" s="49">
        <v>0.22</v>
      </c>
      <c r="J99" s="46" t="s">
        <v>24</v>
      </c>
      <c r="K99" s="53" t="s">
        <v>29</v>
      </c>
      <c r="L99" s="51">
        <v>44986</v>
      </c>
      <c r="M99" s="51">
        <v>45250</v>
      </c>
      <c r="N99" s="51">
        <v>45260</v>
      </c>
      <c r="O99" s="51">
        <v>44986</v>
      </c>
      <c r="P99" s="51">
        <v>45250</v>
      </c>
      <c r="Q99" s="51">
        <v>45260</v>
      </c>
      <c r="R99" s="46" t="s">
        <v>103</v>
      </c>
      <c r="S99" s="53" t="s">
        <v>129</v>
      </c>
      <c r="T99" s="54" t="s">
        <v>130</v>
      </c>
      <c r="U99" s="54" t="s">
        <v>131</v>
      </c>
      <c r="V99" s="54" t="s">
        <v>132</v>
      </c>
      <c r="W99" s="53" t="s">
        <v>133</v>
      </c>
      <c r="X99" s="53" t="s">
        <v>134</v>
      </c>
      <c r="Y99" s="55" t="s">
        <v>90</v>
      </c>
      <c r="Z99" s="48">
        <v>1000000</v>
      </c>
      <c r="AA99" s="48">
        <v>300000</v>
      </c>
      <c r="AB99" s="48">
        <v>1000000</v>
      </c>
      <c r="AC99" s="114">
        <f t="shared" si="4"/>
        <v>0</v>
      </c>
      <c r="AD99" s="112">
        <f>Table3[[#This Row],[End Date
(Rebaselined)]]-Table3[[#This Row],[Start Date
 (Rebaselined)]]</f>
        <v>274</v>
      </c>
      <c r="AE99" s="112">
        <f>AD99*Table3[[#This Row],[Project Completion %]]</f>
        <v>60.28</v>
      </c>
      <c r="AF99" s="53" t="s">
        <v>126</v>
      </c>
    </row>
    <row r="100" spans="2:32" ht="25.95" customHeight="1" x14ac:dyDescent="0.25">
      <c r="B100" s="50" t="s">
        <v>81</v>
      </c>
      <c r="C100" s="50" t="s">
        <v>81</v>
      </c>
      <c r="D100" s="51">
        <v>44994</v>
      </c>
      <c r="E100" s="117" t="s">
        <v>439</v>
      </c>
      <c r="F100" s="52" t="s">
        <v>82</v>
      </c>
      <c r="G100" s="46" t="s">
        <v>92</v>
      </c>
      <c r="H100" s="46" t="s">
        <v>150</v>
      </c>
      <c r="I100" s="49">
        <v>0.5</v>
      </c>
      <c r="J100" s="46" t="s">
        <v>23</v>
      </c>
      <c r="K100" s="53" t="s">
        <v>28</v>
      </c>
      <c r="L100" s="51">
        <v>44986</v>
      </c>
      <c r="M100" s="51">
        <v>45250</v>
      </c>
      <c r="N100" s="51">
        <v>45260</v>
      </c>
      <c r="O100" s="51">
        <v>44986</v>
      </c>
      <c r="P100" s="51">
        <v>45250</v>
      </c>
      <c r="Q100" s="51">
        <v>45260</v>
      </c>
      <c r="R100" s="46" t="s">
        <v>113</v>
      </c>
      <c r="S100" s="53" t="s">
        <v>129</v>
      </c>
      <c r="T100" s="54" t="s">
        <v>130</v>
      </c>
      <c r="U100" s="54" t="s">
        <v>131</v>
      </c>
      <c r="V100" s="54" t="s">
        <v>132</v>
      </c>
      <c r="W100" s="53" t="s">
        <v>133</v>
      </c>
      <c r="X100" s="53" t="s">
        <v>134</v>
      </c>
      <c r="Y100" s="55" t="s">
        <v>90</v>
      </c>
      <c r="Z100" s="48">
        <v>1000000</v>
      </c>
      <c r="AA100" s="48">
        <v>300000</v>
      </c>
      <c r="AB100" s="48">
        <v>1500000</v>
      </c>
      <c r="AC100" s="114">
        <f t="shared" si="4"/>
        <v>-500000</v>
      </c>
      <c r="AD100" s="112">
        <f>Table3[[#This Row],[End Date
(Rebaselined)]]-Table3[[#This Row],[Start Date
 (Rebaselined)]]</f>
        <v>274</v>
      </c>
      <c r="AE100" s="112">
        <f>AD100*Table3[[#This Row],[Project Completion %]]</f>
        <v>137</v>
      </c>
      <c r="AF100" s="53" t="s">
        <v>135</v>
      </c>
    </row>
    <row r="101" spans="2:32" ht="25.95" customHeight="1" x14ac:dyDescent="0.25">
      <c r="B101" s="44" t="s">
        <v>81</v>
      </c>
      <c r="C101" s="44" t="s">
        <v>81</v>
      </c>
      <c r="D101" s="45">
        <v>44994</v>
      </c>
      <c r="E101" s="117" t="s">
        <v>440</v>
      </c>
      <c r="F101" s="52" t="s">
        <v>82</v>
      </c>
      <c r="G101" s="46" t="s">
        <v>83</v>
      </c>
      <c r="H101" s="46" t="s">
        <v>84</v>
      </c>
      <c r="I101" s="49">
        <v>0.5</v>
      </c>
      <c r="J101" s="46" t="s">
        <v>24</v>
      </c>
      <c r="K101" s="46" t="s">
        <v>27</v>
      </c>
      <c r="L101" s="45">
        <v>44986</v>
      </c>
      <c r="M101" s="45">
        <v>45250</v>
      </c>
      <c r="N101" s="45">
        <v>45260</v>
      </c>
      <c r="O101" s="45">
        <v>44986</v>
      </c>
      <c r="P101" s="45">
        <v>45250</v>
      </c>
      <c r="Q101" s="45">
        <v>45259</v>
      </c>
      <c r="R101" s="46" t="s">
        <v>42</v>
      </c>
      <c r="S101" s="46" t="s">
        <v>85</v>
      </c>
      <c r="T101" s="47" t="s">
        <v>86</v>
      </c>
      <c r="U101" s="47" t="s">
        <v>83</v>
      </c>
      <c r="V101" s="47" t="s">
        <v>87</v>
      </c>
      <c r="W101" s="46" t="s">
        <v>88</v>
      </c>
      <c r="X101" s="46" t="s">
        <v>89</v>
      </c>
      <c r="Y101" s="55" t="s">
        <v>90</v>
      </c>
      <c r="Z101" s="48">
        <v>0</v>
      </c>
      <c r="AA101" s="48">
        <v>0</v>
      </c>
      <c r="AB101" s="48">
        <v>0</v>
      </c>
      <c r="AC101" s="114">
        <f t="shared" si="4"/>
        <v>0</v>
      </c>
      <c r="AD101" s="112">
        <f>Table3[[#This Row],[End Date
(Rebaselined)]]-Table3[[#This Row],[Start Date
 (Rebaselined)]]</f>
        <v>273</v>
      </c>
      <c r="AE101" s="112">
        <f>AD101*Table3[[#This Row],[Project Completion %]]</f>
        <v>136.5</v>
      </c>
      <c r="AF101" s="53" t="s">
        <v>91</v>
      </c>
    </row>
    <row r="102" spans="2:32" ht="25.95" customHeight="1" x14ac:dyDescent="0.25">
      <c r="B102" s="50" t="s">
        <v>81</v>
      </c>
      <c r="C102" s="50" t="s">
        <v>81</v>
      </c>
      <c r="D102" s="51">
        <v>44994</v>
      </c>
      <c r="E102" s="117" t="s">
        <v>441</v>
      </c>
      <c r="F102" s="52" t="s">
        <v>82</v>
      </c>
      <c r="G102" s="46" t="s">
        <v>92</v>
      </c>
      <c r="H102" s="46" t="s">
        <v>93</v>
      </c>
      <c r="I102" s="49">
        <v>0.2</v>
      </c>
      <c r="J102" s="46" t="s">
        <v>23</v>
      </c>
      <c r="K102" s="53" t="s">
        <v>28</v>
      </c>
      <c r="L102" s="51">
        <v>44986</v>
      </c>
      <c r="M102" s="51">
        <v>45250</v>
      </c>
      <c r="N102" s="51">
        <v>45260</v>
      </c>
      <c r="O102" s="51">
        <v>44987</v>
      </c>
      <c r="P102" s="51">
        <v>45219</v>
      </c>
      <c r="Q102" s="51">
        <v>45229</v>
      </c>
      <c r="R102" s="46" t="s">
        <v>42</v>
      </c>
      <c r="S102" s="53" t="s">
        <v>94</v>
      </c>
      <c r="T102" s="54" t="s">
        <v>95</v>
      </c>
      <c r="U102" s="54" t="s">
        <v>96</v>
      </c>
      <c r="V102" s="54" t="s">
        <v>97</v>
      </c>
      <c r="W102" s="53" t="s">
        <v>98</v>
      </c>
      <c r="X102" s="53" t="s">
        <v>99</v>
      </c>
      <c r="Y102" s="55" t="s">
        <v>90</v>
      </c>
      <c r="Z102" s="48">
        <v>1000000</v>
      </c>
      <c r="AA102" s="48">
        <v>300000</v>
      </c>
      <c r="AB102" s="48">
        <v>1000000</v>
      </c>
      <c r="AC102" s="114">
        <f t="shared" si="4"/>
        <v>0</v>
      </c>
      <c r="AD102" s="112">
        <f>Table3[[#This Row],[End Date
(Rebaselined)]]-Table3[[#This Row],[Start Date
 (Rebaselined)]]</f>
        <v>242</v>
      </c>
      <c r="AE102" s="112">
        <f>AD102*Table3[[#This Row],[Project Completion %]]</f>
        <v>48.400000000000006</v>
      </c>
      <c r="AF102" s="53" t="s">
        <v>100</v>
      </c>
    </row>
    <row r="103" spans="2:32" ht="25.95" customHeight="1" x14ac:dyDescent="0.25">
      <c r="B103" s="50" t="s">
        <v>81</v>
      </c>
      <c r="C103" s="50" t="s">
        <v>81</v>
      </c>
      <c r="D103" s="51">
        <v>44994</v>
      </c>
      <c r="E103" s="117" t="s">
        <v>442</v>
      </c>
      <c r="F103" s="52" t="s">
        <v>82</v>
      </c>
      <c r="G103" s="46" t="s">
        <v>101</v>
      </c>
      <c r="H103" s="46" t="s">
        <v>102</v>
      </c>
      <c r="I103" s="49">
        <v>0.5</v>
      </c>
      <c r="J103" s="46" t="s">
        <v>22</v>
      </c>
      <c r="K103" s="53" t="s">
        <v>28</v>
      </c>
      <c r="L103" s="51">
        <v>44986</v>
      </c>
      <c r="M103" s="51">
        <v>45250</v>
      </c>
      <c r="N103" s="51">
        <v>45260</v>
      </c>
      <c r="O103" s="51">
        <v>44927</v>
      </c>
      <c r="P103" s="51">
        <v>45097</v>
      </c>
      <c r="Q103" s="51">
        <v>45114</v>
      </c>
      <c r="R103" s="46" t="s">
        <v>103</v>
      </c>
      <c r="S103" s="53" t="s">
        <v>85</v>
      </c>
      <c r="T103" s="54" t="s">
        <v>104</v>
      </c>
      <c r="U103" s="54" t="s">
        <v>105</v>
      </c>
      <c r="V103" s="54" t="s">
        <v>106</v>
      </c>
      <c r="W103" s="53" t="s">
        <v>107</v>
      </c>
      <c r="X103" s="53" t="s">
        <v>108</v>
      </c>
      <c r="Y103" s="55" t="s">
        <v>90</v>
      </c>
      <c r="Z103" s="48">
        <v>1000000</v>
      </c>
      <c r="AA103" s="48">
        <v>300000</v>
      </c>
      <c r="AB103" s="48">
        <v>1000000</v>
      </c>
      <c r="AC103" s="114">
        <f t="shared" si="4"/>
        <v>0</v>
      </c>
      <c r="AD103" s="112">
        <f>Table3[[#This Row],[End Date
(Rebaselined)]]-Table3[[#This Row],[Start Date
 (Rebaselined)]]</f>
        <v>187</v>
      </c>
      <c r="AE103" s="112">
        <f>AD103*Table3[[#This Row],[Project Completion %]]</f>
        <v>93.5</v>
      </c>
      <c r="AF103" s="53" t="s">
        <v>109</v>
      </c>
    </row>
    <row r="104" spans="2:32" ht="25.95" customHeight="1" x14ac:dyDescent="0.25">
      <c r="B104" s="50" t="s">
        <v>81</v>
      </c>
      <c r="C104" s="50" t="s">
        <v>81</v>
      </c>
      <c r="D104" s="51">
        <v>44994</v>
      </c>
      <c r="E104" s="117" t="s">
        <v>443</v>
      </c>
      <c r="F104" s="52" t="s">
        <v>82</v>
      </c>
      <c r="G104" s="46" t="s">
        <v>110</v>
      </c>
      <c r="H104" s="46" t="s">
        <v>111</v>
      </c>
      <c r="I104" s="49">
        <v>0.6</v>
      </c>
      <c r="J104" s="46" t="s">
        <v>112</v>
      </c>
      <c r="K104" s="53" t="s">
        <v>27</v>
      </c>
      <c r="L104" s="51">
        <v>44986</v>
      </c>
      <c r="M104" s="51">
        <v>45250</v>
      </c>
      <c r="N104" s="51">
        <v>45260</v>
      </c>
      <c r="O104" s="51">
        <v>44958</v>
      </c>
      <c r="P104" s="51">
        <v>45291</v>
      </c>
      <c r="Q104" s="51">
        <v>45291</v>
      </c>
      <c r="R104" s="46" t="s">
        <v>113</v>
      </c>
      <c r="S104" s="53" t="s">
        <v>114</v>
      </c>
      <c r="T104" s="54" t="s">
        <v>115</v>
      </c>
      <c r="U104" s="54" t="s">
        <v>99</v>
      </c>
      <c r="V104" s="54" t="s">
        <v>116</v>
      </c>
      <c r="W104" s="53" t="s">
        <v>117</v>
      </c>
      <c r="X104" s="53" t="s">
        <v>118</v>
      </c>
      <c r="Y104" s="55" t="s">
        <v>90</v>
      </c>
      <c r="Z104" s="48">
        <v>1000000</v>
      </c>
      <c r="AA104" s="48">
        <v>300000</v>
      </c>
      <c r="AB104" s="48">
        <v>1000000</v>
      </c>
      <c r="AC104" s="114">
        <f t="shared" si="4"/>
        <v>0</v>
      </c>
      <c r="AD104" s="112">
        <f>Table3[[#This Row],[End Date
(Rebaselined)]]-Table3[[#This Row],[Start Date
 (Rebaselined)]]</f>
        <v>333</v>
      </c>
      <c r="AE104" s="112">
        <f>AD104*Table3[[#This Row],[Project Completion %]]</f>
        <v>199.79999999999998</v>
      </c>
      <c r="AF104" s="53" t="s">
        <v>119</v>
      </c>
    </row>
    <row r="105" spans="2:32" ht="25.95" customHeight="1" x14ac:dyDescent="0.25">
      <c r="B105" s="50" t="s">
        <v>81</v>
      </c>
      <c r="C105" s="50" t="s">
        <v>81</v>
      </c>
      <c r="D105" s="51">
        <v>44994</v>
      </c>
      <c r="E105" s="117" t="s">
        <v>444</v>
      </c>
      <c r="F105" s="52" t="s">
        <v>82</v>
      </c>
      <c r="G105" s="46" t="s">
        <v>120</v>
      </c>
      <c r="H105" s="46" t="s">
        <v>120</v>
      </c>
      <c r="I105" s="49">
        <v>0.8</v>
      </c>
      <c r="J105" s="46" t="s">
        <v>112</v>
      </c>
      <c r="K105" s="53" t="s">
        <v>27</v>
      </c>
      <c r="L105" s="51">
        <v>44986</v>
      </c>
      <c r="M105" s="51">
        <v>45250</v>
      </c>
      <c r="N105" s="51">
        <v>45260</v>
      </c>
      <c r="O105" s="51">
        <v>44986</v>
      </c>
      <c r="P105" s="51">
        <v>45250</v>
      </c>
      <c r="Q105" s="51">
        <v>45260</v>
      </c>
      <c r="R105" s="46" t="s">
        <v>48</v>
      </c>
      <c r="S105" s="53" t="s">
        <v>94</v>
      </c>
      <c r="T105" s="54" t="s">
        <v>121</v>
      </c>
      <c r="U105" s="54" t="s">
        <v>122</v>
      </c>
      <c r="V105" s="54" t="s">
        <v>123</v>
      </c>
      <c r="W105" s="53" t="s">
        <v>124</v>
      </c>
      <c r="X105" s="53" t="s">
        <v>125</v>
      </c>
      <c r="Y105" s="55" t="s">
        <v>90</v>
      </c>
      <c r="Z105" s="48">
        <v>1000000</v>
      </c>
      <c r="AA105" s="48">
        <v>300000</v>
      </c>
      <c r="AB105" s="48">
        <v>1000000</v>
      </c>
      <c r="AC105" s="114">
        <f t="shared" si="4"/>
        <v>0</v>
      </c>
      <c r="AD105" s="112">
        <f>Table3[[#This Row],[End Date
(Rebaselined)]]-Table3[[#This Row],[Start Date
 (Rebaselined)]]</f>
        <v>274</v>
      </c>
      <c r="AE105" s="112">
        <f>AD105*Table3[[#This Row],[Project Completion %]]</f>
        <v>219.20000000000002</v>
      </c>
      <c r="AF105" s="53" t="s">
        <v>126</v>
      </c>
    </row>
    <row r="106" spans="2:32" ht="25.95" customHeight="1" x14ac:dyDescent="0.25">
      <c r="B106" s="50" t="s">
        <v>81</v>
      </c>
      <c r="C106" s="50" t="s">
        <v>81</v>
      </c>
      <c r="D106" s="51">
        <v>44994</v>
      </c>
      <c r="E106" s="117" t="s">
        <v>445</v>
      </c>
      <c r="F106" s="52" t="s">
        <v>82</v>
      </c>
      <c r="G106" s="46" t="s">
        <v>127</v>
      </c>
      <c r="H106" s="46" t="s">
        <v>128</v>
      </c>
      <c r="I106" s="49">
        <v>0.99</v>
      </c>
      <c r="J106" s="46" t="s">
        <v>23</v>
      </c>
      <c r="K106" s="53" t="s">
        <v>28</v>
      </c>
      <c r="L106" s="51">
        <v>44986</v>
      </c>
      <c r="M106" s="51">
        <v>45250</v>
      </c>
      <c r="N106" s="51">
        <v>45260</v>
      </c>
      <c r="O106" s="51">
        <v>44986</v>
      </c>
      <c r="P106" s="51">
        <v>45250</v>
      </c>
      <c r="Q106" s="51">
        <v>45260</v>
      </c>
      <c r="R106" s="46" t="s">
        <v>42</v>
      </c>
      <c r="S106" s="53" t="s">
        <v>129</v>
      </c>
      <c r="T106" s="54" t="s">
        <v>130</v>
      </c>
      <c r="U106" s="54" t="s">
        <v>131</v>
      </c>
      <c r="V106" s="54" t="s">
        <v>132</v>
      </c>
      <c r="W106" s="53" t="s">
        <v>133</v>
      </c>
      <c r="X106" s="53" t="s">
        <v>134</v>
      </c>
      <c r="Y106" s="55" t="s">
        <v>90</v>
      </c>
      <c r="Z106" s="48">
        <v>1000000</v>
      </c>
      <c r="AA106" s="48">
        <v>300000</v>
      </c>
      <c r="AB106" s="48">
        <v>1000000</v>
      </c>
      <c r="AC106" s="114">
        <f t="shared" si="4"/>
        <v>0</v>
      </c>
      <c r="AD106" s="112">
        <f>Table3[[#This Row],[End Date
(Rebaselined)]]-Table3[[#This Row],[Start Date
 (Rebaselined)]]</f>
        <v>274</v>
      </c>
      <c r="AE106" s="112">
        <f>AD106*Table3[[#This Row],[Project Completion %]]</f>
        <v>271.26</v>
      </c>
      <c r="AF106" s="53" t="s">
        <v>135</v>
      </c>
    </row>
    <row r="107" spans="2:32" ht="25.95" customHeight="1" x14ac:dyDescent="0.25">
      <c r="B107" s="50" t="s">
        <v>81</v>
      </c>
      <c r="C107" s="50" t="s">
        <v>81</v>
      </c>
      <c r="D107" s="51">
        <v>44994</v>
      </c>
      <c r="E107" s="117" t="s">
        <v>446</v>
      </c>
      <c r="F107" s="52" t="s">
        <v>82</v>
      </c>
      <c r="G107" s="46" t="s">
        <v>136</v>
      </c>
      <c r="H107" s="46" t="s">
        <v>136</v>
      </c>
      <c r="I107" s="49">
        <v>0.99</v>
      </c>
      <c r="J107" s="46" t="s">
        <v>22</v>
      </c>
      <c r="K107" s="53" t="s">
        <v>27</v>
      </c>
      <c r="L107" s="51">
        <v>44986</v>
      </c>
      <c r="M107" s="51">
        <v>45250</v>
      </c>
      <c r="N107" s="51">
        <v>45260</v>
      </c>
      <c r="O107" s="51">
        <v>44986</v>
      </c>
      <c r="P107" s="51">
        <v>45250</v>
      </c>
      <c r="Q107" s="51">
        <v>45260</v>
      </c>
      <c r="R107" s="46" t="s">
        <v>137</v>
      </c>
      <c r="S107" s="53" t="s">
        <v>129</v>
      </c>
      <c r="T107" s="54" t="s">
        <v>130</v>
      </c>
      <c r="U107" s="54" t="s">
        <v>131</v>
      </c>
      <c r="V107" s="54" t="s">
        <v>132</v>
      </c>
      <c r="W107" s="53" t="s">
        <v>133</v>
      </c>
      <c r="X107" s="53" t="s">
        <v>134</v>
      </c>
      <c r="Y107" s="55" t="s">
        <v>90</v>
      </c>
      <c r="Z107" s="48">
        <v>1000000</v>
      </c>
      <c r="AA107" s="48">
        <v>300000</v>
      </c>
      <c r="AB107" s="48">
        <v>1000000</v>
      </c>
      <c r="AC107" s="114">
        <f t="shared" si="4"/>
        <v>0</v>
      </c>
      <c r="AD107" s="112">
        <f>Table3[[#This Row],[End Date
(Rebaselined)]]-Table3[[#This Row],[Start Date
 (Rebaselined)]]</f>
        <v>274</v>
      </c>
      <c r="AE107" s="112">
        <f>AD107*Table3[[#This Row],[Project Completion %]]</f>
        <v>271.26</v>
      </c>
      <c r="AF107" s="53" t="s">
        <v>138</v>
      </c>
    </row>
    <row r="108" spans="2:32" ht="25.95" customHeight="1" x14ac:dyDescent="0.25">
      <c r="B108" s="50" t="s">
        <v>81</v>
      </c>
      <c r="C108" s="50" t="s">
        <v>81</v>
      </c>
      <c r="D108" s="51">
        <v>44994</v>
      </c>
      <c r="E108" s="117" t="s">
        <v>447</v>
      </c>
      <c r="F108" s="52" t="s">
        <v>82</v>
      </c>
      <c r="G108" s="46" t="s">
        <v>139</v>
      </c>
      <c r="H108" s="46" t="s">
        <v>140</v>
      </c>
      <c r="I108" s="49">
        <v>0.2</v>
      </c>
      <c r="J108" s="46" t="s">
        <v>112</v>
      </c>
      <c r="K108" s="53" t="s">
        <v>29</v>
      </c>
      <c r="L108" s="51">
        <v>44986</v>
      </c>
      <c r="M108" s="51">
        <v>45250</v>
      </c>
      <c r="N108" s="51">
        <v>45260</v>
      </c>
      <c r="O108" s="51">
        <v>44986</v>
      </c>
      <c r="P108" s="51">
        <v>45250</v>
      </c>
      <c r="Q108" s="51">
        <v>45259</v>
      </c>
      <c r="R108" s="46" t="s">
        <v>103</v>
      </c>
      <c r="S108" s="53" t="s">
        <v>85</v>
      </c>
      <c r="T108" s="54" t="s">
        <v>86</v>
      </c>
      <c r="U108" s="54" t="s">
        <v>141</v>
      </c>
      <c r="V108" s="54" t="s">
        <v>87</v>
      </c>
      <c r="W108" s="53" t="s">
        <v>88</v>
      </c>
      <c r="X108" s="53" t="s">
        <v>89</v>
      </c>
      <c r="Y108" s="55" t="s">
        <v>90</v>
      </c>
      <c r="Z108" s="48">
        <v>1000000</v>
      </c>
      <c r="AA108" s="48">
        <v>300000</v>
      </c>
      <c r="AB108" s="48">
        <v>1000000</v>
      </c>
      <c r="AC108" s="114">
        <f t="shared" si="4"/>
        <v>0</v>
      </c>
      <c r="AD108" s="112">
        <f>Table3[[#This Row],[End Date
(Rebaselined)]]-Table3[[#This Row],[Start Date
 (Rebaselined)]]</f>
        <v>273</v>
      </c>
      <c r="AE108" s="112">
        <f>AD108*Table3[[#This Row],[Project Completion %]]</f>
        <v>54.6</v>
      </c>
      <c r="AF108" s="53" t="s">
        <v>142</v>
      </c>
    </row>
    <row r="109" spans="2:32" ht="25.95" customHeight="1" x14ac:dyDescent="0.25">
      <c r="B109" s="50" t="s">
        <v>81</v>
      </c>
      <c r="C109" s="50" t="s">
        <v>81</v>
      </c>
      <c r="D109" s="51">
        <v>44994</v>
      </c>
      <c r="E109" s="117" t="s">
        <v>448</v>
      </c>
      <c r="F109" s="52" t="s">
        <v>82</v>
      </c>
      <c r="G109" s="46" t="s">
        <v>143</v>
      </c>
      <c r="H109" s="46" t="s">
        <v>144</v>
      </c>
      <c r="I109" s="49">
        <v>0.12</v>
      </c>
      <c r="J109" s="46" t="s">
        <v>24</v>
      </c>
      <c r="K109" s="53" t="s">
        <v>29</v>
      </c>
      <c r="L109" s="51">
        <v>44986</v>
      </c>
      <c r="M109" s="51">
        <v>45250</v>
      </c>
      <c r="N109" s="51">
        <v>45260</v>
      </c>
      <c r="O109" s="51">
        <v>44987</v>
      </c>
      <c r="P109" s="51">
        <v>45219</v>
      </c>
      <c r="Q109" s="51">
        <v>45229</v>
      </c>
      <c r="R109" s="46" t="s">
        <v>113</v>
      </c>
      <c r="S109" s="53" t="s">
        <v>94</v>
      </c>
      <c r="T109" s="54" t="s">
        <v>95</v>
      </c>
      <c r="U109" s="54" t="s">
        <v>96</v>
      </c>
      <c r="V109" s="54" t="s">
        <v>97</v>
      </c>
      <c r="W109" s="53" t="s">
        <v>98</v>
      </c>
      <c r="X109" s="53" t="s">
        <v>99</v>
      </c>
      <c r="Y109" s="55" t="s">
        <v>90</v>
      </c>
      <c r="Z109" s="48">
        <v>1000000</v>
      </c>
      <c r="AA109" s="48">
        <v>300000</v>
      </c>
      <c r="AB109" s="48">
        <v>1000000</v>
      </c>
      <c r="AC109" s="114">
        <f t="shared" si="4"/>
        <v>0</v>
      </c>
      <c r="AD109" s="112">
        <f>Table3[[#This Row],[End Date
(Rebaselined)]]-Table3[[#This Row],[Start Date
 (Rebaselined)]]</f>
        <v>242</v>
      </c>
      <c r="AE109" s="112">
        <f>AD109*Table3[[#This Row],[Project Completion %]]</f>
        <v>29.04</v>
      </c>
      <c r="AF109" s="53" t="s">
        <v>145</v>
      </c>
    </row>
    <row r="110" spans="2:32" ht="25.95" customHeight="1" x14ac:dyDescent="0.25">
      <c r="B110" s="50" t="s">
        <v>81</v>
      </c>
      <c r="C110" s="50" t="s">
        <v>81</v>
      </c>
      <c r="D110" s="51">
        <v>44994</v>
      </c>
      <c r="E110" s="117" t="s">
        <v>449</v>
      </c>
      <c r="F110" s="52" t="s">
        <v>82</v>
      </c>
      <c r="G110" s="46" t="s">
        <v>146</v>
      </c>
      <c r="H110" s="46" t="s">
        <v>147</v>
      </c>
      <c r="I110" s="49">
        <v>0.13</v>
      </c>
      <c r="J110" s="46" t="s">
        <v>23</v>
      </c>
      <c r="K110" s="53" t="s">
        <v>28</v>
      </c>
      <c r="L110" s="51">
        <v>44986</v>
      </c>
      <c r="M110" s="51">
        <v>45250</v>
      </c>
      <c r="N110" s="51">
        <v>45260</v>
      </c>
      <c r="O110" s="51">
        <v>45051</v>
      </c>
      <c r="P110" s="51">
        <v>45097</v>
      </c>
      <c r="Q110" s="51">
        <v>45114</v>
      </c>
      <c r="R110" s="46" t="s">
        <v>48</v>
      </c>
      <c r="S110" s="53" t="s">
        <v>85</v>
      </c>
      <c r="T110" s="54" t="s">
        <v>104</v>
      </c>
      <c r="U110" s="54" t="s">
        <v>105</v>
      </c>
      <c r="V110" s="54" t="s">
        <v>106</v>
      </c>
      <c r="W110" s="53" t="s">
        <v>107</v>
      </c>
      <c r="X110" s="53" t="s">
        <v>108</v>
      </c>
      <c r="Y110" s="55" t="s">
        <v>90</v>
      </c>
      <c r="Z110" s="48">
        <v>1000000</v>
      </c>
      <c r="AA110" s="48">
        <v>300000</v>
      </c>
      <c r="AB110" s="48">
        <v>1000000</v>
      </c>
      <c r="AC110" s="114">
        <f t="shared" si="4"/>
        <v>0</v>
      </c>
      <c r="AD110" s="112">
        <f>Table3[[#This Row],[End Date
(Rebaselined)]]-Table3[[#This Row],[Start Date
 (Rebaselined)]]</f>
        <v>63</v>
      </c>
      <c r="AE110" s="112">
        <f>AD110*Table3[[#This Row],[Project Completion %]]</f>
        <v>8.19</v>
      </c>
      <c r="AF110" s="53" t="s">
        <v>148</v>
      </c>
    </row>
    <row r="111" spans="2:32" ht="25.95" customHeight="1" x14ac:dyDescent="0.25">
      <c r="B111" s="50" t="s">
        <v>81</v>
      </c>
      <c r="C111" s="50" t="s">
        <v>81</v>
      </c>
      <c r="D111" s="51">
        <v>44994</v>
      </c>
      <c r="E111" s="117" t="s">
        <v>450</v>
      </c>
      <c r="F111" s="52" t="s">
        <v>82</v>
      </c>
      <c r="G111" s="46" t="s">
        <v>110</v>
      </c>
      <c r="H111" s="46" t="s">
        <v>111</v>
      </c>
      <c r="I111" s="49">
        <v>0.14000000000000001</v>
      </c>
      <c r="J111" s="46" t="s">
        <v>22</v>
      </c>
      <c r="K111" s="53" t="s">
        <v>28</v>
      </c>
      <c r="L111" s="51">
        <v>44986</v>
      </c>
      <c r="M111" s="51">
        <v>45250</v>
      </c>
      <c r="N111" s="51">
        <v>45260</v>
      </c>
      <c r="O111" s="51">
        <v>44958</v>
      </c>
      <c r="P111" s="51">
        <v>45291</v>
      </c>
      <c r="Q111" s="51">
        <v>45291</v>
      </c>
      <c r="R111" s="46" t="s">
        <v>42</v>
      </c>
      <c r="S111" s="53" t="s">
        <v>114</v>
      </c>
      <c r="T111" s="54" t="s">
        <v>115</v>
      </c>
      <c r="U111" s="54" t="s">
        <v>99</v>
      </c>
      <c r="V111" s="54" t="s">
        <v>116</v>
      </c>
      <c r="W111" s="53" t="s">
        <v>117</v>
      </c>
      <c r="X111" s="53" t="s">
        <v>118</v>
      </c>
      <c r="Y111" s="55" t="s">
        <v>90</v>
      </c>
      <c r="Z111" s="48">
        <v>1000000</v>
      </c>
      <c r="AA111" s="48">
        <v>300000</v>
      </c>
      <c r="AB111" s="48">
        <v>1000000</v>
      </c>
      <c r="AC111" s="114">
        <f t="shared" si="4"/>
        <v>0</v>
      </c>
      <c r="AD111" s="112">
        <f>Table3[[#This Row],[End Date
(Rebaselined)]]-Table3[[#This Row],[Start Date
 (Rebaselined)]]</f>
        <v>333</v>
      </c>
      <c r="AE111" s="112">
        <f>AD111*Table3[[#This Row],[Project Completion %]]</f>
        <v>46.620000000000005</v>
      </c>
      <c r="AF111" s="53" t="s">
        <v>149</v>
      </c>
    </row>
    <row r="112" spans="2:32" ht="25.95" customHeight="1" x14ac:dyDescent="0.25">
      <c r="B112" s="50" t="s">
        <v>81</v>
      </c>
      <c r="C112" s="50" t="s">
        <v>81</v>
      </c>
      <c r="D112" s="51">
        <v>44994</v>
      </c>
      <c r="E112" s="117" t="s">
        <v>451</v>
      </c>
      <c r="F112" s="52" t="s">
        <v>82</v>
      </c>
      <c r="G112" s="46" t="s">
        <v>92</v>
      </c>
      <c r="H112" s="46" t="s">
        <v>150</v>
      </c>
      <c r="I112" s="49">
        <v>0.2</v>
      </c>
      <c r="J112" s="46" t="s">
        <v>112</v>
      </c>
      <c r="K112" s="53" t="s">
        <v>29</v>
      </c>
      <c r="L112" s="51">
        <v>44986</v>
      </c>
      <c r="M112" s="51">
        <v>45250</v>
      </c>
      <c r="N112" s="51">
        <v>45260</v>
      </c>
      <c r="O112" s="51">
        <v>44986</v>
      </c>
      <c r="P112" s="51">
        <v>45250</v>
      </c>
      <c r="Q112" s="51">
        <v>45260</v>
      </c>
      <c r="R112" s="46" t="s">
        <v>137</v>
      </c>
      <c r="S112" s="53" t="s">
        <v>94</v>
      </c>
      <c r="T112" s="54" t="s">
        <v>121</v>
      </c>
      <c r="U112" s="54" t="s">
        <v>122</v>
      </c>
      <c r="V112" s="54" t="s">
        <v>123</v>
      </c>
      <c r="W112" s="53" t="s">
        <v>124</v>
      </c>
      <c r="X112" s="53" t="s">
        <v>125</v>
      </c>
      <c r="Y112" s="55" t="s">
        <v>90</v>
      </c>
      <c r="Z112" s="48">
        <v>1000000</v>
      </c>
      <c r="AA112" s="48">
        <v>300000</v>
      </c>
      <c r="AB112" s="48">
        <v>1000000</v>
      </c>
      <c r="AC112" s="114">
        <f t="shared" si="4"/>
        <v>0</v>
      </c>
      <c r="AD112" s="112">
        <f>Table3[[#This Row],[End Date
(Rebaselined)]]-Table3[[#This Row],[Start Date
 (Rebaselined)]]</f>
        <v>274</v>
      </c>
      <c r="AE112" s="112">
        <f>AD112*Table3[[#This Row],[Project Completion %]]</f>
        <v>54.800000000000004</v>
      </c>
      <c r="AF112" s="53" t="s">
        <v>151</v>
      </c>
    </row>
    <row r="113" spans="2:32" ht="25.95" customHeight="1" x14ac:dyDescent="0.25">
      <c r="B113" s="50" t="s">
        <v>81</v>
      </c>
      <c r="C113" s="50" t="s">
        <v>81</v>
      </c>
      <c r="D113" s="51">
        <v>44994</v>
      </c>
      <c r="E113" s="117" t="s">
        <v>452</v>
      </c>
      <c r="F113" s="52" t="s">
        <v>82</v>
      </c>
      <c r="G113" s="46" t="s">
        <v>136</v>
      </c>
      <c r="H113" s="46" t="s">
        <v>136</v>
      </c>
      <c r="I113" s="49">
        <v>0.22</v>
      </c>
      <c r="J113" s="46" t="s">
        <v>24</v>
      </c>
      <c r="K113" s="53" t="s">
        <v>29</v>
      </c>
      <c r="L113" s="51">
        <v>44986</v>
      </c>
      <c r="M113" s="51">
        <v>45250</v>
      </c>
      <c r="N113" s="51">
        <v>45260</v>
      </c>
      <c r="O113" s="51">
        <v>44986</v>
      </c>
      <c r="P113" s="51">
        <v>45250</v>
      </c>
      <c r="Q113" s="51">
        <v>45260</v>
      </c>
      <c r="R113" s="46" t="s">
        <v>103</v>
      </c>
      <c r="S113" s="53" t="s">
        <v>129</v>
      </c>
      <c r="T113" s="54" t="s">
        <v>130</v>
      </c>
      <c r="U113" s="54" t="s">
        <v>131</v>
      </c>
      <c r="V113" s="54" t="s">
        <v>132</v>
      </c>
      <c r="W113" s="53" t="s">
        <v>133</v>
      </c>
      <c r="X113" s="53" t="s">
        <v>134</v>
      </c>
      <c r="Y113" s="55" t="s">
        <v>90</v>
      </c>
      <c r="Z113" s="48">
        <v>1000000</v>
      </c>
      <c r="AA113" s="48">
        <v>300000</v>
      </c>
      <c r="AB113" s="48">
        <v>1000000</v>
      </c>
      <c r="AC113" s="114">
        <f t="shared" si="4"/>
        <v>0</v>
      </c>
      <c r="AD113" s="112">
        <f>Table3[[#This Row],[End Date
(Rebaselined)]]-Table3[[#This Row],[Start Date
 (Rebaselined)]]</f>
        <v>274</v>
      </c>
      <c r="AE113" s="112">
        <f>AD113*Table3[[#This Row],[Project Completion %]]</f>
        <v>60.28</v>
      </c>
      <c r="AF113" s="53" t="s">
        <v>126</v>
      </c>
    </row>
    <row r="114" spans="2:32" ht="25.95" customHeight="1" x14ac:dyDescent="0.25">
      <c r="B114" s="50" t="s">
        <v>81</v>
      </c>
      <c r="C114" s="50" t="s">
        <v>81</v>
      </c>
      <c r="D114" s="51">
        <v>44994</v>
      </c>
      <c r="E114" s="117" t="s">
        <v>453</v>
      </c>
      <c r="F114" s="52" t="s">
        <v>82</v>
      </c>
      <c r="G114" s="46" t="s">
        <v>92</v>
      </c>
      <c r="H114" s="46" t="s">
        <v>150</v>
      </c>
      <c r="I114" s="49">
        <v>0.5</v>
      </c>
      <c r="J114" s="46" t="s">
        <v>23</v>
      </c>
      <c r="K114" s="53" t="s">
        <v>28</v>
      </c>
      <c r="L114" s="51">
        <v>44986</v>
      </c>
      <c r="M114" s="51">
        <v>45250</v>
      </c>
      <c r="N114" s="51">
        <v>45260</v>
      </c>
      <c r="O114" s="51">
        <v>44986</v>
      </c>
      <c r="P114" s="51">
        <v>45250</v>
      </c>
      <c r="Q114" s="51">
        <v>45260</v>
      </c>
      <c r="R114" s="46" t="s">
        <v>113</v>
      </c>
      <c r="S114" s="53" t="s">
        <v>129</v>
      </c>
      <c r="T114" s="54" t="s">
        <v>130</v>
      </c>
      <c r="U114" s="54" t="s">
        <v>131</v>
      </c>
      <c r="V114" s="54" t="s">
        <v>132</v>
      </c>
      <c r="W114" s="53" t="s">
        <v>133</v>
      </c>
      <c r="X114" s="53" t="s">
        <v>134</v>
      </c>
      <c r="Y114" s="55" t="s">
        <v>90</v>
      </c>
      <c r="Z114" s="48">
        <v>1000000</v>
      </c>
      <c r="AA114" s="48">
        <v>300000</v>
      </c>
      <c r="AB114" s="48">
        <v>1500000</v>
      </c>
      <c r="AC114" s="114">
        <f t="shared" si="4"/>
        <v>-500000</v>
      </c>
      <c r="AD114" s="112">
        <f>Table3[[#This Row],[End Date
(Rebaselined)]]-Table3[[#This Row],[Start Date
 (Rebaselined)]]</f>
        <v>274</v>
      </c>
      <c r="AE114" s="112">
        <f>AD114*Table3[[#This Row],[Project Completion %]]</f>
        <v>137</v>
      </c>
      <c r="AF114" s="53" t="s">
        <v>135</v>
      </c>
    </row>
    <row r="115" spans="2:32" ht="25.95" customHeight="1" x14ac:dyDescent="0.25">
      <c r="B115" s="44" t="s">
        <v>81</v>
      </c>
      <c r="C115" s="44" t="s">
        <v>81</v>
      </c>
      <c r="D115" s="45">
        <v>44994</v>
      </c>
      <c r="E115" s="117" t="s">
        <v>454</v>
      </c>
      <c r="F115" s="52" t="s">
        <v>82</v>
      </c>
      <c r="G115" s="46" t="s">
        <v>83</v>
      </c>
      <c r="H115" s="46" t="s">
        <v>84</v>
      </c>
      <c r="I115" s="49">
        <v>0.5</v>
      </c>
      <c r="J115" s="46" t="s">
        <v>24</v>
      </c>
      <c r="K115" s="46" t="s">
        <v>27</v>
      </c>
      <c r="L115" s="45">
        <v>44986</v>
      </c>
      <c r="M115" s="45">
        <v>45250</v>
      </c>
      <c r="N115" s="45">
        <v>45260</v>
      </c>
      <c r="O115" s="45">
        <v>44986</v>
      </c>
      <c r="P115" s="45">
        <v>45250</v>
      </c>
      <c r="Q115" s="45">
        <v>45259</v>
      </c>
      <c r="R115" s="46" t="s">
        <v>42</v>
      </c>
      <c r="S115" s="46" t="s">
        <v>85</v>
      </c>
      <c r="T115" s="47" t="s">
        <v>86</v>
      </c>
      <c r="U115" s="47" t="s">
        <v>83</v>
      </c>
      <c r="V115" s="47" t="s">
        <v>87</v>
      </c>
      <c r="W115" s="46" t="s">
        <v>88</v>
      </c>
      <c r="X115" s="46" t="s">
        <v>89</v>
      </c>
      <c r="Y115" s="55" t="s">
        <v>90</v>
      </c>
      <c r="Z115" s="48">
        <v>0</v>
      </c>
      <c r="AA115" s="48">
        <v>0</v>
      </c>
      <c r="AB115" s="48">
        <v>0</v>
      </c>
      <c r="AC115" s="114">
        <f t="shared" si="4"/>
        <v>0</v>
      </c>
      <c r="AD115" s="112">
        <f>Table3[[#This Row],[End Date
(Rebaselined)]]-Table3[[#This Row],[Start Date
 (Rebaselined)]]</f>
        <v>273</v>
      </c>
      <c r="AE115" s="112">
        <f>AD115*Table3[[#This Row],[Project Completion %]]</f>
        <v>136.5</v>
      </c>
      <c r="AF115" s="53" t="s">
        <v>91</v>
      </c>
    </row>
    <row r="116" spans="2:32" ht="25.95" customHeight="1" x14ac:dyDescent="0.25">
      <c r="B116" s="50" t="s">
        <v>81</v>
      </c>
      <c r="C116" s="50" t="s">
        <v>81</v>
      </c>
      <c r="D116" s="51">
        <v>44994</v>
      </c>
      <c r="E116" s="117" t="s">
        <v>455</v>
      </c>
      <c r="F116" s="52" t="s">
        <v>82</v>
      </c>
      <c r="G116" s="46" t="s">
        <v>92</v>
      </c>
      <c r="H116" s="46" t="s">
        <v>93</v>
      </c>
      <c r="I116" s="49">
        <v>0.2</v>
      </c>
      <c r="J116" s="46" t="s">
        <v>23</v>
      </c>
      <c r="K116" s="53" t="s">
        <v>28</v>
      </c>
      <c r="L116" s="51">
        <v>44986</v>
      </c>
      <c r="M116" s="51">
        <v>45250</v>
      </c>
      <c r="N116" s="51">
        <v>45260</v>
      </c>
      <c r="O116" s="51">
        <v>44987</v>
      </c>
      <c r="P116" s="51">
        <v>45219</v>
      </c>
      <c r="Q116" s="51">
        <v>45229</v>
      </c>
      <c r="R116" s="46" t="s">
        <v>42</v>
      </c>
      <c r="S116" s="53" t="s">
        <v>94</v>
      </c>
      <c r="T116" s="54" t="s">
        <v>95</v>
      </c>
      <c r="U116" s="54" t="s">
        <v>96</v>
      </c>
      <c r="V116" s="54" t="s">
        <v>97</v>
      </c>
      <c r="W116" s="53" t="s">
        <v>98</v>
      </c>
      <c r="X116" s="53" t="s">
        <v>99</v>
      </c>
      <c r="Y116" s="55" t="s">
        <v>90</v>
      </c>
      <c r="Z116" s="48">
        <v>1000000</v>
      </c>
      <c r="AA116" s="48">
        <v>300000</v>
      </c>
      <c r="AB116" s="48">
        <v>1000000</v>
      </c>
      <c r="AC116" s="114">
        <f t="shared" si="4"/>
        <v>0</v>
      </c>
      <c r="AD116" s="112">
        <f>Table3[[#This Row],[End Date
(Rebaselined)]]-Table3[[#This Row],[Start Date
 (Rebaselined)]]</f>
        <v>242</v>
      </c>
      <c r="AE116" s="112">
        <f>AD116*Table3[[#This Row],[Project Completion %]]</f>
        <v>48.400000000000006</v>
      </c>
      <c r="AF116" s="53" t="s">
        <v>100</v>
      </c>
    </row>
    <row r="117" spans="2:32" ht="25.95" customHeight="1" x14ac:dyDescent="0.25">
      <c r="B117" s="50" t="s">
        <v>81</v>
      </c>
      <c r="C117" s="50" t="s">
        <v>81</v>
      </c>
      <c r="D117" s="51">
        <v>44994</v>
      </c>
      <c r="E117" s="117" t="s">
        <v>456</v>
      </c>
      <c r="F117" s="52" t="s">
        <v>82</v>
      </c>
      <c r="G117" s="46" t="s">
        <v>101</v>
      </c>
      <c r="H117" s="46" t="s">
        <v>102</v>
      </c>
      <c r="I117" s="49">
        <v>0.5</v>
      </c>
      <c r="J117" s="46" t="s">
        <v>22</v>
      </c>
      <c r="K117" s="53" t="s">
        <v>28</v>
      </c>
      <c r="L117" s="51">
        <v>44986</v>
      </c>
      <c r="M117" s="51">
        <v>45250</v>
      </c>
      <c r="N117" s="51">
        <v>45260</v>
      </c>
      <c r="O117" s="51">
        <v>44927</v>
      </c>
      <c r="P117" s="51">
        <v>45097</v>
      </c>
      <c r="Q117" s="51">
        <v>45114</v>
      </c>
      <c r="R117" s="46" t="s">
        <v>103</v>
      </c>
      <c r="S117" s="53" t="s">
        <v>85</v>
      </c>
      <c r="T117" s="54" t="s">
        <v>104</v>
      </c>
      <c r="U117" s="54" t="s">
        <v>105</v>
      </c>
      <c r="V117" s="54" t="s">
        <v>106</v>
      </c>
      <c r="W117" s="53" t="s">
        <v>107</v>
      </c>
      <c r="X117" s="53" t="s">
        <v>108</v>
      </c>
      <c r="Y117" s="55" t="s">
        <v>90</v>
      </c>
      <c r="Z117" s="48">
        <v>1000000</v>
      </c>
      <c r="AA117" s="48">
        <v>300000</v>
      </c>
      <c r="AB117" s="48">
        <v>1000000</v>
      </c>
      <c r="AC117" s="114">
        <f t="shared" si="4"/>
        <v>0</v>
      </c>
      <c r="AD117" s="112">
        <f>Table3[[#This Row],[End Date
(Rebaselined)]]-Table3[[#This Row],[Start Date
 (Rebaselined)]]</f>
        <v>187</v>
      </c>
      <c r="AE117" s="112">
        <f>AD117*Table3[[#This Row],[Project Completion %]]</f>
        <v>93.5</v>
      </c>
      <c r="AF117" s="53" t="s">
        <v>109</v>
      </c>
    </row>
    <row r="118" spans="2:32" ht="25.95" customHeight="1" x14ac:dyDescent="0.25">
      <c r="B118" s="50" t="s">
        <v>81</v>
      </c>
      <c r="C118" s="50" t="s">
        <v>81</v>
      </c>
      <c r="D118" s="51">
        <v>44994</v>
      </c>
      <c r="E118" s="117" t="s">
        <v>457</v>
      </c>
      <c r="F118" s="52" t="s">
        <v>82</v>
      </c>
      <c r="G118" s="46" t="s">
        <v>110</v>
      </c>
      <c r="H118" s="46" t="s">
        <v>111</v>
      </c>
      <c r="I118" s="49">
        <v>0.6</v>
      </c>
      <c r="J118" s="46" t="s">
        <v>112</v>
      </c>
      <c r="K118" s="53" t="s">
        <v>27</v>
      </c>
      <c r="L118" s="51">
        <v>44986</v>
      </c>
      <c r="M118" s="51">
        <v>45250</v>
      </c>
      <c r="N118" s="51">
        <v>45260</v>
      </c>
      <c r="O118" s="51">
        <v>44958</v>
      </c>
      <c r="P118" s="51">
        <v>45291</v>
      </c>
      <c r="Q118" s="51">
        <v>45291</v>
      </c>
      <c r="R118" s="46" t="s">
        <v>113</v>
      </c>
      <c r="S118" s="53" t="s">
        <v>114</v>
      </c>
      <c r="T118" s="54" t="s">
        <v>115</v>
      </c>
      <c r="U118" s="54" t="s">
        <v>99</v>
      </c>
      <c r="V118" s="54" t="s">
        <v>116</v>
      </c>
      <c r="W118" s="53" t="s">
        <v>117</v>
      </c>
      <c r="X118" s="53" t="s">
        <v>118</v>
      </c>
      <c r="Y118" s="55" t="s">
        <v>90</v>
      </c>
      <c r="Z118" s="48">
        <v>1000000</v>
      </c>
      <c r="AA118" s="48">
        <v>300000</v>
      </c>
      <c r="AB118" s="48">
        <v>1000000</v>
      </c>
      <c r="AC118" s="114">
        <f t="shared" si="4"/>
        <v>0</v>
      </c>
      <c r="AD118" s="112">
        <f>Table3[[#This Row],[End Date
(Rebaselined)]]-Table3[[#This Row],[Start Date
 (Rebaselined)]]</f>
        <v>333</v>
      </c>
      <c r="AE118" s="112">
        <f>AD118*Table3[[#This Row],[Project Completion %]]</f>
        <v>199.79999999999998</v>
      </c>
      <c r="AF118" s="53" t="s">
        <v>119</v>
      </c>
    </row>
    <row r="119" spans="2:32" ht="25.95" customHeight="1" x14ac:dyDescent="0.25">
      <c r="B119" s="50" t="s">
        <v>81</v>
      </c>
      <c r="C119" s="50" t="s">
        <v>81</v>
      </c>
      <c r="D119" s="51">
        <v>44994</v>
      </c>
      <c r="E119" s="117" t="s">
        <v>458</v>
      </c>
      <c r="F119" s="52" t="s">
        <v>82</v>
      </c>
      <c r="G119" s="46" t="s">
        <v>120</v>
      </c>
      <c r="H119" s="46" t="s">
        <v>120</v>
      </c>
      <c r="I119" s="49">
        <v>0.8</v>
      </c>
      <c r="J119" s="46" t="s">
        <v>112</v>
      </c>
      <c r="K119" s="53" t="s">
        <v>27</v>
      </c>
      <c r="L119" s="51">
        <v>44986</v>
      </c>
      <c r="M119" s="51">
        <v>45250</v>
      </c>
      <c r="N119" s="51">
        <v>45260</v>
      </c>
      <c r="O119" s="51">
        <v>44986</v>
      </c>
      <c r="P119" s="51">
        <v>45250</v>
      </c>
      <c r="Q119" s="51">
        <v>45260</v>
      </c>
      <c r="R119" s="46" t="s">
        <v>48</v>
      </c>
      <c r="S119" s="53" t="s">
        <v>94</v>
      </c>
      <c r="T119" s="54" t="s">
        <v>121</v>
      </c>
      <c r="U119" s="54" t="s">
        <v>122</v>
      </c>
      <c r="V119" s="54" t="s">
        <v>123</v>
      </c>
      <c r="W119" s="53" t="s">
        <v>124</v>
      </c>
      <c r="X119" s="53" t="s">
        <v>125</v>
      </c>
      <c r="Y119" s="55" t="s">
        <v>90</v>
      </c>
      <c r="Z119" s="48">
        <v>1000000</v>
      </c>
      <c r="AA119" s="48">
        <v>300000</v>
      </c>
      <c r="AB119" s="48">
        <v>1000000</v>
      </c>
      <c r="AC119" s="114">
        <f t="shared" si="4"/>
        <v>0</v>
      </c>
      <c r="AD119" s="112">
        <f>Table3[[#This Row],[End Date
(Rebaselined)]]-Table3[[#This Row],[Start Date
 (Rebaselined)]]</f>
        <v>274</v>
      </c>
      <c r="AE119" s="112">
        <f>AD119*Table3[[#This Row],[Project Completion %]]</f>
        <v>219.20000000000002</v>
      </c>
      <c r="AF119" s="53" t="s">
        <v>126</v>
      </c>
    </row>
    <row r="120" spans="2:32" ht="25.95" customHeight="1" x14ac:dyDescent="0.25">
      <c r="B120" s="50" t="s">
        <v>81</v>
      </c>
      <c r="C120" s="50" t="s">
        <v>81</v>
      </c>
      <c r="D120" s="51">
        <v>44994</v>
      </c>
      <c r="E120" s="117" t="s">
        <v>459</v>
      </c>
      <c r="F120" s="52" t="s">
        <v>82</v>
      </c>
      <c r="G120" s="46" t="s">
        <v>127</v>
      </c>
      <c r="H120" s="46" t="s">
        <v>128</v>
      </c>
      <c r="I120" s="49">
        <v>0.99</v>
      </c>
      <c r="J120" s="46" t="s">
        <v>23</v>
      </c>
      <c r="K120" s="53" t="s">
        <v>28</v>
      </c>
      <c r="L120" s="51">
        <v>44986</v>
      </c>
      <c r="M120" s="51">
        <v>45250</v>
      </c>
      <c r="N120" s="51">
        <v>45260</v>
      </c>
      <c r="O120" s="51">
        <v>44986</v>
      </c>
      <c r="P120" s="51">
        <v>45250</v>
      </c>
      <c r="Q120" s="51">
        <v>45260</v>
      </c>
      <c r="R120" s="46" t="s">
        <v>42</v>
      </c>
      <c r="S120" s="53" t="s">
        <v>129</v>
      </c>
      <c r="T120" s="54" t="s">
        <v>130</v>
      </c>
      <c r="U120" s="54" t="s">
        <v>131</v>
      </c>
      <c r="V120" s="54" t="s">
        <v>132</v>
      </c>
      <c r="W120" s="53" t="s">
        <v>133</v>
      </c>
      <c r="X120" s="53" t="s">
        <v>134</v>
      </c>
      <c r="Y120" s="55" t="s">
        <v>90</v>
      </c>
      <c r="Z120" s="48">
        <v>1000000</v>
      </c>
      <c r="AA120" s="48">
        <v>300000</v>
      </c>
      <c r="AB120" s="48">
        <v>1000000</v>
      </c>
      <c r="AC120" s="114">
        <f t="shared" si="4"/>
        <v>0</v>
      </c>
      <c r="AD120" s="112">
        <f>Table3[[#This Row],[End Date
(Rebaselined)]]-Table3[[#This Row],[Start Date
 (Rebaselined)]]</f>
        <v>274</v>
      </c>
      <c r="AE120" s="112">
        <f>AD120*Table3[[#This Row],[Project Completion %]]</f>
        <v>271.26</v>
      </c>
      <c r="AF120" s="53" t="s">
        <v>135</v>
      </c>
    </row>
    <row r="121" spans="2:32" ht="25.95" customHeight="1" x14ac:dyDescent="0.25">
      <c r="B121" s="50" t="s">
        <v>81</v>
      </c>
      <c r="C121" s="50" t="s">
        <v>81</v>
      </c>
      <c r="D121" s="51">
        <v>44994</v>
      </c>
      <c r="E121" s="117" t="s">
        <v>460</v>
      </c>
      <c r="F121" s="52" t="s">
        <v>82</v>
      </c>
      <c r="G121" s="46" t="s">
        <v>136</v>
      </c>
      <c r="H121" s="46" t="s">
        <v>136</v>
      </c>
      <c r="I121" s="49">
        <v>0.99</v>
      </c>
      <c r="J121" s="46" t="s">
        <v>22</v>
      </c>
      <c r="K121" s="53" t="s">
        <v>27</v>
      </c>
      <c r="L121" s="51">
        <v>44986</v>
      </c>
      <c r="M121" s="51">
        <v>45250</v>
      </c>
      <c r="N121" s="51">
        <v>45260</v>
      </c>
      <c r="O121" s="51">
        <v>44986</v>
      </c>
      <c r="P121" s="51">
        <v>45250</v>
      </c>
      <c r="Q121" s="51">
        <v>45260</v>
      </c>
      <c r="R121" s="46" t="s">
        <v>137</v>
      </c>
      <c r="S121" s="53" t="s">
        <v>129</v>
      </c>
      <c r="T121" s="54" t="s">
        <v>130</v>
      </c>
      <c r="U121" s="54" t="s">
        <v>131</v>
      </c>
      <c r="V121" s="54" t="s">
        <v>132</v>
      </c>
      <c r="W121" s="53" t="s">
        <v>133</v>
      </c>
      <c r="X121" s="53" t="s">
        <v>134</v>
      </c>
      <c r="Y121" s="55" t="s">
        <v>90</v>
      </c>
      <c r="Z121" s="48">
        <v>1000000</v>
      </c>
      <c r="AA121" s="48">
        <v>300000</v>
      </c>
      <c r="AB121" s="48">
        <v>1000000</v>
      </c>
      <c r="AC121" s="114">
        <f t="shared" si="4"/>
        <v>0</v>
      </c>
      <c r="AD121" s="112">
        <f>Table3[[#This Row],[End Date
(Rebaselined)]]-Table3[[#This Row],[Start Date
 (Rebaselined)]]</f>
        <v>274</v>
      </c>
      <c r="AE121" s="112">
        <f>AD121*Table3[[#This Row],[Project Completion %]]</f>
        <v>271.26</v>
      </c>
      <c r="AF121" s="53" t="s">
        <v>138</v>
      </c>
    </row>
    <row r="122" spans="2:32" ht="25.95" customHeight="1" x14ac:dyDescent="0.25">
      <c r="B122" s="50" t="s">
        <v>81</v>
      </c>
      <c r="C122" s="50" t="s">
        <v>81</v>
      </c>
      <c r="D122" s="51">
        <v>44994</v>
      </c>
      <c r="E122" s="117" t="s">
        <v>461</v>
      </c>
      <c r="F122" s="52" t="s">
        <v>82</v>
      </c>
      <c r="G122" s="46" t="s">
        <v>139</v>
      </c>
      <c r="H122" s="46" t="s">
        <v>140</v>
      </c>
      <c r="I122" s="49">
        <v>0.2</v>
      </c>
      <c r="J122" s="46" t="s">
        <v>112</v>
      </c>
      <c r="K122" s="53" t="s">
        <v>29</v>
      </c>
      <c r="L122" s="51">
        <v>44986</v>
      </c>
      <c r="M122" s="51">
        <v>45250</v>
      </c>
      <c r="N122" s="51">
        <v>45260</v>
      </c>
      <c r="O122" s="51">
        <v>44986</v>
      </c>
      <c r="P122" s="51">
        <v>45250</v>
      </c>
      <c r="Q122" s="51">
        <v>45259</v>
      </c>
      <c r="R122" s="46" t="s">
        <v>103</v>
      </c>
      <c r="S122" s="53" t="s">
        <v>85</v>
      </c>
      <c r="T122" s="54" t="s">
        <v>86</v>
      </c>
      <c r="U122" s="54" t="s">
        <v>141</v>
      </c>
      <c r="V122" s="54" t="s">
        <v>87</v>
      </c>
      <c r="W122" s="53" t="s">
        <v>88</v>
      </c>
      <c r="X122" s="53" t="s">
        <v>89</v>
      </c>
      <c r="Y122" s="55" t="s">
        <v>90</v>
      </c>
      <c r="Z122" s="48">
        <v>1000000</v>
      </c>
      <c r="AA122" s="48">
        <v>300000</v>
      </c>
      <c r="AB122" s="48">
        <v>1000000</v>
      </c>
      <c r="AC122" s="114">
        <f t="shared" si="4"/>
        <v>0</v>
      </c>
      <c r="AD122" s="112">
        <f>Table3[[#This Row],[End Date
(Rebaselined)]]-Table3[[#This Row],[Start Date
 (Rebaselined)]]</f>
        <v>273</v>
      </c>
      <c r="AE122" s="112">
        <f>AD122*Table3[[#This Row],[Project Completion %]]</f>
        <v>54.6</v>
      </c>
      <c r="AF122" s="53" t="s">
        <v>142</v>
      </c>
    </row>
    <row r="123" spans="2:32" ht="25.95" customHeight="1" x14ac:dyDescent="0.25">
      <c r="B123" s="50" t="s">
        <v>81</v>
      </c>
      <c r="C123" s="50" t="s">
        <v>81</v>
      </c>
      <c r="D123" s="51">
        <v>44994</v>
      </c>
      <c r="E123" s="117" t="s">
        <v>462</v>
      </c>
      <c r="F123" s="52" t="s">
        <v>82</v>
      </c>
      <c r="G123" s="46" t="s">
        <v>143</v>
      </c>
      <c r="H123" s="46" t="s">
        <v>144</v>
      </c>
      <c r="I123" s="49">
        <v>0.12</v>
      </c>
      <c r="J123" s="46" t="s">
        <v>24</v>
      </c>
      <c r="K123" s="53" t="s">
        <v>29</v>
      </c>
      <c r="L123" s="51">
        <v>44986</v>
      </c>
      <c r="M123" s="51">
        <v>45250</v>
      </c>
      <c r="N123" s="51">
        <v>45260</v>
      </c>
      <c r="O123" s="51">
        <v>44987</v>
      </c>
      <c r="P123" s="51">
        <v>45219</v>
      </c>
      <c r="Q123" s="51">
        <v>45229</v>
      </c>
      <c r="R123" s="46" t="s">
        <v>113</v>
      </c>
      <c r="S123" s="53" t="s">
        <v>94</v>
      </c>
      <c r="T123" s="54" t="s">
        <v>95</v>
      </c>
      <c r="U123" s="54" t="s">
        <v>96</v>
      </c>
      <c r="V123" s="54" t="s">
        <v>97</v>
      </c>
      <c r="W123" s="53" t="s">
        <v>98</v>
      </c>
      <c r="X123" s="53" t="s">
        <v>99</v>
      </c>
      <c r="Y123" s="55" t="s">
        <v>90</v>
      </c>
      <c r="Z123" s="48">
        <v>1000000</v>
      </c>
      <c r="AA123" s="48">
        <v>300000</v>
      </c>
      <c r="AB123" s="48">
        <v>1000000</v>
      </c>
      <c r="AC123" s="114">
        <f t="shared" si="4"/>
        <v>0</v>
      </c>
      <c r="AD123" s="112">
        <f>Table3[[#This Row],[End Date
(Rebaselined)]]-Table3[[#This Row],[Start Date
 (Rebaselined)]]</f>
        <v>242</v>
      </c>
      <c r="AE123" s="112">
        <f>AD123*Table3[[#This Row],[Project Completion %]]</f>
        <v>29.04</v>
      </c>
      <c r="AF123" s="53" t="s">
        <v>145</v>
      </c>
    </row>
    <row r="124" spans="2:32" ht="25.95" customHeight="1" x14ac:dyDescent="0.25">
      <c r="B124" s="50" t="s">
        <v>81</v>
      </c>
      <c r="C124" s="50" t="s">
        <v>81</v>
      </c>
      <c r="D124" s="51">
        <v>44994</v>
      </c>
      <c r="E124" s="117" t="s">
        <v>463</v>
      </c>
      <c r="F124" s="52" t="s">
        <v>82</v>
      </c>
      <c r="G124" s="46" t="s">
        <v>146</v>
      </c>
      <c r="H124" s="46" t="s">
        <v>147</v>
      </c>
      <c r="I124" s="49">
        <v>0.13</v>
      </c>
      <c r="J124" s="46" t="s">
        <v>23</v>
      </c>
      <c r="K124" s="53" t="s">
        <v>28</v>
      </c>
      <c r="L124" s="51">
        <v>44986</v>
      </c>
      <c r="M124" s="51">
        <v>45250</v>
      </c>
      <c r="N124" s="51">
        <v>45260</v>
      </c>
      <c r="O124" s="51">
        <v>45051</v>
      </c>
      <c r="P124" s="51">
        <v>45097</v>
      </c>
      <c r="Q124" s="51">
        <v>45114</v>
      </c>
      <c r="R124" s="46" t="s">
        <v>48</v>
      </c>
      <c r="S124" s="53" t="s">
        <v>85</v>
      </c>
      <c r="T124" s="54" t="s">
        <v>104</v>
      </c>
      <c r="U124" s="54" t="s">
        <v>105</v>
      </c>
      <c r="V124" s="54" t="s">
        <v>106</v>
      </c>
      <c r="W124" s="53" t="s">
        <v>107</v>
      </c>
      <c r="X124" s="53" t="s">
        <v>108</v>
      </c>
      <c r="Y124" s="55" t="s">
        <v>90</v>
      </c>
      <c r="Z124" s="48">
        <v>1000000</v>
      </c>
      <c r="AA124" s="48">
        <v>300000</v>
      </c>
      <c r="AB124" s="48">
        <v>1000000</v>
      </c>
      <c r="AC124" s="114">
        <f t="shared" si="4"/>
        <v>0</v>
      </c>
      <c r="AD124" s="112">
        <f>Table3[[#This Row],[End Date
(Rebaselined)]]-Table3[[#This Row],[Start Date
 (Rebaselined)]]</f>
        <v>63</v>
      </c>
      <c r="AE124" s="112">
        <f>AD124*Table3[[#This Row],[Project Completion %]]</f>
        <v>8.19</v>
      </c>
      <c r="AF124" s="53" t="s">
        <v>148</v>
      </c>
    </row>
    <row r="125" spans="2:32" ht="25.95" customHeight="1" x14ac:dyDescent="0.25">
      <c r="B125" s="50" t="s">
        <v>81</v>
      </c>
      <c r="C125" s="50" t="s">
        <v>81</v>
      </c>
      <c r="D125" s="51">
        <v>44994</v>
      </c>
      <c r="E125" s="117" t="s">
        <v>464</v>
      </c>
      <c r="F125" s="52" t="s">
        <v>82</v>
      </c>
      <c r="G125" s="46" t="s">
        <v>110</v>
      </c>
      <c r="H125" s="46" t="s">
        <v>111</v>
      </c>
      <c r="I125" s="49">
        <v>0.14000000000000001</v>
      </c>
      <c r="J125" s="46" t="s">
        <v>22</v>
      </c>
      <c r="K125" s="53" t="s">
        <v>28</v>
      </c>
      <c r="L125" s="51">
        <v>44986</v>
      </c>
      <c r="M125" s="51">
        <v>45250</v>
      </c>
      <c r="N125" s="51">
        <v>45260</v>
      </c>
      <c r="O125" s="51">
        <v>44958</v>
      </c>
      <c r="P125" s="51">
        <v>45291</v>
      </c>
      <c r="Q125" s="51">
        <v>45291</v>
      </c>
      <c r="R125" s="46" t="s">
        <v>42</v>
      </c>
      <c r="S125" s="53" t="s">
        <v>114</v>
      </c>
      <c r="T125" s="54" t="s">
        <v>115</v>
      </c>
      <c r="U125" s="54" t="s">
        <v>99</v>
      </c>
      <c r="V125" s="54" t="s">
        <v>116</v>
      </c>
      <c r="W125" s="53" t="s">
        <v>117</v>
      </c>
      <c r="X125" s="53" t="s">
        <v>118</v>
      </c>
      <c r="Y125" s="55" t="s">
        <v>90</v>
      </c>
      <c r="Z125" s="48">
        <v>1000000</v>
      </c>
      <c r="AA125" s="48">
        <v>300000</v>
      </c>
      <c r="AB125" s="48">
        <v>1000000</v>
      </c>
      <c r="AC125" s="114">
        <f t="shared" si="4"/>
        <v>0</v>
      </c>
      <c r="AD125" s="112">
        <f>Table3[[#This Row],[End Date
(Rebaselined)]]-Table3[[#This Row],[Start Date
 (Rebaselined)]]</f>
        <v>333</v>
      </c>
      <c r="AE125" s="112">
        <f>AD125*Table3[[#This Row],[Project Completion %]]</f>
        <v>46.620000000000005</v>
      </c>
      <c r="AF125" s="53" t="s">
        <v>149</v>
      </c>
    </row>
    <row r="126" spans="2:32" ht="25.95" customHeight="1" x14ac:dyDescent="0.25">
      <c r="B126" s="50" t="s">
        <v>81</v>
      </c>
      <c r="C126" s="50" t="s">
        <v>81</v>
      </c>
      <c r="D126" s="51">
        <v>44994</v>
      </c>
      <c r="E126" s="117" t="s">
        <v>465</v>
      </c>
      <c r="F126" s="52" t="s">
        <v>82</v>
      </c>
      <c r="G126" s="46" t="s">
        <v>92</v>
      </c>
      <c r="H126" s="46" t="s">
        <v>150</v>
      </c>
      <c r="I126" s="49">
        <v>0.2</v>
      </c>
      <c r="J126" s="46" t="s">
        <v>112</v>
      </c>
      <c r="K126" s="53" t="s">
        <v>29</v>
      </c>
      <c r="L126" s="51">
        <v>44986</v>
      </c>
      <c r="M126" s="51">
        <v>45250</v>
      </c>
      <c r="N126" s="51">
        <v>45260</v>
      </c>
      <c r="O126" s="51">
        <v>44986</v>
      </c>
      <c r="P126" s="51">
        <v>45250</v>
      </c>
      <c r="Q126" s="51">
        <v>45260</v>
      </c>
      <c r="R126" s="46" t="s">
        <v>137</v>
      </c>
      <c r="S126" s="53" t="s">
        <v>94</v>
      </c>
      <c r="T126" s="54" t="s">
        <v>121</v>
      </c>
      <c r="U126" s="54" t="s">
        <v>122</v>
      </c>
      <c r="V126" s="54" t="s">
        <v>123</v>
      </c>
      <c r="W126" s="53" t="s">
        <v>124</v>
      </c>
      <c r="X126" s="53" t="s">
        <v>125</v>
      </c>
      <c r="Y126" s="55" t="s">
        <v>90</v>
      </c>
      <c r="Z126" s="48">
        <v>1000000</v>
      </c>
      <c r="AA126" s="48">
        <v>300000</v>
      </c>
      <c r="AB126" s="48">
        <v>1000000</v>
      </c>
      <c r="AC126" s="114">
        <f t="shared" si="4"/>
        <v>0</v>
      </c>
      <c r="AD126" s="112">
        <f>Table3[[#This Row],[End Date
(Rebaselined)]]-Table3[[#This Row],[Start Date
 (Rebaselined)]]</f>
        <v>274</v>
      </c>
      <c r="AE126" s="112">
        <f>AD126*Table3[[#This Row],[Project Completion %]]</f>
        <v>54.800000000000004</v>
      </c>
      <c r="AF126" s="53" t="s">
        <v>151</v>
      </c>
    </row>
    <row r="127" spans="2:32" ht="25.95" customHeight="1" x14ac:dyDescent="0.25">
      <c r="B127" s="50" t="s">
        <v>81</v>
      </c>
      <c r="C127" s="50" t="s">
        <v>81</v>
      </c>
      <c r="D127" s="51">
        <v>44994</v>
      </c>
      <c r="E127" s="117" t="s">
        <v>466</v>
      </c>
      <c r="F127" s="52" t="s">
        <v>82</v>
      </c>
      <c r="G127" s="46" t="s">
        <v>136</v>
      </c>
      <c r="H127" s="46" t="s">
        <v>136</v>
      </c>
      <c r="I127" s="49">
        <v>0.22</v>
      </c>
      <c r="J127" s="46" t="s">
        <v>24</v>
      </c>
      <c r="K127" s="53" t="s">
        <v>29</v>
      </c>
      <c r="L127" s="51">
        <v>44986</v>
      </c>
      <c r="M127" s="51">
        <v>45250</v>
      </c>
      <c r="N127" s="51">
        <v>45260</v>
      </c>
      <c r="O127" s="51">
        <v>44986</v>
      </c>
      <c r="P127" s="51">
        <v>45250</v>
      </c>
      <c r="Q127" s="51">
        <v>45260</v>
      </c>
      <c r="R127" s="46" t="s">
        <v>103</v>
      </c>
      <c r="S127" s="53" t="s">
        <v>129</v>
      </c>
      <c r="T127" s="54" t="s">
        <v>130</v>
      </c>
      <c r="U127" s="54" t="s">
        <v>131</v>
      </c>
      <c r="V127" s="54" t="s">
        <v>132</v>
      </c>
      <c r="W127" s="53" t="s">
        <v>133</v>
      </c>
      <c r="X127" s="53" t="s">
        <v>134</v>
      </c>
      <c r="Y127" s="55" t="s">
        <v>90</v>
      </c>
      <c r="Z127" s="48">
        <v>1000000</v>
      </c>
      <c r="AA127" s="48">
        <v>300000</v>
      </c>
      <c r="AB127" s="48">
        <v>1000000</v>
      </c>
      <c r="AC127" s="114">
        <f t="shared" si="4"/>
        <v>0</v>
      </c>
      <c r="AD127" s="112">
        <f>Table3[[#This Row],[End Date
(Rebaselined)]]-Table3[[#This Row],[Start Date
 (Rebaselined)]]</f>
        <v>274</v>
      </c>
      <c r="AE127" s="112">
        <f>AD127*Table3[[#This Row],[Project Completion %]]</f>
        <v>60.28</v>
      </c>
      <c r="AF127" s="53" t="s">
        <v>126</v>
      </c>
    </row>
    <row r="128" spans="2:32" ht="25.95" customHeight="1" x14ac:dyDescent="0.25">
      <c r="B128" s="50" t="s">
        <v>81</v>
      </c>
      <c r="C128" s="50" t="s">
        <v>81</v>
      </c>
      <c r="D128" s="51">
        <v>44994</v>
      </c>
      <c r="E128" s="117" t="s">
        <v>467</v>
      </c>
      <c r="F128" s="52" t="s">
        <v>82</v>
      </c>
      <c r="G128" s="46" t="s">
        <v>92</v>
      </c>
      <c r="H128" s="46" t="s">
        <v>150</v>
      </c>
      <c r="I128" s="49">
        <v>0.5</v>
      </c>
      <c r="J128" s="46" t="s">
        <v>23</v>
      </c>
      <c r="K128" s="53" t="s">
        <v>28</v>
      </c>
      <c r="L128" s="51">
        <v>44986</v>
      </c>
      <c r="M128" s="51">
        <v>45250</v>
      </c>
      <c r="N128" s="51">
        <v>45260</v>
      </c>
      <c r="O128" s="51">
        <v>44986</v>
      </c>
      <c r="P128" s="51">
        <v>45250</v>
      </c>
      <c r="Q128" s="51">
        <v>45260</v>
      </c>
      <c r="R128" s="46" t="s">
        <v>113</v>
      </c>
      <c r="S128" s="53" t="s">
        <v>129</v>
      </c>
      <c r="T128" s="54" t="s">
        <v>130</v>
      </c>
      <c r="U128" s="54" t="s">
        <v>131</v>
      </c>
      <c r="V128" s="54" t="s">
        <v>132</v>
      </c>
      <c r="W128" s="53" t="s">
        <v>133</v>
      </c>
      <c r="X128" s="53" t="s">
        <v>134</v>
      </c>
      <c r="Y128" s="55" t="s">
        <v>90</v>
      </c>
      <c r="Z128" s="48">
        <v>1000000</v>
      </c>
      <c r="AA128" s="48">
        <v>300000</v>
      </c>
      <c r="AB128" s="48">
        <v>1500000</v>
      </c>
      <c r="AC128" s="114">
        <f t="shared" si="4"/>
        <v>-500000</v>
      </c>
      <c r="AD128" s="112">
        <f>Table3[[#This Row],[End Date
(Rebaselined)]]-Table3[[#This Row],[Start Date
 (Rebaselined)]]</f>
        <v>274</v>
      </c>
      <c r="AE128" s="112">
        <f>AD128*Table3[[#This Row],[Project Completion %]]</f>
        <v>137</v>
      </c>
      <c r="AF128" s="53" t="s">
        <v>135</v>
      </c>
    </row>
    <row r="129" spans="2:32" ht="25.95" customHeight="1" x14ac:dyDescent="0.25">
      <c r="B129" s="44" t="s">
        <v>81</v>
      </c>
      <c r="C129" s="44" t="s">
        <v>81</v>
      </c>
      <c r="D129" s="45">
        <v>44994</v>
      </c>
      <c r="E129" s="117" t="s">
        <v>468</v>
      </c>
      <c r="F129" s="52" t="s">
        <v>82</v>
      </c>
      <c r="G129" s="46" t="s">
        <v>83</v>
      </c>
      <c r="H129" s="46" t="s">
        <v>84</v>
      </c>
      <c r="I129" s="49">
        <v>0.5</v>
      </c>
      <c r="J129" s="46" t="s">
        <v>24</v>
      </c>
      <c r="K129" s="46" t="s">
        <v>27</v>
      </c>
      <c r="L129" s="45">
        <v>44986</v>
      </c>
      <c r="M129" s="45">
        <v>45250</v>
      </c>
      <c r="N129" s="45">
        <v>45260</v>
      </c>
      <c r="O129" s="45">
        <v>44986</v>
      </c>
      <c r="P129" s="45">
        <v>45250</v>
      </c>
      <c r="Q129" s="45">
        <v>45259</v>
      </c>
      <c r="R129" s="46" t="s">
        <v>42</v>
      </c>
      <c r="S129" s="46" t="s">
        <v>85</v>
      </c>
      <c r="T129" s="47" t="s">
        <v>86</v>
      </c>
      <c r="U129" s="47" t="s">
        <v>83</v>
      </c>
      <c r="V129" s="47" t="s">
        <v>87</v>
      </c>
      <c r="W129" s="46" t="s">
        <v>88</v>
      </c>
      <c r="X129" s="46" t="s">
        <v>89</v>
      </c>
      <c r="Y129" s="55" t="s">
        <v>90</v>
      </c>
      <c r="Z129" s="48">
        <v>0</v>
      </c>
      <c r="AA129" s="48">
        <v>0</v>
      </c>
      <c r="AB129" s="48">
        <v>0</v>
      </c>
      <c r="AC129" s="114">
        <f t="shared" si="4"/>
        <v>0</v>
      </c>
      <c r="AD129" s="112">
        <f>Table3[[#This Row],[End Date
(Rebaselined)]]-Table3[[#This Row],[Start Date
 (Rebaselined)]]</f>
        <v>273</v>
      </c>
      <c r="AE129" s="112">
        <f>AD129*Table3[[#This Row],[Project Completion %]]</f>
        <v>136.5</v>
      </c>
      <c r="AF129" s="53" t="s">
        <v>91</v>
      </c>
    </row>
    <row r="130" spans="2:32" ht="25.95" customHeight="1" x14ac:dyDescent="0.25">
      <c r="B130" s="50" t="s">
        <v>81</v>
      </c>
      <c r="C130" s="50" t="s">
        <v>81</v>
      </c>
      <c r="D130" s="51">
        <v>44994</v>
      </c>
      <c r="E130" s="117" t="s">
        <v>469</v>
      </c>
      <c r="F130" s="52" t="s">
        <v>82</v>
      </c>
      <c r="G130" s="46" t="s">
        <v>92</v>
      </c>
      <c r="H130" s="46" t="s">
        <v>93</v>
      </c>
      <c r="I130" s="49">
        <v>0.2</v>
      </c>
      <c r="J130" s="46" t="s">
        <v>23</v>
      </c>
      <c r="K130" s="53" t="s">
        <v>28</v>
      </c>
      <c r="L130" s="51">
        <v>44986</v>
      </c>
      <c r="M130" s="51">
        <v>45250</v>
      </c>
      <c r="N130" s="51">
        <v>45260</v>
      </c>
      <c r="O130" s="51">
        <v>44987</v>
      </c>
      <c r="P130" s="51">
        <v>45219</v>
      </c>
      <c r="Q130" s="51">
        <v>45229</v>
      </c>
      <c r="R130" s="46" t="s">
        <v>42</v>
      </c>
      <c r="S130" s="53" t="s">
        <v>94</v>
      </c>
      <c r="T130" s="54" t="s">
        <v>95</v>
      </c>
      <c r="U130" s="54" t="s">
        <v>96</v>
      </c>
      <c r="V130" s="54" t="s">
        <v>97</v>
      </c>
      <c r="W130" s="53" t="s">
        <v>98</v>
      </c>
      <c r="X130" s="53" t="s">
        <v>99</v>
      </c>
      <c r="Y130" s="55" t="s">
        <v>90</v>
      </c>
      <c r="Z130" s="48">
        <v>1000000</v>
      </c>
      <c r="AA130" s="48">
        <v>300000</v>
      </c>
      <c r="AB130" s="48">
        <v>1000000</v>
      </c>
      <c r="AC130" s="114">
        <f t="shared" si="4"/>
        <v>0</v>
      </c>
      <c r="AD130" s="112">
        <f>Table3[[#This Row],[End Date
(Rebaselined)]]-Table3[[#This Row],[Start Date
 (Rebaselined)]]</f>
        <v>242</v>
      </c>
      <c r="AE130" s="112">
        <f>AD130*Table3[[#This Row],[Project Completion %]]</f>
        <v>48.400000000000006</v>
      </c>
      <c r="AF130" s="53" t="s">
        <v>100</v>
      </c>
    </row>
    <row r="131" spans="2:32" ht="25.95" customHeight="1" x14ac:dyDescent="0.25">
      <c r="B131" s="50" t="s">
        <v>81</v>
      </c>
      <c r="C131" s="50" t="s">
        <v>81</v>
      </c>
      <c r="D131" s="51">
        <v>44994</v>
      </c>
      <c r="E131" s="117" t="s">
        <v>470</v>
      </c>
      <c r="F131" s="52" t="s">
        <v>82</v>
      </c>
      <c r="G131" s="46" t="s">
        <v>101</v>
      </c>
      <c r="H131" s="46" t="s">
        <v>102</v>
      </c>
      <c r="I131" s="49">
        <v>0.5</v>
      </c>
      <c r="J131" s="46" t="s">
        <v>22</v>
      </c>
      <c r="K131" s="53" t="s">
        <v>28</v>
      </c>
      <c r="L131" s="51">
        <v>44986</v>
      </c>
      <c r="M131" s="51">
        <v>45250</v>
      </c>
      <c r="N131" s="51">
        <v>45260</v>
      </c>
      <c r="O131" s="51">
        <v>44927</v>
      </c>
      <c r="P131" s="51">
        <v>45097</v>
      </c>
      <c r="Q131" s="51">
        <v>45114</v>
      </c>
      <c r="R131" s="46" t="s">
        <v>103</v>
      </c>
      <c r="S131" s="53" t="s">
        <v>85</v>
      </c>
      <c r="T131" s="54" t="s">
        <v>104</v>
      </c>
      <c r="U131" s="54" t="s">
        <v>105</v>
      </c>
      <c r="V131" s="54" t="s">
        <v>106</v>
      </c>
      <c r="W131" s="53" t="s">
        <v>107</v>
      </c>
      <c r="X131" s="53" t="s">
        <v>108</v>
      </c>
      <c r="Y131" s="55" t="s">
        <v>90</v>
      </c>
      <c r="Z131" s="48">
        <v>1000000</v>
      </c>
      <c r="AA131" s="48">
        <v>300000</v>
      </c>
      <c r="AB131" s="48">
        <v>1000000</v>
      </c>
      <c r="AC131" s="114">
        <f t="shared" si="4"/>
        <v>0</v>
      </c>
      <c r="AD131" s="112">
        <f>Table3[[#This Row],[End Date
(Rebaselined)]]-Table3[[#This Row],[Start Date
 (Rebaselined)]]</f>
        <v>187</v>
      </c>
      <c r="AE131" s="112">
        <f>AD131*Table3[[#This Row],[Project Completion %]]</f>
        <v>93.5</v>
      </c>
      <c r="AF131" s="53" t="s">
        <v>109</v>
      </c>
    </row>
    <row r="132" spans="2:32" ht="25.95" customHeight="1" x14ac:dyDescent="0.25">
      <c r="B132" s="50" t="s">
        <v>81</v>
      </c>
      <c r="C132" s="50" t="s">
        <v>81</v>
      </c>
      <c r="D132" s="51">
        <v>44994</v>
      </c>
      <c r="E132" s="117" t="s">
        <v>471</v>
      </c>
      <c r="F132" s="52" t="s">
        <v>82</v>
      </c>
      <c r="G132" s="46" t="s">
        <v>110</v>
      </c>
      <c r="H132" s="46" t="s">
        <v>111</v>
      </c>
      <c r="I132" s="49">
        <v>0.6</v>
      </c>
      <c r="J132" s="46" t="s">
        <v>112</v>
      </c>
      <c r="K132" s="53" t="s">
        <v>27</v>
      </c>
      <c r="L132" s="51">
        <v>44986</v>
      </c>
      <c r="M132" s="51">
        <v>45250</v>
      </c>
      <c r="N132" s="51">
        <v>45260</v>
      </c>
      <c r="O132" s="51">
        <v>44958</v>
      </c>
      <c r="P132" s="51">
        <v>45291</v>
      </c>
      <c r="Q132" s="51">
        <v>45291</v>
      </c>
      <c r="R132" s="46" t="s">
        <v>113</v>
      </c>
      <c r="S132" s="53" t="s">
        <v>114</v>
      </c>
      <c r="T132" s="54" t="s">
        <v>115</v>
      </c>
      <c r="U132" s="54" t="s">
        <v>99</v>
      </c>
      <c r="V132" s="54" t="s">
        <v>116</v>
      </c>
      <c r="W132" s="53" t="s">
        <v>117</v>
      </c>
      <c r="X132" s="53" t="s">
        <v>118</v>
      </c>
      <c r="Y132" s="55" t="s">
        <v>90</v>
      </c>
      <c r="Z132" s="48">
        <v>1000000</v>
      </c>
      <c r="AA132" s="48">
        <v>300000</v>
      </c>
      <c r="AB132" s="48">
        <v>1000000</v>
      </c>
      <c r="AC132" s="114">
        <f t="shared" si="4"/>
        <v>0</v>
      </c>
      <c r="AD132" s="112">
        <f>Table3[[#This Row],[End Date
(Rebaselined)]]-Table3[[#This Row],[Start Date
 (Rebaselined)]]</f>
        <v>333</v>
      </c>
      <c r="AE132" s="112">
        <f>AD132*Table3[[#This Row],[Project Completion %]]</f>
        <v>199.79999999999998</v>
      </c>
      <c r="AF132" s="53" t="s">
        <v>119</v>
      </c>
    </row>
    <row r="133" spans="2:32" ht="25.95" customHeight="1" x14ac:dyDescent="0.25">
      <c r="B133" s="50" t="s">
        <v>81</v>
      </c>
      <c r="C133" s="50" t="s">
        <v>81</v>
      </c>
      <c r="D133" s="51">
        <v>44994</v>
      </c>
      <c r="E133" s="117" t="s">
        <v>472</v>
      </c>
      <c r="F133" s="52" t="s">
        <v>82</v>
      </c>
      <c r="G133" s="46" t="s">
        <v>120</v>
      </c>
      <c r="H133" s="46" t="s">
        <v>120</v>
      </c>
      <c r="I133" s="49">
        <v>0.8</v>
      </c>
      <c r="J133" s="46" t="s">
        <v>112</v>
      </c>
      <c r="K133" s="53" t="s">
        <v>27</v>
      </c>
      <c r="L133" s="51">
        <v>44986</v>
      </c>
      <c r="M133" s="51">
        <v>45250</v>
      </c>
      <c r="N133" s="51">
        <v>45260</v>
      </c>
      <c r="O133" s="51">
        <v>44986</v>
      </c>
      <c r="P133" s="51">
        <v>45250</v>
      </c>
      <c r="Q133" s="51">
        <v>45260</v>
      </c>
      <c r="R133" s="46" t="s">
        <v>48</v>
      </c>
      <c r="S133" s="53" t="s">
        <v>94</v>
      </c>
      <c r="T133" s="54" t="s">
        <v>121</v>
      </c>
      <c r="U133" s="54" t="s">
        <v>122</v>
      </c>
      <c r="V133" s="54" t="s">
        <v>123</v>
      </c>
      <c r="W133" s="53" t="s">
        <v>124</v>
      </c>
      <c r="X133" s="53" t="s">
        <v>125</v>
      </c>
      <c r="Y133" s="55" t="s">
        <v>90</v>
      </c>
      <c r="Z133" s="48">
        <v>1000000</v>
      </c>
      <c r="AA133" s="48">
        <v>300000</v>
      </c>
      <c r="AB133" s="48">
        <v>1000000</v>
      </c>
      <c r="AC133" s="114">
        <f t="shared" si="4"/>
        <v>0</v>
      </c>
      <c r="AD133" s="112">
        <f>Table3[[#This Row],[End Date
(Rebaselined)]]-Table3[[#This Row],[Start Date
 (Rebaselined)]]</f>
        <v>274</v>
      </c>
      <c r="AE133" s="112">
        <f>AD133*Table3[[#This Row],[Project Completion %]]</f>
        <v>219.20000000000002</v>
      </c>
      <c r="AF133" s="53" t="s">
        <v>126</v>
      </c>
    </row>
    <row r="134" spans="2:32" ht="25.95" customHeight="1" x14ac:dyDescent="0.25">
      <c r="B134" s="50" t="s">
        <v>81</v>
      </c>
      <c r="C134" s="50" t="s">
        <v>81</v>
      </c>
      <c r="D134" s="51">
        <v>44994</v>
      </c>
      <c r="E134" s="117" t="s">
        <v>473</v>
      </c>
      <c r="F134" s="52" t="s">
        <v>82</v>
      </c>
      <c r="G134" s="46" t="s">
        <v>127</v>
      </c>
      <c r="H134" s="46" t="s">
        <v>128</v>
      </c>
      <c r="I134" s="49">
        <v>0.99</v>
      </c>
      <c r="J134" s="46" t="s">
        <v>23</v>
      </c>
      <c r="K134" s="53" t="s">
        <v>28</v>
      </c>
      <c r="L134" s="51">
        <v>44986</v>
      </c>
      <c r="M134" s="51">
        <v>45250</v>
      </c>
      <c r="N134" s="51">
        <v>45260</v>
      </c>
      <c r="O134" s="51">
        <v>44986</v>
      </c>
      <c r="P134" s="51">
        <v>45250</v>
      </c>
      <c r="Q134" s="51">
        <v>45260</v>
      </c>
      <c r="R134" s="46" t="s">
        <v>42</v>
      </c>
      <c r="S134" s="53" t="s">
        <v>129</v>
      </c>
      <c r="T134" s="54" t="s">
        <v>130</v>
      </c>
      <c r="U134" s="54" t="s">
        <v>131</v>
      </c>
      <c r="V134" s="54" t="s">
        <v>132</v>
      </c>
      <c r="W134" s="53" t="s">
        <v>133</v>
      </c>
      <c r="X134" s="53" t="s">
        <v>134</v>
      </c>
      <c r="Y134" s="55" t="s">
        <v>90</v>
      </c>
      <c r="Z134" s="48">
        <v>1000000</v>
      </c>
      <c r="AA134" s="48">
        <v>300000</v>
      </c>
      <c r="AB134" s="48">
        <v>1000000</v>
      </c>
      <c r="AC134" s="114">
        <f t="shared" si="4"/>
        <v>0</v>
      </c>
      <c r="AD134" s="112">
        <f>Table3[[#This Row],[End Date
(Rebaselined)]]-Table3[[#This Row],[Start Date
 (Rebaselined)]]</f>
        <v>274</v>
      </c>
      <c r="AE134" s="112">
        <f>AD134*Table3[[#This Row],[Project Completion %]]</f>
        <v>271.26</v>
      </c>
      <c r="AF134" s="53" t="s">
        <v>135</v>
      </c>
    </row>
    <row r="135" spans="2:32" ht="25.95" customHeight="1" x14ac:dyDescent="0.25">
      <c r="B135" s="50" t="s">
        <v>81</v>
      </c>
      <c r="C135" s="50" t="s">
        <v>81</v>
      </c>
      <c r="D135" s="51">
        <v>44994</v>
      </c>
      <c r="E135" s="117" t="s">
        <v>474</v>
      </c>
      <c r="F135" s="52" t="s">
        <v>82</v>
      </c>
      <c r="G135" s="46" t="s">
        <v>136</v>
      </c>
      <c r="H135" s="46" t="s">
        <v>136</v>
      </c>
      <c r="I135" s="49">
        <v>0.99</v>
      </c>
      <c r="J135" s="46" t="s">
        <v>22</v>
      </c>
      <c r="K135" s="53" t="s">
        <v>27</v>
      </c>
      <c r="L135" s="51">
        <v>44986</v>
      </c>
      <c r="M135" s="51">
        <v>45250</v>
      </c>
      <c r="N135" s="51">
        <v>45260</v>
      </c>
      <c r="O135" s="51">
        <v>44986</v>
      </c>
      <c r="P135" s="51">
        <v>45250</v>
      </c>
      <c r="Q135" s="51">
        <v>45260</v>
      </c>
      <c r="R135" s="46" t="s">
        <v>137</v>
      </c>
      <c r="S135" s="53" t="s">
        <v>129</v>
      </c>
      <c r="T135" s="54" t="s">
        <v>130</v>
      </c>
      <c r="U135" s="54" t="s">
        <v>131</v>
      </c>
      <c r="V135" s="54" t="s">
        <v>132</v>
      </c>
      <c r="W135" s="53" t="s">
        <v>133</v>
      </c>
      <c r="X135" s="53" t="s">
        <v>134</v>
      </c>
      <c r="Y135" s="55" t="s">
        <v>90</v>
      </c>
      <c r="Z135" s="48">
        <v>1000000</v>
      </c>
      <c r="AA135" s="48">
        <v>300000</v>
      </c>
      <c r="AB135" s="48">
        <v>1000000</v>
      </c>
      <c r="AC135" s="114">
        <f t="shared" si="4"/>
        <v>0</v>
      </c>
      <c r="AD135" s="112">
        <f>Table3[[#This Row],[End Date
(Rebaselined)]]-Table3[[#This Row],[Start Date
 (Rebaselined)]]</f>
        <v>274</v>
      </c>
      <c r="AE135" s="112">
        <f>AD135*Table3[[#This Row],[Project Completion %]]</f>
        <v>271.26</v>
      </c>
      <c r="AF135" s="53" t="s">
        <v>138</v>
      </c>
    </row>
    <row r="136" spans="2:32" ht="25.95" customHeight="1" x14ac:dyDescent="0.25">
      <c r="B136" s="50" t="s">
        <v>81</v>
      </c>
      <c r="C136" s="50" t="s">
        <v>81</v>
      </c>
      <c r="D136" s="51">
        <v>44994</v>
      </c>
      <c r="E136" s="117" t="s">
        <v>475</v>
      </c>
      <c r="F136" s="52" t="s">
        <v>82</v>
      </c>
      <c r="G136" s="46" t="s">
        <v>139</v>
      </c>
      <c r="H136" s="46" t="s">
        <v>140</v>
      </c>
      <c r="I136" s="49">
        <v>0.2</v>
      </c>
      <c r="J136" s="46" t="s">
        <v>112</v>
      </c>
      <c r="K136" s="53" t="s">
        <v>29</v>
      </c>
      <c r="L136" s="51">
        <v>44986</v>
      </c>
      <c r="M136" s="51">
        <v>45250</v>
      </c>
      <c r="N136" s="51">
        <v>45260</v>
      </c>
      <c r="O136" s="51">
        <v>44986</v>
      </c>
      <c r="P136" s="51">
        <v>45250</v>
      </c>
      <c r="Q136" s="51">
        <v>45259</v>
      </c>
      <c r="R136" s="46" t="s">
        <v>103</v>
      </c>
      <c r="S136" s="53" t="s">
        <v>85</v>
      </c>
      <c r="T136" s="54" t="s">
        <v>86</v>
      </c>
      <c r="U136" s="54" t="s">
        <v>141</v>
      </c>
      <c r="V136" s="54" t="s">
        <v>87</v>
      </c>
      <c r="W136" s="53" t="s">
        <v>88</v>
      </c>
      <c r="X136" s="53" t="s">
        <v>89</v>
      </c>
      <c r="Y136" s="55" t="s">
        <v>90</v>
      </c>
      <c r="Z136" s="48">
        <v>1000000</v>
      </c>
      <c r="AA136" s="48">
        <v>300000</v>
      </c>
      <c r="AB136" s="48">
        <v>1000000</v>
      </c>
      <c r="AC136" s="114">
        <f t="shared" si="4"/>
        <v>0</v>
      </c>
      <c r="AD136" s="112">
        <f>Table3[[#This Row],[End Date
(Rebaselined)]]-Table3[[#This Row],[Start Date
 (Rebaselined)]]</f>
        <v>273</v>
      </c>
      <c r="AE136" s="112">
        <f>AD136*Table3[[#This Row],[Project Completion %]]</f>
        <v>54.6</v>
      </c>
      <c r="AF136" s="53" t="s">
        <v>142</v>
      </c>
    </row>
    <row r="137" spans="2:32" ht="25.95" customHeight="1" x14ac:dyDescent="0.25">
      <c r="B137" s="50" t="s">
        <v>81</v>
      </c>
      <c r="C137" s="50" t="s">
        <v>81</v>
      </c>
      <c r="D137" s="51">
        <v>44994</v>
      </c>
      <c r="E137" s="117" t="s">
        <v>476</v>
      </c>
      <c r="F137" s="52" t="s">
        <v>82</v>
      </c>
      <c r="G137" s="46" t="s">
        <v>143</v>
      </c>
      <c r="H137" s="46" t="s">
        <v>144</v>
      </c>
      <c r="I137" s="49">
        <v>0.12</v>
      </c>
      <c r="J137" s="46" t="s">
        <v>24</v>
      </c>
      <c r="K137" s="53" t="s">
        <v>29</v>
      </c>
      <c r="L137" s="51">
        <v>44986</v>
      </c>
      <c r="M137" s="51">
        <v>45250</v>
      </c>
      <c r="N137" s="51">
        <v>45260</v>
      </c>
      <c r="O137" s="51">
        <v>44987</v>
      </c>
      <c r="P137" s="51">
        <v>45219</v>
      </c>
      <c r="Q137" s="51">
        <v>45229</v>
      </c>
      <c r="R137" s="46" t="s">
        <v>113</v>
      </c>
      <c r="S137" s="53" t="s">
        <v>94</v>
      </c>
      <c r="T137" s="54" t="s">
        <v>95</v>
      </c>
      <c r="U137" s="54" t="s">
        <v>96</v>
      </c>
      <c r="V137" s="54" t="s">
        <v>97</v>
      </c>
      <c r="W137" s="53" t="s">
        <v>98</v>
      </c>
      <c r="X137" s="53" t="s">
        <v>99</v>
      </c>
      <c r="Y137" s="55" t="s">
        <v>90</v>
      </c>
      <c r="Z137" s="48">
        <v>1000000</v>
      </c>
      <c r="AA137" s="48">
        <v>300000</v>
      </c>
      <c r="AB137" s="48">
        <v>1000000</v>
      </c>
      <c r="AC137" s="114">
        <f t="shared" si="4"/>
        <v>0</v>
      </c>
      <c r="AD137" s="112">
        <f>Table3[[#This Row],[End Date
(Rebaselined)]]-Table3[[#This Row],[Start Date
 (Rebaselined)]]</f>
        <v>242</v>
      </c>
      <c r="AE137" s="112">
        <f>AD137*Table3[[#This Row],[Project Completion %]]</f>
        <v>29.04</v>
      </c>
      <c r="AF137" s="53" t="s">
        <v>145</v>
      </c>
    </row>
    <row r="138" spans="2:32" ht="25.95" customHeight="1" x14ac:dyDescent="0.25">
      <c r="B138" s="50" t="s">
        <v>81</v>
      </c>
      <c r="C138" s="50" t="s">
        <v>81</v>
      </c>
      <c r="D138" s="51">
        <v>44994</v>
      </c>
      <c r="E138" s="117" t="s">
        <v>477</v>
      </c>
      <c r="F138" s="52" t="s">
        <v>82</v>
      </c>
      <c r="G138" s="46" t="s">
        <v>146</v>
      </c>
      <c r="H138" s="46" t="s">
        <v>147</v>
      </c>
      <c r="I138" s="49">
        <v>0.13</v>
      </c>
      <c r="J138" s="46" t="s">
        <v>23</v>
      </c>
      <c r="K138" s="53" t="s">
        <v>28</v>
      </c>
      <c r="L138" s="51">
        <v>44986</v>
      </c>
      <c r="M138" s="51">
        <v>45250</v>
      </c>
      <c r="N138" s="51">
        <v>45260</v>
      </c>
      <c r="O138" s="51">
        <v>45051</v>
      </c>
      <c r="P138" s="51">
        <v>45097</v>
      </c>
      <c r="Q138" s="51">
        <v>45114</v>
      </c>
      <c r="R138" s="46" t="s">
        <v>48</v>
      </c>
      <c r="S138" s="53" t="s">
        <v>85</v>
      </c>
      <c r="T138" s="54" t="s">
        <v>104</v>
      </c>
      <c r="U138" s="54" t="s">
        <v>105</v>
      </c>
      <c r="V138" s="54" t="s">
        <v>106</v>
      </c>
      <c r="W138" s="53" t="s">
        <v>107</v>
      </c>
      <c r="X138" s="53" t="s">
        <v>108</v>
      </c>
      <c r="Y138" s="55" t="s">
        <v>90</v>
      </c>
      <c r="Z138" s="48">
        <v>1000000</v>
      </c>
      <c r="AA138" s="48">
        <v>300000</v>
      </c>
      <c r="AB138" s="48">
        <v>1000000</v>
      </c>
      <c r="AC138" s="114">
        <f t="shared" si="4"/>
        <v>0</v>
      </c>
      <c r="AD138" s="112">
        <f>Table3[[#This Row],[End Date
(Rebaselined)]]-Table3[[#This Row],[Start Date
 (Rebaselined)]]</f>
        <v>63</v>
      </c>
      <c r="AE138" s="112">
        <f>AD138*Table3[[#This Row],[Project Completion %]]</f>
        <v>8.19</v>
      </c>
      <c r="AF138" s="53" t="s">
        <v>148</v>
      </c>
    </row>
    <row r="139" spans="2:32" ht="25.95" customHeight="1" x14ac:dyDescent="0.25">
      <c r="B139" s="50" t="s">
        <v>81</v>
      </c>
      <c r="C139" s="50" t="s">
        <v>81</v>
      </c>
      <c r="D139" s="51">
        <v>44994</v>
      </c>
      <c r="E139" s="117" t="s">
        <v>478</v>
      </c>
      <c r="F139" s="52" t="s">
        <v>82</v>
      </c>
      <c r="G139" s="46" t="s">
        <v>110</v>
      </c>
      <c r="H139" s="46" t="s">
        <v>111</v>
      </c>
      <c r="I139" s="49">
        <v>0.14000000000000001</v>
      </c>
      <c r="J139" s="46" t="s">
        <v>22</v>
      </c>
      <c r="K139" s="53" t="s">
        <v>28</v>
      </c>
      <c r="L139" s="51">
        <v>44986</v>
      </c>
      <c r="M139" s="51">
        <v>45250</v>
      </c>
      <c r="N139" s="51">
        <v>45260</v>
      </c>
      <c r="O139" s="51">
        <v>44958</v>
      </c>
      <c r="P139" s="51">
        <v>45291</v>
      </c>
      <c r="Q139" s="51">
        <v>45291</v>
      </c>
      <c r="R139" s="46" t="s">
        <v>42</v>
      </c>
      <c r="S139" s="53" t="s">
        <v>114</v>
      </c>
      <c r="T139" s="54" t="s">
        <v>115</v>
      </c>
      <c r="U139" s="54" t="s">
        <v>99</v>
      </c>
      <c r="V139" s="54" t="s">
        <v>116</v>
      </c>
      <c r="W139" s="53" t="s">
        <v>117</v>
      </c>
      <c r="X139" s="53" t="s">
        <v>118</v>
      </c>
      <c r="Y139" s="55" t="s">
        <v>90</v>
      </c>
      <c r="Z139" s="48">
        <v>1000000</v>
      </c>
      <c r="AA139" s="48">
        <v>300000</v>
      </c>
      <c r="AB139" s="48">
        <v>1000000</v>
      </c>
      <c r="AC139" s="114">
        <f t="shared" si="4"/>
        <v>0</v>
      </c>
      <c r="AD139" s="112">
        <f>Table3[[#This Row],[End Date
(Rebaselined)]]-Table3[[#This Row],[Start Date
 (Rebaselined)]]</f>
        <v>333</v>
      </c>
      <c r="AE139" s="112">
        <f>AD139*Table3[[#This Row],[Project Completion %]]</f>
        <v>46.620000000000005</v>
      </c>
      <c r="AF139" s="53" t="s">
        <v>149</v>
      </c>
    </row>
    <row r="140" spans="2:32" ht="25.95" customHeight="1" x14ac:dyDescent="0.25">
      <c r="B140" s="50" t="s">
        <v>81</v>
      </c>
      <c r="C140" s="50" t="s">
        <v>81</v>
      </c>
      <c r="D140" s="51">
        <v>44994</v>
      </c>
      <c r="E140" s="117" t="s">
        <v>479</v>
      </c>
      <c r="F140" s="52" t="s">
        <v>82</v>
      </c>
      <c r="G140" s="46" t="s">
        <v>92</v>
      </c>
      <c r="H140" s="46" t="s">
        <v>150</v>
      </c>
      <c r="I140" s="49">
        <v>0.2</v>
      </c>
      <c r="J140" s="46" t="s">
        <v>112</v>
      </c>
      <c r="K140" s="53" t="s">
        <v>29</v>
      </c>
      <c r="L140" s="51">
        <v>44986</v>
      </c>
      <c r="M140" s="51">
        <v>45250</v>
      </c>
      <c r="N140" s="51">
        <v>45260</v>
      </c>
      <c r="O140" s="51">
        <v>44986</v>
      </c>
      <c r="P140" s="51">
        <v>45250</v>
      </c>
      <c r="Q140" s="51">
        <v>45260</v>
      </c>
      <c r="R140" s="46" t="s">
        <v>137</v>
      </c>
      <c r="S140" s="53" t="s">
        <v>94</v>
      </c>
      <c r="T140" s="54" t="s">
        <v>121</v>
      </c>
      <c r="U140" s="54" t="s">
        <v>122</v>
      </c>
      <c r="V140" s="54" t="s">
        <v>123</v>
      </c>
      <c r="W140" s="53" t="s">
        <v>124</v>
      </c>
      <c r="X140" s="53" t="s">
        <v>125</v>
      </c>
      <c r="Y140" s="55" t="s">
        <v>90</v>
      </c>
      <c r="Z140" s="48">
        <v>1000000</v>
      </c>
      <c r="AA140" s="48">
        <v>300000</v>
      </c>
      <c r="AB140" s="48">
        <v>1000000</v>
      </c>
      <c r="AC140" s="114">
        <f t="shared" si="4"/>
        <v>0</v>
      </c>
      <c r="AD140" s="112">
        <f>Table3[[#This Row],[End Date
(Rebaselined)]]-Table3[[#This Row],[Start Date
 (Rebaselined)]]</f>
        <v>274</v>
      </c>
      <c r="AE140" s="112">
        <f>AD140*Table3[[#This Row],[Project Completion %]]</f>
        <v>54.800000000000004</v>
      </c>
      <c r="AF140" s="53" t="s">
        <v>151</v>
      </c>
    </row>
    <row r="141" spans="2:32" ht="25.95" customHeight="1" x14ac:dyDescent="0.25">
      <c r="B141" s="50" t="s">
        <v>81</v>
      </c>
      <c r="C141" s="50" t="s">
        <v>81</v>
      </c>
      <c r="D141" s="51">
        <v>44994</v>
      </c>
      <c r="E141" s="117" t="s">
        <v>480</v>
      </c>
      <c r="F141" s="52" t="s">
        <v>82</v>
      </c>
      <c r="G141" s="46" t="s">
        <v>136</v>
      </c>
      <c r="H141" s="46" t="s">
        <v>136</v>
      </c>
      <c r="I141" s="49">
        <v>0.22</v>
      </c>
      <c r="J141" s="46" t="s">
        <v>24</v>
      </c>
      <c r="K141" s="53" t="s">
        <v>29</v>
      </c>
      <c r="L141" s="51">
        <v>44986</v>
      </c>
      <c r="M141" s="51">
        <v>45250</v>
      </c>
      <c r="N141" s="51">
        <v>45260</v>
      </c>
      <c r="O141" s="51">
        <v>44986</v>
      </c>
      <c r="P141" s="51">
        <v>45250</v>
      </c>
      <c r="Q141" s="51">
        <v>45260</v>
      </c>
      <c r="R141" s="46" t="s">
        <v>103</v>
      </c>
      <c r="S141" s="53" t="s">
        <v>129</v>
      </c>
      <c r="T141" s="54" t="s">
        <v>130</v>
      </c>
      <c r="U141" s="54" t="s">
        <v>131</v>
      </c>
      <c r="V141" s="54" t="s">
        <v>132</v>
      </c>
      <c r="W141" s="53" t="s">
        <v>133</v>
      </c>
      <c r="X141" s="53" t="s">
        <v>134</v>
      </c>
      <c r="Y141" s="55" t="s">
        <v>90</v>
      </c>
      <c r="Z141" s="48">
        <v>1000000</v>
      </c>
      <c r="AA141" s="48">
        <v>300000</v>
      </c>
      <c r="AB141" s="48">
        <v>1000000</v>
      </c>
      <c r="AC141" s="114">
        <f t="shared" si="4"/>
        <v>0</v>
      </c>
      <c r="AD141" s="112">
        <f>Table3[[#This Row],[End Date
(Rebaselined)]]-Table3[[#This Row],[Start Date
 (Rebaselined)]]</f>
        <v>274</v>
      </c>
      <c r="AE141" s="112">
        <f>AD141*Table3[[#This Row],[Project Completion %]]</f>
        <v>60.28</v>
      </c>
      <c r="AF141" s="53" t="s">
        <v>126</v>
      </c>
    </row>
    <row r="142" spans="2:32" ht="25.95" customHeight="1" x14ac:dyDescent="0.25">
      <c r="B142" s="50" t="s">
        <v>81</v>
      </c>
      <c r="C142" s="50" t="s">
        <v>81</v>
      </c>
      <c r="D142" s="51">
        <v>44994</v>
      </c>
      <c r="E142" s="117" t="s">
        <v>481</v>
      </c>
      <c r="F142" s="52" t="s">
        <v>82</v>
      </c>
      <c r="G142" s="46" t="s">
        <v>92</v>
      </c>
      <c r="H142" s="46" t="s">
        <v>150</v>
      </c>
      <c r="I142" s="49">
        <v>0.5</v>
      </c>
      <c r="J142" s="46" t="s">
        <v>23</v>
      </c>
      <c r="K142" s="53" t="s">
        <v>28</v>
      </c>
      <c r="L142" s="51">
        <v>44986</v>
      </c>
      <c r="M142" s="51">
        <v>45250</v>
      </c>
      <c r="N142" s="51">
        <v>45260</v>
      </c>
      <c r="O142" s="51">
        <v>44986</v>
      </c>
      <c r="P142" s="51">
        <v>45250</v>
      </c>
      <c r="Q142" s="51">
        <v>45260</v>
      </c>
      <c r="R142" s="46" t="s">
        <v>113</v>
      </c>
      <c r="S142" s="53" t="s">
        <v>129</v>
      </c>
      <c r="T142" s="54" t="s">
        <v>130</v>
      </c>
      <c r="U142" s="54" t="s">
        <v>131</v>
      </c>
      <c r="V142" s="54" t="s">
        <v>132</v>
      </c>
      <c r="W142" s="53" t="s">
        <v>133</v>
      </c>
      <c r="X142" s="53" t="s">
        <v>134</v>
      </c>
      <c r="Y142" s="55" t="s">
        <v>90</v>
      </c>
      <c r="Z142" s="48">
        <v>1000000</v>
      </c>
      <c r="AA142" s="48">
        <v>300000</v>
      </c>
      <c r="AB142" s="48">
        <v>1500000</v>
      </c>
      <c r="AC142" s="114">
        <f t="shared" si="4"/>
        <v>-500000</v>
      </c>
      <c r="AD142" s="112">
        <f>Table3[[#This Row],[End Date
(Rebaselined)]]-Table3[[#This Row],[Start Date
 (Rebaselined)]]</f>
        <v>274</v>
      </c>
      <c r="AE142" s="112">
        <f>AD142*Table3[[#This Row],[Project Completion %]]</f>
        <v>137</v>
      </c>
      <c r="AF142" s="53" t="s">
        <v>135</v>
      </c>
    </row>
    <row r="143" spans="2:32" ht="25.95" customHeight="1" x14ac:dyDescent="0.25">
      <c r="B143" s="50"/>
      <c r="C143" s="50"/>
      <c r="D143" s="51"/>
      <c r="E143" s="118"/>
      <c r="F143" s="52"/>
      <c r="G143" s="46"/>
      <c r="H143" s="46"/>
      <c r="I143" s="49"/>
      <c r="J143" s="46"/>
      <c r="K143" s="53"/>
      <c r="L143" s="51"/>
      <c r="M143" s="51"/>
      <c r="N143" s="51"/>
      <c r="O143" s="51"/>
      <c r="P143" s="51"/>
      <c r="Q143" s="51"/>
      <c r="R143" s="46"/>
      <c r="S143" s="53"/>
      <c r="T143" s="54"/>
      <c r="U143" s="54"/>
      <c r="V143" s="54"/>
      <c r="W143" s="53"/>
      <c r="X143" s="53"/>
      <c r="Y143" s="55"/>
      <c r="Z143" s="56"/>
      <c r="AA143" s="56"/>
      <c r="AB143" s="57"/>
      <c r="AC143" s="114">
        <f t="shared" ref="AC137:AC200" si="5">Z143-AB143</f>
        <v>0</v>
      </c>
      <c r="AD143" s="112">
        <f>Table3[[#This Row],[End Date
(Rebaselined)]]-Table3[[#This Row],[Start Date
 (Rebaselined)]]</f>
        <v>0</v>
      </c>
      <c r="AE143" s="112">
        <f>AD143*Table3[[#This Row],[Project Completion %]]</f>
        <v>0</v>
      </c>
      <c r="AF143" s="57"/>
    </row>
    <row r="144" spans="2:32" ht="25.95" customHeight="1" x14ac:dyDescent="0.25">
      <c r="B144" s="50"/>
      <c r="C144" s="50"/>
      <c r="D144" s="51"/>
      <c r="E144" s="118"/>
      <c r="F144" s="52"/>
      <c r="G144" s="46"/>
      <c r="H144" s="46"/>
      <c r="I144" s="49"/>
      <c r="J144" s="46"/>
      <c r="K144" s="53"/>
      <c r="L144" s="51"/>
      <c r="M144" s="51"/>
      <c r="N144" s="51"/>
      <c r="O144" s="51"/>
      <c r="P144" s="51"/>
      <c r="Q144" s="51"/>
      <c r="R144" s="46"/>
      <c r="S144" s="53"/>
      <c r="T144" s="54"/>
      <c r="U144" s="54"/>
      <c r="V144" s="54"/>
      <c r="W144" s="53"/>
      <c r="X144" s="53"/>
      <c r="Y144" s="55"/>
      <c r="Z144" s="56"/>
      <c r="AA144" s="56"/>
      <c r="AB144" s="57"/>
      <c r="AC144" s="114">
        <f t="shared" si="5"/>
        <v>0</v>
      </c>
      <c r="AD144" s="112">
        <f>Table3[[#This Row],[End Date
(Rebaselined)]]-Table3[[#This Row],[Start Date
 (Rebaselined)]]</f>
        <v>0</v>
      </c>
      <c r="AE144" s="112">
        <f>AD144*Table3[[#This Row],[Project Completion %]]</f>
        <v>0</v>
      </c>
      <c r="AF144" s="57"/>
    </row>
    <row r="145" spans="2:32" ht="25.95" customHeight="1" x14ac:dyDescent="0.25">
      <c r="B145" s="50"/>
      <c r="C145" s="50"/>
      <c r="D145" s="51"/>
      <c r="E145" s="118"/>
      <c r="F145" s="52"/>
      <c r="G145" s="46"/>
      <c r="H145" s="46"/>
      <c r="I145" s="49"/>
      <c r="J145" s="46"/>
      <c r="K145" s="53"/>
      <c r="L145" s="51"/>
      <c r="M145" s="51"/>
      <c r="N145" s="51"/>
      <c r="O145" s="51"/>
      <c r="P145" s="51"/>
      <c r="Q145" s="51"/>
      <c r="R145" s="46"/>
      <c r="S145" s="53"/>
      <c r="T145" s="54"/>
      <c r="U145" s="54"/>
      <c r="V145" s="54"/>
      <c r="W145" s="53"/>
      <c r="X145" s="53"/>
      <c r="Y145" s="55"/>
      <c r="Z145" s="56"/>
      <c r="AA145" s="56"/>
      <c r="AB145" s="57"/>
      <c r="AC145" s="114">
        <f t="shared" si="5"/>
        <v>0</v>
      </c>
      <c r="AD145" s="112">
        <f>Table3[[#This Row],[End Date
(Rebaselined)]]-Table3[[#This Row],[Start Date
 (Rebaselined)]]</f>
        <v>0</v>
      </c>
      <c r="AE145" s="112">
        <f>AD145*Table3[[#This Row],[Project Completion %]]</f>
        <v>0</v>
      </c>
      <c r="AF145" s="57"/>
    </row>
    <row r="146" spans="2:32" ht="25.95" customHeight="1" x14ac:dyDescent="0.25">
      <c r="B146" s="50"/>
      <c r="C146" s="50"/>
      <c r="D146" s="51"/>
      <c r="E146" s="118"/>
      <c r="F146" s="52"/>
      <c r="G146" s="46"/>
      <c r="H146" s="46"/>
      <c r="I146" s="49"/>
      <c r="J146" s="46"/>
      <c r="K146" s="53"/>
      <c r="L146" s="51"/>
      <c r="M146" s="51"/>
      <c r="N146" s="51"/>
      <c r="O146" s="51"/>
      <c r="P146" s="51"/>
      <c r="Q146" s="51"/>
      <c r="R146" s="46"/>
      <c r="S146" s="53"/>
      <c r="T146" s="54"/>
      <c r="U146" s="54"/>
      <c r="V146" s="54"/>
      <c r="W146" s="53"/>
      <c r="X146" s="53"/>
      <c r="Y146" s="55"/>
      <c r="Z146" s="56"/>
      <c r="AA146" s="56"/>
      <c r="AB146" s="57"/>
      <c r="AC146" s="114">
        <f t="shared" si="5"/>
        <v>0</v>
      </c>
      <c r="AD146" s="112">
        <f>Table3[[#This Row],[End Date
(Rebaselined)]]-Table3[[#This Row],[Start Date
 (Rebaselined)]]</f>
        <v>0</v>
      </c>
      <c r="AE146" s="112">
        <f>AD146*Table3[[#This Row],[Project Completion %]]</f>
        <v>0</v>
      </c>
      <c r="AF146" s="57"/>
    </row>
    <row r="147" spans="2:32" ht="25.95" customHeight="1" x14ac:dyDescent="0.25">
      <c r="B147" s="50"/>
      <c r="C147" s="50"/>
      <c r="D147" s="51"/>
      <c r="E147" s="118"/>
      <c r="F147" s="52"/>
      <c r="G147" s="46"/>
      <c r="H147" s="46"/>
      <c r="I147" s="49"/>
      <c r="J147" s="46"/>
      <c r="K147" s="53"/>
      <c r="L147" s="51"/>
      <c r="M147" s="51"/>
      <c r="N147" s="51"/>
      <c r="O147" s="51"/>
      <c r="P147" s="51"/>
      <c r="Q147" s="51"/>
      <c r="R147" s="46"/>
      <c r="S147" s="53"/>
      <c r="T147" s="54"/>
      <c r="U147" s="54"/>
      <c r="V147" s="54"/>
      <c r="W147" s="53"/>
      <c r="X147" s="53"/>
      <c r="Y147" s="55"/>
      <c r="Z147" s="56"/>
      <c r="AA147" s="56"/>
      <c r="AB147" s="57"/>
      <c r="AC147" s="114">
        <f t="shared" si="5"/>
        <v>0</v>
      </c>
      <c r="AD147" s="112">
        <f>Table3[[#This Row],[End Date
(Rebaselined)]]-Table3[[#This Row],[Start Date
 (Rebaselined)]]</f>
        <v>0</v>
      </c>
      <c r="AE147" s="112">
        <f>AD147*Table3[[#This Row],[Project Completion %]]</f>
        <v>0</v>
      </c>
      <c r="AF147" s="57"/>
    </row>
    <row r="148" spans="2:32" ht="25.95" customHeight="1" x14ac:dyDescent="0.25">
      <c r="B148" s="50"/>
      <c r="C148" s="50"/>
      <c r="D148" s="51"/>
      <c r="E148" s="118"/>
      <c r="F148" s="52"/>
      <c r="G148" s="46"/>
      <c r="H148" s="46"/>
      <c r="I148" s="49"/>
      <c r="J148" s="46"/>
      <c r="K148" s="53"/>
      <c r="L148" s="51"/>
      <c r="M148" s="51"/>
      <c r="N148" s="51"/>
      <c r="O148" s="51"/>
      <c r="P148" s="51"/>
      <c r="Q148" s="51"/>
      <c r="R148" s="46"/>
      <c r="S148" s="53"/>
      <c r="T148" s="54"/>
      <c r="U148" s="54"/>
      <c r="V148" s="54"/>
      <c r="W148" s="53"/>
      <c r="X148" s="53"/>
      <c r="Y148" s="55"/>
      <c r="Z148" s="56"/>
      <c r="AA148" s="56"/>
      <c r="AB148" s="57"/>
      <c r="AC148" s="114">
        <f t="shared" si="5"/>
        <v>0</v>
      </c>
      <c r="AD148" s="112">
        <f>Table3[[#This Row],[End Date
(Rebaselined)]]-Table3[[#This Row],[Start Date
 (Rebaselined)]]</f>
        <v>0</v>
      </c>
      <c r="AE148" s="112">
        <f>AD148*Table3[[#This Row],[Project Completion %]]</f>
        <v>0</v>
      </c>
      <c r="AF148" s="57"/>
    </row>
    <row r="149" spans="2:32" ht="25.95" customHeight="1" x14ac:dyDescent="0.25">
      <c r="B149" s="50"/>
      <c r="C149" s="50"/>
      <c r="D149" s="51"/>
      <c r="E149" s="118"/>
      <c r="F149" s="52"/>
      <c r="G149" s="46"/>
      <c r="H149" s="46"/>
      <c r="I149" s="49"/>
      <c r="J149" s="46"/>
      <c r="K149" s="53"/>
      <c r="L149" s="51"/>
      <c r="M149" s="51"/>
      <c r="N149" s="51"/>
      <c r="O149" s="51"/>
      <c r="P149" s="51"/>
      <c r="Q149" s="51"/>
      <c r="R149" s="46"/>
      <c r="S149" s="53"/>
      <c r="T149" s="54"/>
      <c r="U149" s="54"/>
      <c r="V149" s="54"/>
      <c r="W149" s="53"/>
      <c r="X149" s="53"/>
      <c r="Y149" s="55"/>
      <c r="Z149" s="56"/>
      <c r="AA149" s="56"/>
      <c r="AB149" s="57"/>
      <c r="AC149" s="114">
        <f t="shared" si="5"/>
        <v>0</v>
      </c>
      <c r="AD149" s="112">
        <f>Table3[[#This Row],[End Date
(Rebaselined)]]-Table3[[#This Row],[Start Date
 (Rebaselined)]]</f>
        <v>0</v>
      </c>
      <c r="AE149" s="112">
        <f>AD149*Table3[[#This Row],[Project Completion %]]</f>
        <v>0</v>
      </c>
      <c r="AF149" s="57"/>
    </row>
    <row r="150" spans="2:32" ht="25.95" customHeight="1" x14ac:dyDescent="0.25">
      <c r="B150" s="50"/>
      <c r="C150" s="50"/>
      <c r="D150" s="51"/>
      <c r="E150" s="118"/>
      <c r="F150" s="52"/>
      <c r="G150" s="46"/>
      <c r="H150" s="46"/>
      <c r="I150" s="49"/>
      <c r="J150" s="46"/>
      <c r="K150" s="53"/>
      <c r="L150" s="51"/>
      <c r="M150" s="51"/>
      <c r="N150" s="51"/>
      <c r="O150" s="51"/>
      <c r="P150" s="51"/>
      <c r="Q150" s="51"/>
      <c r="R150" s="46"/>
      <c r="S150" s="53"/>
      <c r="T150" s="54"/>
      <c r="U150" s="54"/>
      <c r="V150" s="54"/>
      <c r="W150" s="53"/>
      <c r="X150" s="53"/>
      <c r="Y150" s="55"/>
      <c r="Z150" s="56"/>
      <c r="AA150" s="56"/>
      <c r="AB150" s="57"/>
      <c r="AC150" s="114">
        <f t="shared" si="5"/>
        <v>0</v>
      </c>
      <c r="AD150" s="112">
        <f>Table3[[#This Row],[End Date
(Rebaselined)]]-Table3[[#This Row],[Start Date
 (Rebaselined)]]</f>
        <v>0</v>
      </c>
      <c r="AE150" s="112">
        <f>AD150*Table3[[#This Row],[Project Completion %]]</f>
        <v>0</v>
      </c>
      <c r="AF150" s="57"/>
    </row>
    <row r="151" spans="2:32" ht="25.95" customHeight="1" x14ac:dyDescent="0.25">
      <c r="B151" s="50"/>
      <c r="C151" s="50"/>
      <c r="D151" s="51"/>
      <c r="E151" s="118"/>
      <c r="F151" s="52"/>
      <c r="G151" s="46"/>
      <c r="H151" s="46"/>
      <c r="I151" s="49"/>
      <c r="J151" s="46"/>
      <c r="K151" s="53"/>
      <c r="L151" s="51"/>
      <c r="M151" s="51"/>
      <c r="N151" s="51"/>
      <c r="O151" s="51"/>
      <c r="P151" s="51"/>
      <c r="Q151" s="51"/>
      <c r="R151" s="46"/>
      <c r="S151" s="53"/>
      <c r="T151" s="54"/>
      <c r="U151" s="54"/>
      <c r="V151" s="54"/>
      <c r="W151" s="53"/>
      <c r="X151" s="53"/>
      <c r="Y151" s="55"/>
      <c r="Z151" s="56"/>
      <c r="AA151" s="56"/>
      <c r="AB151" s="57"/>
      <c r="AC151" s="114">
        <f t="shared" si="5"/>
        <v>0</v>
      </c>
      <c r="AD151" s="112">
        <f>Table3[[#This Row],[End Date
(Rebaselined)]]-Table3[[#This Row],[Start Date
 (Rebaselined)]]</f>
        <v>0</v>
      </c>
      <c r="AE151" s="112">
        <f>AD151*Table3[[#This Row],[Project Completion %]]</f>
        <v>0</v>
      </c>
      <c r="AF151" s="57"/>
    </row>
    <row r="152" spans="2:32" ht="25.95" customHeight="1" x14ac:dyDescent="0.25">
      <c r="B152" s="50"/>
      <c r="C152" s="50"/>
      <c r="D152" s="51"/>
      <c r="E152" s="118"/>
      <c r="F152" s="52"/>
      <c r="G152" s="46"/>
      <c r="H152" s="46"/>
      <c r="I152" s="49"/>
      <c r="J152" s="46"/>
      <c r="K152" s="53"/>
      <c r="L152" s="51"/>
      <c r="M152" s="51"/>
      <c r="N152" s="51"/>
      <c r="O152" s="51"/>
      <c r="P152" s="51"/>
      <c r="Q152" s="51"/>
      <c r="R152" s="46"/>
      <c r="S152" s="53"/>
      <c r="T152" s="54"/>
      <c r="U152" s="54"/>
      <c r="V152" s="54"/>
      <c r="W152" s="53"/>
      <c r="X152" s="53"/>
      <c r="Y152" s="55"/>
      <c r="Z152" s="56"/>
      <c r="AA152" s="56"/>
      <c r="AB152" s="57"/>
      <c r="AC152" s="114">
        <f t="shared" si="5"/>
        <v>0</v>
      </c>
      <c r="AD152" s="112">
        <f>Table3[[#This Row],[End Date
(Rebaselined)]]-Table3[[#This Row],[Start Date
 (Rebaselined)]]</f>
        <v>0</v>
      </c>
      <c r="AE152" s="112">
        <f>AD152*Table3[[#This Row],[Project Completion %]]</f>
        <v>0</v>
      </c>
      <c r="AF152" s="57"/>
    </row>
    <row r="153" spans="2:32" ht="25.95" customHeight="1" x14ac:dyDescent="0.25">
      <c r="B153" s="50"/>
      <c r="C153" s="50"/>
      <c r="D153" s="51"/>
      <c r="E153" s="118"/>
      <c r="F153" s="52"/>
      <c r="G153" s="46"/>
      <c r="H153" s="46"/>
      <c r="I153" s="49"/>
      <c r="J153" s="46"/>
      <c r="K153" s="53"/>
      <c r="L153" s="51"/>
      <c r="M153" s="51"/>
      <c r="N153" s="51"/>
      <c r="O153" s="51"/>
      <c r="P153" s="51"/>
      <c r="Q153" s="51"/>
      <c r="R153" s="46"/>
      <c r="S153" s="53"/>
      <c r="T153" s="54"/>
      <c r="U153" s="54"/>
      <c r="V153" s="54"/>
      <c r="W153" s="53"/>
      <c r="X153" s="53"/>
      <c r="Y153" s="55"/>
      <c r="Z153" s="56"/>
      <c r="AA153" s="56"/>
      <c r="AB153" s="57"/>
      <c r="AC153" s="114">
        <f t="shared" si="5"/>
        <v>0</v>
      </c>
      <c r="AD153" s="112">
        <f>Table3[[#This Row],[End Date
(Rebaselined)]]-Table3[[#This Row],[Start Date
 (Rebaselined)]]</f>
        <v>0</v>
      </c>
      <c r="AE153" s="112">
        <f>AD153*Table3[[#This Row],[Project Completion %]]</f>
        <v>0</v>
      </c>
      <c r="AF153" s="57"/>
    </row>
    <row r="154" spans="2:32" ht="25.95" customHeight="1" x14ac:dyDescent="0.25">
      <c r="B154" s="50"/>
      <c r="C154" s="50"/>
      <c r="D154" s="51"/>
      <c r="E154" s="118"/>
      <c r="F154" s="52"/>
      <c r="G154" s="46"/>
      <c r="H154" s="46"/>
      <c r="I154" s="49"/>
      <c r="J154" s="46"/>
      <c r="K154" s="53"/>
      <c r="L154" s="51"/>
      <c r="M154" s="51"/>
      <c r="N154" s="51"/>
      <c r="O154" s="51"/>
      <c r="P154" s="51"/>
      <c r="Q154" s="51"/>
      <c r="R154" s="46"/>
      <c r="S154" s="53"/>
      <c r="T154" s="54"/>
      <c r="U154" s="54"/>
      <c r="V154" s="54"/>
      <c r="W154" s="53"/>
      <c r="X154" s="53"/>
      <c r="Y154" s="55"/>
      <c r="Z154" s="56"/>
      <c r="AA154" s="56"/>
      <c r="AB154" s="57"/>
      <c r="AC154" s="114">
        <f t="shared" si="5"/>
        <v>0</v>
      </c>
      <c r="AD154" s="112">
        <f>Table3[[#This Row],[End Date
(Rebaselined)]]-Table3[[#This Row],[Start Date
 (Rebaselined)]]</f>
        <v>0</v>
      </c>
      <c r="AE154" s="112">
        <f>AD154*Table3[[#This Row],[Project Completion %]]</f>
        <v>0</v>
      </c>
      <c r="AF154" s="57"/>
    </row>
    <row r="155" spans="2:32" ht="25.95" customHeight="1" x14ac:dyDescent="0.25">
      <c r="B155" s="50"/>
      <c r="C155" s="50"/>
      <c r="D155" s="51"/>
      <c r="E155" s="118"/>
      <c r="F155" s="52"/>
      <c r="G155" s="46"/>
      <c r="H155" s="46"/>
      <c r="I155" s="49"/>
      <c r="J155" s="46"/>
      <c r="K155" s="53"/>
      <c r="L155" s="51"/>
      <c r="M155" s="51"/>
      <c r="N155" s="51"/>
      <c r="O155" s="51"/>
      <c r="P155" s="51"/>
      <c r="Q155" s="51"/>
      <c r="R155" s="46"/>
      <c r="S155" s="53"/>
      <c r="T155" s="54"/>
      <c r="U155" s="54"/>
      <c r="V155" s="54"/>
      <c r="W155" s="53"/>
      <c r="X155" s="53"/>
      <c r="Y155" s="55"/>
      <c r="Z155" s="56"/>
      <c r="AA155" s="56"/>
      <c r="AB155" s="57"/>
      <c r="AC155" s="114">
        <f t="shared" si="5"/>
        <v>0</v>
      </c>
      <c r="AD155" s="112">
        <f>Table3[[#This Row],[End Date
(Rebaselined)]]-Table3[[#This Row],[Start Date
 (Rebaselined)]]</f>
        <v>0</v>
      </c>
      <c r="AE155" s="112">
        <f>AD155*Table3[[#This Row],[Project Completion %]]</f>
        <v>0</v>
      </c>
      <c r="AF155" s="57"/>
    </row>
    <row r="156" spans="2:32" ht="25.95" customHeight="1" x14ac:dyDescent="0.25">
      <c r="B156" s="50"/>
      <c r="C156" s="50"/>
      <c r="D156" s="51"/>
      <c r="E156" s="118"/>
      <c r="F156" s="52"/>
      <c r="G156" s="46"/>
      <c r="H156" s="46"/>
      <c r="I156" s="49"/>
      <c r="J156" s="46"/>
      <c r="K156" s="53"/>
      <c r="L156" s="51"/>
      <c r="M156" s="51"/>
      <c r="N156" s="51"/>
      <c r="O156" s="51"/>
      <c r="P156" s="51"/>
      <c r="Q156" s="51"/>
      <c r="R156" s="46"/>
      <c r="S156" s="53"/>
      <c r="T156" s="54"/>
      <c r="U156" s="54"/>
      <c r="V156" s="54"/>
      <c r="W156" s="53"/>
      <c r="X156" s="53"/>
      <c r="Y156" s="55"/>
      <c r="Z156" s="56"/>
      <c r="AA156" s="56"/>
      <c r="AB156" s="57"/>
      <c r="AC156" s="114">
        <f t="shared" si="5"/>
        <v>0</v>
      </c>
      <c r="AD156" s="112">
        <f>Table3[[#This Row],[End Date
(Rebaselined)]]-Table3[[#This Row],[Start Date
 (Rebaselined)]]</f>
        <v>0</v>
      </c>
      <c r="AE156" s="112">
        <f>AD156*Table3[[#This Row],[Project Completion %]]</f>
        <v>0</v>
      </c>
      <c r="AF156" s="57"/>
    </row>
    <row r="157" spans="2:32" ht="25.95" customHeight="1" x14ac:dyDescent="0.25">
      <c r="B157" s="50"/>
      <c r="C157" s="50"/>
      <c r="D157" s="51"/>
      <c r="E157" s="118"/>
      <c r="F157" s="52"/>
      <c r="G157" s="46"/>
      <c r="H157" s="46"/>
      <c r="I157" s="49"/>
      <c r="J157" s="46"/>
      <c r="K157" s="53"/>
      <c r="L157" s="51"/>
      <c r="M157" s="51"/>
      <c r="N157" s="51"/>
      <c r="O157" s="51"/>
      <c r="P157" s="51"/>
      <c r="Q157" s="51"/>
      <c r="R157" s="46"/>
      <c r="S157" s="53"/>
      <c r="T157" s="54"/>
      <c r="U157" s="54"/>
      <c r="V157" s="54"/>
      <c r="W157" s="53"/>
      <c r="X157" s="53"/>
      <c r="Y157" s="55"/>
      <c r="Z157" s="56"/>
      <c r="AA157" s="56"/>
      <c r="AB157" s="57"/>
      <c r="AC157" s="114">
        <f t="shared" si="5"/>
        <v>0</v>
      </c>
      <c r="AD157" s="112">
        <f>Table3[[#This Row],[End Date
(Rebaselined)]]-Table3[[#This Row],[Start Date
 (Rebaselined)]]</f>
        <v>0</v>
      </c>
      <c r="AE157" s="112">
        <f>AD157*Table3[[#This Row],[Project Completion %]]</f>
        <v>0</v>
      </c>
      <c r="AF157" s="57"/>
    </row>
    <row r="158" spans="2:32" ht="25.95" customHeight="1" x14ac:dyDescent="0.25">
      <c r="B158" s="50"/>
      <c r="C158" s="50"/>
      <c r="D158" s="51"/>
      <c r="E158" s="118"/>
      <c r="F158" s="52"/>
      <c r="G158" s="46"/>
      <c r="H158" s="46"/>
      <c r="I158" s="49"/>
      <c r="J158" s="46"/>
      <c r="K158" s="53"/>
      <c r="L158" s="51"/>
      <c r="M158" s="51"/>
      <c r="N158" s="51"/>
      <c r="O158" s="51"/>
      <c r="P158" s="51"/>
      <c r="Q158" s="51"/>
      <c r="R158" s="46"/>
      <c r="S158" s="53"/>
      <c r="T158" s="54"/>
      <c r="U158" s="54"/>
      <c r="V158" s="54"/>
      <c r="W158" s="53"/>
      <c r="X158" s="53"/>
      <c r="Y158" s="55"/>
      <c r="Z158" s="56"/>
      <c r="AA158" s="56"/>
      <c r="AB158" s="57"/>
      <c r="AC158" s="114">
        <f t="shared" si="5"/>
        <v>0</v>
      </c>
      <c r="AD158" s="112">
        <f>Table3[[#This Row],[End Date
(Rebaselined)]]-Table3[[#This Row],[Start Date
 (Rebaselined)]]</f>
        <v>0</v>
      </c>
      <c r="AE158" s="112">
        <f>AD158*Table3[[#This Row],[Project Completion %]]</f>
        <v>0</v>
      </c>
      <c r="AF158" s="57"/>
    </row>
    <row r="159" spans="2:32" ht="25.95" customHeight="1" x14ac:dyDescent="0.25">
      <c r="B159" s="50"/>
      <c r="C159" s="50"/>
      <c r="D159" s="51"/>
      <c r="E159" s="118"/>
      <c r="F159" s="52"/>
      <c r="G159" s="46"/>
      <c r="H159" s="46"/>
      <c r="I159" s="49"/>
      <c r="J159" s="46"/>
      <c r="K159" s="53"/>
      <c r="L159" s="51"/>
      <c r="M159" s="51"/>
      <c r="N159" s="51"/>
      <c r="O159" s="51"/>
      <c r="P159" s="51"/>
      <c r="Q159" s="51"/>
      <c r="R159" s="46"/>
      <c r="S159" s="53"/>
      <c r="T159" s="54"/>
      <c r="U159" s="54"/>
      <c r="V159" s="54"/>
      <c r="W159" s="53"/>
      <c r="X159" s="53"/>
      <c r="Y159" s="55"/>
      <c r="Z159" s="56"/>
      <c r="AA159" s="56"/>
      <c r="AB159" s="57"/>
      <c r="AC159" s="114">
        <f t="shared" si="5"/>
        <v>0</v>
      </c>
      <c r="AD159" s="112">
        <f>Table3[[#This Row],[End Date
(Rebaselined)]]-Table3[[#This Row],[Start Date
 (Rebaselined)]]</f>
        <v>0</v>
      </c>
      <c r="AE159" s="112">
        <f>AD159*Table3[[#This Row],[Project Completion %]]</f>
        <v>0</v>
      </c>
      <c r="AF159" s="57"/>
    </row>
    <row r="160" spans="2:32" ht="25.95" customHeight="1" x14ac:dyDescent="0.25">
      <c r="B160" s="50"/>
      <c r="C160" s="50"/>
      <c r="D160" s="51"/>
      <c r="E160" s="118"/>
      <c r="F160" s="52"/>
      <c r="G160" s="46"/>
      <c r="H160" s="46"/>
      <c r="I160" s="49"/>
      <c r="J160" s="46"/>
      <c r="K160" s="53"/>
      <c r="L160" s="51"/>
      <c r="M160" s="51"/>
      <c r="N160" s="51"/>
      <c r="O160" s="51"/>
      <c r="P160" s="51"/>
      <c r="Q160" s="51"/>
      <c r="R160" s="46"/>
      <c r="S160" s="53"/>
      <c r="T160" s="54"/>
      <c r="U160" s="54"/>
      <c r="V160" s="54"/>
      <c r="W160" s="53"/>
      <c r="X160" s="53"/>
      <c r="Y160" s="55"/>
      <c r="Z160" s="56"/>
      <c r="AA160" s="56"/>
      <c r="AB160" s="57"/>
      <c r="AC160" s="114">
        <f t="shared" si="5"/>
        <v>0</v>
      </c>
      <c r="AD160" s="112">
        <f>Table3[[#This Row],[End Date
(Rebaselined)]]-Table3[[#This Row],[Start Date
 (Rebaselined)]]</f>
        <v>0</v>
      </c>
      <c r="AE160" s="112">
        <f>AD160*Table3[[#This Row],[Project Completion %]]</f>
        <v>0</v>
      </c>
      <c r="AF160" s="57"/>
    </row>
    <row r="161" spans="2:32" ht="25.95" customHeight="1" x14ac:dyDescent="0.25">
      <c r="B161" s="50"/>
      <c r="C161" s="50"/>
      <c r="D161" s="51"/>
      <c r="E161" s="118"/>
      <c r="F161" s="52"/>
      <c r="G161" s="46"/>
      <c r="H161" s="46"/>
      <c r="I161" s="49"/>
      <c r="J161" s="46"/>
      <c r="K161" s="53"/>
      <c r="L161" s="51"/>
      <c r="M161" s="51"/>
      <c r="N161" s="51"/>
      <c r="O161" s="51"/>
      <c r="P161" s="51"/>
      <c r="Q161" s="51"/>
      <c r="R161" s="46"/>
      <c r="S161" s="53"/>
      <c r="T161" s="54"/>
      <c r="U161" s="54"/>
      <c r="V161" s="54"/>
      <c r="W161" s="53"/>
      <c r="X161" s="53"/>
      <c r="Y161" s="55"/>
      <c r="Z161" s="56"/>
      <c r="AA161" s="56"/>
      <c r="AB161" s="57"/>
      <c r="AC161" s="114">
        <f t="shared" si="5"/>
        <v>0</v>
      </c>
      <c r="AD161" s="112">
        <f>Table3[[#This Row],[End Date
(Rebaselined)]]-Table3[[#This Row],[Start Date
 (Rebaselined)]]</f>
        <v>0</v>
      </c>
      <c r="AE161" s="112">
        <f>AD161*Table3[[#This Row],[Project Completion %]]</f>
        <v>0</v>
      </c>
      <c r="AF161" s="57"/>
    </row>
    <row r="162" spans="2:32" ht="25.95" customHeight="1" x14ac:dyDescent="0.25">
      <c r="B162" s="50"/>
      <c r="C162" s="50"/>
      <c r="D162" s="51"/>
      <c r="E162" s="118"/>
      <c r="F162" s="52"/>
      <c r="G162" s="46"/>
      <c r="H162" s="46"/>
      <c r="I162" s="49"/>
      <c r="J162" s="46"/>
      <c r="K162" s="53"/>
      <c r="L162" s="51"/>
      <c r="M162" s="51"/>
      <c r="N162" s="51"/>
      <c r="O162" s="51"/>
      <c r="P162" s="51"/>
      <c r="Q162" s="51"/>
      <c r="R162" s="46"/>
      <c r="S162" s="53"/>
      <c r="T162" s="54"/>
      <c r="U162" s="54"/>
      <c r="V162" s="54"/>
      <c r="W162" s="53"/>
      <c r="X162" s="53"/>
      <c r="Y162" s="55"/>
      <c r="Z162" s="56"/>
      <c r="AA162" s="56"/>
      <c r="AB162" s="57"/>
      <c r="AC162" s="114">
        <f t="shared" si="5"/>
        <v>0</v>
      </c>
      <c r="AD162" s="112">
        <f>Table3[[#This Row],[End Date
(Rebaselined)]]-Table3[[#This Row],[Start Date
 (Rebaselined)]]</f>
        <v>0</v>
      </c>
      <c r="AE162" s="112">
        <f>AD162*Table3[[#This Row],[Project Completion %]]</f>
        <v>0</v>
      </c>
      <c r="AF162" s="57"/>
    </row>
    <row r="163" spans="2:32" ht="25.95" customHeight="1" x14ac:dyDescent="0.25">
      <c r="B163" s="50"/>
      <c r="C163" s="50"/>
      <c r="D163" s="51"/>
      <c r="E163" s="118"/>
      <c r="F163" s="52"/>
      <c r="G163" s="46"/>
      <c r="H163" s="46"/>
      <c r="I163" s="49"/>
      <c r="J163" s="46"/>
      <c r="K163" s="53"/>
      <c r="L163" s="51"/>
      <c r="M163" s="51"/>
      <c r="N163" s="51"/>
      <c r="O163" s="51"/>
      <c r="P163" s="51"/>
      <c r="Q163" s="51"/>
      <c r="R163" s="46"/>
      <c r="S163" s="53"/>
      <c r="T163" s="54"/>
      <c r="U163" s="54"/>
      <c r="V163" s="54"/>
      <c r="W163" s="53"/>
      <c r="X163" s="53"/>
      <c r="Y163" s="55"/>
      <c r="Z163" s="56"/>
      <c r="AA163" s="56"/>
      <c r="AB163" s="57"/>
      <c r="AC163" s="114">
        <f t="shared" si="5"/>
        <v>0</v>
      </c>
      <c r="AD163" s="112">
        <f>Table3[[#This Row],[End Date
(Rebaselined)]]-Table3[[#This Row],[Start Date
 (Rebaselined)]]</f>
        <v>0</v>
      </c>
      <c r="AE163" s="112">
        <f>AD163*Table3[[#This Row],[Project Completion %]]</f>
        <v>0</v>
      </c>
      <c r="AF163" s="57"/>
    </row>
    <row r="164" spans="2:32" ht="25.95" customHeight="1" x14ac:dyDescent="0.25">
      <c r="B164" s="50"/>
      <c r="C164" s="50"/>
      <c r="D164" s="51"/>
      <c r="E164" s="118"/>
      <c r="F164" s="52"/>
      <c r="G164" s="46"/>
      <c r="H164" s="46"/>
      <c r="I164" s="49"/>
      <c r="J164" s="46"/>
      <c r="K164" s="53"/>
      <c r="L164" s="51"/>
      <c r="M164" s="51"/>
      <c r="N164" s="51"/>
      <c r="O164" s="51"/>
      <c r="P164" s="51"/>
      <c r="Q164" s="51"/>
      <c r="R164" s="46"/>
      <c r="S164" s="53"/>
      <c r="T164" s="54"/>
      <c r="U164" s="54"/>
      <c r="V164" s="54"/>
      <c r="W164" s="53"/>
      <c r="X164" s="53"/>
      <c r="Y164" s="55"/>
      <c r="Z164" s="56"/>
      <c r="AA164" s="56"/>
      <c r="AB164" s="57"/>
      <c r="AC164" s="114">
        <f t="shared" si="5"/>
        <v>0</v>
      </c>
      <c r="AD164" s="112">
        <f>Table3[[#This Row],[End Date
(Rebaselined)]]-Table3[[#This Row],[Start Date
 (Rebaselined)]]</f>
        <v>0</v>
      </c>
      <c r="AE164" s="112">
        <f>AD164*Table3[[#This Row],[Project Completion %]]</f>
        <v>0</v>
      </c>
      <c r="AF164" s="57"/>
    </row>
    <row r="165" spans="2:32" ht="25.95" customHeight="1" x14ac:dyDescent="0.25">
      <c r="B165" s="50"/>
      <c r="C165" s="50"/>
      <c r="D165" s="51"/>
      <c r="E165" s="118"/>
      <c r="F165" s="52"/>
      <c r="G165" s="46"/>
      <c r="H165" s="46"/>
      <c r="I165" s="49"/>
      <c r="J165" s="46"/>
      <c r="K165" s="53"/>
      <c r="L165" s="51"/>
      <c r="M165" s="51"/>
      <c r="N165" s="51"/>
      <c r="O165" s="51"/>
      <c r="P165" s="51"/>
      <c r="Q165" s="51"/>
      <c r="R165" s="46"/>
      <c r="S165" s="53"/>
      <c r="T165" s="54"/>
      <c r="U165" s="54"/>
      <c r="V165" s="54"/>
      <c r="W165" s="53"/>
      <c r="X165" s="53"/>
      <c r="Y165" s="55"/>
      <c r="Z165" s="56"/>
      <c r="AA165" s="56"/>
      <c r="AB165" s="57"/>
      <c r="AC165" s="114">
        <f t="shared" si="5"/>
        <v>0</v>
      </c>
      <c r="AD165" s="112">
        <f>Table3[[#This Row],[End Date
(Rebaselined)]]-Table3[[#This Row],[Start Date
 (Rebaselined)]]</f>
        <v>0</v>
      </c>
      <c r="AE165" s="112">
        <f>AD165*Table3[[#This Row],[Project Completion %]]</f>
        <v>0</v>
      </c>
      <c r="AF165" s="57"/>
    </row>
    <row r="166" spans="2:32" ht="25.95" customHeight="1" x14ac:dyDescent="0.25">
      <c r="B166" s="50"/>
      <c r="C166" s="50"/>
      <c r="D166" s="51"/>
      <c r="E166" s="118"/>
      <c r="F166" s="52"/>
      <c r="G166" s="46"/>
      <c r="H166" s="46"/>
      <c r="I166" s="49"/>
      <c r="J166" s="46"/>
      <c r="K166" s="53"/>
      <c r="L166" s="51"/>
      <c r="M166" s="51"/>
      <c r="N166" s="51"/>
      <c r="O166" s="51"/>
      <c r="P166" s="51"/>
      <c r="Q166" s="51"/>
      <c r="R166" s="46"/>
      <c r="S166" s="53"/>
      <c r="T166" s="54"/>
      <c r="U166" s="54"/>
      <c r="V166" s="54"/>
      <c r="W166" s="53"/>
      <c r="X166" s="53"/>
      <c r="Y166" s="55"/>
      <c r="Z166" s="56"/>
      <c r="AA166" s="56"/>
      <c r="AB166" s="57"/>
      <c r="AC166" s="114">
        <f t="shared" si="5"/>
        <v>0</v>
      </c>
      <c r="AD166" s="112">
        <f>Table3[[#This Row],[End Date
(Rebaselined)]]-Table3[[#This Row],[Start Date
 (Rebaselined)]]</f>
        <v>0</v>
      </c>
      <c r="AE166" s="112">
        <f>AD166*Table3[[#This Row],[Project Completion %]]</f>
        <v>0</v>
      </c>
      <c r="AF166" s="57"/>
    </row>
    <row r="167" spans="2:32" ht="25.95" customHeight="1" x14ac:dyDescent="0.25">
      <c r="B167" s="50"/>
      <c r="C167" s="50"/>
      <c r="D167" s="51"/>
      <c r="E167" s="118"/>
      <c r="F167" s="52"/>
      <c r="G167" s="46"/>
      <c r="H167" s="46"/>
      <c r="I167" s="49"/>
      <c r="J167" s="46"/>
      <c r="K167" s="53"/>
      <c r="L167" s="51"/>
      <c r="M167" s="51"/>
      <c r="N167" s="51"/>
      <c r="O167" s="51"/>
      <c r="P167" s="51"/>
      <c r="Q167" s="51"/>
      <c r="R167" s="46"/>
      <c r="S167" s="53"/>
      <c r="T167" s="54"/>
      <c r="U167" s="54"/>
      <c r="V167" s="54"/>
      <c r="W167" s="53"/>
      <c r="X167" s="53"/>
      <c r="Y167" s="55"/>
      <c r="Z167" s="56"/>
      <c r="AA167" s="56"/>
      <c r="AB167" s="57"/>
      <c r="AC167" s="114">
        <f t="shared" si="5"/>
        <v>0</v>
      </c>
      <c r="AD167" s="112">
        <f>Table3[[#This Row],[End Date
(Rebaselined)]]-Table3[[#This Row],[Start Date
 (Rebaselined)]]</f>
        <v>0</v>
      </c>
      <c r="AE167" s="112">
        <f>AD167*Table3[[#This Row],[Project Completion %]]</f>
        <v>0</v>
      </c>
      <c r="AF167" s="57"/>
    </row>
    <row r="168" spans="2:32" ht="25.95" customHeight="1" x14ac:dyDescent="0.25">
      <c r="B168" s="50"/>
      <c r="C168" s="50"/>
      <c r="D168" s="51"/>
      <c r="E168" s="118"/>
      <c r="F168" s="52"/>
      <c r="G168" s="46"/>
      <c r="H168" s="46"/>
      <c r="I168" s="49"/>
      <c r="J168" s="46"/>
      <c r="K168" s="53"/>
      <c r="L168" s="51"/>
      <c r="M168" s="51"/>
      <c r="N168" s="51"/>
      <c r="O168" s="51"/>
      <c r="P168" s="51"/>
      <c r="Q168" s="51"/>
      <c r="R168" s="46"/>
      <c r="S168" s="53"/>
      <c r="T168" s="54"/>
      <c r="U168" s="54"/>
      <c r="V168" s="54"/>
      <c r="W168" s="53"/>
      <c r="X168" s="53"/>
      <c r="Y168" s="55"/>
      <c r="Z168" s="56"/>
      <c r="AA168" s="56"/>
      <c r="AB168" s="57"/>
      <c r="AC168" s="114">
        <f t="shared" si="5"/>
        <v>0</v>
      </c>
      <c r="AD168" s="112">
        <f>Table3[[#This Row],[End Date
(Rebaselined)]]-Table3[[#This Row],[Start Date
 (Rebaselined)]]</f>
        <v>0</v>
      </c>
      <c r="AE168" s="112">
        <f>AD168*Table3[[#This Row],[Project Completion %]]</f>
        <v>0</v>
      </c>
      <c r="AF168" s="57"/>
    </row>
    <row r="169" spans="2:32" ht="25.95" customHeight="1" x14ac:dyDescent="0.25">
      <c r="B169" s="50"/>
      <c r="C169" s="50"/>
      <c r="D169" s="51"/>
      <c r="E169" s="118"/>
      <c r="F169" s="52"/>
      <c r="G169" s="46"/>
      <c r="H169" s="46"/>
      <c r="I169" s="49"/>
      <c r="J169" s="46"/>
      <c r="K169" s="53"/>
      <c r="L169" s="51"/>
      <c r="M169" s="51"/>
      <c r="N169" s="51"/>
      <c r="O169" s="51"/>
      <c r="P169" s="51"/>
      <c r="Q169" s="51"/>
      <c r="R169" s="46"/>
      <c r="S169" s="53"/>
      <c r="T169" s="54"/>
      <c r="U169" s="54"/>
      <c r="V169" s="54"/>
      <c r="W169" s="53"/>
      <c r="X169" s="53"/>
      <c r="Y169" s="55"/>
      <c r="Z169" s="56"/>
      <c r="AA169" s="56"/>
      <c r="AB169" s="57"/>
      <c r="AC169" s="114">
        <f t="shared" si="5"/>
        <v>0</v>
      </c>
      <c r="AD169" s="112">
        <f>Table3[[#This Row],[End Date
(Rebaselined)]]-Table3[[#This Row],[Start Date
 (Rebaselined)]]</f>
        <v>0</v>
      </c>
      <c r="AE169" s="112">
        <f>AD169*Table3[[#This Row],[Project Completion %]]</f>
        <v>0</v>
      </c>
      <c r="AF169" s="57"/>
    </row>
    <row r="170" spans="2:32" ht="25.95" customHeight="1" x14ac:dyDescent="0.25">
      <c r="B170" s="50"/>
      <c r="C170" s="50"/>
      <c r="D170" s="51"/>
      <c r="E170" s="118"/>
      <c r="F170" s="52"/>
      <c r="G170" s="46"/>
      <c r="H170" s="46"/>
      <c r="I170" s="49"/>
      <c r="J170" s="46"/>
      <c r="K170" s="53"/>
      <c r="L170" s="51"/>
      <c r="M170" s="51"/>
      <c r="N170" s="51"/>
      <c r="O170" s="51"/>
      <c r="P170" s="51"/>
      <c r="Q170" s="51"/>
      <c r="R170" s="46"/>
      <c r="S170" s="53"/>
      <c r="T170" s="54"/>
      <c r="U170" s="54"/>
      <c r="V170" s="54"/>
      <c r="W170" s="53"/>
      <c r="X170" s="53"/>
      <c r="Y170" s="55"/>
      <c r="Z170" s="56"/>
      <c r="AA170" s="56"/>
      <c r="AB170" s="57"/>
      <c r="AC170" s="114">
        <f t="shared" si="5"/>
        <v>0</v>
      </c>
      <c r="AD170" s="112">
        <f>Table3[[#This Row],[End Date
(Rebaselined)]]-Table3[[#This Row],[Start Date
 (Rebaselined)]]</f>
        <v>0</v>
      </c>
      <c r="AE170" s="112">
        <f>AD170*Table3[[#This Row],[Project Completion %]]</f>
        <v>0</v>
      </c>
      <c r="AF170" s="57"/>
    </row>
    <row r="171" spans="2:32" ht="25.95" customHeight="1" x14ac:dyDescent="0.25">
      <c r="B171" s="50"/>
      <c r="C171" s="50"/>
      <c r="D171" s="51"/>
      <c r="E171" s="118"/>
      <c r="F171" s="52"/>
      <c r="G171" s="46"/>
      <c r="H171" s="46"/>
      <c r="I171" s="49"/>
      <c r="J171" s="46"/>
      <c r="K171" s="53"/>
      <c r="L171" s="51"/>
      <c r="M171" s="51"/>
      <c r="N171" s="51"/>
      <c r="O171" s="51"/>
      <c r="P171" s="51"/>
      <c r="Q171" s="51"/>
      <c r="R171" s="46"/>
      <c r="S171" s="53"/>
      <c r="T171" s="54"/>
      <c r="U171" s="54"/>
      <c r="V171" s="54"/>
      <c r="W171" s="53"/>
      <c r="X171" s="53"/>
      <c r="Y171" s="55"/>
      <c r="Z171" s="56"/>
      <c r="AA171" s="56"/>
      <c r="AB171" s="57"/>
      <c r="AC171" s="114">
        <f t="shared" si="5"/>
        <v>0</v>
      </c>
      <c r="AD171" s="112">
        <f>Table3[[#This Row],[End Date
(Rebaselined)]]-Table3[[#This Row],[Start Date
 (Rebaselined)]]</f>
        <v>0</v>
      </c>
      <c r="AE171" s="112">
        <f>AD171*Table3[[#This Row],[Project Completion %]]</f>
        <v>0</v>
      </c>
      <c r="AF171" s="57"/>
    </row>
    <row r="172" spans="2:32" ht="25.95" customHeight="1" x14ac:dyDescent="0.25">
      <c r="B172" s="50"/>
      <c r="C172" s="50"/>
      <c r="D172" s="51"/>
      <c r="E172" s="118"/>
      <c r="F172" s="52"/>
      <c r="G172" s="46"/>
      <c r="H172" s="46"/>
      <c r="I172" s="49"/>
      <c r="J172" s="46"/>
      <c r="K172" s="53"/>
      <c r="L172" s="51"/>
      <c r="M172" s="51"/>
      <c r="N172" s="51"/>
      <c r="O172" s="51"/>
      <c r="P172" s="51"/>
      <c r="Q172" s="51"/>
      <c r="R172" s="46"/>
      <c r="S172" s="53"/>
      <c r="T172" s="54"/>
      <c r="U172" s="54"/>
      <c r="V172" s="54"/>
      <c r="W172" s="53"/>
      <c r="X172" s="53"/>
      <c r="Y172" s="55"/>
      <c r="Z172" s="56"/>
      <c r="AA172" s="56"/>
      <c r="AB172" s="57"/>
      <c r="AC172" s="114">
        <f t="shared" si="5"/>
        <v>0</v>
      </c>
      <c r="AD172" s="112">
        <f>Table3[[#This Row],[End Date
(Rebaselined)]]-Table3[[#This Row],[Start Date
 (Rebaselined)]]</f>
        <v>0</v>
      </c>
      <c r="AE172" s="112">
        <f>AD172*Table3[[#This Row],[Project Completion %]]</f>
        <v>0</v>
      </c>
      <c r="AF172" s="57"/>
    </row>
    <row r="173" spans="2:32" ht="25.95" customHeight="1" x14ac:dyDescent="0.25">
      <c r="B173" s="50"/>
      <c r="C173" s="50"/>
      <c r="D173" s="51"/>
      <c r="E173" s="118"/>
      <c r="F173" s="52"/>
      <c r="G173" s="46"/>
      <c r="H173" s="46"/>
      <c r="I173" s="49"/>
      <c r="J173" s="46"/>
      <c r="K173" s="53"/>
      <c r="L173" s="51"/>
      <c r="M173" s="51"/>
      <c r="N173" s="51"/>
      <c r="O173" s="51"/>
      <c r="P173" s="51"/>
      <c r="Q173" s="51"/>
      <c r="R173" s="46"/>
      <c r="S173" s="53"/>
      <c r="T173" s="54"/>
      <c r="U173" s="54"/>
      <c r="V173" s="54"/>
      <c r="W173" s="53"/>
      <c r="X173" s="53"/>
      <c r="Y173" s="55"/>
      <c r="Z173" s="56"/>
      <c r="AA173" s="56"/>
      <c r="AB173" s="57"/>
      <c r="AC173" s="114">
        <f t="shared" si="5"/>
        <v>0</v>
      </c>
      <c r="AD173" s="112">
        <f>Table3[[#This Row],[End Date
(Rebaselined)]]-Table3[[#This Row],[Start Date
 (Rebaselined)]]</f>
        <v>0</v>
      </c>
      <c r="AE173" s="112">
        <f>AD173*Table3[[#This Row],[Project Completion %]]</f>
        <v>0</v>
      </c>
      <c r="AF173" s="57"/>
    </row>
    <row r="174" spans="2:32" ht="25.95" customHeight="1" x14ac:dyDescent="0.25">
      <c r="B174" s="50"/>
      <c r="C174" s="50"/>
      <c r="D174" s="51"/>
      <c r="E174" s="118"/>
      <c r="F174" s="52"/>
      <c r="G174" s="46"/>
      <c r="H174" s="46"/>
      <c r="I174" s="49"/>
      <c r="J174" s="46"/>
      <c r="K174" s="53"/>
      <c r="L174" s="51"/>
      <c r="M174" s="51"/>
      <c r="N174" s="51"/>
      <c r="O174" s="51"/>
      <c r="P174" s="51"/>
      <c r="Q174" s="51"/>
      <c r="R174" s="46"/>
      <c r="S174" s="53"/>
      <c r="T174" s="54"/>
      <c r="U174" s="54"/>
      <c r="V174" s="54"/>
      <c r="W174" s="53"/>
      <c r="X174" s="53"/>
      <c r="Y174" s="55"/>
      <c r="Z174" s="56"/>
      <c r="AA174" s="56"/>
      <c r="AB174" s="57"/>
      <c r="AC174" s="114">
        <f t="shared" si="5"/>
        <v>0</v>
      </c>
      <c r="AD174" s="112">
        <f>Table3[[#This Row],[End Date
(Rebaselined)]]-Table3[[#This Row],[Start Date
 (Rebaselined)]]</f>
        <v>0</v>
      </c>
      <c r="AE174" s="112">
        <f>AD174*Table3[[#This Row],[Project Completion %]]</f>
        <v>0</v>
      </c>
      <c r="AF174" s="57"/>
    </row>
    <row r="175" spans="2:32" ht="25.95" customHeight="1" x14ac:dyDescent="0.25">
      <c r="B175" s="50"/>
      <c r="C175" s="50"/>
      <c r="D175" s="51"/>
      <c r="E175" s="118"/>
      <c r="F175" s="52"/>
      <c r="G175" s="46"/>
      <c r="H175" s="46"/>
      <c r="I175" s="49"/>
      <c r="J175" s="46"/>
      <c r="K175" s="53"/>
      <c r="L175" s="51"/>
      <c r="M175" s="51"/>
      <c r="N175" s="51"/>
      <c r="O175" s="51"/>
      <c r="P175" s="51"/>
      <c r="Q175" s="51"/>
      <c r="R175" s="46"/>
      <c r="S175" s="53"/>
      <c r="T175" s="54"/>
      <c r="U175" s="54"/>
      <c r="V175" s="54"/>
      <c r="W175" s="53"/>
      <c r="X175" s="53"/>
      <c r="Y175" s="55"/>
      <c r="Z175" s="56"/>
      <c r="AA175" s="56"/>
      <c r="AB175" s="57"/>
      <c r="AC175" s="114">
        <f t="shared" si="5"/>
        <v>0</v>
      </c>
      <c r="AD175" s="112">
        <f>Table3[[#This Row],[End Date
(Rebaselined)]]-Table3[[#This Row],[Start Date
 (Rebaselined)]]</f>
        <v>0</v>
      </c>
      <c r="AE175" s="112">
        <f>AD175*Table3[[#This Row],[Project Completion %]]</f>
        <v>0</v>
      </c>
      <c r="AF175" s="57"/>
    </row>
    <row r="176" spans="2:32" ht="25.95" customHeight="1" x14ac:dyDescent="0.25">
      <c r="B176" s="50"/>
      <c r="C176" s="50"/>
      <c r="D176" s="51"/>
      <c r="E176" s="118"/>
      <c r="F176" s="52"/>
      <c r="G176" s="46"/>
      <c r="H176" s="46"/>
      <c r="I176" s="49"/>
      <c r="J176" s="46"/>
      <c r="K176" s="53"/>
      <c r="L176" s="51"/>
      <c r="M176" s="51"/>
      <c r="N176" s="51"/>
      <c r="O176" s="51"/>
      <c r="P176" s="51"/>
      <c r="Q176" s="51"/>
      <c r="R176" s="46"/>
      <c r="S176" s="53"/>
      <c r="T176" s="54"/>
      <c r="U176" s="54"/>
      <c r="V176" s="54"/>
      <c r="W176" s="53"/>
      <c r="X176" s="53"/>
      <c r="Y176" s="55"/>
      <c r="Z176" s="56"/>
      <c r="AA176" s="56"/>
      <c r="AB176" s="57"/>
      <c r="AC176" s="114">
        <f t="shared" si="5"/>
        <v>0</v>
      </c>
      <c r="AD176" s="112">
        <f>Table3[[#This Row],[End Date
(Rebaselined)]]-Table3[[#This Row],[Start Date
 (Rebaselined)]]</f>
        <v>0</v>
      </c>
      <c r="AE176" s="112">
        <f>AD176*Table3[[#This Row],[Project Completion %]]</f>
        <v>0</v>
      </c>
      <c r="AF176" s="57"/>
    </row>
    <row r="177" spans="2:32" ht="25.95" customHeight="1" x14ac:dyDescent="0.25">
      <c r="B177" s="50"/>
      <c r="C177" s="50"/>
      <c r="D177" s="51"/>
      <c r="E177" s="118"/>
      <c r="F177" s="52"/>
      <c r="G177" s="46"/>
      <c r="H177" s="46"/>
      <c r="I177" s="49"/>
      <c r="J177" s="46"/>
      <c r="K177" s="53"/>
      <c r="L177" s="51"/>
      <c r="M177" s="51"/>
      <c r="N177" s="51"/>
      <c r="O177" s="51"/>
      <c r="P177" s="51"/>
      <c r="Q177" s="51"/>
      <c r="R177" s="46"/>
      <c r="S177" s="53"/>
      <c r="T177" s="54"/>
      <c r="U177" s="54"/>
      <c r="V177" s="54"/>
      <c r="W177" s="53"/>
      <c r="X177" s="53"/>
      <c r="Y177" s="55"/>
      <c r="Z177" s="56"/>
      <c r="AA177" s="56"/>
      <c r="AB177" s="57"/>
      <c r="AC177" s="114">
        <f t="shared" si="5"/>
        <v>0</v>
      </c>
      <c r="AD177" s="112">
        <f>Table3[[#This Row],[End Date
(Rebaselined)]]-Table3[[#This Row],[Start Date
 (Rebaselined)]]</f>
        <v>0</v>
      </c>
      <c r="AE177" s="112">
        <f>AD177*Table3[[#This Row],[Project Completion %]]</f>
        <v>0</v>
      </c>
      <c r="AF177" s="57"/>
    </row>
    <row r="178" spans="2:32" ht="25.95" customHeight="1" x14ac:dyDescent="0.25">
      <c r="B178" s="50"/>
      <c r="C178" s="50"/>
      <c r="D178" s="51"/>
      <c r="E178" s="118"/>
      <c r="F178" s="52"/>
      <c r="G178" s="46"/>
      <c r="H178" s="46"/>
      <c r="I178" s="49"/>
      <c r="J178" s="46"/>
      <c r="K178" s="53"/>
      <c r="L178" s="51"/>
      <c r="M178" s="51"/>
      <c r="N178" s="51"/>
      <c r="O178" s="51"/>
      <c r="P178" s="51"/>
      <c r="Q178" s="51"/>
      <c r="R178" s="46"/>
      <c r="S178" s="53"/>
      <c r="T178" s="54"/>
      <c r="U178" s="54"/>
      <c r="V178" s="54"/>
      <c r="W178" s="53"/>
      <c r="X178" s="53"/>
      <c r="Y178" s="55"/>
      <c r="Z178" s="56"/>
      <c r="AA178" s="56"/>
      <c r="AB178" s="57"/>
      <c r="AC178" s="114">
        <f t="shared" si="5"/>
        <v>0</v>
      </c>
      <c r="AD178" s="112">
        <f>Table3[[#This Row],[End Date
(Rebaselined)]]-Table3[[#This Row],[Start Date
 (Rebaselined)]]</f>
        <v>0</v>
      </c>
      <c r="AE178" s="112">
        <f>AD178*Table3[[#This Row],[Project Completion %]]</f>
        <v>0</v>
      </c>
      <c r="AF178" s="57"/>
    </row>
    <row r="179" spans="2:32" ht="25.95" customHeight="1" x14ac:dyDescent="0.25">
      <c r="B179" s="50"/>
      <c r="C179" s="50"/>
      <c r="D179" s="51"/>
      <c r="E179" s="118"/>
      <c r="F179" s="52"/>
      <c r="G179" s="46"/>
      <c r="H179" s="46"/>
      <c r="I179" s="49"/>
      <c r="J179" s="46"/>
      <c r="K179" s="53"/>
      <c r="L179" s="51"/>
      <c r="M179" s="51"/>
      <c r="N179" s="51"/>
      <c r="O179" s="51"/>
      <c r="P179" s="51"/>
      <c r="Q179" s="51"/>
      <c r="R179" s="46"/>
      <c r="S179" s="53"/>
      <c r="T179" s="54"/>
      <c r="U179" s="54"/>
      <c r="V179" s="54"/>
      <c r="W179" s="53"/>
      <c r="X179" s="53"/>
      <c r="Y179" s="55"/>
      <c r="Z179" s="56"/>
      <c r="AA179" s="56"/>
      <c r="AB179" s="57"/>
      <c r="AC179" s="114">
        <f t="shared" si="5"/>
        <v>0</v>
      </c>
      <c r="AD179" s="112">
        <f>Table3[[#This Row],[End Date
(Rebaselined)]]-Table3[[#This Row],[Start Date
 (Rebaselined)]]</f>
        <v>0</v>
      </c>
      <c r="AE179" s="112">
        <f>AD179*Table3[[#This Row],[Project Completion %]]</f>
        <v>0</v>
      </c>
      <c r="AF179" s="57"/>
    </row>
    <row r="180" spans="2:32" ht="25.95" customHeight="1" x14ac:dyDescent="0.25">
      <c r="B180" s="50"/>
      <c r="C180" s="50"/>
      <c r="D180" s="51"/>
      <c r="E180" s="118"/>
      <c r="F180" s="52"/>
      <c r="G180" s="46"/>
      <c r="H180" s="46"/>
      <c r="I180" s="49"/>
      <c r="J180" s="46"/>
      <c r="K180" s="53"/>
      <c r="L180" s="51"/>
      <c r="M180" s="51"/>
      <c r="N180" s="51"/>
      <c r="O180" s="51"/>
      <c r="P180" s="51"/>
      <c r="Q180" s="51"/>
      <c r="R180" s="46"/>
      <c r="S180" s="53"/>
      <c r="T180" s="54"/>
      <c r="U180" s="54"/>
      <c r="V180" s="54"/>
      <c r="W180" s="53"/>
      <c r="X180" s="53"/>
      <c r="Y180" s="55"/>
      <c r="Z180" s="56"/>
      <c r="AA180" s="56"/>
      <c r="AB180" s="57"/>
      <c r="AC180" s="114">
        <f t="shared" si="5"/>
        <v>0</v>
      </c>
      <c r="AD180" s="112">
        <f>Table3[[#This Row],[End Date
(Rebaselined)]]-Table3[[#This Row],[Start Date
 (Rebaselined)]]</f>
        <v>0</v>
      </c>
      <c r="AE180" s="112">
        <f>AD180*Table3[[#This Row],[Project Completion %]]</f>
        <v>0</v>
      </c>
      <c r="AF180" s="57"/>
    </row>
    <row r="181" spans="2:32" ht="25.95" customHeight="1" x14ac:dyDescent="0.25">
      <c r="B181" s="50"/>
      <c r="C181" s="50"/>
      <c r="D181" s="51"/>
      <c r="E181" s="118"/>
      <c r="F181" s="52"/>
      <c r="G181" s="46"/>
      <c r="H181" s="46"/>
      <c r="I181" s="49"/>
      <c r="J181" s="46"/>
      <c r="K181" s="53"/>
      <c r="L181" s="51"/>
      <c r="M181" s="51"/>
      <c r="N181" s="51"/>
      <c r="O181" s="51"/>
      <c r="P181" s="51"/>
      <c r="Q181" s="51"/>
      <c r="R181" s="46"/>
      <c r="S181" s="53"/>
      <c r="T181" s="54"/>
      <c r="U181" s="54"/>
      <c r="V181" s="54"/>
      <c r="W181" s="53"/>
      <c r="X181" s="53"/>
      <c r="Y181" s="55"/>
      <c r="Z181" s="56"/>
      <c r="AA181" s="56"/>
      <c r="AB181" s="57"/>
      <c r="AC181" s="114">
        <f t="shared" si="5"/>
        <v>0</v>
      </c>
      <c r="AD181" s="112">
        <f>Table3[[#This Row],[End Date
(Rebaselined)]]-Table3[[#This Row],[Start Date
 (Rebaselined)]]</f>
        <v>0</v>
      </c>
      <c r="AE181" s="112">
        <f>AD181*Table3[[#This Row],[Project Completion %]]</f>
        <v>0</v>
      </c>
      <c r="AF181" s="57"/>
    </row>
    <row r="182" spans="2:32" ht="25.95" customHeight="1" x14ac:dyDescent="0.25">
      <c r="B182" s="50"/>
      <c r="C182" s="50"/>
      <c r="D182" s="51"/>
      <c r="E182" s="118"/>
      <c r="F182" s="52"/>
      <c r="G182" s="46"/>
      <c r="H182" s="46"/>
      <c r="I182" s="49"/>
      <c r="J182" s="46"/>
      <c r="K182" s="53"/>
      <c r="L182" s="51"/>
      <c r="M182" s="51"/>
      <c r="N182" s="51"/>
      <c r="O182" s="51"/>
      <c r="P182" s="51"/>
      <c r="Q182" s="51"/>
      <c r="R182" s="46"/>
      <c r="S182" s="53"/>
      <c r="T182" s="54"/>
      <c r="U182" s="54"/>
      <c r="V182" s="54"/>
      <c r="W182" s="53"/>
      <c r="X182" s="53"/>
      <c r="Y182" s="55"/>
      <c r="Z182" s="56"/>
      <c r="AA182" s="56"/>
      <c r="AB182" s="57"/>
      <c r="AC182" s="114">
        <f t="shared" si="5"/>
        <v>0</v>
      </c>
      <c r="AD182" s="112">
        <f>Table3[[#This Row],[End Date
(Rebaselined)]]-Table3[[#This Row],[Start Date
 (Rebaselined)]]</f>
        <v>0</v>
      </c>
      <c r="AE182" s="112">
        <f>AD182*Table3[[#This Row],[Project Completion %]]</f>
        <v>0</v>
      </c>
      <c r="AF182" s="57"/>
    </row>
    <row r="183" spans="2:32" ht="25.95" customHeight="1" x14ac:dyDescent="0.25">
      <c r="B183" s="50"/>
      <c r="C183" s="50"/>
      <c r="D183" s="51"/>
      <c r="E183" s="118"/>
      <c r="F183" s="52"/>
      <c r="G183" s="46"/>
      <c r="H183" s="46"/>
      <c r="I183" s="49"/>
      <c r="J183" s="46"/>
      <c r="K183" s="53"/>
      <c r="L183" s="51"/>
      <c r="M183" s="51"/>
      <c r="N183" s="51"/>
      <c r="O183" s="51"/>
      <c r="P183" s="51"/>
      <c r="Q183" s="51"/>
      <c r="R183" s="46"/>
      <c r="S183" s="53"/>
      <c r="T183" s="54"/>
      <c r="U183" s="54"/>
      <c r="V183" s="54"/>
      <c r="W183" s="53"/>
      <c r="X183" s="53"/>
      <c r="Y183" s="55"/>
      <c r="Z183" s="56"/>
      <c r="AA183" s="56"/>
      <c r="AB183" s="57"/>
      <c r="AC183" s="114">
        <f t="shared" si="5"/>
        <v>0</v>
      </c>
      <c r="AD183" s="112">
        <f>Table3[[#This Row],[End Date
(Rebaselined)]]-Table3[[#This Row],[Start Date
 (Rebaselined)]]</f>
        <v>0</v>
      </c>
      <c r="AE183" s="112">
        <f>AD183*Table3[[#This Row],[Project Completion %]]</f>
        <v>0</v>
      </c>
      <c r="AF183" s="57"/>
    </row>
    <row r="184" spans="2:32" ht="25.95" customHeight="1" x14ac:dyDescent="0.25">
      <c r="B184" s="50"/>
      <c r="C184" s="50"/>
      <c r="D184" s="51"/>
      <c r="E184" s="118"/>
      <c r="F184" s="52"/>
      <c r="G184" s="46"/>
      <c r="H184" s="46"/>
      <c r="I184" s="49"/>
      <c r="J184" s="46"/>
      <c r="K184" s="53"/>
      <c r="L184" s="51"/>
      <c r="M184" s="51"/>
      <c r="N184" s="51"/>
      <c r="O184" s="51"/>
      <c r="P184" s="51"/>
      <c r="Q184" s="51"/>
      <c r="R184" s="46"/>
      <c r="S184" s="53"/>
      <c r="T184" s="54"/>
      <c r="U184" s="54"/>
      <c r="V184" s="54"/>
      <c r="W184" s="53"/>
      <c r="X184" s="53"/>
      <c r="Y184" s="55"/>
      <c r="Z184" s="56"/>
      <c r="AA184" s="56"/>
      <c r="AB184" s="57"/>
      <c r="AC184" s="114">
        <f t="shared" si="5"/>
        <v>0</v>
      </c>
      <c r="AD184" s="112">
        <f>Table3[[#This Row],[End Date
(Rebaselined)]]-Table3[[#This Row],[Start Date
 (Rebaselined)]]</f>
        <v>0</v>
      </c>
      <c r="AE184" s="112">
        <f>AD184*Table3[[#This Row],[Project Completion %]]</f>
        <v>0</v>
      </c>
      <c r="AF184" s="57"/>
    </row>
    <row r="185" spans="2:32" ht="25.95" customHeight="1" x14ac:dyDescent="0.25">
      <c r="B185" s="50"/>
      <c r="C185" s="50"/>
      <c r="D185" s="51"/>
      <c r="E185" s="118"/>
      <c r="F185" s="52"/>
      <c r="G185" s="46"/>
      <c r="H185" s="46"/>
      <c r="I185" s="49"/>
      <c r="J185" s="46"/>
      <c r="K185" s="53"/>
      <c r="L185" s="51"/>
      <c r="M185" s="51"/>
      <c r="N185" s="51"/>
      <c r="O185" s="51"/>
      <c r="P185" s="51"/>
      <c r="Q185" s="51"/>
      <c r="R185" s="46"/>
      <c r="S185" s="53"/>
      <c r="T185" s="54"/>
      <c r="U185" s="54"/>
      <c r="V185" s="54"/>
      <c r="W185" s="53"/>
      <c r="X185" s="53"/>
      <c r="Y185" s="55"/>
      <c r="Z185" s="56"/>
      <c r="AA185" s="56"/>
      <c r="AB185" s="57"/>
      <c r="AC185" s="114">
        <f t="shared" si="5"/>
        <v>0</v>
      </c>
      <c r="AD185" s="112">
        <f>Table3[[#This Row],[End Date
(Rebaselined)]]-Table3[[#This Row],[Start Date
 (Rebaselined)]]</f>
        <v>0</v>
      </c>
      <c r="AE185" s="112">
        <f>AD185*Table3[[#This Row],[Project Completion %]]</f>
        <v>0</v>
      </c>
      <c r="AF185" s="57"/>
    </row>
    <row r="186" spans="2:32" ht="25.95" customHeight="1" x14ac:dyDescent="0.25">
      <c r="B186" s="50"/>
      <c r="C186" s="50"/>
      <c r="D186" s="51"/>
      <c r="E186" s="118"/>
      <c r="F186" s="52"/>
      <c r="G186" s="46"/>
      <c r="H186" s="46"/>
      <c r="I186" s="49"/>
      <c r="J186" s="46"/>
      <c r="K186" s="53"/>
      <c r="L186" s="51"/>
      <c r="M186" s="51"/>
      <c r="N186" s="51"/>
      <c r="O186" s="51"/>
      <c r="P186" s="51"/>
      <c r="Q186" s="51"/>
      <c r="R186" s="46"/>
      <c r="S186" s="53"/>
      <c r="T186" s="54"/>
      <c r="U186" s="54"/>
      <c r="V186" s="54"/>
      <c r="W186" s="53"/>
      <c r="X186" s="53"/>
      <c r="Y186" s="55"/>
      <c r="Z186" s="56"/>
      <c r="AA186" s="56"/>
      <c r="AB186" s="57"/>
      <c r="AC186" s="114">
        <f t="shared" si="5"/>
        <v>0</v>
      </c>
      <c r="AD186" s="112">
        <f>Table3[[#This Row],[End Date
(Rebaselined)]]-Table3[[#This Row],[Start Date
 (Rebaselined)]]</f>
        <v>0</v>
      </c>
      <c r="AE186" s="112">
        <f>AD186*Table3[[#This Row],[Project Completion %]]</f>
        <v>0</v>
      </c>
      <c r="AF186" s="57"/>
    </row>
    <row r="187" spans="2:32" ht="25.95" customHeight="1" x14ac:dyDescent="0.25">
      <c r="B187" s="50"/>
      <c r="C187" s="50"/>
      <c r="D187" s="51"/>
      <c r="E187" s="118"/>
      <c r="F187" s="52"/>
      <c r="G187" s="46"/>
      <c r="H187" s="46"/>
      <c r="I187" s="49"/>
      <c r="J187" s="46"/>
      <c r="K187" s="53"/>
      <c r="L187" s="51"/>
      <c r="M187" s="51"/>
      <c r="N187" s="51"/>
      <c r="O187" s="51"/>
      <c r="P187" s="51"/>
      <c r="Q187" s="51"/>
      <c r="R187" s="46"/>
      <c r="S187" s="53"/>
      <c r="T187" s="54"/>
      <c r="U187" s="54"/>
      <c r="V187" s="54"/>
      <c r="W187" s="53"/>
      <c r="X187" s="53"/>
      <c r="Y187" s="55"/>
      <c r="Z187" s="56"/>
      <c r="AA187" s="56"/>
      <c r="AB187" s="57"/>
      <c r="AC187" s="114">
        <f t="shared" si="5"/>
        <v>0</v>
      </c>
      <c r="AD187" s="112">
        <f>Table3[[#This Row],[End Date
(Rebaselined)]]-Table3[[#This Row],[Start Date
 (Rebaselined)]]</f>
        <v>0</v>
      </c>
      <c r="AE187" s="112">
        <f>AD187*Table3[[#This Row],[Project Completion %]]</f>
        <v>0</v>
      </c>
      <c r="AF187" s="57"/>
    </row>
    <row r="188" spans="2:32" ht="25.95" customHeight="1" x14ac:dyDescent="0.25">
      <c r="B188" s="50"/>
      <c r="C188" s="50"/>
      <c r="D188" s="51"/>
      <c r="E188" s="118"/>
      <c r="F188" s="52"/>
      <c r="G188" s="46"/>
      <c r="H188" s="46"/>
      <c r="I188" s="49"/>
      <c r="J188" s="46"/>
      <c r="K188" s="53"/>
      <c r="L188" s="51"/>
      <c r="M188" s="51"/>
      <c r="N188" s="51"/>
      <c r="O188" s="51"/>
      <c r="P188" s="51"/>
      <c r="Q188" s="51"/>
      <c r="R188" s="46"/>
      <c r="S188" s="53"/>
      <c r="T188" s="54"/>
      <c r="U188" s="54"/>
      <c r="V188" s="54"/>
      <c r="W188" s="53"/>
      <c r="X188" s="53"/>
      <c r="Y188" s="55"/>
      <c r="Z188" s="56"/>
      <c r="AA188" s="56"/>
      <c r="AB188" s="57"/>
      <c r="AC188" s="114">
        <f t="shared" si="5"/>
        <v>0</v>
      </c>
      <c r="AD188" s="112">
        <f>Table3[[#This Row],[End Date
(Rebaselined)]]-Table3[[#This Row],[Start Date
 (Rebaselined)]]</f>
        <v>0</v>
      </c>
      <c r="AE188" s="112">
        <f>AD188*Table3[[#This Row],[Project Completion %]]</f>
        <v>0</v>
      </c>
      <c r="AF188" s="57"/>
    </row>
    <row r="189" spans="2:32" ht="25.95" customHeight="1" x14ac:dyDescent="0.25">
      <c r="B189" s="50"/>
      <c r="C189" s="50"/>
      <c r="D189" s="51"/>
      <c r="E189" s="118"/>
      <c r="F189" s="52"/>
      <c r="G189" s="46"/>
      <c r="H189" s="46"/>
      <c r="I189" s="49"/>
      <c r="J189" s="46"/>
      <c r="K189" s="53"/>
      <c r="L189" s="51"/>
      <c r="M189" s="51"/>
      <c r="N189" s="51"/>
      <c r="O189" s="51"/>
      <c r="P189" s="51"/>
      <c r="Q189" s="51"/>
      <c r="R189" s="46"/>
      <c r="S189" s="53"/>
      <c r="T189" s="54"/>
      <c r="U189" s="54"/>
      <c r="V189" s="54"/>
      <c r="W189" s="53"/>
      <c r="X189" s="53"/>
      <c r="Y189" s="55"/>
      <c r="Z189" s="56"/>
      <c r="AA189" s="56"/>
      <c r="AB189" s="57"/>
      <c r="AC189" s="114">
        <f t="shared" si="5"/>
        <v>0</v>
      </c>
      <c r="AD189" s="112">
        <f>Table3[[#This Row],[End Date
(Rebaselined)]]-Table3[[#This Row],[Start Date
 (Rebaselined)]]</f>
        <v>0</v>
      </c>
      <c r="AE189" s="112">
        <f>AD189*Table3[[#This Row],[Project Completion %]]</f>
        <v>0</v>
      </c>
      <c r="AF189" s="57"/>
    </row>
    <row r="190" spans="2:32" ht="25.95" customHeight="1" x14ac:dyDescent="0.25">
      <c r="B190" s="50"/>
      <c r="C190" s="50"/>
      <c r="D190" s="51"/>
      <c r="E190" s="118"/>
      <c r="F190" s="52"/>
      <c r="G190" s="46"/>
      <c r="H190" s="46"/>
      <c r="I190" s="49"/>
      <c r="J190" s="46"/>
      <c r="K190" s="53"/>
      <c r="L190" s="51"/>
      <c r="M190" s="51"/>
      <c r="N190" s="51"/>
      <c r="O190" s="51"/>
      <c r="P190" s="51"/>
      <c r="Q190" s="51"/>
      <c r="R190" s="46"/>
      <c r="S190" s="53"/>
      <c r="T190" s="54"/>
      <c r="U190" s="54"/>
      <c r="V190" s="54"/>
      <c r="W190" s="53"/>
      <c r="X190" s="53"/>
      <c r="Y190" s="55"/>
      <c r="Z190" s="56"/>
      <c r="AA190" s="56"/>
      <c r="AB190" s="57"/>
      <c r="AC190" s="114">
        <f t="shared" si="5"/>
        <v>0</v>
      </c>
      <c r="AD190" s="112">
        <f>Table3[[#This Row],[End Date
(Rebaselined)]]-Table3[[#This Row],[Start Date
 (Rebaselined)]]</f>
        <v>0</v>
      </c>
      <c r="AE190" s="112">
        <f>AD190*Table3[[#This Row],[Project Completion %]]</f>
        <v>0</v>
      </c>
      <c r="AF190" s="57"/>
    </row>
    <row r="191" spans="2:32" ht="25.95" customHeight="1" x14ac:dyDescent="0.25">
      <c r="B191" s="50"/>
      <c r="C191" s="50"/>
      <c r="D191" s="51"/>
      <c r="E191" s="118"/>
      <c r="F191" s="52"/>
      <c r="G191" s="46"/>
      <c r="H191" s="46"/>
      <c r="I191" s="49"/>
      <c r="J191" s="46"/>
      <c r="K191" s="53"/>
      <c r="L191" s="51"/>
      <c r="M191" s="51"/>
      <c r="N191" s="51"/>
      <c r="O191" s="51"/>
      <c r="P191" s="51"/>
      <c r="Q191" s="51"/>
      <c r="R191" s="46"/>
      <c r="S191" s="53"/>
      <c r="T191" s="54"/>
      <c r="U191" s="54"/>
      <c r="V191" s="54"/>
      <c r="W191" s="53"/>
      <c r="X191" s="53"/>
      <c r="Y191" s="55"/>
      <c r="Z191" s="56"/>
      <c r="AA191" s="56"/>
      <c r="AB191" s="57"/>
      <c r="AC191" s="114">
        <f t="shared" si="5"/>
        <v>0</v>
      </c>
      <c r="AD191" s="112">
        <f>Table3[[#This Row],[End Date
(Rebaselined)]]-Table3[[#This Row],[Start Date
 (Rebaselined)]]</f>
        <v>0</v>
      </c>
      <c r="AE191" s="112">
        <f>AD191*Table3[[#This Row],[Project Completion %]]</f>
        <v>0</v>
      </c>
      <c r="AF191" s="57"/>
    </row>
    <row r="192" spans="2:32" ht="25.95" customHeight="1" x14ac:dyDescent="0.25">
      <c r="B192" s="50"/>
      <c r="C192" s="50"/>
      <c r="D192" s="51"/>
      <c r="E192" s="118"/>
      <c r="F192" s="52"/>
      <c r="G192" s="46"/>
      <c r="H192" s="46"/>
      <c r="I192" s="49"/>
      <c r="J192" s="46"/>
      <c r="K192" s="53"/>
      <c r="L192" s="51"/>
      <c r="M192" s="51"/>
      <c r="N192" s="51"/>
      <c r="O192" s="51"/>
      <c r="P192" s="51"/>
      <c r="Q192" s="51"/>
      <c r="R192" s="46"/>
      <c r="S192" s="53"/>
      <c r="T192" s="54"/>
      <c r="U192" s="54"/>
      <c r="V192" s="54"/>
      <c r="W192" s="53"/>
      <c r="X192" s="53"/>
      <c r="Y192" s="55"/>
      <c r="Z192" s="56"/>
      <c r="AA192" s="56"/>
      <c r="AB192" s="57"/>
      <c r="AC192" s="114">
        <f t="shared" si="5"/>
        <v>0</v>
      </c>
      <c r="AD192" s="112">
        <f>Table3[[#This Row],[End Date
(Rebaselined)]]-Table3[[#This Row],[Start Date
 (Rebaselined)]]</f>
        <v>0</v>
      </c>
      <c r="AE192" s="112">
        <f>AD192*Table3[[#This Row],[Project Completion %]]</f>
        <v>0</v>
      </c>
      <c r="AF192" s="57"/>
    </row>
    <row r="193" spans="2:32" ht="25.95" customHeight="1" x14ac:dyDescent="0.25">
      <c r="B193" s="50"/>
      <c r="C193" s="50"/>
      <c r="D193" s="51"/>
      <c r="E193" s="118"/>
      <c r="F193" s="52"/>
      <c r="G193" s="46"/>
      <c r="H193" s="46"/>
      <c r="I193" s="49"/>
      <c r="J193" s="46"/>
      <c r="K193" s="53"/>
      <c r="L193" s="51"/>
      <c r="M193" s="51"/>
      <c r="N193" s="51"/>
      <c r="O193" s="51"/>
      <c r="P193" s="51"/>
      <c r="Q193" s="51"/>
      <c r="R193" s="46"/>
      <c r="S193" s="53"/>
      <c r="T193" s="54"/>
      <c r="U193" s="54"/>
      <c r="V193" s="54"/>
      <c r="W193" s="53"/>
      <c r="X193" s="53"/>
      <c r="Y193" s="55"/>
      <c r="Z193" s="56"/>
      <c r="AA193" s="56"/>
      <c r="AB193" s="57"/>
      <c r="AC193" s="114">
        <f t="shared" si="5"/>
        <v>0</v>
      </c>
      <c r="AD193" s="112">
        <f>Table3[[#This Row],[End Date
(Rebaselined)]]-Table3[[#This Row],[Start Date
 (Rebaselined)]]</f>
        <v>0</v>
      </c>
      <c r="AE193" s="112">
        <f>AD193*Table3[[#This Row],[Project Completion %]]</f>
        <v>0</v>
      </c>
      <c r="AF193" s="57"/>
    </row>
    <row r="194" spans="2:32" ht="25.95" customHeight="1" x14ac:dyDescent="0.25">
      <c r="B194" s="50"/>
      <c r="C194" s="50"/>
      <c r="D194" s="51"/>
      <c r="E194" s="118"/>
      <c r="F194" s="52"/>
      <c r="G194" s="46"/>
      <c r="H194" s="46"/>
      <c r="I194" s="49"/>
      <c r="J194" s="46"/>
      <c r="K194" s="53"/>
      <c r="L194" s="51"/>
      <c r="M194" s="51"/>
      <c r="N194" s="51"/>
      <c r="O194" s="51"/>
      <c r="P194" s="51"/>
      <c r="Q194" s="51"/>
      <c r="R194" s="46"/>
      <c r="S194" s="53"/>
      <c r="T194" s="54"/>
      <c r="U194" s="54"/>
      <c r="V194" s="54"/>
      <c r="W194" s="53"/>
      <c r="X194" s="53"/>
      <c r="Y194" s="55"/>
      <c r="Z194" s="56"/>
      <c r="AA194" s="56"/>
      <c r="AB194" s="57"/>
      <c r="AC194" s="114">
        <f t="shared" si="5"/>
        <v>0</v>
      </c>
      <c r="AD194" s="112">
        <f>Table3[[#This Row],[End Date
(Rebaselined)]]-Table3[[#This Row],[Start Date
 (Rebaselined)]]</f>
        <v>0</v>
      </c>
      <c r="AE194" s="112">
        <f>AD194*Table3[[#This Row],[Project Completion %]]</f>
        <v>0</v>
      </c>
      <c r="AF194" s="57"/>
    </row>
    <row r="195" spans="2:32" ht="25.95" customHeight="1" x14ac:dyDescent="0.25">
      <c r="B195" s="50"/>
      <c r="C195" s="50"/>
      <c r="D195" s="51"/>
      <c r="E195" s="118"/>
      <c r="F195" s="52"/>
      <c r="G195" s="46"/>
      <c r="H195" s="46"/>
      <c r="I195" s="49"/>
      <c r="J195" s="46"/>
      <c r="K195" s="53"/>
      <c r="L195" s="51"/>
      <c r="M195" s="51"/>
      <c r="N195" s="51"/>
      <c r="O195" s="51"/>
      <c r="P195" s="51"/>
      <c r="Q195" s="51"/>
      <c r="R195" s="46"/>
      <c r="S195" s="53"/>
      <c r="T195" s="54"/>
      <c r="U195" s="54"/>
      <c r="V195" s="54"/>
      <c r="W195" s="53"/>
      <c r="X195" s="53"/>
      <c r="Y195" s="55"/>
      <c r="Z195" s="56"/>
      <c r="AA195" s="56"/>
      <c r="AB195" s="57"/>
      <c r="AC195" s="114">
        <f t="shared" si="5"/>
        <v>0</v>
      </c>
      <c r="AD195" s="112">
        <f>Table3[[#This Row],[End Date
(Rebaselined)]]-Table3[[#This Row],[Start Date
 (Rebaselined)]]</f>
        <v>0</v>
      </c>
      <c r="AE195" s="112">
        <f>AD195*Table3[[#This Row],[Project Completion %]]</f>
        <v>0</v>
      </c>
      <c r="AF195" s="57"/>
    </row>
    <row r="196" spans="2:32" ht="25.95" customHeight="1" x14ac:dyDescent="0.25">
      <c r="B196" s="50"/>
      <c r="C196" s="50"/>
      <c r="D196" s="51"/>
      <c r="E196" s="118"/>
      <c r="F196" s="52"/>
      <c r="G196" s="46"/>
      <c r="H196" s="46"/>
      <c r="I196" s="49"/>
      <c r="J196" s="46"/>
      <c r="K196" s="53"/>
      <c r="L196" s="51"/>
      <c r="M196" s="51"/>
      <c r="N196" s="51"/>
      <c r="O196" s="51"/>
      <c r="P196" s="51"/>
      <c r="Q196" s="51"/>
      <c r="R196" s="46"/>
      <c r="S196" s="53"/>
      <c r="T196" s="54"/>
      <c r="U196" s="54"/>
      <c r="V196" s="54"/>
      <c r="W196" s="53"/>
      <c r="X196" s="53"/>
      <c r="Y196" s="55"/>
      <c r="Z196" s="56"/>
      <c r="AA196" s="56"/>
      <c r="AB196" s="57"/>
      <c r="AC196" s="114">
        <f t="shared" si="5"/>
        <v>0</v>
      </c>
      <c r="AD196" s="112">
        <f>Table3[[#This Row],[End Date
(Rebaselined)]]-Table3[[#This Row],[Start Date
 (Rebaselined)]]</f>
        <v>0</v>
      </c>
      <c r="AE196" s="112">
        <f>AD196*Table3[[#This Row],[Project Completion %]]</f>
        <v>0</v>
      </c>
      <c r="AF196" s="57"/>
    </row>
    <row r="197" spans="2:32" ht="25.95" customHeight="1" x14ac:dyDescent="0.25">
      <c r="B197" s="50"/>
      <c r="C197" s="50"/>
      <c r="D197" s="51"/>
      <c r="E197" s="118"/>
      <c r="F197" s="52"/>
      <c r="G197" s="46"/>
      <c r="H197" s="46"/>
      <c r="I197" s="49"/>
      <c r="J197" s="46"/>
      <c r="K197" s="53"/>
      <c r="L197" s="51"/>
      <c r="M197" s="51"/>
      <c r="N197" s="51"/>
      <c r="O197" s="51"/>
      <c r="P197" s="51"/>
      <c r="Q197" s="51"/>
      <c r="R197" s="46"/>
      <c r="S197" s="53"/>
      <c r="T197" s="54"/>
      <c r="U197" s="54"/>
      <c r="V197" s="54"/>
      <c r="W197" s="53"/>
      <c r="X197" s="53"/>
      <c r="Y197" s="55"/>
      <c r="Z197" s="56"/>
      <c r="AA197" s="56"/>
      <c r="AB197" s="57"/>
      <c r="AC197" s="114">
        <f t="shared" si="5"/>
        <v>0</v>
      </c>
      <c r="AD197" s="112">
        <f>Table3[[#This Row],[End Date
(Rebaselined)]]-Table3[[#This Row],[Start Date
 (Rebaselined)]]</f>
        <v>0</v>
      </c>
      <c r="AE197" s="112">
        <f>AD197*Table3[[#This Row],[Project Completion %]]</f>
        <v>0</v>
      </c>
      <c r="AF197" s="57"/>
    </row>
    <row r="198" spans="2:32" ht="25.95" customHeight="1" x14ac:dyDescent="0.25">
      <c r="B198" s="50"/>
      <c r="C198" s="50"/>
      <c r="D198" s="51"/>
      <c r="E198" s="118"/>
      <c r="F198" s="52"/>
      <c r="G198" s="46"/>
      <c r="H198" s="46"/>
      <c r="I198" s="49"/>
      <c r="J198" s="46"/>
      <c r="K198" s="53"/>
      <c r="L198" s="51"/>
      <c r="M198" s="51"/>
      <c r="N198" s="51"/>
      <c r="O198" s="51"/>
      <c r="P198" s="51"/>
      <c r="Q198" s="51"/>
      <c r="R198" s="46"/>
      <c r="S198" s="53"/>
      <c r="T198" s="54"/>
      <c r="U198" s="54"/>
      <c r="V198" s="54"/>
      <c r="W198" s="53"/>
      <c r="X198" s="53"/>
      <c r="Y198" s="55"/>
      <c r="Z198" s="56"/>
      <c r="AA198" s="56"/>
      <c r="AB198" s="57"/>
      <c r="AC198" s="114">
        <f t="shared" si="5"/>
        <v>0</v>
      </c>
      <c r="AD198" s="112">
        <f>Table3[[#This Row],[End Date
(Rebaselined)]]-Table3[[#This Row],[Start Date
 (Rebaselined)]]</f>
        <v>0</v>
      </c>
      <c r="AE198" s="112">
        <f>AD198*Table3[[#This Row],[Project Completion %]]</f>
        <v>0</v>
      </c>
      <c r="AF198" s="57"/>
    </row>
    <row r="199" spans="2:32" ht="25.95" customHeight="1" x14ac:dyDescent="0.25">
      <c r="B199" s="50"/>
      <c r="C199" s="50"/>
      <c r="D199" s="51"/>
      <c r="E199" s="118"/>
      <c r="F199" s="52"/>
      <c r="G199" s="46"/>
      <c r="H199" s="46"/>
      <c r="I199" s="49"/>
      <c r="J199" s="46"/>
      <c r="K199" s="53"/>
      <c r="L199" s="51"/>
      <c r="M199" s="51"/>
      <c r="N199" s="51"/>
      <c r="O199" s="51"/>
      <c r="P199" s="51"/>
      <c r="Q199" s="51"/>
      <c r="R199" s="46"/>
      <c r="S199" s="53"/>
      <c r="T199" s="54"/>
      <c r="U199" s="54"/>
      <c r="V199" s="54"/>
      <c r="W199" s="53"/>
      <c r="X199" s="53"/>
      <c r="Y199" s="55"/>
      <c r="Z199" s="56"/>
      <c r="AA199" s="56"/>
      <c r="AB199" s="57"/>
      <c r="AC199" s="114">
        <f t="shared" si="5"/>
        <v>0</v>
      </c>
      <c r="AD199" s="112">
        <f>Table3[[#This Row],[End Date
(Rebaselined)]]-Table3[[#This Row],[Start Date
 (Rebaselined)]]</f>
        <v>0</v>
      </c>
      <c r="AE199" s="112">
        <f>AD199*Table3[[#This Row],[Project Completion %]]</f>
        <v>0</v>
      </c>
      <c r="AF199" s="57"/>
    </row>
    <row r="200" spans="2:32" ht="25.95" customHeight="1" x14ac:dyDescent="0.25">
      <c r="B200" s="50"/>
      <c r="C200" s="50"/>
      <c r="D200" s="51"/>
      <c r="E200" s="118"/>
      <c r="F200" s="52"/>
      <c r="G200" s="46"/>
      <c r="H200" s="46"/>
      <c r="I200" s="49"/>
      <c r="J200" s="46"/>
      <c r="K200" s="53"/>
      <c r="L200" s="51"/>
      <c r="M200" s="51"/>
      <c r="N200" s="51"/>
      <c r="O200" s="51"/>
      <c r="P200" s="51"/>
      <c r="Q200" s="51"/>
      <c r="R200" s="46"/>
      <c r="S200" s="53"/>
      <c r="T200" s="54"/>
      <c r="U200" s="54"/>
      <c r="V200" s="54"/>
      <c r="W200" s="53"/>
      <c r="X200" s="53"/>
      <c r="Y200" s="55"/>
      <c r="Z200" s="56"/>
      <c r="AA200" s="56"/>
      <c r="AB200" s="57"/>
      <c r="AC200" s="114">
        <f t="shared" si="5"/>
        <v>0</v>
      </c>
      <c r="AD200" s="112">
        <f>Table3[[#This Row],[End Date
(Rebaselined)]]-Table3[[#This Row],[Start Date
 (Rebaselined)]]</f>
        <v>0</v>
      </c>
      <c r="AE200" s="112">
        <f>AD200*Table3[[#This Row],[Project Completion %]]</f>
        <v>0</v>
      </c>
      <c r="AF200" s="57"/>
    </row>
    <row r="201" spans="2:32" ht="25.95" customHeight="1" x14ac:dyDescent="0.25">
      <c r="B201" s="50"/>
      <c r="C201" s="50"/>
      <c r="D201" s="51"/>
      <c r="E201" s="118"/>
      <c r="F201" s="52"/>
      <c r="G201" s="46"/>
      <c r="H201" s="46"/>
      <c r="I201" s="49"/>
      <c r="J201" s="46"/>
      <c r="K201" s="53"/>
      <c r="L201" s="51"/>
      <c r="M201" s="51"/>
      <c r="N201" s="51"/>
      <c r="O201" s="51"/>
      <c r="P201" s="51"/>
      <c r="Q201" s="51"/>
      <c r="R201" s="46"/>
      <c r="S201" s="53"/>
      <c r="T201" s="54"/>
      <c r="U201" s="54"/>
      <c r="V201" s="54"/>
      <c r="W201" s="53"/>
      <c r="X201" s="53"/>
      <c r="Y201" s="55"/>
      <c r="Z201" s="56"/>
      <c r="AA201" s="56"/>
      <c r="AB201" s="57"/>
      <c r="AC201" s="114">
        <f t="shared" ref="AC201:AC251" si="6">Z201-AB201</f>
        <v>0</v>
      </c>
      <c r="AD201" s="112">
        <f>Table3[[#This Row],[End Date
(Rebaselined)]]-Table3[[#This Row],[Start Date
 (Rebaselined)]]</f>
        <v>0</v>
      </c>
      <c r="AE201" s="112">
        <f>AD201*Table3[[#This Row],[Project Completion %]]</f>
        <v>0</v>
      </c>
      <c r="AF201" s="57"/>
    </row>
    <row r="202" spans="2:32" ht="25.95" customHeight="1" x14ac:dyDescent="0.25">
      <c r="B202" s="50"/>
      <c r="C202" s="50"/>
      <c r="D202" s="51"/>
      <c r="E202" s="118"/>
      <c r="F202" s="52"/>
      <c r="G202" s="46"/>
      <c r="H202" s="46"/>
      <c r="I202" s="49"/>
      <c r="J202" s="46"/>
      <c r="K202" s="53"/>
      <c r="L202" s="51"/>
      <c r="M202" s="51"/>
      <c r="N202" s="51"/>
      <c r="O202" s="51"/>
      <c r="P202" s="51"/>
      <c r="Q202" s="51"/>
      <c r="R202" s="46"/>
      <c r="S202" s="53"/>
      <c r="T202" s="54"/>
      <c r="U202" s="54"/>
      <c r="V202" s="54"/>
      <c r="W202" s="53"/>
      <c r="X202" s="53"/>
      <c r="Y202" s="55"/>
      <c r="Z202" s="56"/>
      <c r="AA202" s="56"/>
      <c r="AB202" s="57"/>
      <c r="AC202" s="114">
        <f t="shared" si="6"/>
        <v>0</v>
      </c>
      <c r="AD202" s="112">
        <f>Table3[[#This Row],[End Date
(Rebaselined)]]-Table3[[#This Row],[Start Date
 (Rebaselined)]]</f>
        <v>0</v>
      </c>
      <c r="AE202" s="112">
        <f>AD202*Table3[[#This Row],[Project Completion %]]</f>
        <v>0</v>
      </c>
      <c r="AF202" s="57"/>
    </row>
    <row r="203" spans="2:32" ht="25.95" customHeight="1" x14ac:dyDescent="0.25">
      <c r="B203" s="50"/>
      <c r="C203" s="50"/>
      <c r="D203" s="51"/>
      <c r="E203" s="118"/>
      <c r="F203" s="52"/>
      <c r="G203" s="46"/>
      <c r="H203" s="46"/>
      <c r="I203" s="49"/>
      <c r="J203" s="46"/>
      <c r="K203" s="53"/>
      <c r="L203" s="51"/>
      <c r="M203" s="51"/>
      <c r="N203" s="51"/>
      <c r="O203" s="51"/>
      <c r="P203" s="51"/>
      <c r="Q203" s="51"/>
      <c r="R203" s="46"/>
      <c r="S203" s="53"/>
      <c r="T203" s="54"/>
      <c r="U203" s="54"/>
      <c r="V203" s="54"/>
      <c r="W203" s="53"/>
      <c r="X203" s="53"/>
      <c r="Y203" s="55"/>
      <c r="Z203" s="56"/>
      <c r="AA203" s="56"/>
      <c r="AB203" s="57"/>
      <c r="AC203" s="114">
        <f t="shared" si="6"/>
        <v>0</v>
      </c>
      <c r="AD203" s="112">
        <f>Table3[[#This Row],[End Date
(Rebaselined)]]-Table3[[#This Row],[Start Date
 (Rebaselined)]]</f>
        <v>0</v>
      </c>
      <c r="AE203" s="112">
        <f>AD203*Table3[[#This Row],[Project Completion %]]</f>
        <v>0</v>
      </c>
      <c r="AF203" s="57"/>
    </row>
    <row r="204" spans="2:32" ht="25.95" customHeight="1" x14ac:dyDescent="0.25">
      <c r="B204" s="50"/>
      <c r="C204" s="50"/>
      <c r="D204" s="51"/>
      <c r="E204" s="118"/>
      <c r="F204" s="52"/>
      <c r="G204" s="46"/>
      <c r="H204" s="46"/>
      <c r="I204" s="49"/>
      <c r="J204" s="46"/>
      <c r="K204" s="53"/>
      <c r="L204" s="51"/>
      <c r="M204" s="51"/>
      <c r="N204" s="51"/>
      <c r="O204" s="51"/>
      <c r="P204" s="51"/>
      <c r="Q204" s="51"/>
      <c r="R204" s="46"/>
      <c r="S204" s="53"/>
      <c r="T204" s="54"/>
      <c r="U204" s="54"/>
      <c r="V204" s="54"/>
      <c r="W204" s="53"/>
      <c r="X204" s="53"/>
      <c r="Y204" s="55"/>
      <c r="Z204" s="56"/>
      <c r="AA204" s="56"/>
      <c r="AB204" s="57"/>
      <c r="AC204" s="114">
        <f t="shared" si="6"/>
        <v>0</v>
      </c>
      <c r="AD204" s="112">
        <f>Table3[[#This Row],[End Date
(Rebaselined)]]-Table3[[#This Row],[Start Date
 (Rebaselined)]]</f>
        <v>0</v>
      </c>
      <c r="AE204" s="112">
        <f>AD204*Table3[[#This Row],[Project Completion %]]</f>
        <v>0</v>
      </c>
      <c r="AF204" s="57"/>
    </row>
    <row r="205" spans="2:32" ht="25.95" customHeight="1" x14ac:dyDescent="0.25">
      <c r="B205" s="50"/>
      <c r="C205" s="50"/>
      <c r="D205" s="51"/>
      <c r="E205" s="118"/>
      <c r="F205" s="52"/>
      <c r="G205" s="46"/>
      <c r="H205" s="46"/>
      <c r="I205" s="49"/>
      <c r="J205" s="46"/>
      <c r="K205" s="53"/>
      <c r="L205" s="51"/>
      <c r="M205" s="51"/>
      <c r="N205" s="51"/>
      <c r="O205" s="51"/>
      <c r="P205" s="51"/>
      <c r="Q205" s="51"/>
      <c r="R205" s="46"/>
      <c r="S205" s="53"/>
      <c r="T205" s="54"/>
      <c r="U205" s="54"/>
      <c r="V205" s="54"/>
      <c r="W205" s="53"/>
      <c r="X205" s="53"/>
      <c r="Y205" s="55"/>
      <c r="Z205" s="56"/>
      <c r="AA205" s="56"/>
      <c r="AB205" s="57"/>
      <c r="AC205" s="114">
        <f t="shared" si="6"/>
        <v>0</v>
      </c>
      <c r="AD205" s="112">
        <f>Table3[[#This Row],[End Date
(Rebaselined)]]-Table3[[#This Row],[Start Date
 (Rebaselined)]]</f>
        <v>0</v>
      </c>
      <c r="AE205" s="112">
        <f>AD205*Table3[[#This Row],[Project Completion %]]</f>
        <v>0</v>
      </c>
      <c r="AF205" s="57"/>
    </row>
    <row r="206" spans="2:32" ht="25.95" customHeight="1" x14ac:dyDescent="0.25">
      <c r="B206" s="50"/>
      <c r="C206" s="50"/>
      <c r="D206" s="51"/>
      <c r="E206" s="118"/>
      <c r="F206" s="52"/>
      <c r="G206" s="46"/>
      <c r="H206" s="46"/>
      <c r="I206" s="49"/>
      <c r="J206" s="46"/>
      <c r="K206" s="53"/>
      <c r="L206" s="51"/>
      <c r="M206" s="51"/>
      <c r="N206" s="51"/>
      <c r="O206" s="51"/>
      <c r="P206" s="51"/>
      <c r="Q206" s="51"/>
      <c r="R206" s="46"/>
      <c r="S206" s="53"/>
      <c r="T206" s="54"/>
      <c r="U206" s="54"/>
      <c r="V206" s="54"/>
      <c r="W206" s="53"/>
      <c r="X206" s="53"/>
      <c r="Y206" s="55"/>
      <c r="Z206" s="56"/>
      <c r="AA206" s="56"/>
      <c r="AB206" s="57"/>
      <c r="AC206" s="114">
        <f t="shared" si="6"/>
        <v>0</v>
      </c>
      <c r="AD206" s="112">
        <f>Table3[[#This Row],[End Date
(Rebaselined)]]-Table3[[#This Row],[Start Date
 (Rebaselined)]]</f>
        <v>0</v>
      </c>
      <c r="AE206" s="112">
        <f>AD206*Table3[[#This Row],[Project Completion %]]</f>
        <v>0</v>
      </c>
      <c r="AF206" s="57"/>
    </row>
    <row r="207" spans="2:32" ht="25.95" customHeight="1" x14ac:dyDescent="0.25">
      <c r="B207" s="50"/>
      <c r="C207" s="50"/>
      <c r="D207" s="51"/>
      <c r="E207" s="118"/>
      <c r="F207" s="52"/>
      <c r="G207" s="46"/>
      <c r="H207" s="46"/>
      <c r="I207" s="49"/>
      <c r="J207" s="46"/>
      <c r="K207" s="53"/>
      <c r="L207" s="51"/>
      <c r="M207" s="51"/>
      <c r="N207" s="51"/>
      <c r="O207" s="51"/>
      <c r="P207" s="51"/>
      <c r="Q207" s="51"/>
      <c r="R207" s="46"/>
      <c r="S207" s="53"/>
      <c r="T207" s="54"/>
      <c r="U207" s="54"/>
      <c r="V207" s="54"/>
      <c r="W207" s="53"/>
      <c r="X207" s="53"/>
      <c r="Y207" s="55"/>
      <c r="Z207" s="56"/>
      <c r="AA207" s="56"/>
      <c r="AB207" s="57"/>
      <c r="AC207" s="114">
        <f t="shared" si="6"/>
        <v>0</v>
      </c>
      <c r="AD207" s="112">
        <f>Table3[[#This Row],[End Date
(Rebaselined)]]-Table3[[#This Row],[Start Date
 (Rebaselined)]]</f>
        <v>0</v>
      </c>
      <c r="AE207" s="112">
        <f>AD207*Table3[[#This Row],[Project Completion %]]</f>
        <v>0</v>
      </c>
      <c r="AF207" s="57"/>
    </row>
    <row r="208" spans="2:32" ht="25.95" customHeight="1" x14ac:dyDescent="0.25">
      <c r="B208" s="50"/>
      <c r="C208" s="50"/>
      <c r="D208" s="51"/>
      <c r="E208" s="118"/>
      <c r="F208" s="52"/>
      <c r="G208" s="46"/>
      <c r="H208" s="46"/>
      <c r="I208" s="49"/>
      <c r="J208" s="46"/>
      <c r="K208" s="53"/>
      <c r="L208" s="51"/>
      <c r="M208" s="51"/>
      <c r="N208" s="51"/>
      <c r="O208" s="51"/>
      <c r="P208" s="51"/>
      <c r="Q208" s="51"/>
      <c r="R208" s="46"/>
      <c r="S208" s="53"/>
      <c r="T208" s="54"/>
      <c r="U208" s="54"/>
      <c r="V208" s="54"/>
      <c r="W208" s="53"/>
      <c r="X208" s="53"/>
      <c r="Y208" s="55"/>
      <c r="Z208" s="56"/>
      <c r="AA208" s="56"/>
      <c r="AB208" s="57"/>
      <c r="AC208" s="114">
        <f t="shared" si="6"/>
        <v>0</v>
      </c>
      <c r="AD208" s="112">
        <f>Table3[[#This Row],[End Date
(Rebaselined)]]-Table3[[#This Row],[Start Date
 (Rebaselined)]]</f>
        <v>0</v>
      </c>
      <c r="AE208" s="112">
        <f>AD208*Table3[[#This Row],[Project Completion %]]</f>
        <v>0</v>
      </c>
      <c r="AF208" s="57"/>
    </row>
    <row r="209" spans="2:32" ht="25.95" customHeight="1" x14ac:dyDescent="0.25">
      <c r="B209" s="50"/>
      <c r="C209" s="50"/>
      <c r="D209" s="51"/>
      <c r="E209" s="118"/>
      <c r="F209" s="52"/>
      <c r="G209" s="46"/>
      <c r="H209" s="46"/>
      <c r="I209" s="49"/>
      <c r="J209" s="46"/>
      <c r="K209" s="53"/>
      <c r="L209" s="51"/>
      <c r="M209" s="51"/>
      <c r="N209" s="51"/>
      <c r="O209" s="51"/>
      <c r="P209" s="51"/>
      <c r="Q209" s="51"/>
      <c r="R209" s="46"/>
      <c r="S209" s="53"/>
      <c r="T209" s="54"/>
      <c r="U209" s="54"/>
      <c r="V209" s="54"/>
      <c r="W209" s="53"/>
      <c r="X209" s="53"/>
      <c r="Y209" s="55"/>
      <c r="Z209" s="56"/>
      <c r="AA209" s="56"/>
      <c r="AB209" s="57"/>
      <c r="AC209" s="114">
        <f t="shared" si="6"/>
        <v>0</v>
      </c>
      <c r="AD209" s="112">
        <f>Table3[[#This Row],[End Date
(Rebaselined)]]-Table3[[#This Row],[Start Date
 (Rebaselined)]]</f>
        <v>0</v>
      </c>
      <c r="AE209" s="112">
        <f>AD209*Table3[[#This Row],[Project Completion %]]</f>
        <v>0</v>
      </c>
      <c r="AF209" s="57"/>
    </row>
    <row r="210" spans="2:32" ht="25.95" customHeight="1" x14ac:dyDescent="0.25">
      <c r="B210" s="50"/>
      <c r="C210" s="50"/>
      <c r="D210" s="51"/>
      <c r="E210" s="118"/>
      <c r="F210" s="52"/>
      <c r="G210" s="46"/>
      <c r="H210" s="46"/>
      <c r="I210" s="49"/>
      <c r="J210" s="46"/>
      <c r="K210" s="53"/>
      <c r="L210" s="51"/>
      <c r="M210" s="51"/>
      <c r="N210" s="51"/>
      <c r="O210" s="51"/>
      <c r="P210" s="51"/>
      <c r="Q210" s="51"/>
      <c r="R210" s="46"/>
      <c r="S210" s="53"/>
      <c r="T210" s="54"/>
      <c r="U210" s="54"/>
      <c r="V210" s="54"/>
      <c r="W210" s="53"/>
      <c r="X210" s="53"/>
      <c r="Y210" s="55"/>
      <c r="Z210" s="56"/>
      <c r="AA210" s="56"/>
      <c r="AB210" s="57"/>
      <c r="AC210" s="114">
        <f t="shared" si="6"/>
        <v>0</v>
      </c>
      <c r="AD210" s="112">
        <f>Table3[[#This Row],[End Date
(Rebaselined)]]-Table3[[#This Row],[Start Date
 (Rebaselined)]]</f>
        <v>0</v>
      </c>
      <c r="AE210" s="112">
        <f>AD210*Table3[[#This Row],[Project Completion %]]</f>
        <v>0</v>
      </c>
      <c r="AF210" s="57"/>
    </row>
    <row r="211" spans="2:32" ht="25.95" customHeight="1" x14ac:dyDescent="0.25">
      <c r="B211" s="50"/>
      <c r="C211" s="50"/>
      <c r="D211" s="51"/>
      <c r="E211" s="118"/>
      <c r="F211" s="52"/>
      <c r="G211" s="46"/>
      <c r="H211" s="46"/>
      <c r="I211" s="49"/>
      <c r="J211" s="46"/>
      <c r="K211" s="53"/>
      <c r="L211" s="51"/>
      <c r="M211" s="51"/>
      <c r="N211" s="51"/>
      <c r="O211" s="51"/>
      <c r="P211" s="51"/>
      <c r="Q211" s="51"/>
      <c r="R211" s="46"/>
      <c r="S211" s="53"/>
      <c r="T211" s="54"/>
      <c r="U211" s="54"/>
      <c r="V211" s="54"/>
      <c r="W211" s="53"/>
      <c r="X211" s="53"/>
      <c r="Y211" s="55"/>
      <c r="Z211" s="56"/>
      <c r="AA211" s="56"/>
      <c r="AB211" s="57"/>
      <c r="AC211" s="114">
        <f t="shared" si="6"/>
        <v>0</v>
      </c>
      <c r="AD211" s="112">
        <f>Table3[[#This Row],[End Date
(Rebaselined)]]-Table3[[#This Row],[Start Date
 (Rebaselined)]]</f>
        <v>0</v>
      </c>
      <c r="AE211" s="112">
        <f>AD211*Table3[[#This Row],[Project Completion %]]</f>
        <v>0</v>
      </c>
      <c r="AF211" s="57"/>
    </row>
    <row r="212" spans="2:32" ht="25.95" customHeight="1" x14ac:dyDescent="0.25">
      <c r="B212" s="50"/>
      <c r="C212" s="50"/>
      <c r="D212" s="51"/>
      <c r="E212" s="118"/>
      <c r="F212" s="52"/>
      <c r="G212" s="46"/>
      <c r="H212" s="46"/>
      <c r="I212" s="49"/>
      <c r="J212" s="46"/>
      <c r="K212" s="53"/>
      <c r="L212" s="51"/>
      <c r="M212" s="51"/>
      <c r="N212" s="51"/>
      <c r="O212" s="51"/>
      <c r="P212" s="51"/>
      <c r="Q212" s="51"/>
      <c r="R212" s="46"/>
      <c r="S212" s="53"/>
      <c r="T212" s="54"/>
      <c r="U212" s="54"/>
      <c r="V212" s="54"/>
      <c r="W212" s="53"/>
      <c r="X212" s="53"/>
      <c r="Y212" s="55"/>
      <c r="Z212" s="56"/>
      <c r="AA212" s="56"/>
      <c r="AB212" s="57"/>
      <c r="AC212" s="114">
        <f t="shared" si="6"/>
        <v>0</v>
      </c>
      <c r="AD212" s="112">
        <f>Table3[[#This Row],[End Date
(Rebaselined)]]-Table3[[#This Row],[Start Date
 (Rebaselined)]]</f>
        <v>0</v>
      </c>
      <c r="AE212" s="112">
        <f>AD212*Table3[[#This Row],[Project Completion %]]</f>
        <v>0</v>
      </c>
      <c r="AF212" s="57"/>
    </row>
    <row r="213" spans="2:32" ht="25.95" customHeight="1" x14ac:dyDescent="0.25">
      <c r="B213" s="50"/>
      <c r="C213" s="50"/>
      <c r="D213" s="51"/>
      <c r="E213" s="118"/>
      <c r="F213" s="52"/>
      <c r="G213" s="46"/>
      <c r="H213" s="46"/>
      <c r="I213" s="49"/>
      <c r="J213" s="46"/>
      <c r="K213" s="53"/>
      <c r="L213" s="51"/>
      <c r="M213" s="51"/>
      <c r="N213" s="51"/>
      <c r="O213" s="51"/>
      <c r="P213" s="51"/>
      <c r="Q213" s="51"/>
      <c r="R213" s="46"/>
      <c r="S213" s="53"/>
      <c r="T213" s="54"/>
      <c r="U213" s="54"/>
      <c r="V213" s="54"/>
      <c r="W213" s="53"/>
      <c r="X213" s="53"/>
      <c r="Y213" s="55"/>
      <c r="Z213" s="56"/>
      <c r="AA213" s="56"/>
      <c r="AB213" s="57"/>
      <c r="AC213" s="114">
        <f t="shared" si="6"/>
        <v>0</v>
      </c>
      <c r="AD213" s="112">
        <f>Table3[[#This Row],[End Date
(Rebaselined)]]-Table3[[#This Row],[Start Date
 (Rebaselined)]]</f>
        <v>0</v>
      </c>
      <c r="AE213" s="112">
        <f>AD213*Table3[[#This Row],[Project Completion %]]</f>
        <v>0</v>
      </c>
      <c r="AF213" s="57"/>
    </row>
    <row r="214" spans="2:32" ht="25.95" customHeight="1" x14ac:dyDescent="0.25">
      <c r="B214" s="50"/>
      <c r="C214" s="50"/>
      <c r="D214" s="51"/>
      <c r="E214" s="118"/>
      <c r="F214" s="52"/>
      <c r="G214" s="46"/>
      <c r="H214" s="46"/>
      <c r="I214" s="49"/>
      <c r="J214" s="46"/>
      <c r="K214" s="53"/>
      <c r="L214" s="51"/>
      <c r="M214" s="51"/>
      <c r="N214" s="51"/>
      <c r="O214" s="51"/>
      <c r="P214" s="51"/>
      <c r="Q214" s="51"/>
      <c r="R214" s="46"/>
      <c r="S214" s="53"/>
      <c r="T214" s="54"/>
      <c r="U214" s="54"/>
      <c r="V214" s="54"/>
      <c r="W214" s="53"/>
      <c r="X214" s="53"/>
      <c r="Y214" s="55"/>
      <c r="Z214" s="56"/>
      <c r="AA214" s="56"/>
      <c r="AB214" s="57"/>
      <c r="AC214" s="114">
        <f t="shared" si="6"/>
        <v>0</v>
      </c>
      <c r="AD214" s="112">
        <f>Table3[[#This Row],[End Date
(Rebaselined)]]-Table3[[#This Row],[Start Date
 (Rebaselined)]]</f>
        <v>0</v>
      </c>
      <c r="AE214" s="112">
        <f>AD214*Table3[[#This Row],[Project Completion %]]</f>
        <v>0</v>
      </c>
      <c r="AF214" s="57"/>
    </row>
    <row r="215" spans="2:32" ht="25.95" customHeight="1" x14ac:dyDescent="0.25">
      <c r="B215" s="50"/>
      <c r="C215" s="50"/>
      <c r="D215" s="51"/>
      <c r="E215" s="118"/>
      <c r="F215" s="52"/>
      <c r="G215" s="46"/>
      <c r="H215" s="46"/>
      <c r="I215" s="49"/>
      <c r="J215" s="46"/>
      <c r="K215" s="53"/>
      <c r="L215" s="51"/>
      <c r="M215" s="51"/>
      <c r="N215" s="51"/>
      <c r="O215" s="51"/>
      <c r="P215" s="51"/>
      <c r="Q215" s="51"/>
      <c r="R215" s="46"/>
      <c r="S215" s="53"/>
      <c r="T215" s="54"/>
      <c r="U215" s="54"/>
      <c r="V215" s="54"/>
      <c r="W215" s="53"/>
      <c r="X215" s="53"/>
      <c r="Y215" s="55"/>
      <c r="Z215" s="56"/>
      <c r="AA215" s="56"/>
      <c r="AB215" s="57"/>
      <c r="AC215" s="114">
        <f t="shared" si="6"/>
        <v>0</v>
      </c>
      <c r="AD215" s="112">
        <f>Table3[[#This Row],[End Date
(Rebaselined)]]-Table3[[#This Row],[Start Date
 (Rebaselined)]]</f>
        <v>0</v>
      </c>
      <c r="AE215" s="112">
        <f>AD215*Table3[[#This Row],[Project Completion %]]</f>
        <v>0</v>
      </c>
      <c r="AF215" s="57"/>
    </row>
    <row r="216" spans="2:32" ht="25.95" customHeight="1" x14ac:dyDescent="0.25">
      <c r="B216" s="50"/>
      <c r="C216" s="50"/>
      <c r="D216" s="51"/>
      <c r="E216" s="118"/>
      <c r="F216" s="52"/>
      <c r="G216" s="46"/>
      <c r="H216" s="46"/>
      <c r="I216" s="49"/>
      <c r="J216" s="46"/>
      <c r="K216" s="53"/>
      <c r="L216" s="51"/>
      <c r="M216" s="51"/>
      <c r="N216" s="51"/>
      <c r="O216" s="51"/>
      <c r="P216" s="51"/>
      <c r="Q216" s="51"/>
      <c r="R216" s="46"/>
      <c r="S216" s="53"/>
      <c r="T216" s="54"/>
      <c r="U216" s="54"/>
      <c r="V216" s="54"/>
      <c r="W216" s="53"/>
      <c r="X216" s="53"/>
      <c r="Y216" s="55"/>
      <c r="Z216" s="56"/>
      <c r="AA216" s="56"/>
      <c r="AB216" s="57"/>
      <c r="AC216" s="114">
        <f t="shared" si="6"/>
        <v>0</v>
      </c>
      <c r="AD216" s="112">
        <f>Table3[[#This Row],[End Date
(Rebaselined)]]-Table3[[#This Row],[Start Date
 (Rebaselined)]]</f>
        <v>0</v>
      </c>
      <c r="AE216" s="112">
        <f>AD216*Table3[[#This Row],[Project Completion %]]</f>
        <v>0</v>
      </c>
      <c r="AF216" s="57"/>
    </row>
    <row r="217" spans="2:32" ht="25.95" customHeight="1" x14ac:dyDescent="0.25">
      <c r="B217" s="50"/>
      <c r="C217" s="50"/>
      <c r="D217" s="51"/>
      <c r="E217" s="118"/>
      <c r="F217" s="52"/>
      <c r="G217" s="46"/>
      <c r="H217" s="46"/>
      <c r="I217" s="49"/>
      <c r="J217" s="46"/>
      <c r="K217" s="53"/>
      <c r="L217" s="51"/>
      <c r="M217" s="51"/>
      <c r="N217" s="51"/>
      <c r="O217" s="51"/>
      <c r="P217" s="51"/>
      <c r="Q217" s="51"/>
      <c r="R217" s="46"/>
      <c r="S217" s="53"/>
      <c r="T217" s="54"/>
      <c r="U217" s="54"/>
      <c r="V217" s="54"/>
      <c r="W217" s="53"/>
      <c r="X217" s="53"/>
      <c r="Y217" s="55"/>
      <c r="Z217" s="56"/>
      <c r="AA217" s="56"/>
      <c r="AB217" s="57"/>
      <c r="AC217" s="114">
        <f t="shared" si="6"/>
        <v>0</v>
      </c>
      <c r="AD217" s="112">
        <f>Table3[[#This Row],[End Date
(Rebaselined)]]-Table3[[#This Row],[Start Date
 (Rebaselined)]]</f>
        <v>0</v>
      </c>
      <c r="AE217" s="112">
        <f>AD217*Table3[[#This Row],[Project Completion %]]</f>
        <v>0</v>
      </c>
      <c r="AF217" s="57"/>
    </row>
    <row r="218" spans="2:32" ht="25.95" customHeight="1" x14ac:dyDescent="0.25">
      <c r="B218" s="50"/>
      <c r="C218" s="50"/>
      <c r="D218" s="51"/>
      <c r="E218" s="118"/>
      <c r="F218" s="52"/>
      <c r="G218" s="46"/>
      <c r="H218" s="46"/>
      <c r="I218" s="49"/>
      <c r="J218" s="46"/>
      <c r="K218" s="53"/>
      <c r="L218" s="51"/>
      <c r="M218" s="51"/>
      <c r="N218" s="51"/>
      <c r="O218" s="51"/>
      <c r="P218" s="51"/>
      <c r="Q218" s="51"/>
      <c r="R218" s="46"/>
      <c r="S218" s="53"/>
      <c r="T218" s="54"/>
      <c r="U218" s="54"/>
      <c r="V218" s="54"/>
      <c r="W218" s="53"/>
      <c r="X218" s="53"/>
      <c r="Y218" s="55"/>
      <c r="Z218" s="56"/>
      <c r="AA218" s="56"/>
      <c r="AB218" s="57"/>
      <c r="AC218" s="114">
        <f t="shared" si="6"/>
        <v>0</v>
      </c>
      <c r="AD218" s="112">
        <f>Table3[[#This Row],[End Date
(Rebaselined)]]-Table3[[#This Row],[Start Date
 (Rebaselined)]]</f>
        <v>0</v>
      </c>
      <c r="AE218" s="112">
        <f>AD218*Table3[[#This Row],[Project Completion %]]</f>
        <v>0</v>
      </c>
      <c r="AF218" s="57"/>
    </row>
    <row r="219" spans="2:32" ht="25.95" customHeight="1" x14ac:dyDescent="0.25">
      <c r="B219" s="50"/>
      <c r="C219" s="50"/>
      <c r="D219" s="51"/>
      <c r="E219" s="118"/>
      <c r="F219" s="52"/>
      <c r="G219" s="46"/>
      <c r="H219" s="46"/>
      <c r="I219" s="49"/>
      <c r="J219" s="46"/>
      <c r="K219" s="53"/>
      <c r="L219" s="51"/>
      <c r="M219" s="51"/>
      <c r="N219" s="51"/>
      <c r="O219" s="51"/>
      <c r="P219" s="51"/>
      <c r="Q219" s="51"/>
      <c r="R219" s="46"/>
      <c r="S219" s="53"/>
      <c r="T219" s="54"/>
      <c r="U219" s="54"/>
      <c r="V219" s="54"/>
      <c r="W219" s="53"/>
      <c r="X219" s="53"/>
      <c r="Y219" s="55"/>
      <c r="Z219" s="56"/>
      <c r="AA219" s="56"/>
      <c r="AB219" s="57"/>
      <c r="AC219" s="114">
        <f t="shared" si="6"/>
        <v>0</v>
      </c>
      <c r="AD219" s="112">
        <f>Table3[[#This Row],[End Date
(Rebaselined)]]-Table3[[#This Row],[Start Date
 (Rebaselined)]]</f>
        <v>0</v>
      </c>
      <c r="AE219" s="112">
        <f>AD219*Table3[[#This Row],[Project Completion %]]</f>
        <v>0</v>
      </c>
      <c r="AF219" s="57"/>
    </row>
    <row r="220" spans="2:32" ht="25.95" customHeight="1" x14ac:dyDescent="0.25">
      <c r="B220" s="50"/>
      <c r="C220" s="50"/>
      <c r="D220" s="51"/>
      <c r="E220" s="118"/>
      <c r="F220" s="52"/>
      <c r="G220" s="46"/>
      <c r="H220" s="46"/>
      <c r="I220" s="49"/>
      <c r="J220" s="46"/>
      <c r="K220" s="53"/>
      <c r="L220" s="51"/>
      <c r="M220" s="51"/>
      <c r="N220" s="51"/>
      <c r="O220" s="51"/>
      <c r="P220" s="51"/>
      <c r="Q220" s="51"/>
      <c r="R220" s="46"/>
      <c r="S220" s="53"/>
      <c r="T220" s="54"/>
      <c r="U220" s="54"/>
      <c r="V220" s="54"/>
      <c r="W220" s="53"/>
      <c r="X220" s="53"/>
      <c r="Y220" s="55"/>
      <c r="Z220" s="56"/>
      <c r="AA220" s="56"/>
      <c r="AB220" s="57"/>
      <c r="AC220" s="114">
        <f t="shared" si="6"/>
        <v>0</v>
      </c>
      <c r="AD220" s="112">
        <f>Table3[[#This Row],[End Date
(Rebaselined)]]-Table3[[#This Row],[Start Date
 (Rebaselined)]]</f>
        <v>0</v>
      </c>
      <c r="AE220" s="112">
        <f>AD220*Table3[[#This Row],[Project Completion %]]</f>
        <v>0</v>
      </c>
      <c r="AF220" s="57"/>
    </row>
    <row r="221" spans="2:32" ht="25.95" customHeight="1" x14ac:dyDescent="0.25">
      <c r="B221" s="50"/>
      <c r="C221" s="50"/>
      <c r="D221" s="51"/>
      <c r="E221" s="118"/>
      <c r="F221" s="52"/>
      <c r="G221" s="46"/>
      <c r="H221" s="46"/>
      <c r="I221" s="49"/>
      <c r="J221" s="46"/>
      <c r="K221" s="53"/>
      <c r="L221" s="51"/>
      <c r="M221" s="51"/>
      <c r="N221" s="51"/>
      <c r="O221" s="51"/>
      <c r="P221" s="51"/>
      <c r="Q221" s="51"/>
      <c r="R221" s="46"/>
      <c r="S221" s="53"/>
      <c r="T221" s="54"/>
      <c r="U221" s="54"/>
      <c r="V221" s="54"/>
      <c r="W221" s="53"/>
      <c r="X221" s="53"/>
      <c r="Y221" s="55"/>
      <c r="Z221" s="56"/>
      <c r="AA221" s="56"/>
      <c r="AB221" s="57"/>
      <c r="AC221" s="114">
        <f t="shared" si="6"/>
        <v>0</v>
      </c>
      <c r="AD221" s="112">
        <f>Table3[[#This Row],[End Date
(Rebaselined)]]-Table3[[#This Row],[Start Date
 (Rebaselined)]]</f>
        <v>0</v>
      </c>
      <c r="AE221" s="112">
        <f>AD221*Table3[[#This Row],[Project Completion %]]</f>
        <v>0</v>
      </c>
      <c r="AF221" s="57"/>
    </row>
    <row r="222" spans="2:32" ht="25.95" customHeight="1" x14ac:dyDescent="0.25">
      <c r="B222" s="50"/>
      <c r="C222" s="50"/>
      <c r="D222" s="51"/>
      <c r="E222" s="118"/>
      <c r="F222" s="52"/>
      <c r="G222" s="46"/>
      <c r="H222" s="46"/>
      <c r="I222" s="49"/>
      <c r="J222" s="46"/>
      <c r="K222" s="53"/>
      <c r="L222" s="51"/>
      <c r="M222" s="51"/>
      <c r="N222" s="51"/>
      <c r="O222" s="51"/>
      <c r="P222" s="51"/>
      <c r="Q222" s="51"/>
      <c r="R222" s="46"/>
      <c r="S222" s="53"/>
      <c r="T222" s="54"/>
      <c r="U222" s="54"/>
      <c r="V222" s="54"/>
      <c r="W222" s="53"/>
      <c r="X222" s="53"/>
      <c r="Y222" s="55"/>
      <c r="Z222" s="56"/>
      <c r="AA222" s="56"/>
      <c r="AB222" s="57"/>
      <c r="AC222" s="114">
        <f t="shared" si="6"/>
        <v>0</v>
      </c>
      <c r="AD222" s="112">
        <f>Table3[[#This Row],[End Date
(Rebaselined)]]-Table3[[#This Row],[Start Date
 (Rebaselined)]]</f>
        <v>0</v>
      </c>
      <c r="AE222" s="112">
        <f>AD222*Table3[[#This Row],[Project Completion %]]</f>
        <v>0</v>
      </c>
      <c r="AF222" s="57"/>
    </row>
    <row r="223" spans="2:32" ht="25.95" customHeight="1" x14ac:dyDescent="0.25">
      <c r="B223" s="50"/>
      <c r="C223" s="50"/>
      <c r="D223" s="51"/>
      <c r="E223" s="118"/>
      <c r="F223" s="52"/>
      <c r="G223" s="46"/>
      <c r="H223" s="46"/>
      <c r="I223" s="49"/>
      <c r="J223" s="46"/>
      <c r="K223" s="53"/>
      <c r="L223" s="51"/>
      <c r="M223" s="51"/>
      <c r="N223" s="51"/>
      <c r="O223" s="51"/>
      <c r="P223" s="51"/>
      <c r="Q223" s="51"/>
      <c r="R223" s="46"/>
      <c r="S223" s="53"/>
      <c r="T223" s="54"/>
      <c r="U223" s="54"/>
      <c r="V223" s="54"/>
      <c r="W223" s="53"/>
      <c r="X223" s="53"/>
      <c r="Y223" s="55"/>
      <c r="Z223" s="56"/>
      <c r="AA223" s="56"/>
      <c r="AB223" s="57"/>
      <c r="AC223" s="114">
        <f t="shared" si="6"/>
        <v>0</v>
      </c>
      <c r="AD223" s="112">
        <f>Table3[[#This Row],[End Date
(Rebaselined)]]-Table3[[#This Row],[Start Date
 (Rebaselined)]]</f>
        <v>0</v>
      </c>
      <c r="AE223" s="112">
        <f>AD223*Table3[[#This Row],[Project Completion %]]</f>
        <v>0</v>
      </c>
      <c r="AF223" s="57"/>
    </row>
    <row r="224" spans="2:32" ht="25.95" customHeight="1" x14ac:dyDescent="0.25">
      <c r="B224" s="50"/>
      <c r="C224" s="50"/>
      <c r="D224" s="51"/>
      <c r="E224" s="118"/>
      <c r="F224" s="52"/>
      <c r="G224" s="46"/>
      <c r="H224" s="46"/>
      <c r="I224" s="49"/>
      <c r="J224" s="46"/>
      <c r="K224" s="53"/>
      <c r="L224" s="51"/>
      <c r="M224" s="51"/>
      <c r="N224" s="51"/>
      <c r="O224" s="51"/>
      <c r="P224" s="51"/>
      <c r="Q224" s="51"/>
      <c r="R224" s="46"/>
      <c r="S224" s="53"/>
      <c r="T224" s="54"/>
      <c r="U224" s="54"/>
      <c r="V224" s="54"/>
      <c r="W224" s="53"/>
      <c r="X224" s="53"/>
      <c r="Y224" s="55"/>
      <c r="Z224" s="56"/>
      <c r="AA224" s="56"/>
      <c r="AB224" s="57"/>
      <c r="AC224" s="114">
        <f t="shared" si="6"/>
        <v>0</v>
      </c>
      <c r="AD224" s="112">
        <f>Table3[[#This Row],[End Date
(Rebaselined)]]-Table3[[#This Row],[Start Date
 (Rebaselined)]]</f>
        <v>0</v>
      </c>
      <c r="AE224" s="112">
        <f>AD224*Table3[[#This Row],[Project Completion %]]</f>
        <v>0</v>
      </c>
      <c r="AF224" s="57"/>
    </row>
    <row r="225" spans="2:32" ht="25.95" customHeight="1" x14ac:dyDescent="0.25">
      <c r="B225" s="50"/>
      <c r="C225" s="50"/>
      <c r="D225" s="51"/>
      <c r="E225" s="118"/>
      <c r="F225" s="52"/>
      <c r="G225" s="46"/>
      <c r="H225" s="46"/>
      <c r="I225" s="49"/>
      <c r="J225" s="46"/>
      <c r="K225" s="53"/>
      <c r="L225" s="51"/>
      <c r="M225" s="51"/>
      <c r="N225" s="51"/>
      <c r="O225" s="51"/>
      <c r="P225" s="51"/>
      <c r="Q225" s="51"/>
      <c r="R225" s="46"/>
      <c r="S225" s="53"/>
      <c r="T225" s="54"/>
      <c r="U225" s="54"/>
      <c r="V225" s="54"/>
      <c r="W225" s="53"/>
      <c r="X225" s="53"/>
      <c r="Y225" s="55"/>
      <c r="Z225" s="56"/>
      <c r="AA225" s="56"/>
      <c r="AB225" s="57"/>
      <c r="AC225" s="114">
        <f t="shared" si="6"/>
        <v>0</v>
      </c>
      <c r="AD225" s="112">
        <f>Table3[[#This Row],[End Date
(Rebaselined)]]-Table3[[#This Row],[Start Date
 (Rebaselined)]]</f>
        <v>0</v>
      </c>
      <c r="AE225" s="112">
        <f>AD225*Table3[[#This Row],[Project Completion %]]</f>
        <v>0</v>
      </c>
      <c r="AF225" s="57"/>
    </row>
    <row r="226" spans="2:32" ht="25.95" customHeight="1" x14ac:dyDescent="0.25">
      <c r="B226" s="50"/>
      <c r="C226" s="50"/>
      <c r="D226" s="51"/>
      <c r="E226" s="118"/>
      <c r="F226" s="52"/>
      <c r="G226" s="46"/>
      <c r="H226" s="46"/>
      <c r="I226" s="49"/>
      <c r="J226" s="46"/>
      <c r="K226" s="53"/>
      <c r="L226" s="51"/>
      <c r="M226" s="51"/>
      <c r="N226" s="51"/>
      <c r="O226" s="51"/>
      <c r="P226" s="51"/>
      <c r="Q226" s="51"/>
      <c r="R226" s="46"/>
      <c r="S226" s="53"/>
      <c r="T226" s="54"/>
      <c r="U226" s="54"/>
      <c r="V226" s="54"/>
      <c r="W226" s="53"/>
      <c r="X226" s="53"/>
      <c r="Y226" s="55"/>
      <c r="Z226" s="56"/>
      <c r="AA226" s="56"/>
      <c r="AB226" s="57"/>
      <c r="AC226" s="114">
        <f t="shared" si="6"/>
        <v>0</v>
      </c>
      <c r="AD226" s="112">
        <f>Table3[[#This Row],[End Date
(Rebaselined)]]-Table3[[#This Row],[Start Date
 (Rebaselined)]]</f>
        <v>0</v>
      </c>
      <c r="AE226" s="112">
        <f>AD226*Table3[[#This Row],[Project Completion %]]</f>
        <v>0</v>
      </c>
      <c r="AF226" s="57"/>
    </row>
    <row r="227" spans="2:32" ht="25.95" customHeight="1" x14ac:dyDescent="0.25">
      <c r="B227" s="50"/>
      <c r="C227" s="50"/>
      <c r="D227" s="51"/>
      <c r="E227" s="118"/>
      <c r="F227" s="52"/>
      <c r="G227" s="46"/>
      <c r="H227" s="46"/>
      <c r="I227" s="49"/>
      <c r="J227" s="46"/>
      <c r="K227" s="53"/>
      <c r="L227" s="51"/>
      <c r="M227" s="51"/>
      <c r="N227" s="51"/>
      <c r="O227" s="51"/>
      <c r="P227" s="51"/>
      <c r="Q227" s="51"/>
      <c r="R227" s="46"/>
      <c r="S227" s="53"/>
      <c r="T227" s="54"/>
      <c r="U227" s="54"/>
      <c r="V227" s="54"/>
      <c r="W227" s="53"/>
      <c r="X227" s="53"/>
      <c r="Y227" s="55"/>
      <c r="Z227" s="56"/>
      <c r="AA227" s="56"/>
      <c r="AB227" s="57"/>
      <c r="AC227" s="114">
        <f t="shared" si="6"/>
        <v>0</v>
      </c>
      <c r="AD227" s="112">
        <f>Table3[[#This Row],[End Date
(Rebaselined)]]-Table3[[#This Row],[Start Date
 (Rebaselined)]]</f>
        <v>0</v>
      </c>
      <c r="AE227" s="112">
        <f>AD227*Table3[[#This Row],[Project Completion %]]</f>
        <v>0</v>
      </c>
      <c r="AF227" s="57"/>
    </row>
    <row r="228" spans="2:32" ht="25.95" customHeight="1" x14ac:dyDescent="0.25">
      <c r="B228" s="50"/>
      <c r="C228" s="50"/>
      <c r="D228" s="51"/>
      <c r="E228" s="118"/>
      <c r="F228" s="52"/>
      <c r="G228" s="46"/>
      <c r="H228" s="46"/>
      <c r="I228" s="49"/>
      <c r="J228" s="46"/>
      <c r="K228" s="53"/>
      <c r="L228" s="51"/>
      <c r="M228" s="51"/>
      <c r="N228" s="51"/>
      <c r="O228" s="51"/>
      <c r="P228" s="51"/>
      <c r="Q228" s="51"/>
      <c r="R228" s="46"/>
      <c r="S228" s="53"/>
      <c r="T228" s="54"/>
      <c r="U228" s="54"/>
      <c r="V228" s="54"/>
      <c r="W228" s="53"/>
      <c r="X228" s="53"/>
      <c r="Y228" s="55"/>
      <c r="Z228" s="56"/>
      <c r="AA228" s="56"/>
      <c r="AB228" s="57"/>
      <c r="AC228" s="114">
        <f t="shared" si="6"/>
        <v>0</v>
      </c>
      <c r="AD228" s="112">
        <f>Table3[[#This Row],[End Date
(Rebaselined)]]-Table3[[#This Row],[Start Date
 (Rebaselined)]]</f>
        <v>0</v>
      </c>
      <c r="AE228" s="112">
        <f>AD228*Table3[[#This Row],[Project Completion %]]</f>
        <v>0</v>
      </c>
      <c r="AF228" s="57"/>
    </row>
    <row r="229" spans="2:32" ht="25.95" customHeight="1" x14ac:dyDescent="0.25">
      <c r="B229" s="50"/>
      <c r="C229" s="50"/>
      <c r="D229" s="51"/>
      <c r="E229" s="118"/>
      <c r="F229" s="52"/>
      <c r="G229" s="46"/>
      <c r="H229" s="46"/>
      <c r="I229" s="49"/>
      <c r="J229" s="46"/>
      <c r="K229" s="53"/>
      <c r="L229" s="51"/>
      <c r="M229" s="51"/>
      <c r="N229" s="51"/>
      <c r="O229" s="51"/>
      <c r="P229" s="51"/>
      <c r="Q229" s="51"/>
      <c r="R229" s="46"/>
      <c r="S229" s="53"/>
      <c r="T229" s="54"/>
      <c r="U229" s="54"/>
      <c r="V229" s="54"/>
      <c r="W229" s="53"/>
      <c r="X229" s="53"/>
      <c r="Y229" s="55"/>
      <c r="Z229" s="56"/>
      <c r="AA229" s="56"/>
      <c r="AB229" s="57"/>
      <c r="AC229" s="114">
        <f t="shared" si="6"/>
        <v>0</v>
      </c>
      <c r="AD229" s="112">
        <f>Table3[[#This Row],[End Date
(Rebaselined)]]-Table3[[#This Row],[Start Date
 (Rebaselined)]]</f>
        <v>0</v>
      </c>
      <c r="AE229" s="112">
        <f>AD229*Table3[[#This Row],[Project Completion %]]</f>
        <v>0</v>
      </c>
      <c r="AF229" s="57"/>
    </row>
    <row r="230" spans="2:32" ht="25.95" customHeight="1" x14ac:dyDescent="0.25">
      <c r="B230" s="50"/>
      <c r="C230" s="50"/>
      <c r="D230" s="51"/>
      <c r="E230" s="118"/>
      <c r="F230" s="52"/>
      <c r="G230" s="46"/>
      <c r="H230" s="46"/>
      <c r="I230" s="49"/>
      <c r="J230" s="46"/>
      <c r="K230" s="53"/>
      <c r="L230" s="51"/>
      <c r="M230" s="51"/>
      <c r="N230" s="51"/>
      <c r="O230" s="51"/>
      <c r="P230" s="51"/>
      <c r="Q230" s="51"/>
      <c r="R230" s="46"/>
      <c r="S230" s="53"/>
      <c r="T230" s="54"/>
      <c r="U230" s="54"/>
      <c r="V230" s="54"/>
      <c r="W230" s="53"/>
      <c r="X230" s="53"/>
      <c r="Y230" s="55"/>
      <c r="Z230" s="56"/>
      <c r="AA230" s="56"/>
      <c r="AB230" s="57"/>
      <c r="AC230" s="114">
        <f t="shared" si="6"/>
        <v>0</v>
      </c>
      <c r="AD230" s="112">
        <f>Table3[[#This Row],[End Date
(Rebaselined)]]-Table3[[#This Row],[Start Date
 (Rebaselined)]]</f>
        <v>0</v>
      </c>
      <c r="AE230" s="112">
        <f>AD230*Table3[[#This Row],[Project Completion %]]</f>
        <v>0</v>
      </c>
      <c r="AF230" s="57"/>
    </row>
    <row r="231" spans="2:32" ht="25.95" customHeight="1" x14ac:dyDescent="0.25">
      <c r="B231" s="50"/>
      <c r="C231" s="50"/>
      <c r="D231" s="51"/>
      <c r="E231" s="118"/>
      <c r="F231" s="52"/>
      <c r="G231" s="46"/>
      <c r="H231" s="46"/>
      <c r="I231" s="49"/>
      <c r="J231" s="46"/>
      <c r="K231" s="53"/>
      <c r="L231" s="51"/>
      <c r="M231" s="51"/>
      <c r="N231" s="51"/>
      <c r="O231" s="51"/>
      <c r="P231" s="51"/>
      <c r="Q231" s="51"/>
      <c r="R231" s="46"/>
      <c r="S231" s="53"/>
      <c r="T231" s="54"/>
      <c r="U231" s="54"/>
      <c r="V231" s="54"/>
      <c r="W231" s="53"/>
      <c r="X231" s="53"/>
      <c r="Y231" s="55"/>
      <c r="Z231" s="56"/>
      <c r="AA231" s="56"/>
      <c r="AB231" s="57"/>
      <c r="AC231" s="114">
        <f t="shared" si="6"/>
        <v>0</v>
      </c>
      <c r="AD231" s="112">
        <f>Table3[[#This Row],[End Date
(Rebaselined)]]-Table3[[#This Row],[Start Date
 (Rebaselined)]]</f>
        <v>0</v>
      </c>
      <c r="AE231" s="112">
        <f>AD231*Table3[[#This Row],[Project Completion %]]</f>
        <v>0</v>
      </c>
      <c r="AF231" s="57"/>
    </row>
    <row r="232" spans="2:32" ht="25.95" customHeight="1" x14ac:dyDescent="0.25">
      <c r="B232" s="50"/>
      <c r="C232" s="50"/>
      <c r="D232" s="51"/>
      <c r="E232" s="118"/>
      <c r="F232" s="52"/>
      <c r="G232" s="46"/>
      <c r="H232" s="46"/>
      <c r="I232" s="49"/>
      <c r="J232" s="46"/>
      <c r="K232" s="53"/>
      <c r="L232" s="51"/>
      <c r="M232" s="51"/>
      <c r="N232" s="51"/>
      <c r="O232" s="51"/>
      <c r="P232" s="51"/>
      <c r="Q232" s="51"/>
      <c r="R232" s="46"/>
      <c r="S232" s="53"/>
      <c r="T232" s="54"/>
      <c r="U232" s="54"/>
      <c r="V232" s="54"/>
      <c r="W232" s="53"/>
      <c r="X232" s="53"/>
      <c r="Y232" s="55"/>
      <c r="Z232" s="56"/>
      <c r="AA232" s="56"/>
      <c r="AB232" s="57"/>
      <c r="AC232" s="114">
        <f t="shared" si="6"/>
        <v>0</v>
      </c>
      <c r="AD232" s="112">
        <f>Table3[[#This Row],[End Date
(Rebaselined)]]-Table3[[#This Row],[Start Date
 (Rebaselined)]]</f>
        <v>0</v>
      </c>
      <c r="AE232" s="112">
        <f>AD232*Table3[[#This Row],[Project Completion %]]</f>
        <v>0</v>
      </c>
      <c r="AF232" s="57"/>
    </row>
    <row r="233" spans="2:32" ht="25.95" customHeight="1" x14ac:dyDescent="0.25">
      <c r="B233" s="50"/>
      <c r="C233" s="50"/>
      <c r="D233" s="51"/>
      <c r="E233" s="118"/>
      <c r="F233" s="52"/>
      <c r="G233" s="46"/>
      <c r="H233" s="46"/>
      <c r="I233" s="49"/>
      <c r="J233" s="46"/>
      <c r="K233" s="53"/>
      <c r="L233" s="51"/>
      <c r="M233" s="51"/>
      <c r="N233" s="51"/>
      <c r="O233" s="51"/>
      <c r="P233" s="51"/>
      <c r="Q233" s="51"/>
      <c r="R233" s="46"/>
      <c r="S233" s="53"/>
      <c r="T233" s="54"/>
      <c r="U233" s="54"/>
      <c r="V233" s="54"/>
      <c r="W233" s="53"/>
      <c r="X233" s="53"/>
      <c r="Y233" s="55"/>
      <c r="Z233" s="56"/>
      <c r="AA233" s="56"/>
      <c r="AB233" s="57"/>
      <c r="AC233" s="114">
        <f t="shared" si="6"/>
        <v>0</v>
      </c>
      <c r="AD233" s="112">
        <f>Table3[[#This Row],[End Date
(Rebaselined)]]-Table3[[#This Row],[Start Date
 (Rebaselined)]]</f>
        <v>0</v>
      </c>
      <c r="AE233" s="112">
        <f>AD233*Table3[[#This Row],[Project Completion %]]</f>
        <v>0</v>
      </c>
      <c r="AF233" s="57"/>
    </row>
    <row r="234" spans="2:32" ht="25.95" customHeight="1" x14ac:dyDescent="0.25">
      <c r="B234" s="50"/>
      <c r="C234" s="50"/>
      <c r="D234" s="51"/>
      <c r="E234" s="118"/>
      <c r="F234" s="52"/>
      <c r="G234" s="46"/>
      <c r="H234" s="46"/>
      <c r="I234" s="49"/>
      <c r="J234" s="46"/>
      <c r="K234" s="53"/>
      <c r="L234" s="51"/>
      <c r="M234" s="51"/>
      <c r="N234" s="51"/>
      <c r="O234" s="51"/>
      <c r="P234" s="51"/>
      <c r="Q234" s="51"/>
      <c r="R234" s="46"/>
      <c r="S234" s="53"/>
      <c r="T234" s="54"/>
      <c r="U234" s="54"/>
      <c r="V234" s="54"/>
      <c r="W234" s="53"/>
      <c r="X234" s="53"/>
      <c r="Y234" s="55"/>
      <c r="Z234" s="56"/>
      <c r="AA234" s="56"/>
      <c r="AB234" s="57"/>
      <c r="AC234" s="114">
        <f t="shared" si="6"/>
        <v>0</v>
      </c>
      <c r="AD234" s="112">
        <f>Table3[[#This Row],[End Date
(Rebaselined)]]-Table3[[#This Row],[Start Date
 (Rebaselined)]]</f>
        <v>0</v>
      </c>
      <c r="AE234" s="112">
        <f>AD234*Table3[[#This Row],[Project Completion %]]</f>
        <v>0</v>
      </c>
      <c r="AF234" s="57"/>
    </row>
    <row r="235" spans="2:32" ht="25.95" customHeight="1" x14ac:dyDescent="0.25">
      <c r="B235" s="50"/>
      <c r="C235" s="50"/>
      <c r="D235" s="51"/>
      <c r="E235" s="118"/>
      <c r="F235" s="52"/>
      <c r="G235" s="46"/>
      <c r="H235" s="46"/>
      <c r="I235" s="49"/>
      <c r="J235" s="46"/>
      <c r="K235" s="53"/>
      <c r="L235" s="51"/>
      <c r="M235" s="51"/>
      <c r="N235" s="51"/>
      <c r="O235" s="51"/>
      <c r="P235" s="51"/>
      <c r="Q235" s="51"/>
      <c r="R235" s="46"/>
      <c r="S235" s="53"/>
      <c r="T235" s="54"/>
      <c r="U235" s="54"/>
      <c r="V235" s="54"/>
      <c r="W235" s="53"/>
      <c r="X235" s="53"/>
      <c r="Y235" s="55"/>
      <c r="Z235" s="56"/>
      <c r="AA235" s="56"/>
      <c r="AB235" s="57"/>
      <c r="AC235" s="114">
        <f t="shared" si="6"/>
        <v>0</v>
      </c>
      <c r="AD235" s="112">
        <f>Table3[[#This Row],[End Date
(Rebaselined)]]-Table3[[#This Row],[Start Date
 (Rebaselined)]]</f>
        <v>0</v>
      </c>
      <c r="AE235" s="112">
        <f>AD235*Table3[[#This Row],[Project Completion %]]</f>
        <v>0</v>
      </c>
      <c r="AF235" s="57"/>
    </row>
    <row r="236" spans="2:32" ht="25.95" customHeight="1" x14ac:dyDescent="0.25">
      <c r="B236" s="50"/>
      <c r="C236" s="50"/>
      <c r="D236" s="51"/>
      <c r="E236" s="118"/>
      <c r="F236" s="52"/>
      <c r="G236" s="46"/>
      <c r="H236" s="46"/>
      <c r="I236" s="49"/>
      <c r="J236" s="46"/>
      <c r="K236" s="53"/>
      <c r="L236" s="51"/>
      <c r="M236" s="51"/>
      <c r="N236" s="51"/>
      <c r="O236" s="51"/>
      <c r="P236" s="51"/>
      <c r="Q236" s="51"/>
      <c r="R236" s="46"/>
      <c r="S236" s="53"/>
      <c r="T236" s="54"/>
      <c r="U236" s="54"/>
      <c r="V236" s="54"/>
      <c r="W236" s="53"/>
      <c r="X236" s="53"/>
      <c r="Y236" s="55"/>
      <c r="Z236" s="56"/>
      <c r="AA236" s="56"/>
      <c r="AB236" s="57"/>
      <c r="AC236" s="114">
        <f t="shared" si="6"/>
        <v>0</v>
      </c>
      <c r="AD236" s="112">
        <f>Table3[[#This Row],[End Date
(Rebaselined)]]-Table3[[#This Row],[Start Date
 (Rebaselined)]]</f>
        <v>0</v>
      </c>
      <c r="AE236" s="112">
        <f>AD236*Table3[[#This Row],[Project Completion %]]</f>
        <v>0</v>
      </c>
      <c r="AF236" s="57"/>
    </row>
    <row r="237" spans="2:32" ht="25.95" customHeight="1" x14ac:dyDescent="0.25">
      <c r="B237" s="50"/>
      <c r="C237" s="50"/>
      <c r="D237" s="51"/>
      <c r="E237" s="118"/>
      <c r="F237" s="52"/>
      <c r="G237" s="46"/>
      <c r="H237" s="46"/>
      <c r="I237" s="49"/>
      <c r="J237" s="46"/>
      <c r="K237" s="53"/>
      <c r="L237" s="51"/>
      <c r="M237" s="51"/>
      <c r="N237" s="51"/>
      <c r="O237" s="51"/>
      <c r="P237" s="51"/>
      <c r="Q237" s="51"/>
      <c r="R237" s="46"/>
      <c r="S237" s="53"/>
      <c r="T237" s="54"/>
      <c r="U237" s="54"/>
      <c r="V237" s="54"/>
      <c r="W237" s="53"/>
      <c r="X237" s="53"/>
      <c r="Y237" s="55"/>
      <c r="Z237" s="56"/>
      <c r="AA237" s="56"/>
      <c r="AB237" s="57"/>
      <c r="AC237" s="114">
        <f t="shared" si="6"/>
        <v>0</v>
      </c>
      <c r="AD237" s="112">
        <f>Table3[[#This Row],[End Date
(Rebaselined)]]-Table3[[#This Row],[Start Date
 (Rebaselined)]]</f>
        <v>0</v>
      </c>
      <c r="AE237" s="112">
        <f>AD237*Table3[[#This Row],[Project Completion %]]</f>
        <v>0</v>
      </c>
      <c r="AF237" s="57"/>
    </row>
    <row r="238" spans="2:32" ht="25.95" customHeight="1" x14ac:dyDescent="0.25">
      <c r="B238" s="50"/>
      <c r="C238" s="50"/>
      <c r="D238" s="51"/>
      <c r="E238" s="118"/>
      <c r="F238" s="52"/>
      <c r="G238" s="46"/>
      <c r="H238" s="46"/>
      <c r="I238" s="49"/>
      <c r="J238" s="46"/>
      <c r="K238" s="53"/>
      <c r="L238" s="51"/>
      <c r="M238" s="51"/>
      <c r="N238" s="51"/>
      <c r="O238" s="51"/>
      <c r="P238" s="51"/>
      <c r="Q238" s="51"/>
      <c r="R238" s="46"/>
      <c r="S238" s="53"/>
      <c r="T238" s="54"/>
      <c r="U238" s="54"/>
      <c r="V238" s="54"/>
      <c r="W238" s="53"/>
      <c r="X238" s="53"/>
      <c r="Y238" s="55"/>
      <c r="Z238" s="56"/>
      <c r="AA238" s="56"/>
      <c r="AB238" s="57"/>
      <c r="AC238" s="114">
        <f t="shared" si="6"/>
        <v>0</v>
      </c>
      <c r="AD238" s="112">
        <f>Table3[[#This Row],[End Date
(Rebaselined)]]-Table3[[#This Row],[Start Date
 (Rebaselined)]]</f>
        <v>0</v>
      </c>
      <c r="AE238" s="112">
        <f>AD238*Table3[[#This Row],[Project Completion %]]</f>
        <v>0</v>
      </c>
      <c r="AF238" s="57"/>
    </row>
    <row r="239" spans="2:32" ht="25.95" customHeight="1" x14ac:dyDescent="0.25">
      <c r="B239" s="50"/>
      <c r="C239" s="50"/>
      <c r="D239" s="51"/>
      <c r="E239" s="118"/>
      <c r="F239" s="52"/>
      <c r="G239" s="46"/>
      <c r="H239" s="46"/>
      <c r="I239" s="49"/>
      <c r="J239" s="46"/>
      <c r="K239" s="53"/>
      <c r="L239" s="51"/>
      <c r="M239" s="51"/>
      <c r="N239" s="51"/>
      <c r="O239" s="51"/>
      <c r="P239" s="51"/>
      <c r="Q239" s="51"/>
      <c r="R239" s="46"/>
      <c r="S239" s="53"/>
      <c r="T239" s="54"/>
      <c r="U239" s="54"/>
      <c r="V239" s="54"/>
      <c r="W239" s="53"/>
      <c r="X239" s="53"/>
      <c r="Y239" s="55"/>
      <c r="Z239" s="56"/>
      <c r="AA239" s="56"/>
      <c r="AB239" s="57"/>
      <c r="AC239" s="114">
        <f t="shared" si="6"/>
        <v>0</v>
      </c>
      <c r="AD239" s="112">
        <f>Table3[[#This Row],[End Date
(Rebaselined)]]-Table3[[#This Row],[Start Date
 (Rebaselined)]]</f>
        <v>0</v>
      </c>
      <c r="AE239" s="112">
        <f>AD239*Table3[[#This Row],[Project Completion %]]</f>
        <v>0</v>
      </c>
      <c r="AF239" s="57"/>
    </row>
    <row r="240" spans="2:32" ht="25.95" customHeight="1" x14ac:dyDescent="0.25">
      <c r="B240" s="50"/>
      <c r="C240" s="50"/>
      <c r="D240" s="51"/>
      <c r="E240" s="118"/>
      <c r="F240" s="52"/>
      <c r="G240" s="46"/>
      <c r="H240" s="46"/>
      <c r="I240" s="49"/>
      <c r="J240" s="46"/>
      <c r="K240" s="53"/>
      <c r="L240" s="51"/>
      <c r="M240" s="51"/>
      <c r="N240" s="51"/>
      <c r="O240" s="51"/>
      <c r="P240" s="51"/>
      <c r="Q240" s="51"/>
      <c r="R240" s="46"/>
      <c r="S240" s="53"/>
      <c r="T240" s="54"/>
      <c r="U240" s="54"/>
      <c r="V240" s="54"/>
      <c r="W240" s="53"/>
      <c r="X240" s="53"/>
      <c r="Y240" s="55"/>
      <c r="Z240" s="56"/>
      <c r="AA240" s="56"/>
      <c r="AB240" s="57"/>
      <c r="AC240" s="114">
        <f t="shared" si="6"/>
        <v>0</v>
      </c>
      <c r="AD240" s="112">
        <f>Table3[[#This Row],[End Date
(Rebaselined)]]-Table3[[#This Row],[Start Date
 (Rebaselined)]]</f>
        <v>0</v>
      </c>
      <c r="AE240" s="112">
        <f>AD240*Table3[[#This Row],[Project Completion %]]</f>
        <v>0</v>
      </c>
      <c r="AF240" s="57"/>
    </row>
    <row r="241" spans="2:32" ht="25.95" customHeight="1" x14ac:dyDescent="0.25">
      <c r="B241" s="50"/>
      <c r="C241" s="50"/>
      <c r="D241" s="51"/>
      <c r="E241" s="118"/>
      <c r="F241" s="52"/>
      <c r="G241" s="46"/>
      <c r="H241" s="46"/>
      <c r="I241" s="49"/>
      <c r="J241" s="46"/>
      <c r="K241" s="53"/>
      <c r="L241" s="51"/>
      <c r="M241" s="51"/>
      <c r="N241" s="51"/>
      <c r="O241" s="51"/>
      <c r="P241" s="51"/>
      <c r="Q241" s="51"/>
      <c r="R241" s="46"/>
      <c r="S241" s="53"/>
      <c r="T241" s="54"/>
      <c r="U241" s="54"/>
      <c r="V241" s="54"/>
      <c r="W241" s="53"/>
      <c r="X241" s="53"/>
      <c r="Y241" s="55"/>
      <c r="Z241" s="56"/>
      <c r="AA241" s="56"/>
      <c r="AB241" s="57"/>
      <c r="AC241" s="114">
        <f t="shared" si="6"/>
        <v>0</v>
      </c>
      <c r="AD241" s="112">
        <f>Table3[[#This Row],[End Date
(Rebaselined)]]-Table3[[#This Row],[Start Date
 (Rebaselined)]]</f>
        <v>0</v>
      </c>
      <c r="AE241" s="112">
        <f>AD241*Table3[[#This Row],[Project Completion %]]</f>
        <v>0</v>
      </c>
      <c r="AF241" s="57"/>
    </row>
    <row r="242" spans="2:32" ht="25.95" customHeight="1" x14ac:dyDescent="0.25">
      <c r="B242" s="50"/>
      <c r="C242" s="50"/>
      <c r="D242" s="51"/>
      <c r="E242" s="118"/>
      <c r="F242" s="52"/>
      <c r="G242" s="46"/>
      <c r="H242" s="46"/>
      <c r="I242" s="49"/>
      <c r="J242" s="46"/>
      <c r="K242" s="53"/>
      <c r="L242" s="51"/>
      <c r="M242" s="51"/>
      <c r="N242" s="51"/>
      <c r="O242" s="51"/>
      <c r="P242" s="51"/>
      <c r="Q242" s="51"/>
      <c r="R242" s="46"/>
      <c r="S242" s="53"/>
      <c r="T242" s="54"/>
      <c r="U242" s="54"/>
      <c r="V242" s="54"/>
      <c r="W242" s="53"/>
      <c r="X242" s="53"/>
      <c r="Y242" s="55"/>
      <c r="Z242" s="56"/>
      <c r="AA242" s="56"/>
      <c r="AB242" s="57"/>
      <c r="AC242" s="114">
        <f t="shared" si="6"/>
        <v>0</v>
      </c>
      <c r="AD242" s="112">
        <f>Table3[[#This Row],[End Date
(Rebaselined)]]-Table3[[#This Row],[Start Date
 (Rebaselined)]]</f>
        <v>0</v>
      </c>
      <c r="AE242" s="112">
        <f>AD242*Table3[[#This Row],[Project Completion %]]</f>
        <v>0</v>
      </c>
      <c r="AF242" s="57"/>
    </row>
    <row r="243" spans="2:32" ht="25.95" customHeight="1" x14ac:dyDescent="0.25">
      <c r="B243" s="50"/>
      <c r="C243" s="50"/>
      <c r="D243" s="51"/>
      <c r="E243" s="118"/>
      <c r="F243" s="52"/>
      <c r="G243" s="46"/>
      <c r="H243" s="46"/>
      <c r="I243" s="49"/>
      <c r="J243" s="46"/>
      <c r="K243" s="53"/>
      <c r="L243" s="51"/>
      <c r="M243" s="51"/>
      <c r="N243" s="51"/>
      <c r="O243" s="51"/>
      <c r="P243" s="51"/>
      <c r="Q243" s="51"/>
      <c r="R243" s="46"/>
      <c r="S243" s="53"/>
      <c r="T243" s="54"/>
      <c r="U243" s="54"/>
      <c r="V243" s="54"/>
      <c r="W243" s="53"/>
      <c r="X243" s="53"/>
      <c r="Y243" s="55"/>
      <c r="Z243" s="56"/>
      <c r="AA243" s="56"/>
      <c r="AB243" s="57"/>
      <c r="AC243" s="114">
        <f t="shared" si="6"/>
        <v>0</v>
      </c>
      <c r="AD243" s="112">
        <f>Table3[[#This Row],[End Date
(Rebaselined)]]-Table3[[#This Row],[Start Date
 (Rebaselined)]]</f>
        <v>0</v>
      </c>
      <c r="AE243" s="112">
        <f>AD243*Table3[[#This Row],[Project Completion %]]</f>
        <v>0</v>
      </c>
      <c r="AF243" s="57"/>
    </row>
    <row r="244" spans="2:32" ht="25.95" customHeight="1" x14ac:dyDescent="0.25">
      <c r="B244" s="50"/>
      <c r="C244" s="50"/>
      <c r="D244" s="51"/>
      <c r="E244" s="118"/>
      <c r="F244" s="52"/>
      <c r="G244" s="46"/>
      <c r="H244" s="46"/>
      <c r="I244" s="49"/>
      <c r="J244" s="46"/>
      <c r="K244" s="53"/>
      <c r="L244" s="51"/>
      <c r="M244" s="51"/>
      <c r="N244" s="51"/>
      <c r="O244" s="51"/>
      <c r="P244" s="51"/>
      <c r="Q244" s="51"/>
      <c r="R244" s="46"/>
      <c r="S244" s="53"/>
      <c r="T244" s="54"/>
      <c r="U244" s="54"/>
      <c r="V244" s="54"/>
      <c r="W244" s="53"/>
      <c r="X244" s="53"/>
      <c r="Y244" s="55"/>
      <c r="Z244" s="56"/>
      <c r="AA244" s="56"/>
      <c r="AB244" s="57"/>
      <c r="AC244" s="114">
        <f t="shared" si="6"/>
        <v>0</v>
      </c>
      <c r="AD244" s="112">
        <f>Table3[[#This Row],[End Date
(Rebaselined)]]-Table3[[#This Row],[Start Date
 (Rebaselined)]]</f>
        <v>0</v>
      </c>
      <c r="AE244" s="112">
        <f>AD244*Table3[[#This Row],[Project Completion %]]</f>
        <v>0</v>
      </c>
      <c r="AF244" s="57"/>
    </row>
    <row r="245" spans="2:32" ht="25.95" customHeight="1" x14ac:dyDescent="0.25">
      <c r="B245" s="50"/>
      <c r="C245" s="50"/>
      <c r="D245" s="51"/>
      <c r="E245" s="118"/>
      <c r="F245" s="52"/>
      <c r="G245" s="46"/>
      <c r="H245" s="46"/>
      <c r="I245" s="49"/>
      <c r="J245" s="46"/>
      <c r="K245" s="53"/>
      <c r="L245" s="51"/>
      <c r="M245" s="51"/>
      <c r="N245" s="51"/>
      <c r="O245" s="51"/>
      <c r="P245" s="51"/>
      <c r="Q245" s="51"/>
      <c r="R245" s="46"/>
      <c r="S245" s="53"/>
      <c r="T245" s="54"/>
      <c r="U245" s="54"/>
      <c r="V245" s="54"/>
      <c r="W245" s="53"/>
      <c r="X245" s="53"/>
      <c r="Y245" s="55"/>
      <c r="Z245" s="56"/>
      <c r="AA245" s="56"/>
      <c r="AB245" s="57"/>
      <c r="AC245" s="114">
        <f t="shared" si="6"/>
        <v>0</v>
      </c>
      <c r="AD245" s="112">
        <f>Table3[[#This Row],[End Date
(Rebaselined)]]-Table3[[#This Row],[Start Date
 (Rebaselined)]]</f>
        <v>0</v>
      </c>
      <c r="AE245" s="112">
        <f>AD245*Table3[[#This Row],[Project Completion %]]</f>
        <v>0</v>
      </c>
      <c r="AF245" s="57"/>
    </row>
    <row r="246" spans="2:32" ht="25.95" customHeight="1" x14ac:dyDescent="0.25">
      <c r="B246" s="50"/>
      <c r="C246" s="50"/>
      <c r="D246" s="51"/>
      <c r="E246" s="118"/>
      <c r="F246" s="52"/>
      <c r="G246" s="46"/>
      <c r="H246" s="46"/>
      <c r="I246" s="49"/>
      <c r="J246" s="46"/>
      <c r="K246" s="53"/>
      <c r="L246" s="51"/>
      <c r="M246" s="51"/>
      <c r="N246" s="51"/>
      <c r="O246" s="51"/>
      <c r="P246" s="51"/>
      <c r="Q246" s="51"/>
      <c r="R246" s="46"/>
      <c r="S246" s="53"/>
      <c r="T246" s="54"/>
      <c r="U246" s="54"/>
      <c r="V246" s="54"/>
      <c r="W246" s="53"/>
      <c r="X246" s="53"/>
      <c r="Y246" s="55"/>
      <c r="Z246" s="56"/>
      <c r="AA246" s="56"/>
      <c r="AB246" s="57"/>
      <c r="AC246" s="114">
        <f t="shared" si="6"/>
        <v>0</v>
      </c>
      <c r="AD246" s="112">
        <f>Table3[[#This Row],[End Date
(Rebaselined)]]-Table3[[#This Row],[Start Date
 (Rebaselined)]]</f>
        <v>0</v>
      </c>
      <c r="AE246" s="112">
        <f>AD246*Table3[[#This Row],[Project Completion %]]</f>
        <v>0</v>
      </c>
      <c r="AF246" s="57"/>
    </row>
    <row r="247" spans="2:32" ht="25.95" customHeight="1" x14ac:dyDescent="0.25">
      <c r="B247" s="50"/>
      <c r="C247" s="50"/>
      <c r="D247" s="51"/>
      <c r="E247" s="118"/>
      <c r="F247" s="52"/>
      <c r="G247" s="46"/>
      <c r="H247" s="46"/>
      <c r="I247" s="49"/>
      <c r="J247" s="46"/>
      <c r="K247" s="53"/>
      <c r="L247" s="51"/>
      <c r="M247" s="51"/>
      <c r="N247" s="51"/>
      <c r="O247" s="51"/>
      <c r="P247" s="51"/>
      <c r="Q247" s="51"/>
      <c r="R247" s="46"/>
      <c r="S247" s="53"/>
      <c r="T247" s="54"/>
      <c r="U247" s="54"/>
      <c r="V247" s="54"/>
      <c r="W247" s="53"/>
      <c r="X247" s="53"/>
      <c r="Y247" s="55"/>
      <c r="Z247" s="56"/>
      <c r="AA247" s="56"/>
      <c r="AB247" s="57"/>
      <c r="AC247" s="114">
        <f t="shared" si="6"/>
        <v>0</v>
      </c>
      <c r="AD247" s="112">
        <f>Table3[[#This Row],[End Date
(Rebaselined)]]-Table3[[#This Row],[Start Date
 (Rebaselined)]]</f>
        <v>0</v>
      </c>
      <c r="AE247" s="112">
        <f>AD247*Table3[[#This Row],[Project Completion %]]</f>
        <v>0</v>
      </c>
      <c r="AF247" s="57"/>
    </row>
    <row r="248" spans="2:32" ht="25.95" customHeight="1" x14ac:dyDescent="0.25">
      <c r="B248" s="50"/>
      <c r="C248" s="50"/>
      <c r="D248" s="51"/>
      <c r="E248" s="118"/>
      <c r="F248" s="52"/>
      <c r="G248" s="46"/>
      <c r="H248" s="46"/>
      <c r="I248" s="49"/>
      <c r="J248" s="46"/>
      <c r="K248" s="53"/>
      <c r="L248" s="51"/>
      <c r="M248" s="51"/>
      <c r="N248" s="51"/>
      <c r="O248" s="51"/>
      <c r="P248" s="51"/>
      <c r="Q248" s="51"/>
      <c r="R248" s="46"/>
      <c r="S248" s="53"/>
      <c r="T248" s="54"/>
      <c r="U248" s="54"/>
      <c r="V248" s="54"/>
      <c r="W248" s="53"/>
      <c r="X248" s="53"/>
      <c r="Y248" s="55"/>
      <c r="Z248" s="56"/>
      <c r="AA248" s="56"/>
      <c r="AB248" s="57"/>
      <c r="AC248" s="114">
        <f t="shared" si="6"/>
        <v>0</v>
      </c>
      <c r="AD248" s="112">
        <f>Table3[[#This Row],[End Date
(Rebaselined)]]-Table3[[#This Row],[Start Date
 (Rebaselined)]]</f>
        <v>0</v>
      </c>
      <c r="AE248" s="112">
        <f>AD248*Table3[[#This Row],[Project Completion %]]</f>
        <v>0</v>
      </c>
      <c r="AF248" s="57"/>
    </row>
    <row r="249" spans="2:32" ht="25.95" customHeight="1" x14ac:dyDescent="0.25">
      <c r="B249" s="50"/>
      <c r="C249" s="50"/>
      <c r="D249" s="51"/>
      <c r="E249" s="118"/>
      <c r="F249" s="52"/>
      <c r="G249" s="46"/>
      <c r="H249" s="46"/>
      <c r="I249" s="49"/>
      <c r="J249" s="46"/>
      <c r="K249" s="53"/>
      <c r="L249" s="51"/>
      <c r="M249" s="51"/>
      <c r="N249" s="51"/>
      <c r="O249" s="51"/>
      <c r="P249" s="51"/>
      <c r="Q249" s="51"/>
      <c r="R249" s="46"/>
      <c r="S249" s="53"/>
      <c r="T249" s="54"/>
      <c r="U249" s="54"/>
      <c r="V249" s="54"/>
      <c r="W249" s="53"/>
      <c r="X249" s="53"/>
      <c r="Y249" s="55"/>
      <c r="Z249" s="56"/>
      <c r="AA249" s="56"/>
      <c r="AB249" s="57"/>
      <c r="AC249" s="114">
        <f t="shared" si="6"/>
        <v>0</v>
      </c>
      <c r="AD249" s="112">
        <f>Table3[[#This Row],[End Date
(Rebaselined)]]-Table3[[#This Row],[Start Date
 (Rebaselined)]]</f>
        <v>0</v>
      </c>
      <c r="AE249" s="112">
        <f>AD249*Table3[[#This Row],[Project Completion %]]</f>
        <v>0</v>
      </c>
      <c r="AF249" s="57"/>
    </row>
    <row r="250" spans="2:32" ht="25.95" customHeight="1" x14ac:dyDescent="0.25">
      <c r="B250" s="50"/>
      <c r="C250" s="50"/>
      <c r="D250" s="51"/>
      <c r="E250" s="118"/>
      <c r="F250" s="52"/>
      <c r="G250" s="46"/>
      <c r="H250" s="46"/>
      <c r="I250" s="49"/>
      <c r="J250" s="46"/>
      <c r="K250" s="53"/>
      <c r="L250" s="51"/>
      <c r="M250" s="51"/>
      <c r="N250" s="51"/>
      <c r="O250" s="51"/>
      <c r="P250" s="51"/>
      <c r="Q250" s="51"/>
      <c r="R250" s="46"/>
      <c r="S250" s="53"/>
      <c r="T250" s="54"/>
      <c r="U250" s="54"/>
      <c r="V250" s="54"/>
      <c r="W250" s="53"/>
      <c r="X250" s="53"/>
      <c r="Y250" s="55"/>
      <c r="Z250" s="56"/>
      <c r="AA250" s="56"/>
      <c r="AB250" s="57"/>
      <c r="AC250" s="114">
        <f t="shared" si="6"/>
        <v>0</v>
      </c>
      <c r="AD250" s="112">
        <f>Table3[[#This Row],[End Date
(Rebaselined)]]-Table3[[#This Row],[Start Date
 (Rebaselined)]]</f>
        <v>0</v>
      </c>
      <c r="AE250" s="112">
        <f>AD250*Table3[[#This Row],[Project Completion %]]</f>
        <v>0</v>
      </c>
      <c r="AF250" s="57"/>
    </row>
    <row r="251" spans="2:32" ht="25.95" customHeight="1" x14ac:dyDescent="0.25">
      <c r="B251" s="58"/>
      <c r="C251" s="58"/>
      <c r="D251" s="59"/>
      <c r="E251" s="119"/>
      <c r="F251" s="60"/>
      <c r="G251" s="46"/>
      <c r="H251" s="46"/>
      <c r="I251" s="49"/>
      <c r="J251" s="46"/>
      <c r="K251" s="61"/>
      <c r="L251" s="59"/>
      <c r="M251" s="59"/>
      <c r="N251" s="59"/>
      <c r="O251" s="59"/>
      <c r="P251" s="59"/>
      <c r="Q251" s="59"/>
      <c r="R251" s="46"/>
      <c r="S251" s="61"/>
      <c r="T251" s="62"/>
      <c r="U251" s="62"/>
      <c r="V251" s="62"/>
      <c r="W251" s="61"/>
      <c r="X251" s="61"/>
      <c r="Y251" s="63"/>
      <c r="Z251" s="64"/>
      <c r="AA251" s="64"/>
      <c r="AB251" s="65"/>
      <c r="AC251" s="114">
        <f t="shared" si="6"/>
        <v>0</v>
      </c>
      <c r="AD251" s="113">
        <f>Table3[[#This Row],[End Date
(Rebaselined)]]-Table3[[#This Row],[Start Date
 (Rebaselined)]]</f>
        <v>0</v>
      </c>
      <c r="AE251" s="113">
        <f>AD251*Table3[[#This Row],[Project Completion %]]</f>
        <v>0</v>
      </c>
      <c r="AF251" s="65"/>
    </row>
  </sheetData>
  <sheetProtection selectLockedCells="1"/>
  <mergeCells count="1">
    <mergeCell ref="A1:A1048576"/>
  </mergeCells>
  <phoneticPr fontId="4" type="noConversion"/>
  <conditionalFormatting sqref="J2">
    <cfRule type="cellIs" dxfId="64" priority="20" operator="equal">
      <formula>"Red"</formula>
    </cfRule>
  </conditionalFormatting>
  <conditionalFormatting sqref="J2">
    <cfRule type="cellIs" dxfId="63" priority="19" operator="equal">
      <formula>"Green"</formula>
    </cfRule>
  </conditionalFormatting>
  <conditionalFormatting sqref="J2">
    <cfRule type="cellIs" dxfId="62" priority="18" operator="equal">
      <formula>"Amber"</formula>
    </cfRule>
  </conditionalFormatting>
  <conditionalFormatting sqref="K2">
    <cfRule type="cellIs" dxfId="61" priority="14" operator="equal">
      <formula>"Red"</formula>
    </cfRule>
  </conditionalFormatting>
  <conditionalFormatting sqref="K2">
    <cfRule type="cellIs" dxfId="60" priority="13" operator="equal">
      <formula>"Green"</formula>
    </cfRule>
  </conditionalFormatting>
  <conditionalFormatting sqref="K2">
    <cfRule type="cellIs" dxfId="59" priority="12" operator="equal">
      <formula>"Amber"</formula>
    </cfRule>
  </conditionalFormatting>
  <conditionalFormatting sqref="J3:J251">
    <cfRule type="cellIs" dxfId="58" priority="11" operator="equal">
      <formula>"Red"</formula>
    </cfRule>
  </conditionalFormatting>
  <conditionalFormatting sqref="J3:J251">
    <cfRule type="cellIs" dxfId="57" priority="8" operator="equal">
      <formula>"Amber"</formula>
    </cfRule>
    <cfRule type="cellIs" dxfId="56" priority="9" operator="equal">
      <formula>"Green"</formula>
    </cfRule>
  </conditionalFormatting>
  <conditionalFormatting sqref="K3:K251">
    <cfRule type="cellIs" dxfId="55" priority="5" operator="equal">
      <formula>"In Progress"</formula>
    </cfRule>
    <cfRule type="cellIs" dxfId="54" priority="6" operator="equal">
      <formula>"In Pipeline"</formula>
    </cfRule>
    <cfRule type="cellIs" dxfId="53" priority="7" operator="equal">
      <formula>"Completed"</formula>
    </cfRule>
  </conditionalFormatting>
  <conditionalFormatting sqref="I3:I251">
    <cfRule type="dataBar" priority="1">
      <dataBar>
        <cfvo type="num" val="0"/>
        <cfvo type="num" val="1"/>
        <color theme="9"/>
      </dataBar>
      <extLst>
        <ext xmlns:x14="http://schemas.microsoft.com/office/spreadsheetml/2009/9/main" uri="{B025F937-C7B1-47D3-B67F-A62EFF666E3E}">
          <x14:id>{85940038-7263-4290-A960-0E09E18713CF}</x14:id>
        </ext>
      </extLst>
    </cfRule>
  </conditionalFormatting>
  <dataValidations count="1">
    <dataValidation allowBlank="1" showInputMessage="1" showErrorMessage="1" sqref="B2:AC2 AF2" xr:uid="{F496758F-B147-4EC4-9E3B-67BBBE407014}"/>
  </dataValidations>
  <pageMargins left="0.7" right="0.7" top="0.75" bottom="0.75" header="0.3" footer="0.3"/>
  <pageSetup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85940038-7263-4290-A960-0E09E18713CF}">
            <x14:dataBar minLength="0" maxLength="100" gradient="0">
              <x14:cfvo type="num">
                <xm:f>0</xm:f>
              </x14:cfvo>
              <x14:cfvo type="num">
                <xm:f>1</xm:f>
              </x14:cfvo>
              <x14:negativeFillColor rgb="FFFF0000"/>
              <x14:axisColor rgb="FF000000"/>
            </x14:dataBar>
          </x14:cfRule>
          <xm:sqref>I3:I251</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6807E415-74A1-415F-9B91-B1B5AF63E428}">
          <x14:formula1>
            <xm:f>'Drop-down List for Reference'!$E$2:$E$4</xm:f>
          </x14:formula1>
          <xm:sqref>K3:K251</xm:sqref>
        </x14:dataValidation>
        <x14:dataValidation type="list" allowBlank="1" showInputMessage="1" showErrorMessage="1" xr:uid="{4283230A-D436-49C6-BCE6-19F1D07F97F7}">
          <x14:formula1>
            <xm:f>'Drop-down List for Reference'!$F$2:$F$5</xm:f>
          </x14:formula1>
          <xm:sqref>S3:S251</xm:sqref>
        </x14:dataValidation>
        <x14:dataValidation type="list" allowBlank="1" showInputMessage="1" showErrorMessage="1" xr:uid="{1BE2FEC6-CDFB-40F3-BD95-FEEF3DB88D39}">
          <x14:formula1>
            <xm:f>'Drop-down List for Reference'!$H$2:$H$16</xm:f>
          </x14:formula1>
          <xm:sqref>U3:U251</xm:sqref>
        </x14:dataValidation>
        <x14:dataValidation type="list" allowBlank="1" showInputMessage="1" showErrorMessage="1" xr:uid="{DF31AD12-CF54-4187-BD21-A5792F8B95B9}">
          <x14:formula1>
            <xm:f>'Drop-down List for Reference'!$G$2:$G$10</xm:f>
          </x14:formula1>
          <xm:sqref>W3:W251</xm:sqref>
        </x14:dataValidation>
        <x14:dataValidation type="list" allowBlank="1" showInputMessage="1" showErrorMessage="1" xr:uid="{9DC51970-9FB1-44C5-A67E-7D6368D5440A}">
          <x14:formula1>
            <xm:f>'Drop-down List for Reference'!$B$2:$B$7</xm:f>
          </x14:formula1>
          <xm:sqref>X3:X251</xm:sqref>
        </x14:dataValidation>
        <x14:dataValidation type="list" allowBlank="1" showInputMessage="1" showErrorMessage="1" xr:uid="{54A15E9D-C98A-4C4D-8FC4-0B8423C76D0E}">
          <x14:formula1>
            <xm:f>'Drop-down List for Reference'!$C$2:$C$11</xm:f>
          </x14:formula1>
          <xm:sqref>H7 H21 H35 H49 H63 G3:G251 H77 H91 H105 H119 H133</xm:sqref>
        </x14:dataValidation>
        <x14:dataValidation type="list" allowBlank="1" showInputMessage="1" showErrorMessage="1" xr:uid="{B0181831-1BB7-4BF6-8C6A-0606C0912521}">
          <x14:formula1>
            <xm:f>'Drop-down List for Reference'!$C$15:$C$37</xm:f>
          </x14:formula1>
          <xm:sqref>H3:H6 H8:H20 H22:H34 H36:H48 H50:H62 H64:H76 H134:H251 H78:H90 H92:H104 H106:H118 H120:H132</xm:sqref>
        </x14:dataValidation>
        <x14:dataValidation type="list" allowBlank="1" showInputMessage="1" showErrorMessage="1" xr:uid="{67812C78-F910-447E-821C-3FF7678BF640}">
          <x14:formula1>
            <xm:f>'Drop-down List for Reference'!$D$2:$D$5</xm:f>
          </x14:formula1>
          <xm:sqref>J3:J251</xm:sqref>
        </x14:dataValidation>
        <x14:dataValidation type="list" allowBlank="1" showInputMessage="1" showErrorMessage="1" xr:uid="{0A7E7BA4-BF81-4551-B45C-B02F4E889801}">
          <x14:formula1>
            <xm:f>'Drop-down List for Reference'!$I$2:$I$6</xm:f>
          </x14:formula1>
          <xm:sqref>R3:R251</xm:sqref>
        </x14:dataValidation>
      </x14:dataValidations>
    </ext>
    <ext xmlns:x15="http://schemas.microsoft.com/office/spreadsheetml/2010/11/main" uri="{3A4CF648-6AED-40f4-86FF-DC5316D8AED3}">
      <x14:slicerList xmlns:x14="http://schemas.microsoft.com/office/spreadsheetml/2009/9/main">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DB1F7-72E3-4182-9A3F-A9AEBF03A105}">
  <sheetPr codeName="Sheet7">
    <tabColor theme="9"/>
  </sheetPr>
  <dimension ref="A1:Y37"/>
  <sheetViews>
    <sheetView showGridLines="0" showRowColHeaders="0" zoomScale="80" zoomScaleNormal="80" workbookViewId="0">
      <pane xSplit="1" ySplit="4" topLeftCell="B5" activePane="bottomRight" state="frozen"/>
      <selection pane="topRight" activeCell="B1" sqref="B1"/>
      <selection pane="bottomLeft" activeCell="A5" sqref="A5"/>
      <selection pane="bottomRight" activeCell="W23" sqref="W23"/>
    </sheetView>
  </sheetViews>
  <sheetFormatPr defaultColWidth="9.33203125" defaultRowHeight="14.4" x14ac:dyDescent="0.3"/>
  <cols>
    <col min="1" max="1" width="10" style="139" customWidth="1"/>
    <col min="2" max="21" width="9.33203125" style="131"/>
    <col min="22" max="22" width="3.44140625" style="131" customWidth="1"/>
    <col min="23" max="23" width="36.44140625" style="131" customWidth="1"/>
    <col min="24" max="16384" width="9.33203125" style="131"/>
  </cols>
  <sheetData>
    <row r="1" spans="1:25" x14ac:dyDescent="0.3">
      <c r="A1" s="324"/>
      <c r="B1" s="115" t="s">
        <v>152</v>
      </c>
      <c r="C1" s="115"/>
      <c r="D1" s="115"/>
      <c r="E1" s="115"/>
      <c r="F1" s="115"/>
      <c r="G1" s="115"/>
      <c r="H1" s="115"/>
      <c r="I1" s="115"/>
      <c r="J1" s="115"/>
      <c r="K1" s="115"/>
      <c r="L1" s="115"/>
      <c r="M1" s="115"/>
      <c r="N1" s="115"/>
      <c r="O1" s="115"/>
      <c r="P1" s="115"/>
      <c r="Q1" s="115"/>
      <c r="R1" s="115"/>
      <c r="S1" s="115"/>
      <c r="T1" s="115"/>
      <c r="U1" s="115"/>
    </row>
    <row r="2" spans="1:25" x14ac:dyDescent="0.3">
      <c r="A2" s="324"/>
      <c r="B2" s="115"/>
      <c r="C2" s="115"/>
      <c r="D2" s="115"/>
      <c r="E2" s="115"/>
      <c r="F2" s="115"/>
      <c r="G2" s="115"/>
      <c r="H2" s="115"/>
      <c r="I2" s="115"/>
      <c r="J2" s="115"/>
      <c r="K2" s="115"/>
      <c r="L2" s="115"/>
      <c r="M2" s="115"/>
      <c r="N2" s="115"/>
      <c r="O2" s="115"/>
      <c r="P2" s="115"/>
      <c r="Q2" s="115"/>
      <c r="R2" s="115"/>
      <c r="S2" s="115"/>
      <c r="T2" s="115"/>
      <c r="U2" s="115"/>
    </row>
    <row r="3" spans="1:25" x14ac:dyDescent="0.3">
      <c r="A3" s="324"/>
    </row>
    <row r="4" spans="1:25" x14ac:dyDescent="0.3">
      <c r="A4" s="324"/>
      <c r="W4" s="132"/>
    </row>
    <row r="5" spans="1:25" x14ac:dyDescent="0.3">
      <c r="A5" s="324"/>
      <c r="W5" s="132"/>
    </row>
    <row r="6" spans="1:25" x14ac:dyDescent="0.3">
      <c r="A6" s="324"/>
      <c r="W6" s="132"/>
    </row>
    <row r="7" spans="1:25" x14ac:dyDescent="0.3">
      <c r="A7" s="324"/>
      <c r="W7" s="132"/>
    </row>
    <row r="8" spans="1:25" ht="15.6" x14ac:dyDescent="0.3">
      <c r="A8" s="324"/>
      <c r="W8" s="163" t="s">
        <v>25</v>
      </c>
    </row>
    <row r="9" spans="1:25" ht="14.1" customHeight="1" x14ac:dyDescent="0.3">
      <c r="A9" s="324"/>
      <c r="W9" s="325" t="s">
        <v>153</v>
      </c>
      <c r="X9" s="132"/>
      <c r="Y9" s="132"/>
    </row>
    <row r="10" spans="1:25" x14ac:dyDescent="0.3">
      <c r="A10" s="324"/>
      <c r="W10" s="325"/>
      <c r="X10" s="132"/>
      <c r="Y10" s="132"/>
    </row>
    <row r="11" spans="1:25" x14ac:dyDescent="0.3">
      <c r="A11" s="324"/>
      <c r="W11" s="325"/>
      <c r="X11" s="132"/>
      <c r="Y11" s="132"/>
    </row>
    <row r="12" spans="1:25" x14ac:dyDescent="0.3">
      <c r="A12" s="324"/>
      <c r="W12" s="325"/>
      <c r="X12" s="132"/>
      <c r="Y12" s="132"/>
    </row>
    <row r="13" spans="1:25" x14ac:dyDescent="0.3">
      <c r="A13" s="324"/>
      <c r="W13" s="325"/>
      <c r="X13" s="132"/>
      <c r="Y13" s="132"/>
    </row>
    <row r="14" spans="1:25" x14ac:dyDescent="0.3">
      <c r="A14" s="324"/>
      <c r="W14" s="325"/>
      <c r="X14" s="132"/>
      <c r="Y14" s="132"/>
    </row>
    <row r="15" spans="1:25" x14ac:dyDescent="0.3">
      <c r="A15" s="324"/>
      <c r="W15" s="325"/>
      <c r="X15" s="132"/>
      <c r="Y15" s="132"/>
    </row>
    <row r="16" spans="1:25" x14ac:dyDescent="0.3">
      <c r="A16" s="324"/>
      <c r="W16" s="325"/>
      <c r="X16" s="132"/>
      <c r="Y16" s="132"/>
    </row>
    <row r="17" spans="1:25" x14ac:dyDescent="0.3">
      <c r="A17" s="324"/>
      <c r="W17" s="325"/>
      <c r="X17" s="132"/>
      <c r="Y17" s="132"/>
    </row>
    <row r="18" spans="1:25" x14ac:dyDescent="0.3">
      <c r="A18" s="324"/>
      <c r="W18" s="325"/>
      <c r="X18" s="132"/>
      <c r="Y18" s="132"/>
    </row>
    <row r="19" spans="1:25" x14ac:dyDescent="0.3">
      <c r="A19" s="324"/>
      <c r="W19" s="325"/>
      <c r="X19" s="132"/>
      <c r="Y19" s="132"/>
    </row>
    <row r="20" spans="1:25" x14ac:dyDescent="0.3">
      <c r="A20" s="324"/>
      <c r="W20" s="325"/>
      <c r="X20" s="132"/>
      <c r="Y20" s="132"/>
    </row>
    <row r="21" spans="1:25" ht="15.6" x14ac:dyDescent="0.3">
      <c r="A21" s="324"/>
      <c r="W21" s="164"/>
      <c r="X21" s="132"/>
      <c r="Y21" s="132"/>
    </row>
    <row r="22" spans="1:25" ht="15.6" x14ac:dyDescent="0.3">
      <c r="A22" s="324"/>
      <c r="W22" s="164"/>
      <c r="X22" s="132"/>
      <c r="Y22" s="132"/>
    </row>
    <row r="23" spans="1:25" x14ac:dyDescent="0.3">
      <c r="A23" s="324"/>
      <c r="W23" s="132"/>
      <c r="X23" s="132"/>
      <c r="Y23" s="132"/>
    </row>
    <row r="24" spans="1:25" x14ac:dyDescent="0.3">
      <c r="A24" s="324"/>
      <c r="W24" s="132"/>
      <c r="X24" s="132"/>
      <c r="Y24" s="132"/>
    </row>
    <row r="25" spans="1:25" x14ac:dyDescent="0.3">
      <c r="A25" s="324"/>
      <c r="W25" s="132"/>
      <c r="X25" s="132"/>
      <c r="Y25" s="132"/>
    </row>
    <row r="26" spans="1:25" x14ac:dyDescent="0.3">
      <c r="A26" s="324"/>
      <c r="W26" s="132"/>
      <c r="X26" s="132"/>
      <c r="Y26" s="132"/>
    </row>
    <row r="27" spans="1:25" x14ac:dyDescent="0.3">
      <c r="A27" s="324"/>
      <c r="W27" s="132"/>
      <c r="X27" s="132"/>
      <c r="Y27" s="132"/>
    </row>
    <row r="28" spans="1:25" x14ac:dyDescent="0.3">
      <c r="A28" s="324"/>
      <c r="W28" s="132"/>
      <c r="X28" s="132"/>
      <c r="Y28" s="132"/>
    </row>
    <row r="29" spans="1:25" x14ac:dyDescent="0.3">
      <c r="A29" s="324"/>
      <c r="W29" s="132"/>
      <c r="X29" s="132"/>
      <c r="Y29" s="132"/>
    </row>
    <row r="30" spans="1:25" x14ac:dyDescent="0.3">
      <c r="A30" s="324"/>
      <c r="W30" s="132"/>
      <c r="X30" s="132"/>
      <c r="Y30" s="132"/>
    </row>
    <row r="31" spans="1:25" x14ac:dyDescent="0.3">
      <c r="A31" s="324"/>
      <c r="W31" s="132"/>
      <c r="X31" s="132"/>
      <c r="Y31" s="132"/>
    </row>
    <row r="32" spans="1:25" x14ac:dyDescent="0.3">
      <c r="A32" s="324"/>
      <c r="W32" s="132"/>
      <c r="X32" s="132"/>
      <c r="Y32" s="132"/>
    </row>
    <row r="33" spans="1:25" x14ac:dyDescent="0.3">
      <c r="A33" s="324"/>
      <c r="W33" s="132"/>
      <c r="X33" s="132"/>
      <c r="Y33" s="132"/>
    </row>
    <row r="34" spans="1:25" x14ac:dyDescent="0.3">
      <c r="A34" s="324"/>
    </row>
    <row r="35" spans="1:25" x14ac:dyDescent="0.3">
      <c r="A35" s="324"/>
    </row>
    <row r="36" spans="1:25" x14ac:dyDescent="0.3">
      <c r="A36" s="324"/>
    </row>
    <row r="37" spans="1:25" x14ac:dyDescent="0.3">
      <c r="A37" s="324"/>
    </row>
  </sheetData>
  <mergeCells count="2">
    <mergeCell ref="A1:A37"/>
    <mergeCell ref="W9:W20"/>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0E501-07A4-46E4-BA81-EB89CBCC8F50}">
  <sheetPr codeName="Sheet3">
    <tabColor theme="9" tint="0.59999389629810485"/>
  </sheetPr>
  <dimension ref="A1:D52"/>
  <sheetViews>
    <sheetView showGridLines="0" showRowColHeaders="0" zoomScale="70" zoomScaleNormal="70" workbookViewId="0">
      <pane xSplit="1" ySplit="3" topLeftCell="B4" activePane="bottomRight" state="frozen"/>
      <selection pane="topRight" activeCell="D17" sqref="D17"/>
      <selection pane="bottomLeft" activeCell="D17" sqref="D17"/>
      <selection pane="bottomRight" activeCell="B3" sqref="B3"/>
    </sheetView>
  </sheetViews>
  <sheetFormatPr defaultColWidth="8.6640625" defaultRowHeight="14.4" x14ac:dyDescent="0.3"/>
  <cols>
    <col min="1" max="1" width="41" style="136" customWidth="1"/>
    <col min="2" max="2" width="102" style="135" customWidth="1"/>
    <col min="3" max="4" width="23.6640625" style="137" customWidth="1"/>
    <col min="5" max="16384" width="8.6640625" style="135"/>
  </cols>
  <sheetData>
    <row r="1" spans="1:4" ht="18" x14ac:dyDescent="0.3">
      <c r="A1" s="10" t="s">
        <v>154</v>
      </c>
      <c r="B1" s="11"/>
      <c r="C1" s="12"/>
      <c r="D1" s="13"/>
    </row>
    <row r="2" spans="1:4" ht="15" thickBot="1" x14ac:dyDescent="0.35">
      <c r="A2" s="92"/>
      <c r="B2" s="90"/>
      <c r="C2" s="91"/>
      <c r="D2" s="93"/>
    </row>
    <row r="3" spans="1:4" ht="27" customHeight="1" thickBot="1" x14ac:dyDescent="0.35">
      <c r="A3" s="94" t="s">
        <v>155</v>
      </c>
      <c r="B3" s="95" t="s">
        <v>156</v>
      </c>
      <c r="C3" s="100" t="s">
        <v>157</v>
      </c>
      <c r="D3" s="99" t="s">
        <v>73</v>
      </c>
    </row>
    <row r="4" spans="1:4" x14ac:dyDescent="0.3">
      <c r="A4" s="17" t="s">
        <v>158</v>
      </c>
      <c r="B4" s="96" t="s">
        <v>159</v>
      </c>
      <c r="C4" s="18" t="s">
        <v>160</v>
      </c>
      <c r="D4" s="19" t="s">
        <v>161</v>
      </c>
    </row>
    <row r="5" spans="1:4" x14ac:dyDescent="0.3">
      <c r="A5" s="6" t="s">
        <v>162</v>
      </c>
      <c r="B5" s="97" t="s">
        <v>163</v>
      </c>
      <c r="C5" s="20" t="s">
        <v>160</v>
      </c>
      <c r="D5" s="21" t="s">
        <v>161</v>
      </c>
    </row>
    <row r="6" spans="1:4" x14ac:dyDescent="0.3">
      <c r="A6" s="6" t="s">
        <v>52</v>
      </c>
      <c r="B6" s="97" t="s">
        <v>164</v>
      </c>
      <c r="C6" s="20" t="s">
        <v>160</v>
      </c>
      <c r="D6" s="21" t="s">
        <v>8</v>
      </c>
    </row>
    <row r="7" spans="1:4" x14ac:dyDescent="0.3">
      <c r="A7" s="6" t="s">
        <v>53</v>
      </c>
      <c r="B7" s="97" t="s">
        <v>165</v>
      </c>
      <c r="C7" s="20" t="s">
        <v>160</v>
      </c>
      <c r="D7" s="21"/>
    </row>
    <row r="8" spans="1:4" x14ac:dyDescent="0.3">
      <c r="A8" s="6" t="s">
        <v>166</v>
      </c>
      <c r="B8" s="97" t="s">
        <v>167</v>
      </c>
      <c r="C8" s="20" t="s">
        <v>160</v>
      </c>
      <c r="D8" s="21"/>
    </row>
    <row r="9" spans="1:4" ht="27.6" x14ac:dyDescent="0.3">
      <c r="A9" s="6" t="s">
        <v>55</v>
      </c>
      <c r="B9" s="97" t="s">
        <v>168</v>
      </c>
      <c r="C9" s="20" t="s">
        <v>169</v>
      </c>
      <c r="D9" s="21"/>
    </row>
    <row r="10" spans="1:4" x14ac:dyDescent="0.3">
      <c r="A10" s="6" t="s">
        <v>57</v>
      </c>
      <c r="B10" s="97" t="s">
        <v>170</v>
      </c>
      <c r="C10" s="20" t="s">
        <v>160</v>
      </c>
      <c r="D10" s="21" t="s">
        <v>171</v>
      </c>
    </row>
    <row r="11" spans="1:4" x14ac:dyDescent="0.3">
      <c r="A11" s="6" t="s">
        <v>58</v>
      </c>
      <c r="B11" s="97" t="s">
        <v>172</v>
      </c>
      <c r="C11" s="20" t="s">
        <v>169</v>
      </c>
      <c r="D11" s="21"/>
    </row>
    <row r="12" spans="1:4" x14ac:dyDescent="0.3">
      <c r="A12" s="6" t="s">
        <v>59</v>
      </c>
      <c r="B12" s="97" t="s">
        <v>173</v>
      </c>
      <c r="C12" s="20" t="s">
        <v>169</v>
      </c>
      <c r="D12" s="21"/>
    </row>
    <row r="13" spans="1:4" x14ac:dyDescent="0.3">
      <c r="A13" s="7" t="s">
        <v>60</v>
      </c>
      <c r="B13" s="97" t="s">
        <v>174</v>
      </c>
      <c r="C13" s="20" t="s">
        <v>160</v>
      </c>
      <c r="D13" s="21" t="s">
        <v>8</v>
      </c>
    </row>
    <row r="14" spans="1:4" x14ac:dyDescent="0.3">
      <c r="A14" s="8" t="s">
        <v>61</v>
      </c>
      <c r="B14" s="97" t="s">
        <v>175</v>
      </c>
      <c r="C14" s="20" t="s">
        <v>160</v>
      </c>
      <c r="D14" s="21" t="s">
        <v>8</v>
      </c>
    </row>
    <row r="15" spans="1:4" x14ac:dyDescent="0.3">
      <c r="A15" s="8" t="s">
        <v>62</v>
      </c>
      <c r="B15" s="97" t="s">
        <v>176</v>
      </c>
      <c r="C15" s="20" t="s">
        <v>160</v>
      </c>
      <c r="D15" s="21" t="s">
        <v>8</v>
      </c>
    </row>
    <row r="16" spans="1:4" x14ac:dyDescent="0.3">
      <c r="A16" s="7" t="s">
        <v>177</v>
      </c>
      <c r="B16" s="97" t="s">
        <v>178</v>
      </c>
      <c r="C16" s="20" t="s">
        <v>160</v>
      </c>
      <c r="D16" s="21" t="s">
        <v>8</v>
      </c>
    </row>
    <row r="17" spans="1:4" x14ac:dyDescent="0.3">
      <c r="A17" s="7" t="s">
        <v>179</v>
      </c>
      <c r="B17" s="97" t="s">
        <v>180</v>
      </c>
      <c r="C17" s="20" t="s">
        <v>160</v>
      </c>
      <c r="D17" s="21" t="s">
        <v>8</v>
      </c>
    </row>
    <row r="18" spans="1:4" x14ac:dyDescent="0.3">
      <c r="A18" s="7" t="s">
        <v>181</v>
      </c>
      <c r="B18" s="97" t="s">
        <v>182</v>
      </c>
      <c r="C18" s="20" t="s">
        <v>160</v>
      </c>
      <c r="D18" s="21" t="s">
        <v>8</v>
      </c>
    </row>
    <row r="19" spans="1:4" x14ac:dyDescent="0.3">
      <c r="A19" s="6" t="s">
        <v>66</v>
      </c>
      <c r="B19" s="97" t="s">
        <v>183</v>
      </c>
      <c r="C19" s="20" t="s">
        <v>169</v>
      </c>
      <c r="D19" s="21" t="s">
        <v>184</v>
      </c>
    </row>
    <row r="20" spans="1:4" x14ac:dyDescent="0.3">
      <c r="A20" s="6" t="s">
        <v>67</v>
      </c>
      <c r="B20" s="97" t="s">
        <v>185</v>
      </c>
      <c r="C20" s="20" t="s">
        <v>169</v>
      </c>
      <c r="D20" s="21"/>
    </row>
    <row r="21" spans="1:4" x14ac:dyDescent="0.3">
      <c r="A21" s="6" t="s">
        <v>68</v>
      </c>
      <c r="B21" s="97" t="s">
        <v>186</v>
      </c>
      <c r="C21" s="20" t="s">
        <v>160</v>
      </c>
      <c r="D21" s="21"/>
    </row>
    <row r="22" spans="1:4" x14ac:dyDescent="0.3">
      <c r="A22" s="6" t="s">
        <v>70</v>
      </c>
      <c r="B22" s="97" t="s">
        <v>187</v>
      </c>
      <c r="C22" s="20" t="s">
        <v>160</v>
      </c>
      <c r="D22" s="21"/>
    </row>
    <row r="23" spans="1:4" ht="27.6" x14ac:dyDescent="0.3">
      <c r="A23" s="6" t="s">
        <v>71</v>
      </c>
      <c r="B23" s="97" t="s">
        <v>188</v>
      </c>
      <c r="C23" s="20" t="s">
        <v>169</v>
      </c>
      <c r="D23" s="21"/>
    </row>
    <row r="24" spans="1:4" ht="41.4" x14ac:dyDescent="0.3">
      <c r="A24" s="6" t="s">
        <v>69</v>
      </c>
      <c r="B24" s="97" t="s">
        <v>189</v>
      </c>
      <c r="C24" s="20" t="s">
        <v>169</v>
      </c>
      <c r="D24" s="21"/>
    </row>
    <row r="25" spans="1:4" ht="27.6" x14ac:dyDescent="0.3">
      <c r="A25" s="6" t="s">
        <v>72</v>
      </c>
      <c r="B25" s="97" t="s">
        <v>190</v>
      </c>
      <c r="C25" s="20" t="s">
        <v>169</v>
      </c>
      <c r="D25" s="21"/>
    </row>
    <row r="26" spans="1:4" x14ac:dyDescent="0.3">
      <c r="A26" s="6" t="s">
        <v>73</v>
      </c>
      <c r="B26" s="97" t="s">
        <v>191</v>
      </c>
      <c r="C26" s="20" t="s">
        <v>160</v>
      </c>
      <c r="D26" s="21"/>
    </row>
    <row r="27" spans="1:4" ht="27.6" x14ac:dyDescent="0.3">
      <c r="A27" s="9" t="s">
        <v>192</v>
      </c>
      <c r="B27" s="97" t="s">
        <v>193</v>
      </c>
      <c r="C27" s="20" t="s">
        <v>160</v>
      </c>
      <c r="D27" s="21" t="s">
        <v>194</v>
      </c>
    </row>
    <row r="28" spans="1:4" x14ac:dyDescent="0.3">
      <c r="A28" s="9" t="s">
        <v>75</v>
      </c>
      <c r="B28" s="97" t="s">
        <v>195</v>
      </c>
      <c r="C28" s="20" t="s">
        <v>160</v>
      </c>
      <c r="D28" s="21" t="s">
        <v>194</v>
      </c>
    </row>
    <row r="29" spans="1:4" x14ac:dyDescent="0.3">
      <c r="A29" s="9" t="s">
        <v>76</v>
      </c>
      <c r="B29" s="97" t="s">
        <v>196</v>
      </c>
      <c r="C29" s="20" t="s">
        <v>160</v>
      </c>
      <c r="D29" s="21" t="s">
        <v>194</v>
      </c>
    </row>
    <row r="30" spans="1:4" x14ac:dyDescent="0.3">
      <c r="A30" s="9" t="s">
        <v>77</v>
      </c>
      <c r="B30" s="97" t="s">
        <v>197</v>
      </c>
      <c r="C30" s="20" t="s">
        <v>160</v>
      </c>
      <c r="D30" s="21"/>
    </row>
    <row r="31" spans="1:4" x14ac:dyDescent="0.3">
      <c r="A31" s="9" t="s">
        <v>80</v>
      </c>
      <c r="B31" s="97" t="s">
        <v>198</v>
      </c>
      <c r="C31" s="20" t="s">
        <v>160</v>
      </c>
      <c r="D31" s="21" t="s">
        <v>194</v>
      </c>
    </row>
    <row r="33" spans="1:4" ht="15" thickBot="1" x14ac:dyDescent="0.35"/>
    <row r="34" spans="1:4" s="189" customFormat="1" ht="30" customHeight="1" thickBot="1" x14ac:dyDescent="0.35">
      <c r="A34" s="187" t="s">
        <v>58</v>
      </c>
      <c r="B34" s="187" t="s">
        <v>199</v>
      </c>
      <c r="C34" s="188" t="s">
        <v>73</v>
      </c>
      <c r="D34" s="188" t="s">
        <v>73</v>
      </c>
    </row>
    <row r="35" spans="1:4" ht="30.45" customHeight="1" x14ac:dyDescent="0.3">
      <c r="A35" s="190" t="s">
        <v>22</v>
      </c>
      <c r="B35" s="97" t="s">
        <v>200</v>
      </c>
      <c r="C35" s="20" t="s">
        <v>169</v>
      </c>
      <c r="D35" s="191"/>
    </row>
    <row r="36" spans="1:4" x14ac:dyDescent="0.3">
      <c r="A36" s="192" t="s">
        <v>23</v>
      </c>
      <c r="B36" s="97" t="s">
        <v>201</v>
      </c>
      <c r="C36" s="20" t="s">
        <v>169</v>
      </c>
      <c r="D36" s="193"/>
    </row>
    <row r="37" spans="1:4" ht="42" thickBot="1" x14ac:dyDescent="0.35">
      <c r="A37" s="194" t="s">
        <v>24</v>
      </c>
      <c r="B37" s="98" t="s">
        <v>202</v>
      </c>
      <c r="C37" s="20" t="s">
        <v>169</v>
      </c>
      <c r="D37" s="195"/>
    </row>
    <row r="38" spans="1:4" x14ac:dyDescent="0.3">
      <c r="A38" s="228" t="s">
        <v>112</v>
      </c>
      <c r="B38" s="227" t="s">
        <v>203</v>
      </c>
      <c r="C38" s="20" t="s">
        <v>169</v>
      </c>
      <c r="D38" s="229"/>
    </row>
    <row r="39" spans="1:4" x14ac:dyDescent="0.3">
      <c r="A39" s="196"/>
      <c r="B39" s="186"/>
      <c r="C39" s="197"/>
      <c r="D39" s="198"/>
    </row>
    <row r="40" spans="1:4" ht="15" thickBot="1" x14ac:dyDescent="0.35">
      <c r="A40" s="199"/>
      <c r="B40" s="200"/>
      <c r="C40" s="198"/>
      <c r="D40" s="198"/>
    </row>
    <row r="41" spans="1:4" s="189" customFormat="1" ht="16.2" thickBot="1" x14ac:dyDescent="0.35">
      <c r="A41" s="187" t="s">
        <v>59</v>
      </c>
      <c r="B41" s="187" t="s">
        <v>199</v>
      </c>
      <c r="C41" s="188" t="s">
        <v>73</v>
      </c>
      <c r="D41" s="188" t="s">
        <v>73</v>
      </c>
    </row>
    <row r="42" spans="1:4" x14ac:dyDescent="0.3">
      <c r="A42" s="201" t="s">
        <v>27</v>
      </c>
      <c r="B42" s="97" t="s">
        <v>204</v>
      </c>
      <c r="C42" s="18" t="s">
        <v>169</v>
      </c>
      <c r="D42" s="191"/>
    </row>
    <row r="43" spans="1:4" x14ac:dyDescent="0.3">
      <c r="A43" s="202" t="s">
        <v>28</v>
      </c>
      <c r="B43" s="97" t="s">
        <v>205</v>
      </c>
      <c r="C43" s="20" t="s">
        <v>169</v>
      </c>
      <c r="D43" s="193"/>
    </row>
    <row r="44" spans="1:4" ht="28.2" thickBot="1" x14ac:dyDescent="0.35">
      <c r="A44" s="202" t="s">
        <v>29</v>
      </c>
      <c r="B44" s="98" t="s">
        <v>206</v>
      </c>
      <c r="C44" s="20" t="s">
        <v>169</v>
      </c>
      <c r="D44" s="193"/>
    </row>
    <row r="45" spans="1:4" x14ac:dyDescent="0.3">
      <c r="A45" s="203"/>
      <c r="B45" s="204"/>
      <c r="C45" s="205"/>
      <c r="D45" s="206"/>
    </row>
    <row r="46" spans="1:4" ht="15" thickBot="1" x14ac:dyDescent="0.35">
      <c r="A46" s="207" t="s">
        <v>67</v>
      </c>
      <c r="B46" s="207"/>
      <c r="C46" s="208" t="s">
        <v>73</v>
      </c>
      <c r="D46" s="208" t="s">
        <v>73</v>
      </c>
    </row>
    <row r="47" spans="1:4" s="189" customFormat="1" ht="16.2" thickBot="1" x14ac:dyDescent="0.35">
      <c r="A47" s="187" t="s">
        <v>67</v>
      </c>
      <c r="B47" s="187" t="s">
        <v>199</v>
      </c>
      <c r="C47" s="188" t="s">
        <v>73</v>
      </c>
      <c r="D47" s="188" t="s">
        <v>73</v>
      </c>
    </row>
    <row r="48" spans="1:4" ht="28.2" thickBot="1" x14ac:dyDescent="0.35">
      <c r="A48" s="209" t="s">
        <v>85</v>
      </c>
      <c r="B48" s="98" t="s">
        <v>207</v>
      </c>
      <c r="C48" s="18" t="s">
        <v>169</v>
      </c>
      <c r="D48" s="18" t="s">
        <v>208</v>
      </c>
    </row>
    <row r="49" spans="1:4" ht="28.2" thickBot="1" x14ac:dyDescent="0.35">
      <c r="A49" s="210" t="s">
        <v>94</v>
      </c>
      <c r="B49" s="98" t="s">
        <v>209</v>
      </c>
      <c r="C49" s="20" t="s">
        <v>169</v>
      </c>
      <c r="D49" s="18" t="s">
        <v>210</v>
      </c>
    </row>
    <row r="50" spans="1:4" ht="55.8" thickBot="1" x14ac:dyDescent="0.35">
      <c r="A50" s="210" t="s">
        <v>114</v>
      </c>
      <c r="B50" s="98" t="s">
        <v>211</v>
      </c>
      <c r="C50" s="20" t="s">
        <v>169</v>
      </c>
      <c r="D50" s="18" t="s">
        <v>212</v>
      </c>
    </row>
    <row r="51" spans="1:4" ht="28.2" thickBot="1" x14ac:dyDescent="0.35">
      <c r="A51" s="211" t="s">
        <v>129</v>
      </c>
      <c r="B51" s="98" t="s">
        <v>213</v>
      </c>
      <c r="C51" s="20" t="s">
        <v>169</v>
      </c>
      <c r="D51" s="18" t="s">
        <v>214</v>
      </c>
    </row>
    <row r="52" spans="1:4" x14ac:dyDescent="0.3">
      <c r="A52" s="212"/>
      <c r="B52" s="213"/>
      <c r="C52" s="214"/>
    </row>
  </sheetData>
  <sheetProtection algorithmName="SHA-512" hashValue="TJSNC6WN270f5rn8huyNqLKkWLybu4pshAb1Kn3YX3eukGd3QUBpEyskWwqi7pMhS78dW/ITT0/rRfrn9J/bjw==" saltValue="0uwufIcr6YccxfNFqLuqbQ==" spinCount="100000" sheet="1" pivotTables="0"/>
  <conditionalFormatting sqref="A11">
    <cfRule type="cellIs" dxfId="13" priority="12" operator="equal">
      <formula>"Red"</formula>
    </cfRule>
  </conditionalFormatting>
  <conditionalFormatting sqref="A11">
    <cfRule type="cellIs" dxfId="12" priority="11" operator="equal">
      <formula>"Green"</formula>
    </cfRule>
  </conditionalFormatting>
  <conditionalFormatting sqref="A11">
    <cfRule type="cellIs" dxfId="11" priority="10" operator="equal">
      <formula>"Amber"</formula>
    </cfRule>
  </conditionalFormatting>
  <conditionalFormatting sqref="A12">
    <cfRule type="cellIs" dxfId="10" priority="9" operator="equal">
      <formula>"Red"</formula>
    </cfRule>
  </conditionalFormatting>
  <conditionalFormatting sqref="A12">
    <cfRule type="cellIs" dxfId="9" priority="8" operator="equal">
      <formula>"Green"</formula>
    </cfRule>
  </conditionalFormatting>
  <conditionalFormatting sqref="A12">
    <cfRule type="cellIs" dxfId="8" priority="7" operator="equal">
      <formula>"Amber"</formula>
    </cfRule>
  </conditionalFormatting>
  <conditionalFormatting sqref="A35:A39">
    <cfRule type="cellIs" dxfId="7" priority="6" operator="equal">
      <formula>"Red"</formula>
    </cfRule>
  </conditionalFormatting>
  <conditionalFormatting sqref="A35:A39">
    <cfRule type="cellIs" dxfId="6" priority="4" operator="equal">
      <formula>"Amber"</formula>
    </cfRule>
    <cfRule type="cellIs" dxfId="5" priority="5" operator="equal">
      <formula>"Green"</formula>
    </cfRule>
  </conditionalFormatting>
  <conditionalFormatting sqref="A42:A45">
    <cfRule type="cellIs" dxfId="4" priority="1" operator="equal">
      <formula>"In Progress"</formula>
    </cfRule>
    <cfRule type="cellIs" dxfId="3" priority="2" operator="equal">
      <formula>"In Pipeline"</formula>
    </cfRule>
    <cfRule type="cellIs" dxfId="2" priority="3" operator="equal">
      <formula>"Completed"</formula>
    </cfRule>
  </conditionalFormatting>
  <dataValidations disablePrompts="1" count="1">
    <dataValidation allowBlank="1" showInputMessage="1" showErrorMessage="1" sqref="A4:A31" xr:uid="{0A62B812-95F0-458F-883B-31CBC86E3EB8}"/>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56F26-E186-43F9-9A20-6A992E05CC87}">
  <sheetPr codeName="Sheet4">
    <tabColor theme="9" tint="0.59999389629810485"/>
  </sheetPr>
  <dimension ref="A1:F10"/>
  <sheetViews>
    <sheetView showGridLines="0" showRowColHeaders="0" zoomScale="85" zoomScaleNormal="85" workbookViewId="0">
      <pane ySplit="3" topLeftCell="A4" activePane="bottomLeft" state="frozen"/>
      <selection pane="bottomLeft" activeCell="A2" sqref="A2"/>
    </sheetView>
  </sheetViews>
  <sheetFormatPr defaultColWidth="9.33203125" defaultRowHeight="14.4" x14ac:dyDescent="0.3"/>
  <cols>
    <col min="1" max="2" width="36" style="131" customWidth="1"/>
    <col min="3" max="6" width="35.5546875" style="133" customWidth="1"/>
    <col min="7" max="16384" width="9.33203125" style="131"/>
  </cols>
  <sheetData>
    <row r="1" spans="1:6" ht="18" x14ac:dyDescent="0.35">
      <c r="A1" s="326" t="s">
        <v>215</v>
      </c>
      <c r="B1" s="326"/>
      <c r="C1" s="326"/>
      <c r="D1" s="14"/>
      <c r="E1" s="14"/>
      <c r="F1" s="14"/>
    </row>
    <row r="2" spans="1:6" ht="15" thickBot="1" x14ac:dyDescent="0.35">
      <c r="A2" s="15"/>
      <c r="B2" s="15"/>
      <c r="C2" s="16"/>
      <c r="D2" s="16"/>
      <c r="E2" s="16"/>
      <c r="F2" s="16"/>
    </row>
    <row r="3" spans="1:6" ht="18.600000000000001" thickBot="1" x14ac:dyDescent="0.35">
      <c r="A3" s="34" t="s">
        <v>66</v>
      </c>
      <c r="B3" s="35" t="s">
        <v>42</v>
      </c>
      <c r="C3" s="35" t="s">
        <v>113</v>
      </c>
      <c r="D3" s="36" t="s">
        <v>103</v>
      </c>
      <c r="E3" s="36" t="s">
        <v>137</v>
      </c>
      <c r="F3" s="37" t="s">
        <v>48</v>
      </c>
    </row>
    <row r="4" spans="1:6" ht="51.15" customHeight="1" x14ac:dyDescent="0.3">
      <c r="A4" s="31" t="s">
        <v>216</v>
      </c>
      <c r="B4" s="22" t="s">
        <v>217</v>
      </c>
      <c r="C4" s="22" t="s">
        <v>218</v>
      </c>
      <c r="D4" s="23" t="s">
        <v>219</v>
      </c>
      <c r="E4" s="23" t="s">
        <v>220</v>
      </c>
      <c r="F4" s="24" t="s">
        <v>221</v>
      </c>
    </row>
    <row r="5" spans="1:6" ht="51.15" customHeight="1" x14ac:dyDescent="0.3">
      <c r="A5" s="32" t="s">
        <v>222</v>
      </c>
      <c r="B5" s="25" t="s">
        <v>223</v>
      </c>
      <c r="C5" s="25" t="s">
        <v>223</v>
      </c>
      <c r="D5" s="26" t="s">
        <v>224</v>
      </c>
      <c r="E5" s="26" t="s">
        <v>225</v>
      </c>
      <c r="F5" s="27" t="s">
        <v>226</v>
      </c>
    </row>
    <row r="6" spans="1:6" ht="51.15" customHeight="1" x14ac:dyDescent="0.3">
      <c r="A6" s="32" t="s">
        <v>227</v>
      </c>
      <c r="B6" s="22" t="s">
        <v>228</v>
      </c>
      <c r="C6" s="25" t="s">
        <v>229</v>
      </c>
      <c r="D6" s="26" t="s">
        <v>230</v>
      </c>
      <c r="E6" s="26" t="s">
        <v>231</v>
      </c>
      <c r="F6" s="27" t="s">
        <v>232</v>
      </c>
    </row>
    <row r="7" spans="1:6" ht="51.15" customHeight="1" thickBot="1" x14ac:dyDescent="0.35">
      <c r="A7" s="33" t="s">
        <v>233</v>
      </c>
      <c r="B7" s="22" t="s">
        <v>234</v>
      </c>
      <c r="C7" s="28" t="s">
        <v>235</v>
      </c>
      <c r="D7" s="29" t="s">
        <v>236</v>
      </c>
      <c r="E7" s="29" t="s">
        <v>237</v>
      </c>
      <c r="F7" s="30" t="s">
        <v>238</v>
      </c>
    </row>
    <row r="9" spans="1:6" ht="15.6" x14ac:dyDescent="0.3">
      <c r="A9" s="134" t="s">
        <v>239</v>
      </c>
      <c r="B9" s="134"/>
    </row>
    <row r="10" spans="1:6" x14ac:dyDescent="0.3">
      <c r="A10" s="132"/>
      <c r="B10" s="132"/>
    </row>
  </sheetData>
  <sheetProtection algorithmName="SHA-512" hashValue="NCvdvmRHJqARRKO3P+mqdmySSX6B6Y7mV2RlWldbbwY+6cpEQKMJnZqKE6E5pxXh25zPYCxi5CfaPJXltVADyg==" saltValue="jLMrT4szypSWH5b1XsJvag==" spinCount="100000" sheet="1" objects="1" scenarios="1"/>
  <mergeCells count="1">
    <mergeCell ref="A1:C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9B910-BAED-4C4D-895F-7E2853B407FC}">
  <sheetPr codeName="Sheet9">
    <tabColor theme="9"/>
  </sheetPr>
  <dimension ref="A1:O23"/>
  <sheetViews>
    <sheetView showGridLines="0" showRowColHeaders="0" topLeftCell="A3" workbookViewId="0">
      <selection activeCell="H10" sqref="H10"/>
    </sheetView>
  </sheetViews>
  <sheetFormatPr defaultRowHeight="14.4" x14ac:dyDescent="0.3"/>
  <cols>
    <col min="2" max="7" width="12.109375" customWidth="1"/>
  </cols>
  <sheetData>
    <row r="1" spans="1:15" ht="32.1" customHeight="1" x14ac:dyDescent="0.3">
      <c r="A1" s="333" t="s">
        <v>240</v>
      </c>
      <c r="B1" s="334"/>
      <c r="C1" s="334"/>
      <c r="D1" s="334"/>
      <c r="E1" s="334"/>
      <c r="F1" s="334"/>
      <c r="G1" s="334"/>
      <c r="H1" s="334"/>
      <c r="I1" s="334"/>
      <c r="J1" s="334"/>
      <c r="K1" s="334"/>
      <c r="L1" s="334"/>
      <c r="M1" s="334"/>
      <c r="N1" s="334"/>
      <c r="O1" s="335"/>
    </row>
    <row r="2" spans="1:15" x14ac:dyDescent="0.3">
      <c r="A2" s="146"/>
      <c r="B2" s="77"/>
      <c r="C2" s="77"/>
      <c r="D2" s="77"/>
      <c r="E2" s="77"/>
      <c r="F2" s="77"/>
      <c r="G2" s="77"/>
      <c r="H2" s="77"/>
      <c r="I2" s="77"/>
      <c r="J2" s="77"/>
      <c r="K2" s="77"/>
      <c r="L2" s="77"/>
      <c r="M2" s="77"/>
      <c r="N2" s="77"/>
      <c r="O2" s="147"/>
    </row>
    <row r="3" spans="1:15" x14ac:dyDescent="0.3">
      <c r="A3" s="146"/>
      <c r="B3" s="77"/>
      <c r="C3" s="77"/>
      <c r="D3" s="77"/>
      <c r="E3" s="77"/>
      <c r="F3" s="77"/>
      <c r="G3" s="77"/>
      <c r="H3" s="77"/>
      <c r="I3" s="77"/>
      <c r="J3" s="77"/>
      <c r="K3" s="77"/>
      <c r="L3" s="77"/>
      <c r="M3" s="77"/>
      <c r="N3" s="77"/>
      <c r="O3" s="147"/>
    </row>
    <row r="4" spans="1:15" x14ac:dyDescent="0.3">
      <c r="A4" s="146"/>
      <c r="B4" s="77"/>
      <c r="C4" s="77"/>
      <c r="D4" s="77"/>
      <c r="E4" s="77"/>
      <c r="F4" s="77"/>
      <c r="G4" s="77"/>
      <c r="H4" s="77"/>
      <c r="I4" s="77"/>
      <c r="J4" s="77"/>
      <c r="K4" s="77"/>
      <c r="L4" s="77"/>
      <c r="M4" s="77"/>
      <c r="N4" s="77"/>
      <c r="O4" s="147"/>
    </row>
    <row r="5" spans="1:15" x14ac:dyDescent="0.3">
      <c r="A5" s="146"/>
      <c r="B5" s="77"/>
      <c r="C5" s="77"/>
      <c r="D5" s="77"/>
      <c r="E5" s="77"/>
      <c r="F5" s="77"/>
      <c r="G5" s="77"/>
      <c r="H5" s="77"/>
      <c r="I5" s="77"/>
      <c r="J5" s="77"/>
      <c r="K5" s="77"/>
      <c r="L5" s="77"/>
      <c r="M5" s="77"/>
      <c r="N5" s="77"/>
      <c r="O5" s="147"/>
    </row>
    <row r="6" spans="1:15" x14ac:dyDescent="0.3">
      <c r="A6" s="146"/>
      <c r="B6" s="77"/>
      <c r="C6" s="77"/>
      <c r="D6" s="77"/>
      <c r="E6" s="77"/>
      <c r="F6" s="77"/>
      <c r="G6" s="77"/>
      <c r="H6" s="77"/>
      <c r="I6" s="77"/>
      <c r="J6" s="77"/>
      <c r="K6" s="77"/>
      <c r="L6" s="77"/>
      <c r="M6" s="77"/>
      <c r="N6" s="77"/>
      <c r="O6" s="147"/>
    </row>
    <row r="7" spans="1:15" ht="15" thickBot="1" x14ac:dyDescent="0.35">
      <c r="A7" s="146"/>
      <c r="B7" s="77"/>
      <c r="C7" s="77"/>
      <c r="D7" s="77"/>
      <c r="E7" s="77"/>
      <c r="F7" s="77"/>
      <c r="G7" s="77"/>
      <c r="H7" s="77"/>
      <c r="I7" s="77"/>
      <c r="J7" s="77"/>
      <c r="K7" s="77"/>
      <c r="L7" s="77"/>
      <c r="M7" s="77"/>
      <c r="N7" s="77"/>
      <c r="O7" s="147"/>
    </row>
    <row r="8" spans="1:15" ht="15" thickBot="1" x14ac:dyDescent="0.35">
      <c r="A8" s="146"/>
      <c r="B8" s="176" t="s">
        <v>241</v>
      </c>
      <c r="C8" s="177"/>
      <c r="D8" s="177"/>
      <c r="E8" s="177"/>
      <c r="F8" s="177"/>
      <c r="G8" s="178"/>
      <c r="H8" s="77"/>
      <c r="I8" s="77"/>
      <c r="J8" s="77"/>
      <c r="K8" s="77"/>
      <c r="L8" s="77"/>
      <c r="M8" s="77"/>
      <c r="N8" s="77"/>
      <c r="O8" s="147"/>
    </row>
    <row r="9" spans="1:15" ht="15" thickBot="1" x14ac:dyDescent="0.35">
      <c r="A9" s="146"/>
      <c r="B9" s="336"/>
      <c r="C9" s="337"/>
      <c r="D9" s="337"/>
      <c r="E9" s="337"/>
      <c r="F9" s="337"/>
      <c r="G9" s="338"/>
      <c r="H9" s="77"/>
      <c r="I9" s="77"/>
      <c r="J9" s="77"/>
      <c r="K9" s="77"/>
      <c r="L9" s="77"/>
      <c r="M9" s="77"/>
      <c r="N9" s="77"/>
      <c r="O9" s="147"/>
    </row>
    <row r="10" spans="1:15" x14ac:dyDescent="0.3">
      <c r="A10" s="146"/>
      <c r="B10" s="179" t="s">
        <v>242</v>
      </c>
      <c r="C10" s="180"/>
      <c r="D10" s="180"/>
      <c r="E10" s="180"/>
      <c r="F10" s="180"/>
      <c r="G10" s="181"/>
      <c r="H10" s="77"/>
      <c r="I10" s="77"/>
      <c r="J10" s="77"/>
      <c r="K10" s="77"/>
      <c r="L10" s="77"/>
      <c r="M10" s="77"/>
      <c r="N10" s="77"/>
      <c r="O10" s="147"/>
    </row>
    <row r="11" spans="1:15" x14ac:dyDescent="0.3">
      <c r="A11" s="146"/>
      <c r="B11" s="339"/>
      <c r="C11" s="340"/>
      <c r="D11" s="340"/>
      <c r="E11" s="340"/>
      <c r="F11" s="340"/>
      <c r="G11" s="341"/>
      <c r="H11" s="77"/>
      <c r="I11" s="77"/>
      <c r="J11" s="77"/>
      <c r="K11" s="77"/>
      <c r="L11" s="77"/>
      <c r="M11" s="77"/>
      <c r="N11" s="77"/>
      <c r="O11" s="147"/>
    </row>
    <row r="12" spans="1:15" x14ac:dyDescent="0.3">
      <c r="A12" s="146"/>
      <c r="B12" s="179" t="s">
        <v>243</v>
      </c>
      <c r="C12" s="180"/>
      <c r="D12" s="180"/>
      <c r="E12" s="180"/>
      <c r="F12" s="180"/>
      <c r="G12" s="181"/>
      <c r="H12" s="77"/>
      <c r="I12" s="77"/>
      <c r="J12" s="77"/>
      <c r="K12" s="77"/>
      <c r="L12" s="77"/>
      <c r="M12" s="77"/>
      <c r="N12" s="77"/>
      <c r="O12" s="147"/>
    </row>
    <row r="13" spans="1:15" x14ac:dyDescent="0.3">
      <c r="A13" s="146"/>
      <c r="B13" s="339"/>
      <c r="C13" s="340"/>
      <c r="D13" s="340"/>
      <c r="E13" s="340"/>
      <c r="F13" s="340"/>
      <c r="G13" s="341"/>
      <c r="H13" s="77"/>
      <c r="I13" s="77"/>
      <c r="J13" s="77"/>
      <c r="K13" s="77"/>
      <c r="L13" s="77"/>
      <c r="M13" s="77"/>
      <c r="N13" s="77"/>
      <c r="O13" s="147"/>
    </row>
    <row r="14" spans="1:15" x14ac:dyDescent="0.3">
      <c r="A14" s="146"/>
      <c r="B14" s="179" t="s">
        <v>244</v>
      </c>
      <c r="C14" s="180"/>
      <c r="D14" s="180"/>
      <c r="E14" s="180"/>
      <c r="F14" s="180"/>
      <c r="G14" s="181"/>
      <c r="H14" s="77"/>
      <c r="I14" s="77"/>
      <c r="J14" s="77"/>
      <c r="K14" s="77"/>
      <c r="L14" s="77"/>
      <c r="M14" s="77"/>
      <c r="N14" s="77"/>
      <c r="O14" s="147"/>
    </row>
    <row r="15" spans="1:15" x14ac:dyDescent="0.3">
      <c r="A15" s="146"/>
      <c r="B15" s="339"/>
      <c r="C15" s="340"/>
      <c r="D15" s="340"/>
      <c r="E15" s="340"/>
      <c r="F15" s="340"/>
      <c r="G15" s="341"/>
      <c r="H15" s="77"/>
      <c r="I15" s="77"/>
      <c r="J15" s="77"/>
      <c r="K15" s="77"/>
      <c r="L15" s="77"/>
      <c r="M15" s="77"/>
      <c r="N15" s="77"/>
      <c r="O15" s="147"/>
    </row>
    <row r="16" spans="1:15" x14ac:dyDescent="0.3">
      <c r="A16" s="146"/>
      <c r="B16" s="339"/>
      <c r="C16" s="340"/>
      <c r="D16" s="340"/>
      <c r="E16" s="340"/>
      <c r="F16" s="340"/>
      <c r="G16" s="341"/>
      <c r="H16" s="77"/>
      <c r="I16" s="77"/>
      <c r="J16" s="77"/>
      <c r="K16" s="77"/>
      <c r="L16" s="77"/>
      <c r="M16" s="77"/>
      <c r="N16" s="77"/>
      <c r="O16" s="147"/>
    </row>
    <row r="17" spans="1:15" x14ac:dyDescent="0.3">
      <c r="A17" s="146"/>
      <c r="B17" s="339"/>
      <c r="C17" s="340"/>
      <c r="D17" s="340"/>
      <c r="E17" s="340"/>
      <c r="F17" s="340"/>
      <c r="G17" s="341"/>
      <c r="H17" s="77"/>
      <c r="I17" s="77"/>
      <c r="J17" s="77"/>
      <c r="K17" s="77"/>
      <c r="L17" s="77"/>
      <c r="M17" s="77"/>
      <c r="N17" s="77"/>
      <c r="O17" s="147"/>
    </row>
    <row r="18" spans="1:15" x14ac:dyDescent="0.3">
      <c r="A18" s="146"/>
      <c r="B18" s="179" t="s">
        <v>245</v>
      </c>
      <c r="C18" s="182"/>
      <c r="D18" s="182"/>
      <c r="E18" s="182"/>
      <c r="F18" s="182"/>
      <c r="G18" s="183"/>
      <c r="H18" s="77"/>
      <c r="I18" s="77"/>
      <c r="J18" s="77"/>
      <c r="K18" s="77"/>
      <c r="L18" s="77"/>
      <c r="M18" s="77"/>
      <c r="N18" s="77"/>
      <c r="O18" s="147"/>
    </row>
    <row r="19" spans="1:15" x14ac:dyDescent="0.3">
      <c r="A19" s="146"/>
      <c r="B19" s="327"/>
      <c r="C19" s="328"/>
      <c r="D19" s="328"/>
      <c r="E19" s="328"/>
      <c r="F19" s="328"/>
      <c r="G19" s="329"/>
      <c r="H19" s="77"/>
      <c r="I19" s="77"/>
      <c r="J19" s="77"/>
      <c r="K19" s="77"/>
      <c r="L19" s="77"/>
      <c r="M19" s="77"/>
      <c r="N19" s="77"/>
      <c r="O19" s="147"/>
    </row>
    <row r="20" spans="1:15" x14ac:dyDescent="0.3">
      <c r="A20" s="146"/>
      <c r="B20" s="327"/>
      <c r="C20" s="328"/>
      <c r="D20" s="328"/>
      <c r="E20" s="328"/>
      <c r="F20" s="328"/>
      <c r="G20" s="329"/>
      <c r="H20" s="77"/>
      <c r="I20" s="77"/>
      <c r="J20" s="77"/>
      <c r="K20" s="77"/>
      <c r="L20" s="77"/>
      <c r="M20" s="77"/>
      <c r="N20" s="77"/>
      <c r="O20" s="147"/>
    </row>
    <row r="21" spans="1:15" ht="15" thickBot="1" x14ac:dyDescent="0.35">
      <c r="A21" s="146"/>
      <c r="B21" s="330"/>
      <c r="C21" s="331"/>
      <c r="D21" s="331"/>
      <c r="E21" s="331"/>
      <c r="F21" s="331"/>
      <c r="G21" s="332"/>
      <c r="H21" s="77"/>
      <c r="I21" s="77"/>
      <c r="J21" s="77"/>
      <c r="K21" s="77"/>
      <c r="L21" s="77"/>
      <c r="M21" s="77"/>
      <c r="N21" s="77"/>
      <c r="O21" s="147"/>
    </row>
    <row r="22" spans="1:15" x14ac:dyDescent="0.3">
      <c r="A22" s="146"/>
      <c r="B22" s="162" t="s">
        <v>246</v>
      </c>
      <c r="C22" s="77"/>
      <c r="D22" s="77"/>
      <c r="E22" s="77"/>
      <c r="F22" s="77"/>
      <c r="G22" s="77"/>
      <c r="H22" s="77"/>
      <c r="I22" s="77"/>
      <c r="J22" s="77"/>
      <c r="K22" s="77"/>
      <c r="L22" s="77"/>
      <c r="M22" s="77"/>
      <c r="N22" s="77"/>
      <c r="O22" s="147"/>
    </row>
    <row r="23" spans="1:15" ht="15" thickBot="1" x14ac:dyDescent="0.35">
      <c r="A23" s="148"/>
      <c r="B23" s="149"/>
      <c r="C23" s="149"/>
      <c r="D23" s="149"/>
      <c r="E23" s="149"/>
      <c r="F23" s="149"/>
      <c r="G23" s="149"/>
      <c r="H23" s="149"/>
      <c r="I23" s="149"/>
      <c r="J23" s="149"/>
      <c r="K23" s="149"/>
      <c r="L23" s="149"/>
      <c r="M23" s="149"/>
      <c r="N23" s="149"/>
      <c r="O23" s="150"/>
    </row>
  </sheetData>
  <sheetProtection algorithmName="SHA-512" hashValue="wav7mhTycUZoMtLlcC6BCH14hCZA0DlG2r9pdiVUgz6DBl4PrKSuMdHPSmJgV6LWQWjQiAjiiZ4/+xGE/AvcOg==" saltValue="d7PPJht87ioIUNVu0dMR0Q==" spinCount="100000" sheet="1" objects="1" scenarios="1"/>
  <mergeCells count="6">
    <mergeCell ref="B19:G21"/>
    <mergeCell ref="A1:O1"/>
    <mergeCell ref="B9:G9"/>
    <mergeCell ref="B11:G11"/>
    <mergeCell ref="B13:G13"/>
    <mergeCell ref="B15:G17"/>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27C7F-4E73-4730-B886-D202E8D0FC5E}">
  <sheetPr codeName="Sheet6"/>
  <dimension ref="A1:K76"/>
  <sheetViews>
    <sheetView workbookViewId="0">
      <selection activeCell="A22" sqref="A22"/>
    </sheetView>
  </sheetViews>
  <sheetFormatPr defaultRowHeight="14.4" x14ac:dyDescent="0.3"/>
  <cols>
    <col min="1" max="1" width="12.44140625" bestFit="1" customWidth="1"/>
    <col min="2" max="2" width="24.5546875" bestFit="1" customWidth="1"/>
    <col min="3" max="3" width="21.5546875" bestFit="1" customWidth="1"/>
    <col min="4" max="4" width="17.5546875" bestFit="1" customWidth="1"/>
    <col min="5" max="5" width="24.5546875" style="141" customWidth="1"/>
    <col min="6" max="6" width="25" style="3" customWidth="1"/>
    <col min="7" max="7" width="12.44140625" bestFit="1" customWidth="1"/>
    <col min="8" max="8" width="18.109375" bestFit="1" customWidth="1"/>
    <col min="9" max="9" width="6.5546875" bestFit="1" customWidth="1"/>
    <col min="10" max="10" width="10.6640625" bestFit="1" customWidth="1"/>
  </cols>
  <sheetData>
    <row r="1" spans="1:11" x14ac:dyDescent="0.3">
      <c r="A1" s="130" t="s">
        <v>247</v>
      </c>
    </row>
    <row r="2" spans="1:11" x14ac:dyDescent="0.3">
      <c r="E2" s="140" t="s">
        <v>248</v>
      </c>
      <c r="F2" s="140" t="s">
        <v>249</v>
      </c>
    </row>
    <row r="3" spans="1:11" x14ac:dyDescent="0.3">
      <c r="A3" t="s">
        <v>250</v>
      </c>
      <c r="F3" s="3" t="s">
        <v>251</v>
      </c>
      <c r="H3" s="342" t="s">
        <v>252</v>
      </c>
      <c r="I3" s="342"/>
      <c r="J3" s="342"/>
    </row>
    <row r="4" spans="1:11" x14ac:dyDescent="0.3">
      <c r="A4">
        <v>14</v>
      </c>
    </row>
    <row r="6" spans="1:11" x14ac:dyDescent="0.3">
      <c r="A6" s="67" t="s">
        <v>253</v>
      </c>
      <c r="B6" t="s">
        <v>254</v>
      </c>
      <c r="F6" s="3" t="s">
        <v>59</v>
      </c>
      <c r="H6" s="142"/>
    </row>
    <row r="7" spans="1:11" ht="18" x14ac:dyDescent="0.35">
      <c r="A7" s="68" t="s">
        <v>27</v>
      </c>
      <c r="B7">
        <v>4</v>
      </c>
      <c r="H7" s="165" t="s">
        <v>255</v>
      </c>
      <c r="I7" s="152"/>
      <c r="J7" s="152"/>
      <c r="K7" s="152"/>
    </row>
    <row r="8" spans="1:11" x14ac:dyDescent="0.3">
      <c r="A8" s="68" t="s">
        <v>29</v>
      </c>
      <c r="B8">
        <v>4</v>
      </c>
      <c r="H8" s="151" t="s">
        <v>256</v>
      </c>
      <c r="I8" s="152"/>
      <c r="J8" s="152"/>
      <c r="K8" s="152"/>
    </row>
    <row r="9" spans="1:11" x14ac:dyDescent="0.3">
      <c r="A9" s="68" t="s">
        <v>28</v>
      </c>
      <c r="B9">
        <v>6</v>
      </c>
      <c r="H9" s="151" t="s">
        <v>257</v>
      </c>
      <c r="I9" s="152"/>
      <c r="J9" s="152"/>
      <c r="K9" s="152"/>
    </row>
    <row r="10" spans="1:11" x14ac:dyDescent="0.3">
      <c r="A10" s="68" t="s">
        <v>258</v>
      </c>
      <c r="B10">
        <v>14</v>
      </c>
    </row>
    <row r="11" spans="1:11" x14ac:dyDescent="0.3">
      <c r="A11" s="68"/>
    </row>
    <row r="12" spans="1:11" x14ac:dyDescent="0.3">
      <c r="A12" s="67" t="s">
        <v>59</v>
      </c>
      <c r="B12" t="s">
        <v>28</v>
      </c>
      <c r="E12" s="141" t="s">
        <v>259</v>
      </c>
      <c r="H12" s="184" t="s">
        <v>260</v>
      </c>
      <c r="I12" s="184"/>
      <c r="J12" s="184"/>
      <c r="K12" s="184"/>
    </row>
    <row r="14" spans="1:11" x14ac:dyDescent="0.3">
      <c r="A14" s="67" t="s">
        <v>253</v>
      </c>
      <c r="B14" t="s">
        <v>261</v>
      </c>
    </row>
    <row r="15" spans="1:11" x14ac:dyDescent="0.3">
      <c r="A15" s="68" t="s">
        <v>23</v>
      </c>
      <c r="B15">
        <v>4</v>
      </c>
      <c r="F15" s="3" t="s">
        <v>58</v>
      </c>
    </row>
    <row r="16" spans="1:11" x14ac:dyDescent="0.3">
      <c r="A16" s="68" t="s">
        <v>22</v>
      </c>
      <c r="B16">
        <v>2</v>
      </c>
    </row>
    <row r="17" spans="1:6" x14ac:dyDescent="0.3">
      <c r="A17" s="68" t="s">
        <v>258</v>
      </c>
      <c r="B17">
        <v>6</v>
      </c>
    </row>
    <row r="21" spans="1:6" x14ac:dyDescent="0.3">
      <c r="A21" t="s">
        <v>262</v>
      </c>
      <c r="F21" s="3" t="s">
        <v>263</v>
      </c>
    </row>
    <row r="22" spans="1:6" x14ac:dyDescent="0.3">
      <c r="A22" s="69">
        <v>0.435</v>
      </c>
    </row>
    <row r="24" spans="1:6" x14ac:dyDescent="0.3">
      <c r="A24" t="s">
        <v>264</v>
      </c>
      <c r="B24" t="s">
        <v>265</v>
      </c>
      <c r="C24" t="s">
        <v>266</v>
      </c>
      <c r="D24" t="s">
        <v>267</v>
      </c>
      <c r="F24" s="3" t="s">
        <v>194</v>
      </c>
    </row>
    <row r="25" spans="1:6" x14ac:dyDescent="0.3">
      <c r="A25" s="70">
        <v>13000000</v>
      </c>
      <c r="B25" s="70">
        <v>3900000</v>
      </c>
      <c r="C25" s="70">
        <v>13500000</v>
      </c>
      <c r="D25" s="70">
        <v>-500000</v>
      </c>
    </row>
    <row r="26" spans="1:6" x14ac:dyDescent="0.3">
      <c r="A26" s="70"/>
      <c r="B26" s="70"/>
      <c r="C26" s="70"/>
      <c r="D26" s="70"/>
    </row>
    <row r="27" spans="1:6" x14ac:dyDescent="0.3">
      <c r="A27" s="67" t="s">
        <v>59</v>
      </c>
      <c r="B27" t="s">
        <v>28</v>
      </c>
      <c r="E27" s="141" t="s">
        <v>259</v>
      </c>
    </row>
    <row r="29" spans="1:6" x14ac:dyDescent="0.3">
      <c r="A29" s="67" t="s">
        <v>253</v>
      </c>
      <c r="B29" t="s">
        <v>268</v>
      </c>
      <c r="F29" s="3" t="s">
        <v>67</v>
      </c>
    </row>
    <row r="30" spans="1:6" x14ac:dyDescent="0.3">
      <c r="A30" s="68" t="s">
        <v>85</v>
      </c>
      <c r="B30">
        <v>2</v>
      </c>
    </row>
    <row r="31" spans="1:6" x14ac:dyDescent="0.3">
      <c r="A31" s="68" t="s">
        <v>94</v>
      </c>
      <c r="B31">
        <v>1</v>
      </c>
    </row>
    <row r="32" spans="1:6" x14ac:dyDescent="0.3">
      <c r="A32" s="68" t="s">
        <v>114</v>
      </c>
      <c r="B32">
        <v>1</v>
      </c>
    </row>
    <row r="33" spans="1:6" x14ac:dyDescent="0.3">
      <c r="A33" s="68" t="s">
        <v>129</v>
      </c>
      <c r="B33">
        <v>2</v>
      </c>
    </row>
    <row r="34" spans="1:6" x14ac:dyDescent="0.3">
      <c r="A34" s="68" t="s">
        <v>258</v>
      </c>
      <c r="B34">
        <v>6</v>
      </c>
    </row>
    <row r="36" spans="1:6" x14ac:dyDescent="0.3">
      <c r="A36" s="68"/>
    </row>
    <row r="37" spans="1:6" x14ac:dyDescent="0.3">
      <c r="A37" s="67" t="s">
        <v>55</v>
      </c>
      <c r="B37" t="s">
        <v>269</v>
      </c>
    </row>
    <row r="38" spans="1:6" x14ac:dyDescent="0.3">
      <c r="F38" s="3" t="s">
        <v>71</v>
      </c>
    </row>
    <row r="39" spans="1:6" x14ac:dyDescent="0.3">
      <c r="A39" s="67" t="s">
        <v>253</v>
      </c>
      <c r="B39" t="s">
        <v>270</v>
      </c>
    </row>
    <row r="40" spans="1:6" x14ac:dyDescent="0.3">
      <c r="A40" s="68" t="s">
        <v>133</v>
      </c>
      <c r="B40">
        <v>4</v>
      </c>
    </row>
    <row r="41" spans="1:6" x14ac:dyDescent="0.3">
      <c r="A41" s="68" t="s">
        <v>88</v>
      </c>
      <c r="B41">
        <v>2</v>
      </c>
    </row>
    <row r="42" spans="1:6" x14ac:dyDescent="0.3">
      <c r="A42" s="68" t="s">
        <v>107</v>
      </c>
      <c r="B42">
        <v>2</v>
      </c>
    </row>
    <row r="43" spans="1:6" x14ac:dyDescent="0.3">
      <c r="A43" s="68" t="s">
        <v>117</v>
      </c>
      <c r="B43">
        <v>2</v>
      </c>
    </row>
    <row r="44" spans="1:6" x14ac:dyDescent="0.3">
      <c r="A44" s="68" t="s">
        <v>124</v>
      </c>
      <c r="B44">
        <v>2</v>
      </c>
    </row>
    <row r="45" spans="1:6" x14ac:dyDescent="0.3">
      <c r="A45" s="68" t="s">
        <v>98</v>
      </c>
      <c r="B45">
        <v>2</v>
      </c>
    </row>
    <row r="46" spans="1:6" x14ac:dyDescent="0.3">
      <c r="A46" s="68" t="s">
        <v>258</v>
      </c>
      <c r="B46">
        <v>14</v>
      </c>
    </row>
    <row r="49" spans="1:3" x14ac:dyDescent="0.3">
      <c r="A49" s="215"/>
      <c r="B49" s="216"/>
      <c r="C49" s="217"/>
    </row>
    <row r="50" spans="1:3" x14ac:dyDescent="0.3">
      <c r="A50" s="218"/>
      <c r="B50" s="87"/>
      <c r="C50" s="219"/>
    </row>
    <row r="51" spans="1:3" x14ac:dyDescent="0.3">
      <c r="A51" s="218"/>
      <c r="B51" s="87"/>
      <c r="C51" s="219"/>
    </row>
    <row r="52" spans="1:3" x14ac:dyDescent="0.3">
      <c r="A52" s="218"/>
      <c r="B52" s="87"/>
      <c r="C52" s="219"/>
    </row>
    <row r="53" spans="1:3" x14ac:dyDescent="0.3">
      <c r="A53" s="218"/>
      <c r="B53" s="87"/>
      <c r="C53" s="219"/>
    </row>
    <row r="54" spans="1:3" x14ac:dyDescent="0.3">
      <c r="A54" s="218"/>
      <c r="B54" s="87"/>
      <c r="C54" s="219"/>
    </row>
    <row r="55" spans="1:3" x14ac:dyDescent="0.3">
      <c r="A55" s="218"/>
      <c r="B55" s="87"/>
      <c r="C55" s="219"/>
    </row>
    <row r="56" spans="1:3" x14ac:dyDescent="0.3">
      <c r="A56" s="218"/>
      <c r="B56" s="87"/>
      <c r="C56" s="219"/>
    </row>
    <row r="57" spans="1:3" x14ac:dyDescent="0.3">
      <c r="A57" s="218"/>
      <c r="B57" s="87"/>
      <c r="C57" s="219"/>
    </row>
    <row r="58" spans="1:3" x14ac:dyDescent="0.3">
      <c r="A58" s="218"/>
      <c r="B58" s="87"/>
      <c r="C58" s="219"/>
    </row>
    <row r="59" spans="1:3" x14ac:dyDescent="0.3">
      <c r="A59" s="218"/>
      <c r="B59" s="87"/>
      <c r="C59" s="219"/>
    </row>
    <row r="60" spans="1:3" x14ac:dyDescent="0.3">
      <c r="A60" s="218"/>
      <c r="B60" s="87"/>
      <c r="C60" s="219"/>
    </row>
    <row r="61" spans="1:3" x14ac:dyDescent="0.3">
      <c r="A61" s="218"/>
      <c r="B61" s="87"/>
      <c r="C61" s="219"/>
    </row>
    <row r="62" spans="1:3" x14ac:dyDescent="0.3">
      <c r="A62" s="218"/>
      <c r="B62" s="87"/>
      <c r="C62" s="219"/>
    </row>
    <row r="63" spans="1:3" x14ac:dyDescent="0.3">
      <c r="A63" s="218"/>
      <c r="B63" s="87"/>
      <c r="C63" s="219"/>
    </row>
    <row r="64" spans="1:3" x14ac:dyDescent="0.3">
      <c r="A64" s="218"/>
      <c r="B64" s="87"/>
      <c r="C64" s="219"/>
    </row>
    <row r="65" spans="1:8" x14ac:dyDescent="0.3">
      <c r="A65" s="218"/>
      <c r="B65" s="87"/>
      <c r="C65" s="219"/>
    </row>
    <row r="66" spans="1:8" x14ac:dyDescent="0.3">
      <c r="A66" s="220"/>
      <c r="B66" s="221"/>
      <c r="C66" s="222"/>
    </row>
    <row r="68" spans="1:8" x14ac:dyDescent="0.3">
      <c r="A68" s="67" t="s">
        <v>253</v>
      </c>
      <c r="B68" t="s">
        <v>271</v>
      </c>
      <c r="F68" s="3" t="s">
        <v>272</v>
      </c>
      <c r="G68" s="67" t="s">
        <v>253</v>
      </c>
      <c r="H68" t="s">
        <v>273</v>
      </c>
    </row>
    <row r="69" spans="1:8" x14ac:dyDescent="0.3">
      <c r="A69" s="68" t="s">
        <v>87</v>
      </c>
      <c r="B69">
        <v>2</v>
      </c>
      <c r="C69" s="144" t="s">
        <v>274</v>
      </c>
      <c r="D69" s="145">
        <f>COUNTA(A69:A77)</f>
        <v>6</v>
      </c>
      <c r="G69" s="68" t="s">
        <v>137</v>
      </c>
      <c r="H69">
        <v>2</v>
      </c>
    </row>
    <row r="70" spans="1:8" x14ac:dyDescent="0.3">
      <c r="A70" s="68" t="s">
        <v>97</v>
      </c>
      <c r="B70">
        <v>2</v>
      </c>
      <c r="F70" s="3" t="s">
        <v>39</v>
      </c>
      <c r="G70" s="68" t="s">
        <v>103</v>
      </c>
      <c r="H70">
        <v>3</v>
      </c>
    </row>
    <row r="71" spans="1:8" x14ac:dyDescent="0.3">
      <c r="A71" s="68" t="s">
        <v>106</v>
      </c>
      <c r="B71">
        <v>2</v>
      </c>
      <c r="G71" s="68" t="s">
        <v>48</v>
      </c>
      <c r="H71">
        <v>2</v>
      </c>
    </row>
    <row r="72" spans="1:8" x14ac:dyDescent="0.3">
      <c r="A72" s="68" t="s">
        <v>116</v>
      </c>
      <c r="B72">
        <v>2</v>
      </c>
      <c r="G72" s="68" t="s">
        <v>113</v>
      </c>
      <c r="H72">
        <v>3</v>
      </c>
    </row>
    <row r="73" spans="1:8" x14ac:dyDescent="0.3">
      <c r="A73" s="68" t="s">
        <v>123</v>
      </c>
      <c r="B73">
        <v>2</v>
      </c>
      <c r="G73" s="68" t="s">
        <v>42</v>
      </c>
      <c r="H73">
        <v>4</v>
      </c>
    </row>
    <row r="74" spans="1:8" x14ac:dyDescent="0.3">
      <c r="A74" s="68" t="s">
        <v>132</v>
      </c>
      <c r="B74">
        <v>4</v>
      </c>
      <c r="G74" s="68" t="s">
        <v>258</v>
      </c>
      <c r="H74">
        <v>14</v>
      </c>
    </row>
    <row r="76" spans="1:8" x14ac:dyDescent="0.3">
      <c r="E76" s="141" t="s">
        <v>275</v>
      </c>
    </row>
  </sheetData>
  <mergeCells count="1">
    <mergeCell ref="H3:J3"/>
  </mergeCells>
  <pageMargins left="0.7" right="0.7" top="0.75" bottom="0.75" header="0.3" footer="0.3"/>
  <pageSetup orientation="portrait" r:id="rId11"/>
  <drawing r:id="rId1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15080-2F83-4782-A445-8F3ED072E543}">
  <sheetPr codeName="Sheet5"/>
  <dimension ref="A1:M53"/>
  <sheetViews>
    <sheetView topLeftCell="A19" workbookViewId="0">
      <selection activeCell="C38" sqref="C38"/>
    </sheetView>
  </sheetViews>
  <sheetFormatPr defaultColWidth="8.88671875" defaultRowHeight="14.4" x14ac:dyDescent="0.3"/>
  <cols>
    <col min="1" max="1" width="9.33203125" bestFit="1" customWidth="1"/>
    <col min="2" max="2" width="37.88671875" customWidth="1"/>
    <col min="3" max="3" width="21.109375" customWidth="1"/>
    <col min="4" max="4" width="12.44140625" customWidth="1"/>
    <col min="5" max="5" width="14.33203125" customWidth="1"/>
    <col min="6" max="6" width="16.44140625" customWidth="1"/>
    <col min="7" max="7" width="31.109375" customWidth="1"/>
    <col min="8" max="8" width="46.33203125" customWidth="1"/>
    <col min="9" max="9" width="28.5546875" customWidth="1"/>
    <col min="10" max="10" width="61.109375" customWidth="1"/>
    <col min="11" max="11" width="42.33203125" customWidth="1"/>
    <col min="12" max="12" width="19.5546875" customWidth="1"/>
    <col min="13" max="13" width="24.33203125" customWidth="1"/>
  </cols>
  <sheetData>
    <row r="1" spans="1:13" x14ac:dyDescent="0.3">
      <c r="A1" s="1" t="s">
        <v>276</v>
      </c>
      <c r="B1" s="1" t="s">
        <v>72</v>
      </c>
      <c r="C1" s="1" t="s">
        <v>277</v>
      </c>
      <c r="D1" s="1" t="s">
        <v>58</v>
      </c>
      <c r="E1" s="1" t="s">
        <v>59</v>
      </c>
      <c r="F1" s="1" t="s">
        <v>278</v>
      </c>
      <c r="G1" s="1" t="s">
        <v>71</v>
      </c>
      <c r="H1" s="1" t="s">
        <v>69</v>
      </c>
      <c r="I1" s="2" t="s">
        <v>66</v>
      </c>
      <c r="J1" s="2" t="s">
        <v>216</v>
      </c>
      <c r="K1" s="2" t="s">
        <v>222</v>
      </c>
      <c r="L1" s="2" t="s">
        <v>227</v>
      </c>
      <c r="M1" s="2" t="s">
        <v>233</v>
      </c>
    </row>
    <row r="2" spans="1:13" x14ac:dyDescent="0.3">
      <c r="A2" t="s">
        <v>279</v>
      </c>
      <c r="B2" t="s">
        <v>118</v>
      </c>
      <c r="C2" t="s">
        <v>120</v>
      </c>
      <c r="D2" t="s">
        <v>24</v>
      </c>
      <c r="E2" t="s">
        <v>29</v>
      </c>
      <c r="F2" t="s">
        <v>85</v>
      </c>
      <c r="G2" t="s">
        <v>133</v>
      </c>
      <c r="H2" t="s">
        <v>280</v>
      </c>
      <c r="I2" s="3" t="s">
        <v>137</v>
      </c>
      <c r="J2" s="3" t="s">
        <v>220</v>
      </c>
      <c r="K2" s="3" t="s">
        <v>225</v>
      </c>
      <c r="L2" s="3" t="s">
        <v>231</v>
      </c>
      <c r="M2" s="3" t="s">
        <v>237</v>
      </c>
    </row>
    <row r="3" spans="1:13" x14ac:dyDescent="0.3">
      <c r="A3" t="s">
        <v>281</v>
      </c>
      <c r="B3" t="s">
        <v>99</v>
      </c>
      <c r="C3" t="s">
        <v>92</v>
      </c>
      <c r="D3" t="s">
        <v>23</v>
      </c>
      <c r="E3" t="s">
        <v>27</v>
      </c>
      <c r="F3" t="s">
        <v>94</v>
      </c>
      <c r="G3" t="s">
        <v>98</v>
      </c>
      <c r="H3" t="s">
        <v>282</v>
      </c>
      <c r="I3" s="3" t="s">
        <v>103</v>
      </c>
      <c r="J3" s="3" t="s">
        <v>219</v>
      </c>
      <c r="K3" s="3" t="s">
        <v>224</v>
      </c>
      <c r="L3" s="3" t="s">
        <v>230</v>
      </c>
      <c r="M3" s="3" t="s">
        <v>236</v>
      </c>
    </row>
    <row r="4" spans="1:13" x14ac:dyDescent="0.3">
      <c r="A4" t="s">
        <v>283</v>
      </c>
      <c r="B4" t="s">
        <v>108</v>
      </c>
      <c r="C4" t="s">
        <v>101</v>
      </c>
      <c r="D4" t="s">
        <v>22</v>
      </c>
      <c r="E4" t="s">
        <v>28</v>
      </c>
      <c r="F4" t="s">
        <v>114</v>
      </c>
      <c r="G4" t="s">
        <v>107</v>
      </c>
      <c r="H4" t="s">
        <v>122</v>
      </c>
      <c r="I4" s="3" t="s">
        <v>113</v>
      </c>
      <c r="J4" s="3" t="s">
        <v>284</v>
      </c>
      <c r="K4" s="3" t="s">
        <v>223</v>
      </c>
      <c r="L4" s="3" t="s">
        <v>229</v>
      </c>
      <c r="M4" s="3" t="s">
        <v>235</v>
      </c>
    </row>
    <row r="5" spans="1:13" x14ac:dyDescent="0.3">
      <c r="A5" t="s">
        <v>285</v>
      </c>
      <c r="B5" t="s">
        <v>89</v>
      </c>
      <c r="C5" t="s">
        <v>110</v>
      </c>
      <c r="D5" t="s">
        <v>112</v>
      </c>
      <c r="F5" t="s">
        <v>129</v>
      </c>
      <c r="G5" t="s">
        <v>88</v>
      </c>
      <c r="H5" t="s">
        <v>286</v>
      </c>
      <c r="I5" s="3" t="s">
        <v>48</v>
      </c>
      <c r="J5" s="3" t="s">
        <v>221</v>
      </c>
      <c r="K5" s="3" t="s">
        <v>226</v>
      </c>
      <c r="L5" s="3" t="s">
        <v>232</v>
      </c>
      <c r="M5" s="3" t="s">
        <v>238</v>
      </c>
    </row>
    <row r="6" spans="1:13" x14ac:dyDescent="0.3">
      <c r="A6" t="s">
        <v>287</v>
      </c>
      <c r="B6" t="s">
        <v>134</v>
      </c>
      <c r="C6" t="s">
        <v>127</v>
      </c>
      <c r="G6" t="s">
        <v>288</v>
      </c>
      <c r="H6" t="s">
        <v>194</v>
      </c>
      <c r="I6" s="223" t="s">
        <v>42</v>
      </c>
    </row>
    <row r="7" spans="1:13" x14ac:dyDescent="0.3">
      <c r="A7" t="s">
        <v>289</v>
      </c>
      <c r="B7" t="s">
        <v>125</v>
      </c>
      <c r="C7" t="s">
        <v>136</v>
      </c>
      <c r="G7" t="s">
        <v>117</v>
      </c>
      <c r="H7" t="s">
        <v>290</v>
      </c>
      <c r="K7" s="4" t="s">
        <v>291</v>
      </c>
    </row>
    <row r="8" spans="1:13" x14ac:dyDescent="0.3">
      <c r="A8" t="s">
        <v>292</v>
      </c>
      <c r="B8" t="s">
        <v>293</v>
      </c>
      <c r="C8" t="s">
        <v>139</v>
      </c>
      <c r="G8" t="s">
        <v>124</v>
      </c>
      <c r="H8" t="s">
        <v>105</v>
      </c>
      <c r="K8" t="s">
        <v>294</v>
      </c>
      <c r="L8" s="5">
        <v>0.2</v>
      </c>
    </row>
    <row r="9" spans="1:13" x14ac:dyDescent="0.3">
      <c r="A9" t="s">
        <v>295</v>
      </c>
      <c r="C9" t="s">
        <v>143</v>
      </c>
      <c r="G9" t="s">
        <v>296</v>
      </c>
      <c r="H9" t="s">
        <v>96</v>
      </c>
      <c r="K9" t="s">
        <v>33</v>
      </c>
      <c r="L9" s="5">
        <v>0.2</v>
      </c>
    </row>
    <row r="10" spans="1:13" x14ac:dyDescent="0.3">
      <c r="A10" t="s">
        <v>297</v>
      </c>
      <c r="C10" t="s">
        <v>146</v>
      </c>
      <c r="G10" t="s">
        <v>298</v>
      </c>
      <c r="H10" t="s">
        <v>141</v>
      </c>
      <c r="K10" t="s">
        <v>299</v>
      </c>
      <c r="L10" s="5">
        <v>0.4</v>
      </c>
    </row>
    <row r="11" spans="1:13" x14ac:dyDescent="0.3">
      <c r="C11" t="s">
        <v>83</v>
      </c>
      <c r="H11" t="s">
        <v>300</v>
      </c>
      <c r="K11" t="s">
        <v>35</v>
      </c>
      <c r="L11" s="5">
        <v>0.2</v>
      </c>
    </row>
    <row r="12" spans="1:13" x14ac:dyDescent="0.3">
      <c r="H12" t="s">
        <v>131</v>
      </c>
    </row>
    <row r="13" spans="1:13" x14ac:dyDescent="0.3">
      <c r="H13" t="s">
        <v>99</v>
      </c>
      <c r="K13" s="4" t="s">
        <v>301</v>
      </c>
    </row>
    <row r="14" spans="1:13" x14ac:dyDescent="0.3">
      <c r="C14" s="1" t="s">
        <v>56</v>
      </c>
      <c r="H14" t="s">
        <v>302</v>
      </c>
      <c r="K14" t="s">
        <v>303</v>
      </c>
    </row>
    <row r="15" spans="1:13" x14ac:dyDescent="0.3">
      <c r="C15" t="s">
        <v>120</v>
      </c>
      <c r="H15" t="s">
        <v>304</v>
      </c>
      <c r="K15" t="s">
        <v>305</v>
      </c>
    </row>
    <row r="16" spans="1:13" x14ac:dyDescent="0.3">
      <c r="C16" t="s">
        <v>306</v>
      </c>
      <c r="H16" t="s">
        <v>83</v>
      </c>
      <c r="K16" t="s">
        <v>307</v>
      </c>
    </row>
    <row r="17" spans="3:11" x14ac:dyDescent="0.3">
      <c r="C17" t="s">
        <v>308</v>
      </c>
      <c r="K17" t="s">
        <v>309</v>
      </c>
    </row>
    <row r="18" spans="3:11" x14ac:dyDescent="0.3">
      <c r="C18" t="s">
        <v>310</v>
      </c>
      <c r="K18" t="s">
        <v>311</v>
      </c>
    </row>
    <row r="19" spans="3:11" x14ac:dyDescent="0.3">
      <c r="C19" t="s">
        <v>312</v>
      </c>
    </row>
    <row r="20" spans="3:11" x14ac:dyDescent="0.3">
      <c r="C20" t="s">
        <v>313</v>
      </c>
    </row>
    <row r="21" spans="3:11" x14ac:dyDescent="0.3">
      <c r="C21" t="s">
        <v>314</v>
      </c>
    </row>
    <row r="22" spans="3:11" x14ac:dyDescent="0.3">
      <c r="C22" t="s">
        <v>150</v>
      </c>
    </row>
    <row r="23" spans="3:11" x14ac:dyDescent="0.3">
      <c r="C23" t="s">
        <v>93</v>
      </c>
    </row>
    <row r="24" spans="3:11" x14ac:dyDescent="0.3">
      <c r="C24" t="s">
        <v>102</v>
      </c>
    </row>
    <row r="25" spans="3:11" x14ac:dyDescent="0.3">
      <c r="C25" t="s">
        <v>315</v>
      </c>
      <c r="F25" t="s">
        <v>316</v>
      </c>
    </row>
    <row r="26" spans="3:11" x14ac:dyDescent="0.3">
      <c r="C26" t="s">
        <v>317</v>
      </c>
      <c r="F26" t="s">
        <v>318</v>
      </c>
    </row>
    <row r="27" spans="3:11" x14ac:dyDescent="0.3">
      <c r="C27" t="s">
        <v>111</v>
      </c>
      <c r="F27" t="s">
        <v>319</v>
      </c>
    </row>
    <row r="28" spans="3:11" x14ac:dyDescent="0.3">
      <c r="C28" t="s">
        <v>128</v>
      </c>
      <c r="F28" t="s">
        <v>320</v>
      </c>
    </row>
    <row r="29" spans="3:11" x14ac:dyDescent="0.3">
      <c r="C29" t="s">
        <v>136</v>
      </c>
      <c r="F29" t="s">
        <v>321</v>
      </c>
    </row>
    <row r="30" spans="3:11" x14ac:dyDescent="0.3">
      <c r="C30" t="s">
        <v>322</v>
      </c>
      <c r="F30" t="s">
        <v>93</v>
      </c>
    </row>
    <row r="31" spans="3:11" x14ac:dyDescent="0.3">
      <c r="C31" t="s">
        <v>140</v>
      </c>
      <c r="F31" t="s">
        <v>314</v>
      </c>
    </row>
    <row r="32" spans="3:11" x14ac:dyDescent="0.3">
      <c r="C32" t="s">
        <v>323</v>
      </c>
      <c r="F32" t="s">
        <v>111</v>
      </c>
    </row>
    <row r="33" spans="3:6" x14ac:dyDescent="0.3">
      <c r="C33" t="s">
        <v>324</v>
      </c>
      <c r="F33" t="s">
        <v>325</v>
      </c>
    </row>
    <row r="34" spans="3:6" x14ac:dyDescent="0.3">
      <c r="C34" t="s">
        <v>144</v>
      </c>
      <c r="F34" t="s">
        <v>101</v>
      </c>
    </row>
    <row r="35" spans="3:6" x14ac:dyDescent="0.3">
      <c r="C35" t="s">
        <v>326</v>
      </c>
      <c r="F35" t="s">
        <v>327</v>
      </c>
    </row>
    <row r="36" spans="3:6" x14ac:dyDescent="0.3">
      <c r="C36" t="s">
        <v>147</v>
      </c>
      <c r="F36" t="s">
        <v>328</v>
      </c>
    </row>
    <row r="37" spans="3:6" x14ac:dyDescent="0.3">
      <c r="C37" t="s">
        <v>84</v>
      </c>
      <c r="F37" t="s">
        <v>322</v>
      </c>
    </row>
    <row r="38" spans="3:6" x14ac:dyDescent="0.3">
      <c r="F38" t="s">
        <v>329</v>
      </c>
    </row>
    <row r="39" spans="3:6" x14ac:dyDescent="0.3">
      <c r="F39" t="s">
        <v>140</v>
      </c>
    </row>
    <row r="40" spans="3:6" x14ac:dyDescent="0.3">
      <c r="F40" t="s">
        <v>328</v>
      </c>
    </row>
    <row r="41" spans="3:6" x14ac:dyDescent="0.3">
      <c r="F41" t="s">
        <v>330</v>
      </c>
    </row>
    <row r="42" spans="3:6" x14ac:dyDescent="0.3">
      <c r="F42" t="s">
        <v>331</v>
      </c>
    </row>
    <row r="43" spans="3:6" x14ac:dyDescent="0.3">
      <c r="F43" t="s">
        <v>332</v>
      </c>
    </row>
    <row r="44" spans="3:6" x14ac:dyDescent="0.3">
      <c r="F44" t="s">
        <v>333</v>
      </c>
    </row>
    <row r="45" spans="3:6" x14ac:dyDescent="0.3">
      <c r="F45" t="s">
        <v>324</v>
      </c>
    </row>
    <row r="46" spans="3:6" x14ac:dyDescent="0.3">
      <c r="F46" t="s">
        <v>334</v>
      </c>
    </row>
    <row r="47" spans="3:6" x14ac:dyDescent="0.3">
      <c r="F47" t="s">
        <v>335</v>
      </c>
    </row>
    <row r="48" spans="3:6" x14ac:dyDescent="0.3">
      <c r="F48" t="s">
        <v>336</v>
      </c>
    </row>
    <row r="49" spans="6:6" x14ac:dyDescent="0.3">
      <c r="F49" t="s">
        <v>337</v>
      </c>
    </row>
    <row r="50" spans="6:6" x14ac:dyDescent="0.3">
      <c r="F50" t="s">
        <v>338</v>
      </c>
    </row>
    <row r="51" spans="6:6" x14ac:dyDescent="0.3">
      <c r="F51" t="s">
        <v>339</v>
      </c>
    </row>
    <row r="52" spans="6:6" x14ac:dyDescent="0.3">
      <c r="F52" t="s">
        <v>340</v>
      </c>
    </row>
    <row r="53" spans="6:6" x14ac:dyDescent="0.3">
      <c r="F53" t="s">
        <v>341</v>
      </c>
    </row>
  </sheetData>
  <dataValidations disablePrompts="1" count="1">
    <dataValidation type="list" allowBlank="1" showInputMessage="1" showErrorMessage="1" sqref="F2:F5" xr:uid="{22FB796E-B796-42DE-AB61-D73E31611C73}">
      <formula1>$F$2:$F$5</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77FC7AB63BEDB46BF0122C11C722FB3" ma:contentTypeVersion="4" ma:contentTypeDescription="Create a new document." ma:contentTypeScope="" ma:versionID="0bac8f40866532ff98adf892e210dba5">
  <xsd:schema xmlns:xsd="http://www.w3.org/2001/XMLSchema" xmlns:xs="http://www.w3.org/2001/XMLSchema" xmlns:p="http://schemas.microsoft.com/office/2006/metadata/properties" xmlns:ns2="ad5cf026-091e-4490-8256-1f0df4757b9b" xmlns:ns3="042eca5b-17d7-4293-9d9d-4d94e49f53d5" targetNamespace="http://schemas.microsoft.com/office/2006/metadata/properties" ma:root="true" ma:fieldsID="d85a16abb0b50a62867e331b80fce884" ns2:_="" ns3:_="">
    <xsd:import namespace="ad5cf026-091e-4490-8256-1f0df4757b9b"/>
    <xsd:import namespace="042eca5b-17d7-4293-9d9d-4d94e49f53d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d5cf026-091e-4490-8256-1f0df4757b9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42eca5b-17d7-4293-9d9d-4d94e49f53d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4D5D603-BA02-46A1-981E-BEE7A008FEC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130AADCC-9DFD-4F31-9D05-71D970B635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d5cf026-091e-4490-8256-1f0df4757b9b"/>
    <ds:schemaRef ds:uri="042eca5b-17d7-4293-9d9d-4d94e49f53d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3517F75-FB84-4099-A208-44CD206C931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Home Page</vt:lpstr>
      <vt:lpstr>IT Portfolio Dashboard</vt:lpstr>
      <vt:lpstr>IT Project Details</vt:lpstr>
      <vt:lpstr>Schedule Gantt</vt:lpstr>
      <vt:lpstr>Def of Fields</vt:lpstr>
      <vt:lpstr>Proj Sizing Parameters</vt:lpstr>
      <vt:lpstr>Contact PMO</vt:lpstr>
      <vt:lpstr>PIVOT Sheet</vt:lpstr>
      <vt:lpstr>Drop-down List for Reference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Bryan S. San Antonio</dc:creator>
  <cp:keywords/>
  <dc:description/>
  <cp:lastModifiedBy>rlysam</cp:lastModifiedBy>
  <cp:revision/>
  <dcterms:created xsi:type="dcterms:W3CDTF">2023-03-09T01:07:13Z</dcterms:created>
  <dcterms:modified xsi:type="dcterms:W3CDTF">2023-05-04T05:18:39Z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0x010100077FC7AB63BEDB46BF0122C11C722FB3</vt:lpwstr>
  </property>
</Properties>
</file>