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07"/>
  <workbookPr filterPrivacy="1" codeName="ThisWorkbook"/>
  <xr:revisionPtr revIDLastSave="0" documentId="8_{FB509B14-6756-420D-9084-1E374E0F8DD8}" xr6:coauthVersionLast="45" xr6:coauthVersionMax="45" xr10:uidLastSave="{00000000-0000-0000-0000-000000000000}"/>
  <bookViews>
    <workbookView xWindow="-105" yWindow="-105" windowWidth="19425" windowHeight="10425" firstSheet="2" activeTab="2" xr2:uid="{00000000-000D-0000-FFFF-FFFF00000000}"/>
  </bookViews>
  <sheets>
    <sheet name="Income" sheetId="3" r:id="rId1"/>
    <sheet name="Monthly Budget Summary" sheetId="1" r:id="rId2"/>
    <sheet name="Personnel Expenses" sheetId="4" r:id="rId3"/>
    <sheet name="Operating Expenses" sheetId="5" r:id="rId4"/>
  </sheets>
  <definedNames>
    <definedName name="_xlnm._FilterDatabase" localSheetId="0" hidden="1">Income!#REF!</definedName>
    <definedName name="_xlnm._FilterDatabase" localSheetId="1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BUDGET_Title">'Monthly Budget Summary'!$B$2</definedName>
    <definedName name="ColumnTitle1">Totals[[#Headers],[BUDGET TOTALS]]</definedName>
    <definedName name="COMPANY_NAME">'Monthly Budget Summary'!$B$1</definedName>
    <definedName name="_xlnm.Print_Titles" localSheetId="0">Income!$4:$4</definedName>
    <definedName name="_xlnm.Print_Titles" localSheetId="3">'Operating Expenses'!$4:$4</definedName>
    <definedName name="_xlnm.Print_Titles" localSheetId="2">'Personnel Expenses'!$4:$4</definedName>
    <definedName name="Title1">Top5Expenses[[#Headers],[EXPENSE]]</definedName>
    <definedName name="Title2">Income[[#Headers],[INCOME]]</definedName>
    <definedName name="Title3">PersonnelExpenses[[#Headers],[PERSONNEL EXPENSES]]</definedName>
    <definedName name="Title4">OperatingExpenses[[#Headers],[OPERATING EXPENSES]]</definedName>
  </definedNames>
  <calcPr calcId="191028" calcCompleted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2" i="4"/>
  <c r="B2" i="5"/>
  <c r="D25" i="5" l="1"/>
  <c r="C25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D8" i="4"/>
  <c r="D6" i="1" s="1"/>
  <c r="C8" i="4"/>
  <c r="F7" i="4"/>
  <c r="E7" i="4"/>
  <c r="F6" i="4"/>
  <c r="E6" i="4"/>
  <c r="F5" i="4"/>
  <c r="E5" i="4"/>
  <c r="B1" i="4"/>
  <c r="C16" i="1" l="1"/>
  <c r="B16" i="1" s="1"/>
  <c r="C15" i="1"/>
  <c r="B15" i="1" s="1"/>
  <c r="C13" i="1"/>
  <c r="B13" i="1" s="1"/>
  <c r="C12" i="1"/>
  <c r="B12" i="1" s="1"/>
  <c r="C14" i="1"/>
  <c r="B14" i="1" s="1"/>
  <c r="C6" i="1"/>
  <c r="F25" i="5"/>
  <c r="F8" i="4"/>
  <c r="D8" i="3"/>
  <c r="E7" i="3"/>
  <c r="F6" i="3"/>
  <c r="E6" i="3"/>
  <c r="F5" i="3"/>
  <c r="E5" i="3"/>
  <c r="B1" i="3" l="1"/>
  <c r="E13" i="1" l="1"/>
  <c r="E12" i="1" l="1"/>
  <c r="E16" i="1" l="1"/>
  <c r="E15" i="1"/>
  <c r="E14" i="1" l="1"/>
  <c r="E17" i="1" s="1"/>
  <c r="C17" i="1"/>
  <c r="D5" i="1"/>
  <c r="D14" i="1" l="1"/>
  <c r="E6" i="1"/>
  <c r="D7" i="1"/>
  <c r="D15" i="1"/>
  <c r="D13" i="1"/>
  <c r="D16" i="1"/>
  <c r="D12" i="1"/>
  <c r="D17" i="1" l="1"/>
  <c r="C8" i="3" l="1"/>
  <c r="C5" i="1" s="1"/>
  <c r="F7" i="3"/>
  <c r="F8" i="3"/>
  <c r="E5" i="1" l="1"/>
  <c r="C7" i="1"/>
  <c r="E7" i="1" s="1"/>
</calcChain>
</file>

<file path=xl/sharedStrings.xml><?xml version="1.0" encoding="utf-8"?>
<sst xmlns="http://schemas.openxmlformats.org/spreadsheetml/2006/main" count="54" uniqueCount="42">
  <si>
    <t>INCOME</t>
  </si>
  <si>
    <t>ESTIMATED</t>
  </si>
  <si>
    <t>ACTUAL</t>
  </si>
  <si>
    <t>TOP 5 AMOUNT</t>
  </si>
  <si>
    <t>DIFFERENCE</t>
  </si>
  <si>
    <t>Net sales</t>
  </si>
  <si>
    <t>Interest income</t>
  </si>
  <si>
    <t>Asset sales (gain/loss)</t>
  </si>
  <si>
    <t>Total Income</t>
  </si>
  <si>
    <t xml:space="preserve">SOVTECH </t>
  </si>
  <si>
    <t>MONTHLY BUDGET</t>
  </si>
  <si>
    <t>Date</t>
  </si>
  <si>
    <t>BUDGET TOTALS</t>
  </si>
  <si>
    <t>Income</t>
  </si>
  <si>
    <t>Expenses</t>
  </si>
  <si>
    <t>Balance (Income minus Expenses)</t>
  </si>
  <si>
    <t>Budget Overview chart is in this cell. Top 5 Operating Expenses are automatically updated in Top5Expenses table, below.</t>
  </si>
  <si>
    <t>WHAT ARE MY TOP 5 HIGHEST OPERATING EXPENSES?</t>
  </si>
  <si>
    <t>EXPENSE</t>
  </si>
  <si>
    <t>AMOUNT</t>
  </si>
  <si>
    <t>% OF EXPENSES</t>
  </si>
  <si>
    <t>15% REDUCTION</t>
  </si>
  <si>
    <t>Total</t>
  </si>
  <si>
    <t>PERSONNEL EXPENSES</t>
  </si>
  <si>
    <t>Wages</t>
  </si>
  <si>
    <t>Employee benefits</t>
  </si>
  <si>
    <t>Commission</t>
  </si>
  <si>
    <t>Total Personnel Expenses</t>
  </si>
  <si>
    <t>OPERATING EXPENSES</t>
  </si>
  <si>
    <t xml:space="preserve">Advertisment and Marketing </t>
  </si>
  <si>
    <t xml:space="preserve">Platform costs </t>
  </si>
  <si>
    <t xml:space="preserve">Consulting and Contractors </t>
  </si>
  <si>
    <t xml:space="preserve">Computer equipment and software </t>
  </si>
  <si>
    <t xml:space="preserve">Rental costs </t>
  </si>
  <si>
    <t xml:space="preserve">Travel Related cost </t>
  </si>
  <si>
    <t>Communication, insurance, and office administration</t>
  </si>
  <si>
    <t xml:space="preserve">Supperannuation Costs </t>
  </si>
  <si>
    <t xml:space="preserve">Staff recruitment </t>
  </si>
  <si>
    <t xml:space="preserve">Directors fees </t>
  </si>
  <si>
    <t xml:space="preserve">Auditors Remuneration </t>
  </si>
  <si>
    <t xml:space="preserve">Other operating expenses </t>
  </si>
  <si>
    <t>Total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</si>
</sst>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mm\ yyyy"/>
    <numFmt numFmtId="165" formatCode="0.0%"/>
  </numFmts>
  <fonts count="15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1"/>
      <color theme="9" tint="-0.499984740745262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6C0000"/>
      <name val="Gill Sans MT"/>
      <family val="2"/>
      <scheme val="minor"/>
    </font>
    <font>
      <sz val="11"/>
      <color rgb="FFDA0000"/>
      <name val="Gill Sans MT"/>
      <family val="2"/>
      <scheme val="minor"/>
    </font>
    <font>
      <sz val="36"/>
      <color theme="3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1"/>
      <color theme="0" tint="-4.9989318521683403E-2"/>
      <name val="Gill Sans MT"/>
      <family val="2"/>
      <scheme val="minor"/>
    </font>
    <font>
      <sz val="11"/>
      <color theme="1" tint="4.9989318521683403E-2"/>
      <name val="Gill Sans MT"/>
      <family val="2"/>
      <scheme val="major"/>
    </font>
    <font>
      <sz val="11"/>
      <color theme="0"/>
      <name val="Gill Sans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horizontal="left" wrapText="1" indent="1"/>
    </xf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0" fillId="0" borderId="0" applyNumberFormat="0" applyFill="0" applyAlignment="0" applyProtection="0"/>
    <xf numFmtId="0" fontId="13" fillId="8" borderId="0" applyBorder="0" applyProtection="0">
      <alignment horizontal="left" vertical="center" indent="1"/>
    </xf>
    <xf numFmtId="0" fontId="13" fillId="8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7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65" fontId="1" fillId="0" borderId="0" applyFont="0" applyFill="0" applyBorder="0" applyProtection="0">
      <alignment horizontal="right"/>
    </xf>
    <xf numFmtId="164" fontId="11" fillId="5" borderId="0" applyFill="0" applyBorder="0">
      <alignment horizontal="right"/>
    </xf>
  </cellStyleXfs>
  <cellXfs count="35">
    <xf numFmtId="0" fontId="0" fillId="0" borderId="0" xfId="0">
      <alignment horizontal="left" wrapText="1" indent="1"/>
    </xf>
    <xf numFmtId="40" fontId="6" fillId="6" borderId="0" xfId="4" applyNumberFormat="1" applyFont="1" applyFill="1"/>
    <xf numFmtId="40" fontId="6" fillId="6" borderId="0" xfId="8" applyNumberFormat="1" applyFont="1" applyFill="1"/>
    <xf numFmtId="0" fontId="10" fillId="5" borderId="0" xfId="5" applyFill="1" applyAlignment="1">
      <alignment horizontal="left" indent="1"/>
    </xf>
    <xf numFmtId="0" fontId="0" fillId="5" borderId="0" xfId="0" applyFill="1">
      <alignment horizontal="left" wrapText="1" inden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horizontal="left" wrapText="1" indent="1"/>
    </xf>
    <xf numFmtId="0" fontId="13" fillId="2" borderId="0" xfId="6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5" borderId="0" xfId="0" applyFont="1" applyFill="1" applyAlignment="1"/>
    <xf numFmtId="0" fontId="4" fillId="5" borderId="0" xfId="0" applyFont="1" applyFill="1" applyAlignment="1">
      <alignment vertical="center"/>
    </xf>
    <xf numFmtId="0" fontId="0" fillId="6" borderId="0" xfId="0" applyFill="1">
      <alignment horizontal="left" wrapText="1" indent="1"/>
    </xf>
    <xf numFmtId="0" fontId="6" fillId="6" borderId="0" xfId="0" applyFont="1" applyFill="1">
      <alignment horizontal="left" wrapText="1" indent="1"/>
    </xf>
    <xf numFmtId="0" fontId="0" fillId="6" borderId="0" xfId="0" applyFill="1" applyAlignment="1">
      <alignment vertical="center"/>
    </xf>
    <xf numFmtId="0" fontId="6" fillId="6" borderId="0" xfId="3" applyFont="1" applyFill="1" applyAlignment="1">
      <alignment vertical="center"/>
    </xf>
    <xf numFmtId="43" fontId="6" fillId="6" borderId="0" xfId="3" applyNumberFormat="1" applyFont="1" applyFill="1"/>
    <xf numFmtId="0" fontId="6" fillId="6" borderId="0" xfId="3" applyFont="1" applyFill="1"/>
    <xf numFmtId="40" fontId="1" fillId="7" borderId="0" xfId="10" applyFill="1" applyAlignment="1"/>
    <xf numFmtId="40" fontId="8" fillId="0" borderId="0" xfId="10" applyFont="1" applyAlignment="1"/>
    <xf numFmtId="40" fontId="0" fillId="0" borderId="0" xfId="10" applyFont="1" applyAlignment="1"/>
    <xf numFmtId="40" fontId="0" fillId="0" borderId="0" xfId="10" applyFont="1">
      <alignment horizontal="right"/>
    </xf>
    <xf numFmtId="40" fontId="1" fillId="0" borderId="0" xfId="10">
      <alignment horizontal="right"/>
    </xf>
    <xf numFmtId="165" fontId="1" fillId="7" borderId="0" xfId="11" applyFill="1">
      <alignment horizontal="right"/>
    </xf>
    <xf numFmtId="165" fontId="0" fillId="0" borderId="0" xfId="11" applyFont="1" applyAlignment="1">
      <alignment wrapText="1"/>
    </xf>
    <xf numFmtId="40" fontId="1" fillId="7" borderId="0" xfId="10" applyFill="1">
      <alignment horizontal="right"/>
    </xf>
    <xf numFmtId="40" fontId="0" fillId="0" borderId="0" xfId="10" applyFont="1" applyAlignment="1">
      <alignment wrapText="1"/>
    </xf>
    <xf numFmtId="0" fontId="13" fillId="8" borderId="0" xfId="6">
      <alignment horizontal="left" vertical="center" indent="1"/>
    </xf>
    <xf numFmtId="0" fontId="13" fillId="8" borderId="0" xfId="7">
      <alignment horizontal="left" vertical="center"/>
    </xf>
    <xf numFmtId="40" fontId="1" fillId="0" borderId="0" xfId="10" applyAlignme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5" borderId="0" xfId="1" applyFill="1" applyAlignment="1">
      <alignment horizontal="left" indent="1"/>
    </xf>
    <xf numFmtId="164" fontId="11" fillId="5" borderId="0" xfId="12" applyAlignment="1">
      <alignment horizontal="right"/>
    </xf>
    <xf numFmtId="0" fontId="9" fillId="5" borderId="0" xfId="1" applyFill="1" applyAlignment="1">
      <alignment horizontal="left" indent="1"/>
    </xf>
  </cellXfs>
  <cellStyles count="13">
    <cellStyle name="20% - Accent5" xfId="4" builtinId="46"/>
    <cellStyle name="60% - Accent4" xfId="3" builtinId="44" customBuiltin="1"/>
    <cellStyle name="Comma" xfId="10" builtinId="3" customBuiltin="1"/>
    <cellStyle name="Date" xfId="12" xr:uid="{00000000-0005-0000-0000-000003000000}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Normal" xfId="0" builtinId="0" customBuiltin="1"/>
    <cellStyle name="Percent" xfId="11" builtinId="5" customBuiltin="1"/>
    <cellStyle name="Title" xfId="1" builtinId="15" customBuiltin="1"/>
    <cellStyle name="Total" xfId="8" builtinId="25" customBuiltin="1"/>
    <cellStyle name="Warning Text" xfId="9" builtinId="11" customBuiltin="1"/>
  </cellStyles>
  <dxfs count="53"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protection locked="1" hidden="0"/>
    </dxf>
    <dxf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font>
        <color rgb="FFDA0000"/>
      </font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fill>
        <patternFill>
          <bgColor theme="5" tint="0.79998168889431442"/>
        </patternFill>
      </fill>
    </dxf>
    <dxf>
      <font>
        <b val="0"/>
        <i val="0"/>
        <color theme="1"/>
      </font>
      <fill>
        <patternFill patternType="solid">
          <fgColor theme="4"/>
          <bgColor theme="5" tint="0.79998168889431442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auto="1"/>
          <bgColor theme="6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4" xr9:uid="{00000000-0011-0000-FFFF-FFFF00000000}">
      <tableStyleElement type="wholeTable" dxfId="52"/>
      <tableStyleElement type="headerRow" dxfId="51"/>
      <tableStyleElement type="totalRow" dxfId="50"/>
      <tableStyleElement type="lastColumn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 sz="1500" b="0">
                <a:solidFill>
                  <a:schemeClr val="tx2">
                    <a:lumMod val="75000"/>
                  </a:schemeClr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1.2136514266859885E-3"/>
          <c:y val="1.21405657626130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 Summary'!$B$5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Summary'!$C$5:$D$5</c:f>
              <c:numCache>
                <c:formatCode>#,##0.00_);[Red]\(#,##0.00\)</c:formatCode>
                <c:ptCount val="2"/>
                <c:pt idx="0">
                  <c:v>80000</c:v>
                </c:pt>
                <c:pt idx="1">
                  <c:v>84283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'Monthly Budget Summary'!$B$6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Summary'!$C$6:$D$6</c:f>
              <c:numCache>
                <c:formatCode>#,##0.00_);[Red]\(#,##0.00\)</c:formatCode>
                <c:ptCount val="2"/>
                <c:pt idx="0">
                  <c:v>469315</c:v>
                </c:pt>
                <c:pt idx="1">
                  <c:v>628320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2567104"/>
        <c:axId val="742571024"/>
      </c:barChart>
      <c:catAx>
        <c:axId val="7425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  <a:alpha val="2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US"/>
          </a:p>
        </c:txPr>
        <c:crossAx val="742571024"/>
        <c:crosses val="autoZero"/>
        <c:auto val="1"/>
        <c:lblAlgn val="ctr"/>
        <c:lblOffset val="100"/>
        <c:noMultiLvlLbl val="0"/>
      </c:catAx>
      <c:valAx>
        <c:axId val="7425710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25000"/>
                </a:schemeClr>
              </a:solidFill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US"/>
          </a:p>
        </c:txPr>
        <c:crossAx val="742567104"/>
        <c:crosses val="autoZero"/>
        <c:crossBetween val="between"/>
      </c:valAx>
      <c:spPr>
        <a:effectLst/>
      </c:spPr>
    </c:plotArea>
    <c:legend>
      <c:legendPos val="t"/>
      <c:layout>
        <c:manualLayout>
          <c:xMode val="edge"/>
          <c:yMode val="edge"/>
          <c:x val="5.4584778809454041E-3"/>
          <c:y val="7.7102167784582482E-2"/>
          <c:w val="0.20989941933420478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>
                  <a:lumMod val="7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279762</xdr:colOff>
      <xdr:row>8</xdr:row>
      <xdr:rowOff>19051</xdr:rowOff>
    </xdr:from>
    <xdr:to>
      <xdr:col>5</xdr:col>
      <xdr:colOff>0</xdr:colOff>
      <xdr:row>8</xdr:row>
      <xdr:rowOff>4133851</xdr:rowOff>
    </xdr:to>
    <xdr:graphicFrame macro="">
      <xdr:nvGraphicFramePr>
        <xdr:cNvPr id="3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B4:F8" totalsRowCount="1" headerRowDxfId="47" dataDxfId="46" totalsRowDxfId="45">
  <autoFilter ref="B4:F7" xr:uid="{00000000-0009-0000-0100-000003000000}"/>
  <tableColumns count="5">
    <tableColumn id="1" xr3:uid="{00000000-0010-0000-0200-000001000000}" name="INCOME" totalsRowLabel="Total Income"/>
    <tableColumn id="2" xr3:uid="{00000000-0010-0000-0200-000002000000}" name="ESTIMATED" totalsRowFunction="sum" dataDxfId="43" totalsRowDxfId="44" dataCellStyle="Comma" totalsRowCellStyle="Comma"/>
    <tableColumn id="3" xr3:uid="{00000000-0010-0000-0200-000003000000}" name="ACTUAL" totalsRowFunction="sum" dataDxfId="41" totalsRowDxfId="42" dataCellStyle="Comma" totalsRowCellStyle="Comma"/>
    <tableColumn id="5" xr3:uid="{00000000-0010-0000-0200-000005000000}" name="TOP 5 AMOUNT" dataDxfId="39" totalsRowDxfId="40" dataCellStyle="Comma" totalsRowCellStyle="Comma">
      <calculatedColumnFormula>Income[[#This Row],[ACTUAL]]+(10^-6)*ROW(Income[[#This Row],[ACTUAL]])</calculatedColumnFormula>
    </tableColumn>
    <tableColumn id="4" xr3:uid="{00000000-0010-0000-0200-000004000000}" name="DIFFERENCE" totalsRowFunction="sum" dataDxfId="37" totalsRowDxfId="38" dataCellStyle="Comma" totalsRowCellStyle="Comma">
      <calculatedColumnFormula>Income[[#This Row],[ACTUAL]]-Income[[#This Row],[ESTIMATED]]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Monthly Income, Estimated, and Actual values in this table. Difference is automatically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tals" displayName="Totals" ref="B4:E7" totalsRowCount="1" headerRowDxfId="34" dataDxfId="33" totalsRowDxfId="32">
  <autoFilter ref="B4:E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BUDGET TOTALS" totalsRowLabel="Balance (Income minus Expenses)"/>
    <tableColumn id="2" xr3:uid="{00000000-0010-0000-0000-000002000000}" name="ESTIMATED" totalsRowFunction="custom" dataCellStyle="Comma">
      <totalsRowFormula>C5-C6</totalsRowFormula>
    </tableColumn>
    <tableColumn id="3" xr3:uid="{00000000-0010-0000-0000-000003000000}" name="ACTUAL" totalsRowFunction="custom" dataDxfId="31" dataCellStyle="Comma">
      <totalsRowFormula>D5-D6</totalsRowFormula>
    </tableColumn>
    <tableColumn id="4" xr3:uid="{00000000-0010-0000-0000-000004000000}" name="DIFFERENCE" totalsRowFunction="custom" dataDxfId="30" dataCellStyle="Comma">
      <calculatedColumnFormula>Totals[[#This Row],[ACTUAL]]-Totals[[#This Row],[ESTIMATED]]</calculatedColumnFormula>
      <totalsRowFormula>Totals[[#Totals],[ACTUAL]]-Totals[[#Totals],[ESTIMATED]]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Budget Totals, Estimated and Actual Income and Expenses, and Difference is automatically updated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p5Expenses" displayName="Top5Expenses" ref="B11:E17" totalsRowCount="1" headerRowDxfId="29" dataDxfId="28" totalsRowDxfId="27">
  <tableColumns count="4">
    <tableColumn id="1" xr3:uid="{00000000-0010-0000-0100-000001000000}" name="EXPENSE" totalsRowLabel="Total">
      <calculatedColumnFormula>INDEX(#REF!,MATCH(Top5Expenses[[#This Row],[AMOUNT]],#REF!,0),1)</calculatedColumnFormula>
    </tableColumn>
    <tableColumn id="2" xr3:uid="{00000000-0010-0000-0100-000002000000}" name="AMOUNT" totalsRowFunction="sum" dataDxfId="26" dataCellStyle="Comma"/>
    <tableColumn id="3" xr3:uid="{00000000-0010-0000-0100-000003000000}" name="% OF EXPENSES" totalsRowFunction="sum" dataDxfId="25" dataCellStyle="Percent">
      <calculatedColumnFormula>Top5Expenses[[#This Row],[AMOUNT]]/$D$6</calculatedColumnFormula>
    </tableColumn>
    <tableColumn id="4" xr3:uid="{00000000-0010-0000-0100-000004000000}" name="15% REDUCTION" totalsRowFunction="sum" dataDxfId="24" dataCellStyle="Comma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Summary="Top 5 Operating Expense items, Amounts, percentage of Expenses, and 15% Reduction are automatically updated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ersonnelExpenses" displayName="PersonnelExpenses" ref="B4:F8" totalsRowCount="1" headerRowDxfId="22" dataDxfId="21" totalsRowDxfId="20">
  <autoFilter ref="B4:F7" xr:uid="{00000000-0009-0000-0100-000007000000}"/>
  <tableColumns count="5">
    <tableColumn id="1" xr3:uid="{00000000-0010-0000-0300-000001000000}" name="PERSONNEL EXPENSES" totalsRowLabel="Total Personnel Expenses"/>
    <tableColumn id="2" xr3:uid="{00000000-0010-0000-0300-000002000000}" name="ESTIMATED" totalsRowFunction="sum" dataDxfId="18" totalsRowDxfId="19" dataCellStyle="Comma" totalsRowCellStyle="Comma"/>
    <tableColumn id="3" xr3:uid="{00000000-0010-0000-0300-000003000000}" name="ACTUAL" totalsRowFunction="sum" dataDxfId="16" totalsRowDxfId="17" dataCellStyle="Comma" totalsRowCellStyle="Comma"/>
    <tableColumn id="4" xr3:uid="{00000000-0010-0000-0300-000004000000}" name="TOP 5 AMOUNT" dataDxfId="14" totalsRowDxfId="15" dataCellStyle="Comma" totalsRowCellStyle="Comma">
      <calculatedColumnFormula>PersonnelExpenses[[#This Row],[ACTUAL]]+(10^-6)*ROW(PersonnelExpenses[[#This Row],[ACTUAL]])</calculatedColumnFormula>
    </tableColumn>
    <tableColumn id="5" xr3:uid="{00000000-0010-0000-0300-000005000000}" name="DIFFERENCE" totalsRowFunction="sum" dataDxfId="12" totalsRowDxfId="13" dataCellStyle="Comma" totalsRowCellStyle="Comma">
      <calculatedColumnFormula>PersonnelExpenses[[#This Row],[ESTIMATED]]-PersonnelExpenses[[#This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Personnel Expenses, Estimated and Actual values in this table. Difference is automatically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OperatingExpenses" displayName="OperatingExpenses" ref="B4:F25" totalsRowCount="1" headerRowDxfId="10" dataDxfId="9" totalsRowDxfId="8">
  <autoFilter ref="B4:F24" xr:uid="{00000000-0009-0000-0100-000009000000}"/>
  <sortState xmlns:xlrd2="http://schemas.microsoft.com/office/spreadsheetml/2017/richdata2" ref="B12:F32">
    <sortCondition ref="B16:B37"/>
  </sortState>
  <tableColumns count="5">
    <tableColumn id="1" xr3:uid="{00000000-0010-0000-0400-000001000000}" name="OPERATING EXPENSES" totalsRowLabel="Total Operating Expenses"/>
    <tableColumn id="2" xr3:uid="{00000000-0010-0000-0400-000002000000}" name="ESTIMATED" totalsRowFunction="sum" dataDxfId="6" totalsRowDxfId="7" dataCellStyle="Comma" totalsRowCellStyle="Comma"/>
    <tableColumn id="3" xr3:uid="{00000000-0010-0000-0400-000003000000}" name="ACTUAL" totalsRowFunction="sum" dataDxfId="4" totalsRowDxfId="5" dataCellStyle="Comma" totalsRowCellStyle="Comma"/>
    <tableColumn id="5" xr3:uid="{00000000-0010-0000-0400-000005000000}" name="TOP 5 AMOUNT" dataDxfId="2" totalsRowDxfId="3" dataCellStyle="Comma" totalsRowCellStyle="Comma">
      <calculatedColumnFormula>OperatingExpenses[[#This Row],[ACTUAL]]+(10^-6)*ROW(OperatingExpenses[[#This Row],[ACTUAL]])</calculatedColumnFormula>
    </tableColumn>
    <tableColumn id="4" xr3:uid="{00000000-0010-0000-0400-000004000000}" name="DIFFERENCE" totalsRowFunction="sum" dataDxfId="0" totalsRowDxfId="1" dataCellStyle="Comma" totalsRowCellStyle="Comma">
      <calculatedColumnFormula>OperatingExpenses[[#This Row],[ESTIMATED]]-OperatingExpenses[[#This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autoPageBreaks="0" fitToPage="1"/>
  </sheetPr>
  <dimension ref="A1:G8"/>
  <sheetViews>
    <sheetView showGridLines="0" zoomScaleNormal="100" workbookViewId="0"/>
  </sheetViews>
  <sheetFormatPr defaultColWidth="9" defaultRowHeight="30" customHeight="1"/>
  <cols>
    <col min="1" max="1" width="4.125" style="12" customWidth="1"/>
    <col min="2" max="2" width="29.125" style="12" customWidth="1"/>
    <col min="3" max="3" width="19" style="12" customWidth="1"/>
    <col min="4" max="4" width="18.875" style="12" customWidth="1"/>
    <col min="5" max="5" width="26" style="12" hidden="1" customWidth="1"/>
    <col min="6" max="6" width="19" style="12" customWidth="1"/>
    <col min="7" max="7" width="4.125" style="12" customWidth="1"/>
    <col min="8" max="8" width="4.125" customWidth="1"/>
  </cols>
  <sheetData>
    <row r="1" spans="1:7" ht="31.5" customHeight="1">
      <c r="A1" s="4"/>
      <c r="B1" s="3" t="str">
        <f>COMPANY_NAME</f>
        <v xml:space="preserve">SOVTECH </v>
      </c>
      <c r="C1" s="10"/>
      <c r="D1" s="10"/>
      <c r="E1" s="10"/>
      <c r="F1" s="10"/>
      <c r="G1" s="10"/>
    </row>
    <row r="2" spans="1:7" ht="42" customHeight="1">
      <c r="A2" s="4"/>
      <c r="B2" s="32" t="str">
        <f>BUDGET_Title</f>
        <v>MONTHLY BUDGET</v>
      </c>
      <c r="C2" s="11"/>
      <c r="D2" s="11"/>
      <c r="E2" s="11"/>
      <c r="F2" s="11"/>
      <c r="G2" s="11"/>
    </row>
    <row r="3" spans="1:7" ht="15" customHeight="1">
      <c r="G3" s="13"/>
    </row>
    <row r="4" spans="1:7" s="6" customFormat="1" ht="30" customHeight="1">
      <c r="A4" s="14"/>
      <c r="B4" s="27" t="s">
        <v>0</v>
      </c>
      <c r="C4" s="28" t="s">
        <v>1</v>
      </c>
      <c r="D4" s="28" t="s">
        <v>2</v>
      </c>
      <c r="E4" s="27" t="s">
        <v>3</v>
      </c>
      <c r="F4" s="28" t="s">
        <v>4</v>
      </c>
      <c r="G4" s="15"/>
    </row>
    <row r="5" spans="1:7" ht="30" customHeight="1">
      <c r="B5" t="s">
        <v>5</v>
      </c>
      <c r="C5" s="18">
        <v>60000</v>
      </c>
      <c r="D5" s="18">
        <v>54000</v>
      </c>
      <c r="E5" s="21">
        <f>Income[[#This Row],[ACTUAL]]+(10^-6)*ROW(Income[[#This Row],[ACTUAL]])</f>
        <v>54000.000005000002</v>
      </c>
      <c r="F5" s="29">
        <f>Income[[#This Row],[ACTUAL]]-Income[[#This Row],[ESTIMATED]]</f>
        <v>-6000</v>
      </c>
      <c r="G5" s="1"/>
    </row>
    <row r="6" spans="1:7" ht="30" customHeight="1">
      <c r="B6" t="s">
        <v>6</v>
      </c>
      <c r="C6" s="18">
        <v>3000</v>
      </c>
      <c r="D6" s="18">
        <v>2440</v>
      </c>
      <c r="E6" s="21">
        <f>Income[[#This Row],[ACTUAL]]+(10^-6)*ROW(Income[[#This Row],[ACTUAL]])</f>
        <v>2440.0000060000002</v>
      </c>
      <c r="F6" s="29">
        <f>Income[[#This Row],[ACTUAL]]-Income[[#This Row],[ESTIMATED]]</f>
        <v>-560</v>
      </c>
      <c r="G6" s="1"/>
    </row>
    <row r="7" spans="1:7" ht="30" customHeight="1">
      <c r="B7" t="s">
        <v>7</v>
      </c>
      <c r="C7" s="18">
        <v>17000</v>
      </c>
      <c r="D7" s="18">
        <v>27843</v>
      </c>
      <c r="E7" s="21">
        <f>Income[[#This Row],[ACTUAL]]+(10^-6)*ROW(Income[[#This Row],[ACTUAL]])</f>
        <v>27843.000006999999</v>
      </c>
      <c r="F7" s="29">
        <f>Income[[#This Row],[ACTUAL]]-Income[[#This Row],[ESTIMATED]]</f>
        <v>10843</v>
      </c>
      <c r="G7" s="1"/>
    </row>
    <row r="8" spans="1:7" ht="30" customHeight="1">
      <c r="B8" t="s">
        <v>8</v>
      </c>
      <c r="C8" s="21">
        <f>SUBTOTAL(109,Income[ESTIMATED])</f>
        <v>80000</v>
      </c>
      <c r="D8" s="21">
        <f>SUBTOTAL(109,Income[ACTUAL])</f>
        <v>84283</v>
      </c>
      <c r="E8" s="21"/>
      <c r="F8" s="21">
        <f>SUBTOTAL(109,Income[DIFFERENCE])</f>
        <v>4283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48" priority="3" operator="lessThan">
      <formula>0</formula>
    </cfRule>
  </conditionalFormatting>
  <dataValidations count="9">
    <dataValidation type="custom" allowBlank="1" showInputMessage="1" showErrorMessage="1" errorTitle="ALERT" error="This cell is automatically populated and should not be overwitten. Overwriting this cell would break calculations in this worksheet." sqref="G5:G7" xr:uid="{00000000-0002-0000-01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100-000001000000}"/>
    <dataValidation allowBlank="1" showInputMessage="1" showErrorMessage="1" prompt="Enter Monthly Income in this worksheet" sqref="A1" xr:uid="{00000000-0002-0000-0100-000002000000}"/>
    <dataValidation allowBlank="1" showInputMessage="1" showErrorMessage="1" prompt="Company Name is automatically updated in this cell" sqref="B1" xr:uid="{00000000-0002-0000-0100-000003000000}"/>
    <dataValidation allowBlank="1" showInputMessage="1" showErrorMessage="1" prompt="Title is automatically updated in this cell. Enter Monthly Income details in table below" sqref="B2" xr:uid="{00000000-0002-0000-0100-000004000000}"/>
    <dataValidation allowBlank="1" showInputMessage="1" showErrorMessage="1" prompt="Enter Income details in this column under this heading. Use heading filters to find specific entries" sqref="B4" xr:uid="{00000000-0002-0000-0100-000005000000}"/>
    <dataValidation allowBlank="1" showInputMessage="1" showErrorMessage="1" prompt="Enter Estimated amount in this column under this heading" sqref="C4" xr:uid="{00000000-0002-0000-0100-000006000000}"/>
    <dataValidation allowBlank="1" showInputMessage="1" showErrorMessage="1" prompt="Enter Actual amount in this column under this heading" sqref="D4" xr:uid="{00000000-0002-0000-0100-000007000000}"/>
    <dataValidation allowBlank="1" showInputMessage="1" showErrorMessage="1" prompt="Difference of Estimated and Actual Income is automatically calculated in this column under this heading" sqref="F4" xr:uid="{00000000-0002-0000-01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  <pageSetUpPr autoPageBreaks="0" fitToPage="1"/>
  </sheetPr>
  <dimension ref="A1:F17"/>
  <sheetViews>
    <sheetView showGridLines="0" zoomScaleNormal="100" workbookViewId="0">
      <selection activeCell="I5" sqref="I5"/>
    </sheetView>
  </sheetViews>
  <sheetFormatPr defaultColWidth="9" defaultRowHeight="16.5" customHeight="1"/>
  <cols>
    <col min="1" max="1" width="4.125" style="7" customWidth="1"/>
    <col min="2" max="2" width="29.125" style="7" customWidth="1"/>
    <col min="3" max="5" width="19" style="7" customWidth="1"/>
    <col min="6" max="6" width="4.125" style="7" customWidth="1"/>
    <col min="7" max="7" width="4.125" customWidth="1"/>
  </cols>
  <sheetData>
    <row r="1" spans="1:6" ht="31.5" customHeight="1">
      <c r="A1" s="4"/>
      <c r="B1" s="3" t="s">
        <v>9</v>
      </c>
      <c r="C1"/>
      <c r="D1"/>
      <c r="E1"/>
      <c r="F1"/>
    </row>
    <row r="2" spans="1:6" ht="42" customHeight="1">
      <c r="A2" s="4"/>
      <c r="B2" s="34" t="s">
        <v>10</v>
      </c>
      <c r="C2" s="34"/>
      <c r="D2" s="34"/>
      <c r="E2" s="33" t="s">
        <v>11</v>
      </c>
      <c r="F2" s="33"/>
    </row>
    <row r="3" spans="1:6" ht="15" customHeight="1"/>
    <row r="4" spans="1:6" s="6" customFormat="1" ht="21.75" customHeight="1">
      <c r="A4" s="5"/>
      <c r="B4" s="27" t="s">
        <v>12</v>
      </c>
      <c r="C4" s="28" t="s">
        <v>1</v>
      </c>
      <c r="D4" s="28" t="s">
        <v>2</v>
      </c>
      <c r="E4" s="28" t="s">
        <v>4</v>
      </c>
      <c r="F4" s="5"/>
    </row>
    <row r="5" spans="1:6" ht="14.25">
      <c r="B5" t="s">
        <v>13</v>
      </c>
      <c r="C5" s="18">
        <f>Income[[#Totals],[ESTIMATED]]</f>
        <v>80000</v>
      </c>
      <c r="D5" s="18">
        <f>Income[[#Totals],[ACTUAL]]</f>
        <v>84283</v>
      </c>
      <c r="E5" s="19">
        <f>Totals[[#This Row],[ACTUAL]]-Totals[[#This Row],[ESTIMATED]]</f>
        <v>4283</v>
      </c>
    </row>
    <row r="6" spans="1:6" ht="14.25">
      <c r="B6" t="s">
        <v>14</v>
      </c>
      <c r="C6" s="18">
        <f>OperatingExpenses[[#Totals],[ESTIMATED]]+PersonnelExpenses[[#Totals],[ESTIMATED]]</f>
        <v>469315</v>
      </c>
      <c r="D6" s="18">
        <f>OperatingExpenses[[#Totals],[ACTUAL]]+PersonnelExpenses[[#Totals],[ACTUAL]]</f>
        <v>628320</v>
      </c>
      <c r="E6" s="20">
        <f>Totals[[#This Row],[ESTIMATED]]-Totals[[#This Row],[ACTUAL]]</f>
        <v>-159005</v>
      </c>
    </row>
    <row r="7" spans="1:6" ht="28.5">
      <c r="B7" t="s">
        <v>15</v>
      </c>
      <c r="C7" s="21">
        <f>C5-C6</f>
        <v>-389315</v>
      </c>
      <c r="D7" s="21">
        <f>D5-D6</f>
        <v>-544037</v>
      </c>
      <c r="E7" s="22">
        <f>Totals[[#Totals],[ACTUAL]]-Totals[[#Totals],[ESTIMATED]]</f>
        <v>-154722</v>
      </c>
    </row>
    <row r="9" spans="1:6" ht="335.45" customHeight="1">
      <c r="A9"/>
      <c r="B9" s="31" t="s">
        <v>16</v>
      </c>
      <c r="C9" s="30"/>
      <c r="D9" s="30"/>
      <c r="E9" s="30"/>
      <c r="F9"/>
    </row>
    <row r="10" spans="1:6" ht="16.5" customHeight="1">
      <c r="B10" s="8" t="s">
        <v>17</v>
      </c>
      <c r="C10" s="9"/>
      <c r="D10" s="9"/>
      <c r="E10" s="9"/>
    </row>
    <row r="11" spans="1:6" ht="21.75" customHeight="1">
      <c r="B11" s="27" t="s">
        <v>18</v>
      </c>
      <c r="C11" s="28" t="s">
        <v>19</v>
      </c>
      <c r="D11" s="28" t="s">
        <v>20</v>
      </c>
      <c r="E11" s="28" t="s">
        <v>21</v>
      </c>
    </row>
    <row r="12" spans="1:6" ht="14.25">
      <c r="B12" t="str">
        <f>INDEX(OperatingExpenses[],MATCH(Top5Expenses[[#This Row],[AMOUNT]],OperatingExpenses[TOP 5 AMOUNT],0),1)</f>
        <v xml:space="preserve">Advertisment and Marketing </v>
      </c>
      <c r="C12" s="25">
        <f>LARGE(OperatingExpenses[TOP 5 AMOUNT],1)</f>
        <v>61122.000005000002</v>
      </c>
      <c r="D12" s="23">
        <f>Top5Expenses[[#This Row],[AMOUNT]]/$D$6</f>
        <v>9.7278456845238101E-2</v>
      </c>
      <c r="E12" s="25">
        <f>Top5Expenses[[#This Row],[AMOUNT]]*0.15</f>
        <v>9168.3000007499995</v>
      </c>
    </row>
    <row r="13" spans="1:6" ht="14.25">
      <c r="B13" t="str">
        <f>INDEX(OperatingExpenses[],MATCH(Top5Expenses[[#This Row],[AMOUNT]],OperatingExpenses[TOP 5 AMOUNT],0),1)</f>
        <v xml:space="preserve">Platform costs </v>
      </c>
      <c r="C13" s="25">
        <f>LARGE(OperatingExpenses[TOP 5 AMOUNT],2)</f>
        <v>30068.000005999998</v>
      </c>
      <c r="D13" s="23">
        <f>Top5Expenses[[#This Row],[AMOUNT]]/$D$6</f>
        <v>4.7854596393557422E-2</v>
      </c>
      <c r="E13" s="25">
        <f>Top5Expenses[[#This Row],[AMOUNT]]*0.15</f>
        <v>4510.2000008999994</v>
      </c>
    </row>
    <row r="14" spans="1:6" ht="14.25">
      <c r="B14" t="str">
        <f>INDEX(OperatingExpenses[],MATCH(Top5Expenses[[#This Row],[AMOUNT]],OperatingExpenses[TOP 5 AMOUNT],0),1)</f>
        <v xml:space="preserve">Other operating expenses </v>
      </c>
      <c r="C14" s="25">
        <f>LARGE(OperatingExpenses[TOP 5 AMOUNT],3)</f>
        <v>24078.000016000002</v>
      </c>
      <c r="D14" s="23">
        <f>Top5Expenses[[#This Row],[AMOUNT]]/$D$6</f>
        <v>3.8321237611408203E-2</v>
      </c>
      <c r="E14" s="25">
        <f>Top5Expenses[[#This Row],[AMOUNT]]*0.15</f>
        <v>3611.7000024000004</v>
      </c>
    </row>
    <row r="15" spans="1:6" ht="14.25">
      <c r="B15" t="str">
        <f>INDEX(OperatingExpenses[],MATCH(Top5Expenses[[#This Row],[AMOUNT]],OperatingExpenses[TOP 5 AMOUNT],0),1)</f>
        <v xml:space="preserve">Consulting and Contractors </v>
      </c>
      <c r="C15" s="25">
        <f>LARGE(OperatingExpenses[TOP 5 AMOUNT],4)</f>
        <v>14084.000007000001</v>
      </c>
      <c r="D15" s="23">
        <f>Top5Expenses[[#This Row],[AMOUNT]]/$D$6</f>
        <v>2.2415329779411765E-2</v>
      </c>
      <c r="E15" s="25">
        <f>Top5Expenses[[#This Row],[AMOUNT]]*0.15</f>
        <v>2112.6000010500002</v>
      </c>
    </row>
    <row r="16" spans="1:6" ht="28.5">
      <c r="B16" t="str">
        <f>INDEX(OperatingExpenses[],MATCH(Top5Expenses[[#This Row],[AMOUNT]],OperatingExpenses[TOP 5 AMOUNT],0),1)</f>
        <v xml:space="preserve">Computer equipment and software </v>
      </c>
      <c r="C16" s="25">
        <f>LARGE(OperatingExpenses[TOP 5 AMOUNT],5)</f>
        <v>13815.000008000001</v>
      </c>
      <c r="D16" s="23">
        <f>Top5Expenses[[#This Row],[AMOUNT]]/$D$6</f>
        <v>2.1987203985230457E-2</v>
      </c>
      <c r="E16" s="25">
        <f>Top5Expenses[[#This Row],[AMOUNT]]*0.15</f>
        <v>2072.2500012</v>
      </c>
    </row>
    <row r="17" spans="2:5" ht="14.25">
      <c r="B17" t="s">
        <v>22</v>
      </c>
      <c r="C17" s="26">
        <f>SUBTOTAL(109,Top5Expenses[AMOUNT])</f>
        <v>143167.000042</v>
      </c>
      <c r="D17" s="24">
        <f>SUBTOTAL(109,Top5Expenses[% OF EXPENSES])</f>
        <v>0.22785682461484597</v>
      </c>
      <c r="E17" s="26">
        <f>SUBTOTAL(109,Top5Expenses[15% REDUCTION])</f>
        <v>21475.0500063</v>
      </c>
    </row>
  </sheetData>
  <sheetProtection insertColumns="0" insertRows="0" deleteColumns="0" deleteRows="0" selectLockedCells="1" autoFilter="0"/>
  <mergeCells count="2">
    <mergeCell ref="E2:F2"/>
    <mergeCell ref="B2:D2"/>
  </mergeCells>
  <conditionalFormatting sqref="C5:E8 C10:E65">
    <cfRule type="cellIs" dxfId="36" priority="2" operator="lessThan">
      <formula>0</formula>
    </cfRule>
  </conditionalFormatting>
  <conditionalFormatting sqref="D12:E17">
    <cfRule type="cellIs" dxfId="35" priority="1" operator="lessThan">
      <formula>0</formula>
    </cfRule>
  </conditionalFormatting>
  <dataValidations count="19">
    <dataValidation type="custom" allowBlank="1" showInputMessage="1" showErrorMessage="1" errorTitle="ALERT" error="This cell is automatically populated and should not be overwitten. Overwriting this cell would break calculations in this worksheet." sqref="D13 D15:D16 C5:E6" xr:uid="{00000000-0002-0000-0000-000000000000}">
      <formula1>LEN(C5)=""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4:E16" xr:uid="{00000000-0002-0000-0000-000001000000}">
      <formula1>LEN(#REF!)=""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2" xr:uid="{00000000-0002-0000-0000-000002000000}">
      <formula1>LEN(E12:E17)=""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C12:D12 C13:C16" xr:uid="{00000000-0002-0000-0000-000003000000}">
      <formula1>LEN(C12:C17)=""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D14" xr:uid="{00000000-0002-0000-0000-000004000000}">
      <formula1>LEN(D13:D17)=""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3" xr:uid="{00000000-0002-0000-0000-000005000000}">
      <formula1>LEN(E13:E17)=""</formula1>
    </dataValidation>
    <dataValidation allowBlank="1" showInputMessage="1" showErrorMessage="1" prompt="Create a Monthly Business Budget in this workbook. Overview is in this worksheet. Enter Income details in Monthly Income, Personnel, and Operating Expenses in respective worksheets" sqref="A1" xr:uid="{00000000-0002-0000-0000-000006000000}"/>
    <dataValidation allowBlank="1" showInputMessage="1" showErrorMessage="1" prompt="Enter Company Name in this cell" sqref="B1" xr:uid="{00000000-0002-0000-0000-000007000000}"/>
    <dataValidation allowBlank="1" showInputMessage="1" showErrorMessage="1" prompt="Enter Date in this cell. Budget overview chart is in cell B9" sqref="E2:F2" xr:uid="{00000000-0002-0000-0000-000008000000}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B4" xr:uid="{00000000-0002-0000-0000-000009000000}"/>
    <dataValidation allowBlank="1" showInputMessage="1" showErrorMessage="1" prompt="Estimated totals are automatically calculated in this column under this heading" sqref="C4" xr:uid="{00000000-0002-0000-0000-00000A000000}"/>
    <dataValidation allowBlank="1" showInputMessage="1" showErrorMessage="1" prompt="Actual totals are automatically calculated in this column under this heading" sqref="D4" xr:uid="{00000000-0002-0000-0000-00000B000000}"/>
    <dataValidation allowBlank="1" showInputMessage="1" showErrorMessage="1" prompt="Difference of Estimated and Actual Totals is automatically calculated in this column under this heading" sqref="E4" xr:uid="{00000000-0002-0000-0000-00000C000000}"/>
    <dataValidation allowBlank="1" showInputMessage="1" showErrorMessage="1" prompt="Top 5 Operating Expenses are automatically updated in table below" sqref="B10" xr:uid="{00000000-0002-0000-0000-00000D000000}"/>
    <dataValidation allowBlank="1" showInputMessage="1" showErrorMessage="1" prompt="Top 5 Expense items are automatically updated in this column under this heading" sqref="B11" xr:uid="{00000000-0002-0000-0000-00000E000000}"/>
    <dataValidation allowBlank="1" showInputMessage="1" showErrorMessage="1" prompt="Amount is automatically updated in this column under this heading" sqref="C11" xr:uid="{00000000-0002-0000-0000-00000F000000}"/>
    <dataValidation allowBlank="1" showInputMessage="1" showErrorMessage="1" prompt="Percent of Expenses is automatically calculated in this column under this heading" sqref="D11" xr:uid="{00000000-0002-0000-0000-000010000000}"/>
    <dataValidation allowBlank="1" showInputMessage="1" showErrorMessage="1" prompt="15 percent Reduction amount is automatically calculated in this column under this heading" sqref="E11" xr:uid="{00000000-0002-0000-0000-000011000000}"/>
    <dataValidation allowBlank="1" showInputMessage="1" showErrorMessage="1" prompt="Title of this worksheet is in this cell. Enter Date in cell at right. Budget Totals are automatically calculated in Totals table starting in cell B4" sqref="B2:D2" xr:uid="{00000000-0002-0000-0000-000012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C5:E5 D13:E16 C6:D6 D12:E12" listDataValidation="1"/>
    <ignoredError sqref="E6 C12:C16" listDataValidation="1" calculatedColumn="1"/>
    <ignoredError sqref="B12:B16" calculatedColumn="1"/>
  </ignoredErrors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autoPageBreaks="0" fitToPage="1"/>
  </sheetPr>
  <dimension ref="A1:G8"/>
  <sheetViews>
    <sheetView showGridLines="0" tabSelected="1" zoomScaleNormal="100" workbookViewId="0">
      <selection activeCell="D8" sqref="D8"/>
    </sheetView>
  </sheetViews>
  <sheetFormatPr defaultColWidth="9" defaultRowHeight="30" customHeight="1"/>
  <cols>
    <col min="1" max="1" width="4.125" style="12" customWidth="1"/>
    <col min="2" max="2" width="29.125" style="12" customWidth="1"/>
    <col min="3" max="3" width="19" style="12" customWidth="1"/>
    <col min="4" max="4" width="18.875" style="12" customWidth="1"/>
    <col min="5" max="5" width="18" style="12" hidden="1" customWidth="1"/>
    <col min="6" max="6" width="19" style="12" customWidth="1"/>
    <col min="7" max="7" width="4.125" style="12" customWidth="1"/>
    <col min="8" max="8" width="4.125" customWidth="1"/>
  </cols>
  <sheetData>
    <row r="1" spans="1:7" ht="31.5" customHeight="1">
      <c r="A1" s="4"/>
      <c r="B1" s="3" t="str">
        <f>COMPANY_NAME</f>
        <v xml:space="preserve">SOVTECH </v>
      </c>
      <c r="C1" s="10"/>
      <c r="D1" s="10"/>
      <c r="E1" s="10"/>
      <c r="F1" s="10"/>
      <c r="G1" s="10"/>
    </row>
    <row r="2" spans="1:7" ht="42" customHeight="1">
      <c r="A2" s="4"/>
      <c r="B2" s="32" t="str">
        <f>BUDGET_Title</f>
        <v>MONTHLY BUDGET</v>
      </c>
      <c r="C2" s="11"/>
      <c r="D2" s="11"/>
      <c r="E2" s="11"/>
      <c r="F2" s="11"/>
      <c r="G2" s="11"/>
    </row>
    <row r="3" spans="1:7" ht="15" customHeight="1">
      <c r="G3" s="13"/>
    </row>
    <row r="4" spans="1:7" ht="30" customHeight="1">
      <c r="A4" s="14"/>
      <c r="B4" s="27" t="s">
        <v>23</v>
      </c>
      <c r="C4" s="28" t="s">
        <v>1</v>
      </c>
      <c r="D4" s="28" t="s">
        <v>2</v>
      </c>
      <c r="E4" s="27" t="s">
        <v>3</v>
      </c>
      <c r="F4" s="28" t="s">
        <v>4</v>
      </c>
      <c r="G4" s="16"/>
    </row>
    <row r="5" spans="1:7" ht="30" customHeight="1">
      <c r="B5" t="s">
        <v>24</v>
      </c>
      <c r="C5" s="18">
        <v>350678</v>
      </c>
      <c r="D5" s="18">
        <v>435043</v>
      </c>
      <c r="E5" s="21">
        <f>PersonnelExpenses[[#This Row],[ACTUAL]]+(10^-6)*ROW(PersonnelExpenses[[#This Row],[ACTUAL]])</f>
        <v>435043.00000499998</v>
      </c>
      <c r="F5" s="29">
        <f>PersonnelExpenses[[#This Row],[ESTIMATED]]-PersonnelExpenses[[#This Row],[ACTUAL]]</f>
        <v>-84365</v>
      </c>
      <c r="G5" s="1"/>
    </row>
    <row r="6" spans="1:7" ht="30" customHeight="1">
      <c r="B6" t="s">
        <v>25</v>
      </c>
      <c r="C6" s="18">
        <v>6387</v>
      </c>
      <c r="D6" s="18">
        <v>5370</v>
      </c>
      <c r="E6" s="21">
        <f>PersonnelExpenses[[#This Row],[ACTUAL]]+(10^-6)*ROW(PersonnelExpenses[[#This Row],[ACTUAL]])</f>
        <v>5370.0000060000002</v>
      </c>
      <c r="F6" s="29">
        <f>PersonnelExpenses[[#This Row],[ESTIMATED]]-PersonnelExpenses[[#This Row],[ACTUAL]]</f>
        <v>1017</v>
      </c>
      <c r="G6" s="1"/>
    </row>
    <row r="7" spans="1:7" ht="30" customHeight="1">
      <c r="B7" t="s">
        <v>26</v>
      </c>
      <c r="C7" s="18">
        <v>4350</v>
      </c>
      <c r="D7" s="18">
        <v>5028</v>
      </c>
      <c r="E7" s="21">
        <f>PersonnelExpenses[[#This Row],[ACTUAL]]+(10^-6)*ROW(PersonnelExpenses[[#This Row],[ACTUAL]])</f>
        <v>5028.0000069999996</v>
      </c>
      <c r="F7" s="29">
        <f>PersonnelExpenses[[#This Row],[ESTIMATED]]-PersonnelExpenses[[#This Row],[ACTUAL]]</f>
        <v>-678</v>
      </c>
      <c r="G7" s="1"/>
    </row>
    <row r="8" spans="1:7" ht="30" customHeight="1">
      <c r="B8" t="s">
        <v>27</v>
      </c>
      <c r="C8" s="26">
        <f>SUBTOTAL(109,PersonnelExpenses[ESTIMATED])</f>
        <v>361415</v>
      </c>
      <c r="D8" s="26">
        <f>SUBTOTAL(109,PersonnelExpenses[ACTUAL])</f>
        <v>445441</v>
      </c>
      <c r="E8" s="21"/>
      <c r="F8" s="26">
        <f>SUBTOTAL(109,PersonnelExpenses[DIFFERENCE])</f>
        <v>-84026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23" priority="1" operator="lessThan">
      <formula>0</formula>
    </cfRule>
  </conditionalFormatting>
  <dataValidations count="9"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200-000000000000}"/>
    <dataValidation type="custom" allowBlank="1" showInputMessage="1" showErrorMessage="1" errorTitle="ALERT" error="This cell is automatically populated and should not be overwitten. Overwriting this cell would break calculations in this worksheet." sqref="G5:G7" xr:uid="{00000000-0002-0000-0200-000001000000}">
      <formula1>LEN(G5)=""</formula1>
    </dataValidation>
    <dataValidation allowBlank="1" showInputMessage="1" showErrorMessage="1" prompt="Enter Monthly Personnel Expenses in this worksheet" sqref="A1" xr:uid="{00000000-0002-0000-0200-000002000000}"/>
    <dataValidation allowBlank="1" showInputMessage="1" showErrorMessage="1" prompt="Company Name is automatically updated in this cell" sqref="B1" xr:uid="{00000000-0002-0000-0200-000003000000}"/>
    <dataValidation allowBlank="1" showInputMessage="1" showErrorMessage="1" prompt="Title is automatically updated in this cell. Enter Monthly Personnel Expense details in table below" sqref="B2" xr:uid="{00000000-0002-0000-0200-000004000000}"/>
    <dataValidation allowBlank="1" showInputMessage="1" showErrorMessage="1" prompt="Enter Personnel Expenses in this column under this heading. Use heading filters to find specific entries" sqref="B4" xr:uid="{00000000-0002-0000-0200-000005000000}"/>
    <dataValidation allowBlank="1" showInputMessage="1" showErrorMessage="1" prompt="Enter Estimated amount in this column under this heading" sqref="C4" xr:uid="{00000000-0002-0000-0200-000006000000}"/>
    <dataValidation allowBlank="1" showInputMessage="1" showErrorMessage="1" prompt="Enter Actual amount in this column under this heading" sqref="D4" xr:uid="{00000000-0002-0000-0200-000007000000}"/>
    <dataValidation allowBlank="1" showInputMessage="1" showErrorMessage="1" prompt="Difference of Estimated and Actual Personnel Expenses is automatically calculated in this column under this heading" sqref="F4" xr:uid="{00000000-0002-0000-02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A05D47DE-DAEF-437E-AEB3-B330BDE5B98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autoPageBreaks="0" fitToPage="1"/>
  </sheetPr>
  <dimension ref="A1:G25"/>
  <sheetViews>
    <sheetView showGridLines="0" zoomScaleNormal="100" workbookViewId="0">
      <selection activeCell="A14" sqref="A14"/>
    </sheetView>
  </sheetViews>
  <sheetFormatPr defaultColWidth="9" defaultRowHeight="30" customHeight="1"/>
  <cols>
    <col min="1" max="1" width="4.125" style="12" customWidth="1"/>
    <col min="2" max="2" width="29.125" style="12" customWidth="1"/>
    <col min="3" max="3" width="19" style="12" customWidth="1"/>
    <col min="4" max="4" width="18.875" style="12" customWidth="1"/>
    <col min="5" max="5" width="21.875" style="12" hidden="1" customWidth="1"/>
    <col min="6" max="6" width="19" style="12" customWidth="1"/>
    <col min="7" max="7" width="4.125" style="12" customWidth="1"/>
    <col min="8" max="8" width="4.125" customWidth="1"/>
  </cols>
  <sheetData>
    <row r="1" spans="1:7" ht="31.5" customHeight="1">
      <c r="A1" s="4"/>
      <c r="B1" s="3" t="s">
        <v>9</v>
      </c>
      <c r="C1" s="10"/>
      <c r="D1" s="10"/>
      <c r="E1" s="10"/>
      <c r="F1" s="10"/>
      <c r="G1" s="10"/>
    </row>
    <row r="2" spans="1:7" ht="42" customHeight="1">
      <c r="A2" s="4"/>
      <c r="B2" s="32" t="str">
        <f>BUDGET_Title</f>
        <v>MONTHLY BUDGET</v>
      </c>
      <c r="C2" s="11"/>
      <c r="D2" s="11"/>
      <c r="E2" s="11"/>
      <c r="F2" s="11"/>
      <c r="G2" s="11"/>
    </row>
    <row r="3" spans="1:7" ht="15" customHeight="1">
      <c r="G3" s="13"/>
    </row>
    <row r="4" spans="1:7" ht="30" customHeight="1">
      <c r="B4" s="27" t="s">
        <v>28</v>
      </c>
      <c r="C4" s="28" t="s">
        <v>1</v>
      </c>
      <c r="D4" s="28" t="s">
        <v>2</v>
      </c>
      <c r="E4" s="27" t="s">
        <v>3</v>
      </c>
      <c r="F4" s="28" t="s">
        <v>4</v>
      </c>
      <c r="G4" s="17"/>
    </row>
    <row r="5" spans="1:7" ht="30" customHeight="1">
      <c r="B5" t="s">
        <v>29</v>
      </c>
      <c r="C5" s="18">
        <v>30500</v>
      </c>
      <c r="D5" s="18">
        <v>61122</v>
      </c>
      <c r="E5" s="21">
        <f>OperatingExpenses[[#This Row],[ACTUAL]]+(10^-6)*ROW(OperatingExpenses[[#This Row],[ACTUAL]])</f>
        <v>61122.000005000002</v>
      </c>
      <c r="F5" s="29">
        <f>OperatingExpenses[[#This Row],[ESTIMATED]]-OperatingExpenses[[#This Row],[ACTUAL]]</f>
        <v>-30622</v>
      </c>
      <c r="G5" s="1"/>
    </row>
    <row r="6" spans="1:7" ht="30" customHeight="1">
      <c r="B6" t="s">
        <v>30</v>
      </c>
      <c r="C6" s="18">
        <v>15000</v>
      </c>
      <c r="D6" s="18">
        <v>30068</v>
      </c>
      <c r="E6" s="21">
        <f>OperatingExpenses[[#This Row],[ACTUAL]]+(10^-6)*ROW(OperatingExpenses[[#This Row],[ACTUAL]])</f>
        <v>30068.000005999998</v>
      </c>
      <c r="F6" s="29">
        <f>OperatingExpenses[[#This Row],[ESTIMATED]]-OperatingExpenses[[#This Row],[ACTUAL]]</f>
        <v>-15068</v>
      </c>
      <c r="G6" s="1"/>
    </row>
    <row r="7" spans="1:7" ht="30" customHeight="1">
      <c r="B7" t="s">
        <v>31</v>
      </c>
      <c r="C7" s="18">
        <v>10200</v>
      </c>
      <c r="D7" s="18">
        <v>14084</v>
      </c>
      <c r="E7" s="21">
        <f>OperatingExpenses[[#This Row],[ACTUAL]]+(10^-6)*ROW(OperatingExpenses[[#This Row],[ACTUAL]])</f>
        <v>14084.000007000001</v>
      </c>
      <c r="F7" s="29">
        <f>OperatingExpenses[[#This Row],[ESTIMATED]]-OperatingExpenses[[#This Row],[ACTUAL]]</f>
        <v>-3884</v>
      </c>
      <c r="G7" s="1"/>
    </row>
    <row r="8" spans="1:7" ht="30" customHeight="1">
      <c r="B8" t="s">
        <v>32</v>
      </c>
      <c r="C8" s="18">
        <v>15500</v>
      </c>
      <c r="D8" s="18">
        <v>13815</v>
      </c>
      <c r="E8" s="21">
        <f>OperatingExpenses[[#This Row],[ACTUAL]]+(10^-6)*ROW(OperatingExpenses[[#This Row],[ACTUAL]])</f>
        <v>13815.000008000001</v>
      </c>
      <c r="F8" s="29">
        <f>OperatingExpenses[[#This Row],[ESTIMATED]]-OperatingExpenses[[#This Row],[ACTUAL]]</f>
        <v>1685</v>
      </c>
      <c r="G8" s="1"/>
    </row>
    <row r="9" spans="1:7" ht="30" customHeight="1">
      <c r="B9" t="s">
        <v>33</v>
      </c>
      <c r="C9" s="18">
        <v>7000</v>
      </c>
      <c r="D9" s="18">
        <v>13545</v>
      </c>
      <c r="E9" s="21">
        <f>OperatingExpenses[[#This Row],[ACTUAL]]+(10^-6)*ROW(OperatingExpenses[[#This Row],[ACTUAL]])</f>
        <v>13545.000008999999</v>
      </c>
      <c r="F9" s="29">
        <f>OperatingExpenses[[#This Row],[ESTIMATED]]-OperatingExpenses[[#This Row],[ACTUAL]]</f>
        <v>-6545</v>
      </c>
      <c r="G9" s="1"/>
    </row>
    <row r="10" spans="1:7" ht="30" customHeight="1">
      <c r="B10" t="s">
        <v>34</v>
      </c>
      <c r="C10" s="18">
        <v>8000</v>
      </c>
      <c r="D10" s="18">
        <v>9245</v>
      </c>
      <c r="E10" s="21">
        <f>OperatingExpenses[[#This Row],[ACTUAL]]+(10^-6)*ROW(OperatingExpenses[[#This Row],[ACTUAL]])</f>
        <v>9245.0000099999997</v>
      </c>
      <c r="F10" s="29">
        <f>OperatingExpenses[[#This Row],[ESTIMATED]]-OperatingExpenses[[#This Row],[ACTUAL]]</f>
        <v>-1245</v>
      </c>
      <c r="G10" s="1"/>
    </row>
    <row r="11" spans="1:7" ht="30" customHeight="1">
      <c r="B11" t="s">
        <v>35</v>
      </c>
      <c r="C11" s="18">
        <v>2500</v>
      </c>
      <c r="D11" s="18">
        <v>5051</v>
      </c>
      <c r="E11" s="21">
        <f>OperatingExpenses[[#This Row],[ACTUAL]]+(10^-6)*ROW(OperatingExpenses[[#This Row],[ACTUAL]])</f>
        <v>5051.0000110000001</v>
      </c>
      <c r="F11" s="29">
        <f>OperatingExpenses[[#This Row],[ESTIMATED]]-OperatingExpenses[[#This Row],[ACTUAL]]</f>
        <v>-2551</v>
      </c>
      <c r="G11" s="1"/>
    </row>
    <row r="12" spans="1:7" ht="30" customHeight="1">
      <c r="B12" t="s">
        <v>36</v>
      </c>
      <c r="C12" s="18">
        <v>6000</v>
      </c>
      <c r="D12" s="18">
        <v>8188</v>
      </c>
      <c r="E12" s="21">
        <f>OperatingExpenses[[#This Row],[ACTUAL]]+(10^-6)*ROW(OperatingExpenses[[#This Row],[ACTUAL]])</f>
        <v>8188.0000120000004</v>
      </c>
      <c r="F12" s="29">
        <f>OperatingExpenses[[#This Row],[ESTIMATED]]-OperatingExpenses[[#This Row],[ACTUAL]]</f>
        <v>-2188</v>
      </c>
      <c r="G12" s="1"/>
    </row>
    <row r="13" spans="1:7" ht="30" customHeight="1">
      <c r="B13" t="s">
        <v>37</v>
      </c>
      <c r="C13" s="18">
        <v>2000</v>
      </c>
      <c r="D13" s="18">
        <v>2340</v>
      </c>
      <c r="E13" s="21">
        <f>OperatingExpenses[[#This Row],[ACTUAL]]+(10^-6)*ROW(OperatingExpenses[[#This Row],[ACTUAL]])</f>
        <v>2340.0000129999999</v>
      </c>
      <c r="F13" s="29">
        <f>OperatingExpenses[[#This Row],[ESTIMATED]]-OperatingExpenses[[#This Row],[ACTUAL]]</f>
        <v>-340</v>
      </c>
      <c r="G13" s="1"/>
    </row>
    <row r="14" spans="1:7" ht="30" customHeight="1">
      <c r="B14" t="s">
        <v>38</v>
      </c>
      <c r="C14" s="18">
        <v>1000</v>
      </c>
      <c r="D14" s="18">
        <v>926</v>
      </c>
      <c r="E14" s="21">
        <f>OperatingExpenses[[#This Row],[ACTUAL]]+(10^-6)*ROW(OperatingExpenses[[#This Row],[ACTUAL]])</f>
        <v>926.00001399999996</v>
      </c>
      <c r="F14" s="29">
        <f>OperatingExpenses[[#This Row],[ESTIMATED]]-OperatingExpenses[[#This Row],[ACTUAL]]</f>
        <v>74</v>
      </c>
      <c r="G14" s="1"/>
    </row>
    <row r="15" spans="1:7" ht="30" customHeight="1">
      <c r="B15" t="s">
        <v>39</v>
      </c>
      <c r="C15" s="18">
        <v>200</v>
      </c>
      <c r="D15" s="18">
        <v>417</v>
      </c>
      <c r="E15" s="21">
        <f>OperatingExpenses[[#This Row],[ACTUAL]]+(10^-6)*ROW(OperatingExpenses[[#This Row],[ACTUAL]])</f>
        <v>417.00001500000002</v>
      </c>
      <c r="F15" s="29">
        <f>OperatingExpenses[[#This Row],[ESTIMATED]]-OperatingExpenses[[#This Row],[ACTUAL]]</f>
        <v>-217</v>
      </c>
      <c r="G15" s="1"/>
    </row>
    <row r="16" spans="1:7" ht="30" customHeight="1">
      <c r="B16" t="s">
        <v>40</v>
      </c>
      <c r="C16" s="18">
        <v>10000</v>
      </c>
      <c r="D16" s="18">
        <v>24078</v>
      </c>
      <c r="E16" s="21">
        <f>OperatingExpenses[[#This Row],[ACTUAL]]+(10^-6)*ROW(OperatingExpenses[[#This Row],[ACTUAL]])</f>
        <v>24078.000016000002</v>
      </c>
      <c r="F16" s="29">
        <f>OperatingExpenses[[#This Row],[ESTIMATED]]-OperatingExpenses[[#This Row],[ACTUAL]]</f>
        <v>-14078</v>
      </c>
      <c r="G16" s="1"/>
    </row>
    <row r="17" spans="2:7" ht="30" customHeight="1">
      <c r="B17"/>
      <c r="C17" s="18"/>
      <c r="D17" s="18"/>
      <c r="E17" s="21"/>
      <c r="F17" s="29"/>
      <c r="G17" s="1"/>
    </row>
    <row r="18" spans="2:7" ht="30" customHeight="1">
      <c r="B18"/>
      <c r="C18" s="18"/>
      <c r="D18" s="18"/>
      <c r="E18" s="21"/>
      <c r="F18" s="29"/>
      <c r="G18" s="1"/>
    </row>
    <row r="19" spans="2:7" ht="30" customHeight="1">
      <c r="B19"/>
      <c r="C19" s="18"/>
      <c r="D19" s="18"/>
      <c r="E19" s="21"/>
      <c r="F19" s="29"/>
      <c r="G19" s="1"/>
    </row>
    <row r="20" spans="2:7" ht="30" customHeight="1">
      <c r="B20"/>
      <c r="C20" s="18"/>
      <c r="D20" s="18"/>
      <c r="E20" s="21"/>
      <c r="F20" s="29"/>
      <c r="G20" s="1"/>
    </row>
    <row r="21" spans="2:7" ht="30" customHeight="1">
      <c r="B21"/>
      <c r="C21" s="18"/>
      <c r="D21" s="18"/>
      <c r="E21" s="21"/>
      <c r="F21" s="29"/>
      <c r="G21" s="1"/>
    </row>
    <row r="22" spans="2:7" ht="30" customHeight="1">
      <c r="B22"/>
      <c r="C22" s="18"/>
      <c r="D22" s="18"/>
      <c r="E22" s="21"/>
      <c r="F22" s="29"/>
      <c r="G22" s="1"/>
    </row>
    <row r="23" spans="2:7" ht="30" customHeight="1">
      <c r="B23"/>
      <c r="C23" s="18"/>
      <c r="D23" s="18"/>
      <c r="E23" s="21"/>
      <c r="F23" s="29"/>
      <c r="G23" s="1"/>
    </row>
    <row r="24" spans="2:7" ht="30" customHeight="1">
      <c r="B24"/>
      <c r="C24" s="18"/>
      <c r="D24" s="18"/>
      <c r="E24" s="21"/>
      <c r="F24" s="29"/>
      <c r="G24" s="1"/>
    </row>
    <row r="25" spans="2:7" ht="30" customHeight="1">
      <c r="B25" t="s">
        <v>41</v>
      </c>
      <c r="C25" s="26">
        <f>SUBTOTAL(109,OperatingExpenses[ESTIMATED])</f>
        <v>107900</v>
      </c>
      <c r="D25" s="26">
        <f>SUBTOTAL(109,OperatingExpenses[ACTUAL])</f>
        <v>182879</v>
      </c>
      <c r="E25" s="21"/>
      <c r="F25" s="26">
        <f>SUBTOTAL(109,OperatingExpenses[DIFFERENCE])</f>
        <v>-74979</v>
      </c>
      <c r="G25" s="2"/>
    </row>
  </sheetData>
  <sheetProtection insertColumns="0" insertRows="0" deleteColumns="0" deleteRows="0" selectLockedCells="1" autoFilter="0"/>
  <dataConsolidate/>
  <conditionalFormatting sqref="F25">
    <cfRule type="cellIs" dxfId="11" priority="1" operator="lessThan">
      <formula>0</formula>
    </cfRule>
  </conditionalFormatting>
  <dataValidations count="9">
    <dataValidation type="custom" allowBlank="1" showInputMessage="1" showErrorMessage="1" errorTitle="ALERT" error="This cell is automatically populated and should not be overwitten. Overwriting this cell would break calculations in this worksheet." sqref="G5:G24" xr:uid="{00000000-0002-0000-03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24" xr:uid="{00000000-0002-0000-0300-000001000000}"/>
    <dataValidation allowBlank="1" showInputMessage="1" showErrorMessage="1" prompt="Enter Monthly Operating Expenses in this worksheet" sqref="A1" xr:uid="{00000000-0002-0000-0300-000002000000}"/>
    <dataValidation allowBlank="1" showInputMessage="1" showErrorMessage="1" prompt="Company Name is automatically updated in this cell" sqref="B1" xr:uid="{00000000-0002-0000-0300-000003000000}"/>
    <dataValidation allowBlank="1" showInputMessage="1" showErrorMessage="1" prompt="Title is automatically updated in this cell. Enter Monthly Operating Expense details in table below" sqref="B2" xr:uid="{00000000-0002-0000-0300-000004000000}"/>
    <dataValidation allowBlank="1" showInputMessage="1" showErrorMessage="1" prompt="Enter Operating Expenses in this column under this heading. Use heading filters to find specific entries" sqref="B4" xr:uid="{00000000-0002-0000-0300-000005000000}"/>
    <dataValidation allowBlank="1" showInputMessage="1" showErrorMessage="1" prompt="Enter Estimated amount in this column under this heading" sqref="C4" xr:uid="{00000000-0002-0000-0300-000006000000}"/>
    <dataValidation allowBlank="1" showInputMessage="1" showErrorMessage="1" prompt="Enter Actual amount in this column under this heading" sqref="D4" xr:uid="{00000000-0002-0000-0300-000007000000}"/>
    <dataValidation allowBlank="1" showInputMessage="1" showErrorMessage="1" prompt="Difference of Estimated and Actual Operating Expenses is automatically calculated in this column under this heading" sqref="F4" xr:uid="{00000000-0002-0000-03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8DFEDF7-DD2B-4BDC-AEAC-141B22E8ECA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144E06A-A2E7-438E-8CB9-2E995F98C522}"/>
</file>

<file path=customXml/itemProps2.xml><?xml version="1.0" encoding="utf-8"?>
<ds:datastoreItem xmlns:ds="http://schemas.openxmlformats.org/officeDocument/2006/customXml" ds:itemID="{CDDC9545-56CF-4D45-AD04-47CC00ADC24B}"/>
</file>

<file path=customXml/itemProps3.xml><?xml version="1.0" encoding="utf-8"?>
<ds:datastoreItem xmlns:ds="http://schemas.openxmlformats.org/officeDocument/2006/customXml" ds:itemID="{7FBAD89A-B1E7-4A71-B0D2-6CB0135F2A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2019-03-18T21:11:19Z</dcterms:created>
  <dcterms:modified xsi:type="dcterms:W3CDTF">2019-11-11T02:14:43Z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