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1" l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<sst xmlns="http://schemas.openxmlformats.org/spreadsheetml/2006/main" count="16" uniqueCount="16">
  <si>
    <t>Turbidity (NTU)</t>
  </si>
  <si>
    <t>TDS (mg/l)</t>
  </si>
  <si>
    <t>Calcium (mg/l)</t>
  </si>
  <si>
    <t>Magnesium (mg/l)</t>
  </si>
  <si>
    <t xml:space="preserve">Hardness (mg/l) </t>
  </si>
  <si>
    <t>Bicarbonate (mg/l)</t>
  </si>
  <si>
    <t>Alkalinity (m.mol/l)</t>
  </si>
  <si>
    <t>Chloride (mg/l)</t>
  </si>
  <si>
    <t>Potassium (mg/l)</t>
  </si>
  <si>
    <t>Sodium (mg/l)</t>
  </si>
  <si>
    <t>Sulfate (mg/l)</t>
  </si>
  <si>
    <t>Iron (mg/l)</t>
  </si>
  <si>
    <t>Nitrate-N (mg/l)</t>
  </si>
  <si>
    <t>Fluoride (mg/l)</t>
  </si>
  <si>
    <t xml:space="preserve">latitude 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</si>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</sst>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selection activeCell="H7" sqref="H7"/>
    </sheetView>
  </sheetViews>
  <sheetFormatPr defaultRowHeight="15" x14ac:dyDescent="0.25"/>
  <cols>
    <col min="2" max="2" width="13.85546875" customWidth="1"/>
    <col min="3" max="3" width="13.5703125" bestFit="1" customWidth="1"/>
    <col min="4" max="4" width="9.7109375" bestFit="1" customWidth="1"/>
    <col min="5" max="5" width="12.7109375" bestFit="1" customWidth="1"/>
    <col min="6" max="6" width="15.42578125" bestFit="1" customWidth="1"/>
    <col min="7" max="7" width="14.140625" bestFit="1" customWidth="1"/>
    <col min="8" max="8" width="15.7109375" bestFit="1" customWidth="1"/>
    <col min="9" max="9" width="16.5703125" bestFit="1" customWidth="1"/>
    <col min="10" max="10" width="13.140625" bestFit="1" customWidth="1"/>
    <col min="11" max="11" width="14.42578125" bestFit="1" customWidth="1"/>
    <col min="12" max="12" width="12" bestFit="1" customWidth="1"/>
    <col min="13" max="13" width="11.7109375" bestFit="1" customWidth="1"/>
    <col min="14" max="14" width="9.42578125" bestFit="1" customWidth="1"/>
    <col min="15" max="15" width="13.7109375" bestFit="1" customWidth="1"/>
    <col min="16" max="16" width="12.7109375" bestFit="1" customWidth="1"/>
  </cols>
  <sheetData>
    <row r="1" spans="1:16" x14ac:dyDescent="0.25">
      <c r="A1" s="1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2">
        <f>32+54/60+50/3600</f>
        <v>32.913888888888884</v>
      </c>
      <c r="B2" s="2">
        <f>73+3/60+50/3600</f>
        <v>73.063888888888883</v>
      </c>
      <c r="C2" s="2">
        <v>0.83</v>
      </c>
      <c r="D2" s="2">
        <v>672</v>
      </c>
      <c r="E2" s="2">
        <v>44</v>
      </c>
      <c r="F2" s="2">
        <v>65.599999999999994</v>
      </c>
      <c r="G2" s="2">
        <v>380</v>
      </c>
      <c r="H2" s="2">
        <v>250</v>
      </c>
      <c r="I2" s="2">
        <v>5</v>
      </c>
      <c r="J2" s="2">
        <v>97</v>
      </c>
      <c r="K2" s="2">
        <v>3.7</v>
      </c>
      <c r="L2" s="2">
        <v>90</v>
      </c>
      <c r="M2" s="2">
        <v>116</v>
      </c>
      <c r="N2" s="2">
        <v>0.04</v>
      </c>
      <c r="O2" s="2">
        <v>14</v>
      </c>
      <c r="P2" s="2">
        <v>0.39</v>
      </c>
    </row>
    <row r="3" spans="1:16" x14ac:dyDescent="0.25">
      <c r="A3" s="2">
        <f>32+54/60+57/3600</f>
        <v>32.915833333333332</v>
      </c>
      <c r="B3" s="2">
        <f>72+4/60+19/3600</f>
        <v>72.071944444444441</v>
      </c>
      <c r="C3" s="2">
        <v>16.8</v>
      </c>
      <c r="D3" s="2">
        <v>799</v>
      </c>
      <c r="E3" s="2">
        <v>48</v>
      </c>
      <c r="F3" s="2">
        <v>48.6</v>
      </c>
      <c r="G3" s="2">
        <v>320</v>
      </c>
      <c r="H3" s="2">
        <v>320</v>
      </c>
      <c r="I3" s="2">
        <v>6.4</v>
      </c>
      <c r="J3" s="2">
        <v>136</v>
      </c>
      <c r="K3" s="2">
        <v>7.4</v>
      </c>
      <c r="L3" s="2">
        <v>187</v>
      </c>
      <c r="M3" s="2">
        <v>159</v>
      </c>
      <c r="N3" s="2">
        <v>0.16</v>
      </c>
      <c r="O3" s="2">
        <v>3</v>
      </c>
      <c r="P3" s="2">
        <v>0.34</v>
      </c>
    </row>
    <row r="4" spans="1:16" x14ac:dyDescent="0.25">
      <c r="A4" s="2">
        <f>33+1/60+58/3600</f>
        <v>33.032777777777774</v>
      </c>
      <c r="B4" s="2">
        <f>72+38/3600</f>
        <v>72.010555555555555</v>
      </c>
      <c r="C4" s="2">
        <v>13.32</v>
      </c>
      <c r="D4" s="2">
        <v>517</v>
      </c>
      <c r="E4" s="2">
        <v>96</v>
      </c>
      <c r="F4" s="2">
        <v>29</v>
      </c>
      <c r="G4" s="2">
        <v>360</v>
      </c>
      <c r="H4" s="2">
        <v>200</v>
      </c>
      <c r="I4" s="2">
        <v>4</v>
      </c>
      <c r="J4" s="2">
        <v>73</v>
      </c>
      <c r="K4" s="2">
        <v>1</v>
      </c>
      <c r="L4" s="2">
        <v>27</v>
      </c>
      <c r="M4" s="2">
        <v>25</v>
      </c>
      <c r="N4" s="2">
        <v>7.0000000000000007E-2</v>
      </c>
      <c r="O4" s="2">
        <v>29</v>
      </c>
      <c r="P4" s="2">
        <v>7.0000000000000007E-2</v>
      </c>
    </row>
    <row r="5" spans="1:16" x14ac:dyDescent="0.25">
      <c r="A5" s="2">
        <f>33+1/60+57/3600</f>
        <v>33.032499999999999</v>
      </c>
      <c r="B5" s="2">
        <f>72+3/60+1/3600</f>
        <v>72.050277777777779</v>
      </c>
      <c r="C5" s="2">
        <v>1.95</v>
      </c>
      <c r="D5" s="2">
        <v>192</v>
      </c>
      <c r="E5" s="2">
        <v>16</v>
      </c>
      <c r="F5" s="2">
        <v>24</v>
      </c>
      <c r="G5" s="2">
        <v>140</v>
      </c>
      <c r="H5" s="2">
        <v>160</v>
      </c>
      <c r="I5" s="2">
        <v>3.2</v>
      </c>
      <c r="J5" s="2">
        <v>9</v>
      </c>
      <c r="K5" s="2">
        <v>0.7</v>
      </c>
      <c r="L5" s="2">
        <v>20</v>
      </c>
      <c r="M5" s="2">
        <v>58</v>
      </c>
      <c r="N5" s="2">
        <v>7.0000000000000007E-2</v>
      </c>
      <c r="O5" s="2">
        <v>4</v>
      </c>
      <c r="P5" s="2">
        <v>0.28999999999999998</v>
      </c>
    </row>
    <row r="6" spans="1:16" x14ac:dyDescent="0.25">
      <c r="A6" s="2">
        <f>32+54/60+50/3600</f>
        <v>32.913888888888884</v>
      </c>
      <c r="B6" s="2">
        <f>73+3/60+50/3600</f>
        <v>73.063888888888883</v>
      </c>
      <c r="C6" s="2">
        <v>5.81</v>
      </c>
      <c r="D6" s="2">
        <v>2529</v>
      </c>
      <c r="E6" s="2">
        <v>84</v>
      </c>
      <c r="F6" s="2">
        <v>78</v>
      </c>
      <c r="G6" s="2">
        <v>530</v>
      </c>
      <c r="H6" s="2">
        <v>355</v>
      </c>
      <c r="I6" s="2">
        <v>7.1</v>
      </c>
      <c r="J6" s="2">
        <v>340</v>
      </c>
      <c r="K6" s="2">
        <v>5.2</v>
      </c>
      <c r="L6" s="2">
        <v>585</v>
      </c>
      <c r="M6" s="2">
        <v>385</v>
      </c>
      <c r="N6" s="2">
        <v>0.32</v>
      </c>
      <c r="O6" s="2">
        <v>210</v>
      </c>
      <c r="P6" s="2">
        <v>0.16</v>
      </c>
    </row>
    <row r="7" spans="1:16" x14ac:dyDescent="0.25">
      <c r="A7" s="2">
        <f>32+57/60+41/3600</f>
        <v>32.961388888888891</v>
      </c>
      <c r="B7" s="2">
        <f>71+57/60+57/3600</f>
        <v>71.965833333333336</v>
      </c>
      <c r="C7" s="2">
        <v>5.21</v>
      </c>
      <c r="D7" s="2">
        <v>1082</v>
      </c>
      <c r="E7" s="2">
        <v>20</v>
      </c>
      <c r="F7" s="2">
        <v>29</v>
      </c>
      <c r="G7" s="2">
        <v>170</v>
      </c>
      <c r="H7" s="2">
        <v>460</v>
      </c>
      <c r="I7" s="2">
        <v>9.1999999999999993</v>
      </c>
      <c r="J7" s="2">
        <v>146</v>
      </c>
      <c r="K7" s="2">
        <v>2.7</v>
      </c>
      <c r="L7" s="2">
        <v>304</v>
      </c>
      <c r="M7" s="2">
        <v>212</v>
      </c>
      <c r="N7" s="2">
        <v>0.28999999999999998</v>
      </c>
      <c r="O7" s="2">
        <v>9</v>
      </c>
      <c r="P7" s="2">
        <v>0.59</v>
      </c>
    </row>
    <row r="8" spans="1:16" x14ac:dyDescent="0.25">
      <c r="A8" s="2">
        <f>32+59/60+50/3600</f>
        <v>32.99722222222222</v>
      </c>
      <c r="B8" s="2">
        <f>72+11/60+4/3600</f>
        <v>72.184444444444452</v>
      </c>
      <c r="C8" s="2">
        <v>0.23</v>
      </c>
      <c r="D8" s="2">
        <v>761</v>
      </c>
      <c r="E8" s="2">
        <v>28</v>
      </c>
      <c r="F8" s="2">
        <v>18.2</v>
      </c>
      <c r="G8" s="2">
        <v>145</v>
      </c>
      <c r="H8" s="2">
        <v>410</v>
      </c>
      <c r="I8" s="2">
        <v>8.1999999999999993</v>
      </c>
      <c r="J8" s="2">
        <v>106</v>
      </c>
      <c r="K8" s="2">
        <v>12.9</v>
      </c>
      <c r="L8" s="2">
        <v>219</v>
      </c>
      <c r="M8" s="2">
        <v>126</v>
      </c>
      <c r="N8" s="2">
        <v>0.06</v>
      </c>
      <c r="O8" s="2">
        <v>0.5</v>
      </c>
      <c r="P8" s="2">
        <v>0.38</v>
      </c>
    </row>
    <row r="9" spans="1:16" x14ac:dyDescent="0.25">
      <c r="A9" s="2">
        <f>32+59/60+50/3600</f>
        <v>32.99722222222222</v>
      </c>
      <c r="B9" s="2">
        <f>72+11/60+4/3600</f>
        <v>72.184444444444452</v>
      </c>
      <c r="C9" s="2">
        <v>1.1200000000000001</v>
      </c>
      <c r="D9" s="2">
        <v>703</v>
      </c>
      <c r="E9" s="2">
        <v>20</v>
      </c>
      <c r="F9" s="2">
        <v>17</v>
      </c>
      <c r="G9" s="2">
        <v>120</v>
      </c>
      <c r="H9" s="2">
        <v>365</v>
      </c>
      <c r="I9" s="2">
        <v>7.3</v>
      </c>
      <c r="J9" s="2">
        <v>100</v>
      </c>
      <c r="K9" s="2">
        <v>12.5</v>
      </c>
      <c r="L9" s="2">
        <v>213</v>
      </c>
      <c r="M9" s="2">
        <v>84</v>
      </c>
      <c r="N9" s="2">
        <v>0.4</v>
      </c>
      <c r="O9" s="2">
        <v>1</v>
      </c>
      <c r="P9" s="2">
        <v>0.39</v>
      </c>
    </row>
    <row r="10" spans="1:16" x14ac:dyDescent="0.25">
      <c r="A10" s="2">
        <f>32+50/60+8/3600</f>
        <v>32.835555555555558</v>
      </c>
      <c r="B10" s="2">
        <f>72+27/60+5/3600</f>
        <v>72.451388888888886</v>
      </c>
      <c r="C10" s="2">
        <v>0.99</v>
      </c>
      <c r="D10" s="2">
        <v>802</v>
      </c>
      <c r="E10" s="2">
        <v>52</v>
      </c>
      <c r="F10" s="2">
        <v>46</v>
      </c>
      <c r="G10" s="2">
        <v>320</v>
      </c>
      <c r="H10" s="2">
        <v>515</v>
      </c>
      <c r="I10" s="2">
        <v>10.3</v>
      </c>
      <c r="J10" s="2">
        <v>99</v>
      </c>
      <c r="K10" s="2">
        <v>1.3</v>
      </c>
      <c r="L10" s="2">
        <v>204</v>
      </c>
      <c r="M10" s="2">
        <v>36</v>
      </c>
      <c r="N10" s="2">
        <v>0.17</v>
      </c>
      <c r="O10" s="2">
        <v>0.5</v>
      </c>
      <c r="P10" s="2">
        <v>0.38</v>
      </c>
    </row>
    <row r="11" spans="1:16" x14ac:dyDescent="0.25">
      <c r="A11" s="2">
        <f>32+50/60+50/3600</f>
        <v>32.847222222222221</v>
      </c>
      <c r="B11" s="2">
        <f>72+2/60+50/3600</f>
        <v>72.047222222222217</v>
      </c>
      <c r="C11" s="2">
        <v>0.78</v>
      </c>
      <c r="D11" s="2">
        <v>630</v>
      </c>
      <c r="E11" s="2">
        <v>24</v>
      </c>
      <c r="F11" s="2">
        <v>17</v>
      </c>
      <c r="G11" s="2">
        <v>130</v>
      </c>
      <c r="H11" s="2">
        <v>295</v>
      </c>
      <c r="I11" s="2">
        <v>5.9</v>
      </c>
      <c r="J11" s="2">
        <v>146</v>
      </c>
      <c r="K11" s="2">
        <v>10</v>
      </c>
      <c r="L11" s="2">
        <v>179</v>
      </c>
      <c r="M11" s="2">
        <v>36</v>
      </c>
      <c r="N11" s="2">
        <v>0.03</v>
      </c>
      <c r="O11" s="2">
        <v>10</v>
      </c>
      <c r="P11" s="2">
        <v>0.38</v>
      </c>
    </row>
    <row r="12" spans="1:16" x14ac:dyDescent="0.25">
      <c r="A12" s="2">
        <f>32+46/60+21/3600</f>
        <v>32.772500000000001</v>
      </c>
      <c r="B12" s="2">
        <f>71+57/60+8/3600</f>
        <v>71.952222222222218</v>
      </c>
      <c r="C12" s="2">
        <v>0.23</v>
      </c>
      <c r="D12" s="2">
        <v>413</v>
      </c>
      <c r="E12" s="2">
        <v>36</v>
      </c>
      <c r="F12" s="2">
        <v>17</v>
      </c>
      <c r="G12" s="2">
        <v>160</v>
      </c>
      <c r="H12" s="2">
        <v>239</v>
      </c>
      <c r="I12" s="2">
        <v>4.9000000000000004</v>
      </c>
      <c r="J12" s="2">
        <v>12</v>
      </c>
      <c r="K12" s="2">
        <v>4.4000000000000004</v>
      </c>
      <c r="L12" s="2">
        <v>91</v>
      </c>
      <c r="M12" s="2">
        <v>29</v>
      </c>
      <c r="N12" s="2">
        <v>0.02</v>
      </c>
      <c r="O12" s="2">
        <v>12</v>
      </c>
      <c r="P12" s="2">
        <v>0.28999999999999998</v>
      </c>
    </row>
    <row r="13" spans="1:16" x14ac:dyDescent="0.25">
      <c r="A13" s="2">
        <f>32+55/60+37/3600</f>
        <v>32.926944444444445</v>
      </c>
      <c r="B13" s="2">
        <f>72+25/60+26/3600</f>
        <v>72.423888888888897</v>
      </c>
      <c r="C13" s="2">
        <v>0.16</v>
      </c>
      <c r="D13" s="2">
        <v>855</v>
      </c>
      <c r="E13" s="2">
        <v>136</v>
      </c>
      <c r="F13" s="2">
        <v>44</v>
      </c>
      <c r="G13" s="2">
        <v>520</v>
      </c>
      <c r="H13" s="2">
        <v>320</v>
      </c>
      <c r="I13" s="2">
        <v>6.4</v>
      </c>
      <c r="J13" s="2">
        <v>172</v>
      </c>
      <c r="K13" s="2">
        <v>2.4</v>
      </c>
      <c r="L13" s="2">
        <v>96</v>
      </c>
      <c r="M13" s="2">
        <v>57</v>
      </c>
      <c r="N13" s="2">
        <v>0.24</v>
      </c>
      <c r="O13" s="2">
        <v>14</v>
      </c>
      <c r="P13" s="2">
        <v>0.08</v>
      </c>
    </row>
    <row r="14" spans="1:16" x14ac:dyDescent="0.25">
      <c r="A14" s="2">
        <f>32+54/60+57/3600</f>
        <v>32.915833333333332</v>
      </c>
      <c r="B14" s="2">
        <f>72+4/60+19/3600</f>
        <v>72.071944444444441</v>
      </c>
      <c r="C14" s="2">
        <v>0.98</v>
      </c>
      <c r="D14" s="2">
        <v>354</v>
      </c>
      <c r="E14" s="2">
        <v>28</v>
      </c>
      <c r="F14" s="2">
        <v>35.200000000000003</v>
      </c>
      <c r="G14" s="2">
        <v>215</v>
      </c>
      <c r="H14" s="2">
        <v>220</v>
      </c>
      <c r="I14" s="2">
        <v>4.4000000000000004</v>
      </c>
      <c r="J14" s="2">
        <v>42</v>
      </c>
      <c r="K14" s="2">
        <v>2.2000000000000002</v>
      </c>
      <c r="L14" s="2">
        <v>51</v>
      </c>
      <c r="M14" s="2">
        <v>17</v>
      </c>
      <c r="N14" s="2">
        <v>0.04</v>
      </c>
      <c r="O14" s="2">
        <v>5</v>
      </c>
      <c r="P14" s="2">
        <v>0.3</v>
      </c>
    </row>
    <row r="15" spans="1:16" x14ac:dyDescent="0.25">
      <c r="A15" s="2">
        <f>33+1/60+57/3600</f>
        <v>33.032499999999999</v>
      </c>
      <c r="B15" s="2">
        <f>72+23/60+3/3600</f>
        <v>72.384166666666673</v>
      </c>
      <c r="C15" s="2">
        <v>2.31</v>
      </c>
      <c r="D15" s="2">
        <v>867</v>
      </c>
      <c r="E15" s="2">
        <v>54</v>
      </c>
      <c r="F15" s="2">
        <v>35.200000000000003</v>
      </c>
      <c r="G15" s="2">
        <v>280</v>
      </c>
      <c r="H15" s="2">
        <v>575</v>
      </c>
      <c r="I15" s="2">
        <v>11.5</v>
      </c>
      <c r="J15" s="2">
        <v>95</v>
      </c>
      <c r="K15" s="2">
        <v>7.5</v>
      </c>
      <c r="L15" s="2">
        <v>197</v>
      </c>
      <c r="M15" s="2">
        <v>47</v>
      </c>
      <c r="N15" s="2">
        <v>0.09</v>
      </c>
      <c r="O15" s="2">
        <v>7</v>
      </c>
      <c r="P15" s="2">
        <v>0.57999999999999996</v>
      </c>
    </row>
    <row r="16" spans="1:16" x14ac:dyDescent="0.25">
      <c r="A16" s="2">
        <f>33+4/60+7/3600</f>
        <v>33.068611111111117</v>
      </c>
      <c r="B16" s="2">
        <f>72+28/60+56/3600</f>
        <v>72.482222222222219</v>
      </c>
      <c r="C16" s="2">
        <v>0.55000000000000004</v>
      </c>
      <c r="D16" s="2">
        <v>1139</v>
      </c>
      <c r="E16" s="2">
        <v>20</v>
      </c>
      <c r="F16" s="2">
        <v>36.4</v>
      </c>
      <c r="G16" s="2">
        <v>200</v>
      </c>
      <c r="H16" s="2">
        <v>572</v>
      </c>
      <c r="I16" s="2">
        <v>11.4</v>
      </c>
      <c r="J16" s="2">
        <v>184</v>
      </c>
      <c r="K16" s="2">
        <v>3.1</v>
      </c>
      <c r="L16" s="2">
        <v>325</v>
      </c>
      <c r="M16" s="2">
        <v>125</v>
      </c>
      <c r="N16" s="2">
        <v>7.0000000000000007E-2</v>
      </c>
      <c r="O16" s="2">
        <v>11</v>
      </c>
      <c r="P16" s="2">
        <v>0.49</v>
      </c>
    </row>
    <row r="17" spans="1:16" x14ac:dyDescent="0.25">
      <c r="A17" s="2">
        <f>32+51/60+56/3600</f>
        <v>32.865555555555559</v>
      </c>
      <c r="B17" s="2">
        <f>72+19/60+38/3600</f>
        <v>72.327222222222218</v>
      </c>
      <c r="C17" s="2">
        <v>0.66</v>
      </c>
      <c r="D17" s="2">
        <v>649</v>
      </c>
      <c r="E17" s="2">
        <v>60</v>
      </c>
      <c r="F17" s="2">
        <v>40</v>
      </c>
      <c r="G17" s="2">
        <v>315</v>
      </c>
      <c r="H17" s="2">
        <v>230</v>
      </c>
      <c r="I17" s="2">
        <v>4.5999999999999996</v>
      </c>
      <c r="J17" s="2">
        <v>89</v>
      </c>
      <c r="K17" s="2">
        <v>1.9</v>
      </c>
      <c r="L17" s="2">
        <v>92</v>
      </c>
      <c r="M17" s="2">
        <v>119</v>
      </c>
      <c r="N17" s="2">
        <v>0.06</v>
      </c>
      <c r="O17" s="2">
        <v>19</v>
      </c>
      <c r="P17" s="2">
        <v>0.23</v>
      </c>
    </row>
    <row r="18" spans="1:16" x14ac:dyDescent="0.25">
      <c r="A18" s="2">
        <f>32+56/60+13/3600</f>
        <v>32.936944444444443</v>
      </c>
      <c r="B18" s="2">
        <f>72+18/60+19/3600</f>
        <v>72.305277777777775</v>
      </c>
      <c r="C18" s="2">
        <v>3.64</v>
      </c>
      <c r="D18" s="2">
        <v>941</v>
      </c>
      <c r="E18" s="2">
        <v>48</v>
      </c>
      <c r="F18" s="2">
        <v>47</v>
      </c>
      <c r="G18" s="2">
        <v>315</v>
      </c>
      <c r="H18" s="2">
        <v>389</v>
      </c>
      <c r="I18" s="2">
        <v>7.7</v>
      </c>
      <c r="J18" s="2">
        <v>142</v>
      </c>
      <c r="K18" s="2">
        <v>3.1</v>
      </c>
      <c r="L18" s="2">
        <v>235</v>
      </c>
      <c r="M18" s="2">
        <v>153</v>
      </c>
      <c r="N18" s="2">
        <v>0.32</v>
      </c>
      <c r="O18" s="2">
        <v>8</v>
      </c>
      <c r="P18" s="2">
        <v>0.73</v>
      </c>
    </row>
    <row r="19" spans="1:16" x14ac:dyDescent="0.25">
      <c r="A19" s="2">
        <f>32+42/60+10/3600</f>
        <v>32.702777777777783</v>
      </c>
      <c r="B19" s="2">
        <f>72+21/60+37/3600</f>
        <v>72.360277777777767</v>
      </c>
      <c r="C19" s="2">
        <v>0</v>
      </c>
      <c r="D19" s="2">
        <v>805</v>
      </c>
      <c r="E19" s="2">
        <v>84</v>
      </c>
      <c r="F19" s="2">
        <v>68</v>
      </c>
      <c r="G19" s="2">
        <v>490</v>
      </c>
      <c r="H19" s="2">
        <v>325</v>
      </c>
      <c r="I19" s="2">
        <v>6.5</v>
      </c>
      <c r="J19" s="2">
        <v>54.28</v>
      </c>
      <c r="K19" s="2">
        <v>3.5</v>
      </c>
      <c r="L19" s="2">
        <v>108</v>
      </c>
      <c r="M19" s="2">
        <v>329</v>
      </c>
      <c r="N19" s="2">
        <v>0.02</v>
      </c>
      <c r="O19" s="2">
        <v>0.4</v>
      </c>
      <c r="P19" s="2">
        <v>2.25</v>
      </c>
    </row>
    <row r="20" spans="1:16" x14ac:dyDescent="0.25">
      <c r="A20" s="2">
        <f>32+41/60+57/3600</f>
        <v>32.699166666666663</v>
      </c>
      <c r="B20" s="2">
        <f>72+21/60+59/3600</f>
        <v>72.366388888888878</v>
      </c>
      <c r="C20" s="2">
        <v>0</v>
      </c>
      <c r="D20" s="2">
        <v>845</v>
      </c>
      <c r="E20" s="2">
        <v>96</v>
      </c>
      <c r="F20" s="2">
        <v>66</v>
      </c>
      <c r="G20" s="2">
        <v>510</v>
      </c>
      <c r="H20" s="2">
        <v>355</v>
      </c>
      <c r="I20" s="2">
        <v>7.1</v>
      </c>
      <c r="J20" s="2">
        <v>53</v>
      </c>
      <c r="K20" s="2">
        <v>3.3</v>
      </c>
      <c r="L20" s="2">
        <v>106</v>
      </c>
      <c r="M20" s="2">
        <v>334</v>
      </c>
      <c r="N20" s="2">
        <v>0.06</v>
      </c>
      <c r="O20" s="2">
        <v>0.2</v>
      </c>
      <c r="P20" s="2">
        <v>2.04</v>
      </c>
    </row>
    <row r="21" spans="1:16" x14ac:dyDescent="0.25">
      <c r="A21" s="2">
        <f>33+1/60+59/3600</f>
        <v>33.033055555555556</v>
      </c>
      <c r="B21" s="2">
        <f>72+18/60+58/3600</f>
        <v>72.316111111111113</v>
      </c>
      <c r="C21" s="2">
        <v>0</v>
      </c>
      <c r="D21" s="2">
        <v>661</v>
      </c>
      <c r="E21" s="2">
        <v>68</v>
      </c>
      <c r="F21" s="2">
        <v>46</v>
      </c>
      <c r="G21" s="2">
        <v>360</v>
      </c>
      <c r="H21" s="2">
        <v>385</v>
      </c>
      <c r="I21" s="2">
        <v>7.7</v>
      </c>
      <c r="J21" s="2">
        <v>53</v>
      </c>
      <c r="K21" s="2">
        <v>4.9000000000000004</v>
      </c>
      <c r="L21" s="2">
        <v>99</v>
      </c>
      <c r="M21" s="2">
        <v>60</v>
      </c>
      <c r="N21" s="2">
        <v>0.02</v>
      </c>
      <c r="O21" s="2">
        <v>3</v>
      </c>
      <c r="P21" s="2">
        <v>0.36</v>
      </c>
    </row>
    <row r="22" spans="1:16" x14ac:dyDescent="0.25">
      <c r="A22" s="2">
        <f>33+13/3600</f>
        <v>33.003611111111113</v>
      </c>
      <c r="B22" s="2">
        <f>72+18/60+44/3600</f>
        <v>72.312222222222218</v>
      </c>
      <c r="C22" s="2">
        <v>0</v>
      </c>
      <c r="D22" s="2">
        <v>377</v>
      </c>
      <c r="E22" s="2">
        <v>20</v>
      </c>
      <c r="F22" s="2">
        <v>22</v>
      </c>
      <c r="G22" s="2">
        <v>140</v>
      </c>
      <c r="H22" s="2">
        <v>270</v>
      </c>
      <c r="I22" s="2">
        <v>5.4</v>
      </c>
      <c r="J22" s="2">
        <v>41</v>
      </c>
      <c r="K22" s="2">
        <v>2.2000000000000002</v>
      </c>
      <c r="L22" s="2">
        <v>86</v>
      </c>
      <c r="M22" s="2">
        <v>19</v>
      </c>
      <c r="N22" s="2">
        <v>7.0000000000000007E-2</v>
      </c>
      <c r="O22" s="2">
        <v>4</v>
      </c>
      <c r="P22" s="2">
        <v>0.34</v>
      </c>
    </row>
    <row r="23" spans="1:16" x14ac:dyDescent="0.25">
      <c r="A23" s="2">
        <f>32+59/60+54/3600</f>
        <v>32.998333333333335</v>
      </c>
      <c r="B23" s="2">
        <f>72+23/60+30/3600</f>
        <v>72.39166666666668</v>
      </c>
      <c r="C23" s="2">
        <v>0.95</v>
      </c>
      <c r="D23" s="2">
        <v>444</v>
      </c>
      <c r="E23" s="2">
        <v>32</v>
      </c>
      <c r="F23" s="2">
        <v>20.6</v>
      </c>
      <c r="G23" s="2">
        <v>185</v>
      </c>
      <c r="H23" s="2">
        <v>255</v>
      </c>
      <c r="I23" s="2">
        <v>5.0999999999999996</v>
      </c>
      <c r="J23" s="2">
        <v>67</v>
      </c>
      <c r="K23" s="2">
        <v>2.8</v>
      </c>
      <c r="L23" s="2">
        <v>92</v>
      </c>
      <c r="M23" s="2">
        <v>35</v>
      </c>
      <c r="N23" s="2">
        <v>0.32</v>
      </c>
      <c r="O23" s="2">
        <v>3</v>
      </c>
      <c r="P23" s="2">
        <v>0.26</v>
      </c>
    </row>
    <row r="24" spans="1:16" x14ac:dyDescent="0.25">
      <c r="A24" s="2">
        <f>32+59/60+40/3600</f>
        <v>32.994444444444447</v>
      </c>
      <c r="B24" s="2">
        <f>72+23/60+23/3600</f>
        <v>72.389722222222233</v>
      </c>
      <c r="C24" s="2">
        <v>0.91</v>
      </c>
      <c r="D24" s="2">
        <v>987</v>
      </c>
      <c r="E24" s="2">
        <v>60</v>
      </c>
      <c r="F24" s="2">
        <v>28</v>
      </c>
      <c r="G24" s="2">
        <v>265</v>
      </c>
      <c r="H24" s="2">
        <v>455</v>
      </c>
      <c r="I24" s="2">
        <v>9.1</v>
      </c>
      <c r="J24" s="2">
        <v>196</v>
      </c>
      <c r="K24" s="2">
        <v>14.8</v>
      </c>
      <c r="L24" s="2">
        <v>240</v>
      </c>
      <c r="M24" s="2">
        <v>80</v>
      </c>
      <c r="N24" s="2">
        <v>0.72</v>
      </c>
      <c r="O24" s="2">
        <v>6</v>
      </c>
      <c r="P24" s="2">
        <v>0.71</v>
      </c>
    </row>
    <row r="25" spans="1:16" x14ac:dyDescent="0.25">
      <c r="A25" s="2">
        <f>32+56/60+34/3600</f>
        <v>32.942777777777778</v>
      </c>
      <c r="B25" s="2">
        <f>72+29/60+38/3600</f>
        <v>72.49388888888889</v>
      </c>
      <c r="C25" s="2">
        <v>0</v>
      </c>
      <c r="D25" s="2">
        <v>356</v>
      </c>
      <c r="E25" s="2">
        <v>28</v>
      </c>
      <c r="F25" s="2">
        <v>31.5</v>
      </c>
      <c r="G25" s="2">
        <v>200</v>
      </c>
      <c r="H25" s="2">
        <v>230</v>
      </c>
      <c r="I25" s="2">
        <v>4.5999999999999996</v>
      </c>
      <c r="J25" s="2">
        <v>25</v>
      </c>
      <c r="K25" s="2">
        <v>2</v>
      </c>
      <c r="L25" s="2">
        <v>46</v>
      </c>
      <c r="M25" s="2">
        <v>15</v>
      </c>
      <c r="N25" s="2">
        <v>20.399999999999999</v>
      </c>
      <c r="O25" s="2">
        <v>11</v>
      </c>
      <c r="P25" s="2">
        <v>0.28999999999999998</v>
      </c>
    </row>
    <row r="26" spans="1:16" x14ac:dyDescent="0.25">
      <c r="A26" s="2">
        <f>32+54/60+52/3600</f>
        <v>32.914444444444442</v>
      </c>
      <c r="B26" s="2">
        <f>72+24/60+3/3600</f>
        <v>72.400833333333338</v>
      </c>
      <c r="C26" s="2">
        <v>2.12</v>
      </c>
      <c r="D26" s="2">
        <v>459</v>
      </c>
      <c r="E26" s="2">
        <v>28</v>
      </c>
      <c r="F26" s="2">
        <v>22</v>
      </c>
      <c r="G26" s="2">
        <v>160</v>
      </c>
      <c r="H26" s="2">
        <v>275</v>
      </c>
      <c r="I26" s="2">
        <v>5.5</v>
      </c>
      <c r="J26" s="2">
        <v>66</v>
      </c>
      <c r="K26" s="2">
        <v>2.4</v>
      </c>
      <c r="L26" s="2">
        <v>102</v>
      </c>
      <c r="M26" s="2">
        <v>31</v>
      </c>
      <c r="N26" s="2">
        <v>0.01</v>
      </c>
      <c r="O26" s="2">
        <v>3</v>
      </c>
      <c r="P26" s="2">
        <v>0.24</v>
      </c>
    </row>
    <row r="27" spans="1:16" x14ac:dyDescent="0.25">
      <c r="A27" s="2">
        <f>32+55/60+23/3600</f>
        <v>32.92305555555555</v>
      </c>
      <c r="B27" s="2">
        <f>72+24/60+56/3600</f>
        <v>72.415555555555557</v>
      </c>
      <c r="C27" s="2">
        <v>2.23</v>
      </c>
      <c r="D27" s="2">
        <v>332</v>
      </c>
      <c r="E27" s="2">
        <v>32</v>
      </c>
      <c r="F27" s="2">
        <v>28</v>
      </c>
      <c r="G27" s="2">
        <v>190</v>
      </c>
      <c r="H27" s="2">
        <v>200</v>
      </c>
      <c r="I27" s="2">
        <v>4</v>
      </c>
      <c r="J27" s="2">
        <v>41</v>
      </c>
      <c r="K27" s="2">
        <v>1.8</v>
      </c>
      <c r="L27" s="2">
        <v>52</v>
      </c>
      <c r="M27" s="2">
        <v>19</v>
      </c>
      <c r="N27" s="2">
        <v>0.03</v>
      </c>
      <c r="O27" s="2">
        <v>4</v>
      </c>
      <c r="P27" s="2">
        <v>0.34</v>
      </c>
    </row>
    <row r="28" spans="1:16" x14ac:dyDescent="0.25">
      <c r="A28" s="2">
        <f>32+55/60+37/3600</f>
        <v>32.926944444444445</v>
      </c>
      <c r="B28" s="2">
        <f>72+25/60+37/3600</f>
        <v>72.426944444444445</v>
      </c>
      <c r="C28" s="2">
        <v>2.41</v>
      </c>
      <c r="D28" s="2">
        <v>553</v>
      </c>
      <c r="E28" s="2">
        <v>68</v>
      </c>
      <c r="F28" s="2">
        <v>27</v>
      </c>
      <c r="G28" s="2">
        <v>281</v>
      </c>
      <c r="H28" s="2">
        <v>265</v>
      </c>
      <c r="I28" s="2">
        <v>5.3</v>
      </c>
      <c r="J28" s="2">
        <v>62</v>
      </c>
      <c r="K28" s="2">
        <v>1.8</v>
      </c>
      <c r="L28" s="2">
        <v>64</v>
      </c>
      <c r="M28" s="2">
        <v>33</v>
      </c>
      <c r="N28" s="2">
        <v>0.48</v>
      </c>
      <c r="O28" s="2">
        <v>13</v>
      </c>
      <c r="P28" s="2">
        <v>0.37</v>
      </c>
    </row>
    <row r="29" spans="1:16" x14ac:dyDescent="0.25">
      <c r="A29" s="2">
        <f>33+13/3600</f>
        <v>33.003611111111113</v>
      </c>
      <c r="B29" s="2">
        <f>72+6/60+38/3600</f>
        <v>72.11055555555555</v>
      </c>
      <c r="C29" s="2">
        <v>0.26</v>
      </c>
      <c r="D29" s="2">
        <v>454</v>
      </c>
      <c r="E29" s="2">
        <v>32</v>
      </c>
      <c r="F29" s="2">
        <v>27</v>
      </c>
      <c r="G29" s="2">
        <v>190</v>
      </c>
      <c r="H29" s="2">
        <v>300</v>
      </c>
      <c r="I29" s="2">
        <v>6</v>
      </c>
      <c r="J29" s="2">
        <v>35</v>
      </c>
      <c r="K29" s="2">
        <v>4.0999999999999996</v>
      </c>
      <c r="L29" s="2">
        <v>88</v>
      </c>
      <c r="M29" s="2">
        <v>27</v>
      </c>
      <c r="N29" s="2">
        <v>7.0000000000000007E-2</v>
      </c>
      <c r="O29" s="2">
        <v>7</v>
      </c>
      <c r="P29" s="2">
        <v>0.36</v>
      </c>
    </row>
    <row r="30" spans="1:16" x14ac:dyDescent="0.25">
      <c r="A30" s="2">
        <f>33+20/3600</f>
        <v>33.005555555555553</v>
      </c>
      <c r="B30" s="2">
        <f>72+6/60+25/3600</f>
        <v>72.106944444444437</v>
      </c>
      <c r="C30" s="2">
        <v>0.24</v>
      </c>
      <c r="D30" s="2">
        <v>415</v>
      </c>
      <c r="E30" s="2">
        <v>20</v>
      </c>
      <c r="F30" s="2">
        <v>31.5</v>
      </c>
      <c r="G30" s="2">
        <v>180</v>
      </c>
      <c r="H30" s="2">
        <v>265</v>
      </c>
      <c r="I30" s="2">
        <v>5.3</v>
      </c>
      <c r="J30" s="2">
        <v>35</v>
      </c>
      <c r="K30" s="2">
        <v>3</v>
      </c>
      <c r="L30" s="2">
        <v>80</v>
      </c>
      <c r="M30" s="2">
        <v>30</v>
      </c>
      <c r="N30" s="2">
        <v>0</v>
      </c>
      <c r="O30" s="2">
        <v>6</v>
      </c>
      <c r="P30" s="2">
        <v>0.35</v>
      </c>
    </row>
    <row r="31" spans="1:16" x14ac:dyDescent="0.25">
      <c r="A31" s="2">
        <f>32+55/60+8/3600</f>
        <v>32.918888888888887</v>
      </c>
      <c r="B31" s="2">
        <f>72+38/60+6/3600</f>
        <v>72.635000000000005</v>
      </c>
      <c r="C31" s="2">
        <v>23</v>
      </c>
      <c r="D31" s="2">
        <v>696</v>
      </c>
      <c r="E31" s="2">
        <v>74</v>
      </c>
      <c r="F31" s="2">
        <v>52</v>
      </c>
      <c r="G31" s="2">
        <v>402</v>
      </c>
      <c r="H31" s="2">
        <v>365</v>
      </c>
      <c r="I31" s="2">
        <v>7.3</v>
      </c>
      <c r="J31" s="2">
        <v>42</v>
      </c>
      <c r="K31" s="2">
        <v>2.6</v>
      </c>
      <c r="L31" s="2">
        <v>114</v>
      </c>
      <c r="M31" s="2">
        <v>154</v>
      </c>
      <c r="N31" s="2">
        <v>0.04</v>
      </c>
      <c r="O31" s="2">
        <v>4</v>
      </c>
      <c r="P31" s="2">
        <v>0.27</v>
      </c>
    </row>
    <row r="32" spans="1:16" x14ac:dyDescent="0.25">
      <c r="A32" s="2">
        <f>32+55/60+8/3600</f>
        <v>32.918888888888887</v>
      </c>
      <c r="B32" s="2">
        <f>72+38/60+6/3600</f>
        <v>72.635000000000005</v>
      </c>
      <c r="C32" s="2">
        <v>0</v>
      </c>
      <c r="D32" s="2">
        <v>1574</v>
      </c>
      <c r="E32" s="2">
        <v>36</v>
      </c>
      <c r="F32" s="2">
        <v>39</v>
      </c>
      <c r="G32" s="2">
        <v>250</v>
      </c>
      <c r="H32" s="2">
        <v>580</v>
      </c>
      <c r="I32" s="2">
        <v>11.6</v>
      </c>
      <c r="J32" s="2">
        <v>359</v>
      </c>
      <c r="K32" s="2">
        <v>4.2</v>
      </c>
      <c r="L32" s="2">
        <v>455</v>
      </c>
      <c r="M32" s="2">
        <v>148</v>
      </c>
      <c r="N32" s="2">
        <v>0.13</v>
      </c>
      <c r="O32" s="2">
        <v>2</v>
      </c>
      <c r="P32" s="2">
        <v>0.95</v>
      </c>
    </row>
    <row r="33" spans="1:16" x14ac:dyDescent="0.25">
      <c r="A33" s="2">
        <f>32+57/60+52/3600</f>
        <v>32.964444444444446</v>
      </c>
      <c r="B33" s="2">
        <f>72+44/60+50/3600</f>
        <v>72.74722222222222</v>
      </c>
      <c r="C33" s="2">
        <v>0</v>
      </c>
      <c r="D33" s="2">
        <v>784</v>
      </c>
      <c r="E33" s="2">
        <v>36</v>
      </c>
      <c r="F33" s="2">
        <v>41</v>
      </c>
      <c r="G33" s="2">
        <v>260</v>
      </c>
      <c r="H33" s="2">
        <v>330</v>
      </c>
      <c r="I33" s="2">
        <v>6.6</v>
      </c>
      <c r="J33" s="2">
        <v>142</v>
      </c>
      <c r="K33" s="2">
        <v>2.2999999999999998</v>
      </c>
      <c r="L33" s="2">
        <v>161</v>
      </c>
      <c r="M33" s="2">
        <v>158</v>
      </c>
      <c r="N33" s="2">
        <v>0.02</v>
      </c>
      <c r="O33" s="2">
        <v>8</v>
      </c>
      <c r="P33" s="2">
        <v>0.22</v>
      </c>
    </row>
    <row r="34" spans="1:16" x14ac:dyDescent="0.25">
      <c r="A34" s="2">
        <f>32+56/60+36/3600</f>
        <v>32.943333333333328</v>
      </c>
      <c r="B34" s="2">
        <f>72+48/60+29/3600</f>
        <v>72.808055555555555</v>
      </c>
      <c r="C34" s="2">
        <v>0</v>
      </c>
      <c r="D34" s="2">
        <v>852</v>
      </c>
      <c r="E34" s="2">
        <v>46</v>
      </c>
      <c r="F34" s="2">
        <v>96</v>
      </c>
      <c r="G34" s="2">
        <v>510</v>
      </c>
      <c r="H34" s="2">
        <v>330</v>
      </c>
      <c r="I34" s="2">
        <v>6.6</v>
      </c>
      <c r="J34" s="2">
        <v>94</v>
      </c>
      <c r="K34" s="2">
        <v>3.5</v>
      </c>
      <c r="L34" s="2">
        <v>93</v>
      </c>
      <c r="M34" s="2">
        <v>273</v>
      </c>
      <c r="N34" s="2">
        <v>0.01</v>
      </c>
      <c r="O34" s="2">
        <v>10</v>
      </c>
      <c r="P34" s="2">
        <v>0.21</v>
      </c>
    </row>
    <row r="35" spans="1:16" x14ac:dyDescent="0.25">
      <c r="A35" s="2">
        <f>32+50/60+14/3600</f>
        <v>32.837222222222223</v>
      </c>
      <c r="B35" s="2">
        <f>72+52/60+49/3600</f>
        <v>72.880277777777778</v>
      </c>
      <c r="C35" s="2">
        <v>3.1</v>
      </c>
      <c r="D35" s="2">
        <v>535</v>
      </c>
      <c r="E35" s="2">
        <v>24</v>
      </c>
      <c r="F35" s="2">
        <v>22</v>
      </c>
      <c r="G35" s="2">
        <v>150</v>
      </c>
      <c r="H35" s="2">
        <v>325</v>
      </c>
      <c r="I35" s="2">
        <v>6.5</v>
      </c>
      <c r="J35" s="2">
        <v>64</v>
      </c>
      <c r="K35" s="2">
        <v>4.5</v>
      </c>
      <c r="L35" s="2">
        <v>140</v>
      </c>
      <c r="M35" s="2">
        <v>57</v>
      </c>
      <c r="N35" s="2">
        <v>0.09</v>
      </c>
      <c r="O35" s="2">
        <v>7</v>
      </c>
      <c r="P35" s="2">
        <v>0.23</v>
      </c>
    </row>
    <row r="36" spans="1:16" x14ac:dyDescent="0.25">
      <c r="A36" s="2">
        <f>32+54/60+25/3600</f>
        <v>32.906944444444441</v>
      </c>
      <c r="B36" s="2">
        <f>72+51/60+39/3600</f>
        <v>72.860833333333332</v>
      </c>
      <c r="C36" s="2">
        <v>0</v>
      </c>
      <c r="D36" s="2">
        <v>736</v>
      </c>
      <c r="E36" s="2">
        <v>68</v>
      </c>
      <c r="F36" s="2">
        <v>53.4</v>
      </c>
      <c r="G36" s="2">
        <v>390</v>
      </c>
      <c r="H36" s="2">
        <v>320</v>
      </c>
      <c r="I36" s="2">
        <v>6.4</v>
      </c>
      <c r="J36" s="2">
        <v>122</v>
      </c>
      <c r="K36" s="2">
        <v>5.5</v>
      </c>
      <c r="L36" s="2">
        <v>98</v>
      </c>
      <c r="M36" s="2">
        <v>133</v>
      </c>
      <c r="N36" s="2">
        <v>0.09</v>
      </c>
      <c r="O36" s="2">
        <v>10</v>
      </c>
      <c r="P36" s="2">
        <v>0.3</v>
      </c>
    </row>
    <row r="37" spans="1:16" x14ac:dyDescent="0.25">
      <c r="A37" s="2">
        <f>32+57/60+41/3600</f>
        <v>32.961388888888891</v>
      </c>
      <c r="B37" s="2">
        <f>72+52/60+35/3600</f>
        <v>72.876388888888883</v>
      </c>
      <c r="C37" s="2">
        <v>12.6</v>
      </c>
      <c r="D37" s="2">
        <v>219</v>
      </c>
      <c r="E37" s="2">
        <v>36</v>
      </c>
      <c r="F37" s="2">
        <v>20.6</v>
      </c>
      <c r="G37" s="2">
        <v>190</v>
      </c>
      <c r="H37" s="2">
        <v>165</v>
      </c>
      <c r="I37" s="2">
        <v>3.3</v>
      </c>
      <c r="J37" s="2">
        <v>13</v>
      </c>
      <c r="K37" s="2">
        <v>9.5</v>
      </c>
      <c r="L37" s="2">
        <v>12</v>
      </c>
      <c r="M37" s="2">
        <v>13</v>
      </c>
      <c r="N37" s="2">
        <v>0.56000000000000005</v>
      </c>
      <c r="O37" s="2">
        <v>0.3</v>
      </c>
      <c r="P37" s="2">
        <v>0.28000000000000003</v>
      </c>
    </row>
    <row r="38" spans="1:16" x14ac:dyDescent="0.25">
      <c r="A38" s="2">
        <f>33+3/60+53/3600</f>
        <v>33.064722222222223</v>
      </c>
      <c r="B38" s="2">
        <f>72+44/60+35/3600</f>
        <v>72.743055555555557</v>
      </c>
      <c r="C38" s="2">
        <v>0.1</v>
      </c>
      <c r="D38" s="2">
        <v>711</v>
      </c>
      <c r="E38" s="2">
        <v>26</v>
      </c>
      <c r="F38" s="2">
        <v>34</v>
      </c>
      <c r="G38" s="2">
        <v>205</v>
      </c>
      <c r="H38" s="2">
        <v>275</v>
      </c>
      <c r="I38" s="2">
        <v>5.5</v>
      </c>
      <c r="J38" s="2">
        <v>142</v>
      </c>
      <c r="K38" s="2">
        <v>3.3</v>
      </c>
      <c r="L38" s="2">
        <v>172</v>
      </c>
      <c r="M38" s="2">
        <v>154</v>
      </c>
      <c r="N38" s="2">
        <v>0.11</v>
      </c>
      <c r="O38" s="2">
        <v>0.5</v>
      </c>
      <c r="P38" s="2">
        <v>0.24</v>
      </c>
    </row>
    <row r="39" spans="1:16" x14ac:dyDescent="0.25">
      <c r="A39" s="2">
        <f>33+3/60+53/3600</f>
        <v>33.064722222222223</v>
      </c>
      <c r="B39" s="2">
        <f>72+44/60+35/3600</f>
        <v>72.743055555555557</v>
      </c>
      <c r="C39" s="2">
        <v>0.3</v>
      </c>
      <c r="D39" s="2">
        <v>677</v>
      </c>
      <c r="E39" s="2">
        <v>28</v>
      </c>
      <c r="F39" s="2">
        <v>37.6</v>
      </c>
      <c r="G39" s="2">
        <v>225</v>
      </c>
      <c r="H39" s="2">
        <v>325</v>
      </c>
      <c r="I39" s="2">
        <v>6.5</v>
      </c>
      <c r="J39" s="2">
        <v>134</v>
      </c>
      <c r="K39" s="2">
        <v>2.5</v>
      </c>
      <c r="L39" s="2">
        <v>166</v>
      </c>
      <c r="M39" s="2">
        <v>116</v>
      </c>
      <c r="N39" s="2">
        <v>0.12</v>
      </c>
      <c r="O39" s="2">
        <v>1</v>
      </c>
      <c r="P39" s="2">
        <v>0.23</v>
      </c>
    </row>
    <row r="40" spans="1:16" x14ac:dyDescent="0.25">
      <c r="A40" s="2">
        <f>33+4/60+1/3600</f>
        <v>33.066944444444445</v>
      </c>
      <c r="B40" s="2">
        <f>72+58/60+18/3600</f>
        <v>72.971666666666664</v>
      </c>
      <c r="C40" s="2">
        <v>4.9000000000000004</v>
      </c>
      <c r="D40" s="2">
        <v>301</v>
      </c>
      <c r="E40" s="2">
        <v>20</v>
      </c>
      <c r="F40" s="2">
        <v>315</v>
      </c>
      <c r="G40" s="2">
        <v>180</v>
      </c>
      <c r="H40" s="2">
        <v>250</v>
      </c>
      <c r="I40" s="2">
        <v>5</v>
      </c>
      <c r="J40" s="2">
        <v>19</v>
      </c>
      <c r="K40" s="2">
        <v>2</v>
      </c>
      <c r="L40" s="2">
        <v>57</v>
      </c>
      <c r="M40" s="2">
        <v>12</v>
      </c>
      <c r="N40" s="2">
        <v>0.04</v>
      </c>
      <c r="O40" s="2">
        <v>3</v>
      </c>
      <c r="P40" s="2">
        <v>0.28999999999999998</v>
      </c>
    </row>
    <row r="41" spans="1:16" x14ac:dyDescent="0.25">
      <c r="A41" s="2">
        <f>33+5/60+22/3600</f>
        <v>33.089444444444446</v>
      </c>
      <c r="B41" s="2">
        <f>73+49/3600</f>
        <v>73.013611111111118</v>
      </c>
      <c r="C41" s="2">
        <v>0.8</v>
      </c>
      <c r="D41" s="2">
        <v>550</v>
      </c>
      <c r="E41" s="2">
        <v>22</v>
      </c>
      <c r="F41" s="2">
        <v>23</v>
      </c>
      <c r="G41" s="2">
        <v>150</v>
      </c>
      <c r="H41" s="2">
        <v>335</v>
      </c>
      <c r="I41" s="2">
        <v>6.7</v>
      </c>
      <c r="J41" s="2">
        <v>70</v>
      </c>
      <c r="K41" s="2">
        <v>1.1000000000000001</v>
      </c>
      <c r="L41" s="2">
        <v>150</v>
      </c>
      <c r="M41" s="2">
        <v>51</v>
      </c>
      <c r="N41" s="2">
        <v>7.0000000000000007E-2</v>
      </c>
      <c r="O41" s="2">
        <v>9</v>
      </c>
      <c r="P41" s="2">
        <v>0.7</v>
      </c>
    </row>
    <row r="42" spans="1:16" x14ac:dyDescent="0.25">
      <c r="A42" s="2">
        <f>33+6/60+44/3600</f>
        <v>33.112222222222222</v>
      </c>
      <c r="B42" s="2">
        <f>72+54/60+43/3600</f>
        <v>72.911944444444444</v>
      </c>
      <c r="C42" s="2">
        <v>15.6</v>
      </c>
      <c r="D42" s="2">
        <v>892</v>
      </c>
      <c r="E42" s="2">
        <v>46</v>
      </c>
      <c r="F42" s="2">
        <v>42.5</v>
      </c>
      <c r="G42" s="2">
        <v>290</v>
      </c>
      <c r="H42" s="2">
        <v>420</v>
      </c>
      <c r="I42" s="2">
        <v>8.4</v>
      </c>
      <c r="J42" s="2">
        <v>158</v>
      </c>
      <c r="K42" s="2">
        <v>2.4</v>
      </c>
      <c r="L42" s="2">
        <v>214</v>
      </c>
      <c r="M42" s="2">
        <v>181</v>
      </c>
      <c r="N42" s="2">
        <v>0.09</v>
      </c>
      <c r="O42" s="2">
        <v>9</v>
      </c>
      <c r="P42" s="2">
        <v>0.59</v>
      </c>
    </row>
    <row r="43" spans="1:16" x14ac:dyDescent="0.25">
      <c r="A43" s="2">
        <f>33+3/60+56/3600</f>
        <v>33.065555555555555</v>
      </c>
      <c r="B43" s="2">
        <f>72+54/60+58/3600</f>
        <v>72.916111111111121</v>
      </c>
      <c r="C43" s="2">
        <v>8.61</v>
      </c>
      <c r="D43" s="2">
        <v>563</v>
      </c>
      <c r="E43" s="2">
        <v>32</v>
      </c>
      <c r="F43" s="2">
        <v>54.6</v>
      </c>
      <c r="G43" s="2">
        <v>3.5</v>
      </c>
      <c r="H43" s="2">
        <v>385</v>
      </c>
      <c r="I43" s="2">
        <v>7.7</v>
      </c>
      <c r="J43" s="2">
        <v>60</v>
      </c>
      <c r="K43" s="2">
        <v>2.8</v>
      </c>
      <c r="L43" s="2">
        <v>96</v>
      </c>
      <c r="M43" s="2">
        <v>18</v>
      </c>
      <c r="N43" s="2">
        <v>0.14000000000000001</v>
      </c>
      <c r="O43" s="2">
        <v>17</v>
      </c>
      <c r="P43" s="2">
        <v>0.28999999999999998</v>
      </c>
    </row>
    <row r="44" spans="1:16" x14ac:dyDescent="0.25">
      <c r="A44" s="2">
        <f>33+6/60+18/3600</f>
        <v>33.105000000000004</v>
      </c>
      <c r="B44" s="2">
        <f>72+49/60</f>
        <v>72.816666666666663</v>
      </c>
      <c r="C44" s="2">
        <v>0</v>
      </c>
      <c r="D44" s="2">
        <v>896</v>
      </c>
      <c r="E44" s="2">
        <v>28</v>
      </c>
      <c r="F44" s="2">
        <v>46</v>
      </c>
      <c r="G44" s="2">
        <v>260</v>
      </c>
      <c r="H44" s="2">
        <v>510</v>
      </c>
      <c r="I44" s="2">
        <v>10.199999999999999</v>
      </c>
      <c r="J44" s="2">
        <v>113</v>
      </c>
      <c r="K44" s="2">
        <v>2.5</v>
      </c>
      <c r="L44" s="2">
        <v>202</v>
      </c>
      <c r="M44" s="2">
        <v>80</v>
      </c>
      <c r="N44" s="2">
        <v>0.1</v>
      </c>
      <c r="O44" s="2">
        <v>5</v>
      </c>
      <c r="P44" s="2">
        <v>0.23</v>
      </c>
    </row>
    <row r="45" spans="1:16" x14ac:dyDescent="0.25">
      <c r="A45" s="2">
        <f>33+9/60+2/3600</f>
        <v>33.150555555555556</v>
      </c>
      <c r="B45" s="2">
        <f>72+50/60+3/3600</f>
        <v>72.834166666666661</v>
      </c>
      <c r="C45" s="2">
        <v>0.9</v>
      </c>
      <c r="D45" s="2">
        <v>1081</v>
      </c>
      <c r="E45" s="2">
        <v>34</v>
      </c>
      <c r="F45" s="2">
        <v>42</v>
      </c>
      <c r="G45" s="2">
        <v>260</v>
      </c>
      <c r="H45" s="2">
        <v>470</v>
      </c>
      <c r="I45" s="2">
        <v>9.4</v>
      </c>
      <c r="J45" s="2">
        <v>106</v>
      </c>
      <c r="K45" s="2">
        <v>1.4</v>
      </c>
      <c r="L45" s="2">
        <v>274</v>
      </c>
      <c r="M45" s="2">
        <v>238</v>
      </c>
      <c r="N45" s="2">
        <v>7.0000000000000007E-2</v>
      </c>
      <c r="O45" s="2">
        <v>21</v>
      </c>
      <c r="P45" s="2">
        <v>0.28000000000000003</v>
      </c>
    </row>
    <row r="46" spans="1:16" x14ac:dyDescent="0.25">
      <c r="A46" s="2">
        <f>33+3/60+17/3600</f>
        <v>33.054722222222217</v>
      </c>
      <c r="B46" s="2">
        <f>72+52/60+6/3600</f>
        <v>72.868333333333325</v>
      </c>
      <c r="C46" s="2">
        <v>1.3</v>
      </c>
      <c r="D46" s="2">
        <v>528</v>
      </c>
      <c r="E46" s="2">
        <v>32</v>
      </c>
      <c r="F46" s="2">
        <v>34</v>
      </c>
      <c r="G46" s="2">
        <v>220</v>
      </c>
      <c r="H46" s="2">
        <v>340</v>
      </c>
      <c r="I46" s="2">
        <v>6.8</v>
      </c>
      <c r="J46" s="2">
        <v>52</v>
      </c>
      <c r="K46" s="2">
        <v>2.7</v>
      </c>
      <c r="L46" s="2">
        <v>113</v>
      </c>
      <c r="M46" s="2">
        <v>95</v>
      </c>
      <c r="N46" s="2">
        <v>0.09</v>
      </c>
      <c r="O46" s="2">
        <v>1</v>
      </c>
      <c r="P46" s="2">
        <v>0.27</v>
      </c>
    </row>
    <row r="47" spans="1:16" x14ac:dyDescent="0.25">
      <c r="A47" s="2">
        <f>32+59/60+42/3600</f>
        <v>32.994999999999997</v>
      </c>
      <c r="B47" s="2">
        <f>72+51/60+46/3600</f>
        <v>72.862777777777765</v>
      </c>
      <c r="C47" s="2">
        <v>19.3</v>
      </c>
      <c r="D47" s="2">
        <v>995</v>
      </c>
      <c r="E47" s="2">
        <v>36</v>
      </c>
      <c r="F47" s="2">
        <v>81.400000000000006</v>
      </c>
      <c r="G47" s="2">
        <v>425</v>
      </c>
      <c r="H47" s="2">
        <v>405</v>
      </c>
      <c r="I47" s="2">
        <v>8.1</v>
      </c>
      <c r="J47" s="2">
        <v>192</v>
      </c>
      <c r="K47" s="2">
        <v>6.1</v>
      </c>
      <c r="L47" s="2">
        <v>195</v>
      </c>
      <c r="M47" s="2">
        <v>140</v>
      </c>
      <c r="N47" s="2">
        <v>0.1</v>
      </c>
      <c r="O47" s="2">
        <v>24</v>
      </c>
      <c r="P47" s="2">
        <v>0.62</v>
      </c>
    </row>
    <row r="48" spans="1:16" x14ac:dyDescent="0.25">
      <c r="A48" s="2">
        <f>33+2/60+43/3600</f>
        <v>33.045277777777777</v>
      </c>
      <c r="B48" s="2">
        <f>73+5/60+5/3600</f>
        <v>73.084722222222211</v>
      </c>
      <c r="C48" s="2">
        <v>1.7</v>
      </c>
      <c r="D48" s="2">
        <v>743</v>
      </c>
      <c r="E48" s="2">
        <v>94</v>
      </c>
      <c r="F48" s="2">
        <v>11</v>
      </c>
      <c r="G48" s="2">
        <v>280</v>
      </c>
      <c r="H48" s="2">
        <v>345</v>
      </c>
      <c r="I48" s="2">
        <v>6.9</v>
      </c>
      <c r="J48" s="2">
        <v>122</v>
      </c>
      <c r="K48" s="2">
        <v>1.8</v>
      </c>
      <c r="L48" s="2">
        <v>146</v>
      </c>
      <c r="M48" s="2">
        <v>134</v>
      </c>
      <c r="N48" s="2">
        <v>0.04</v>
      </c>
      <c r="O48" s="2">
        <v>1</v>
      </c>
      <c r="P48" s="2">
        <v>0.23</v>
      </c>
    </row>
    <row r="49" spans="1:16" x14ac:dyDescent="0.25">
      <c r="A49" s="2">
        <f>32+59/60+57/3600</f>
        <v>32.999166666666667</v>
      </c>
      <c r="B49" s="2">
        <f>72+56/60+22/3600</f>
        <v>72.939444444444447</v>
      </c>
      <c r="C49" s="2">
        <v>0.5</v>
      </c>
      <c r="D49" s="2">
        <v>686</v>
      </c>
      <c r="E49" s="2">
        <v>36</v>
      </c>
      <c r="F49" s="2">
        <v>36</v>
      </c>
      <c r="G49" s="2">
        <v>240</v>
      </c>
      <c r="H49" s="2">
        <v>350</v>
      </c>
      <c r="I49" s="2">
        <v>7</v>
      </c>
      <c r="J49" s="2">
        <v>57</v>
      </c>
      <c r="K49" s="2">
        <v>1.1000000000000001</v>
      </c>
      <c r="L49" s="2">
        <v>149</v>
      </c>
      <c r="M49" s="2">
        <v>138</v>
      </c>
      <c r="N49" s="2">
        <v>0.01</v>
      </c>
      <c r="O49" s="2">
        <v>13</v>
      </c>
      <c r="P49" s="2">
        <v>0.5</v>
      </c>
    </row>
    <row r="50" spans="1:16" x14ac:dyDescent="0.25">
      <c r="A50" s="2">
        <f>32+57/60+32/3600</f>
        <v>32.958888888888893</v>
      </c>
      <c r="B50" s="2">
        <f>72+53/60+57/3600</f>
        <v>72.899166666666673</v>
      </c>
      <c r="C50" s="2">
        <v>0</v>
      </c>
      <c r="D50" s="2">
        <v>583</v>
      </c>
      <c r="E50" s="2">
        <v>58</v>
      </c>
      <c r="F50" s="2">
        <v>39</v>
      </c>
      <c r="G50" s="2">
        <v>305</v>
      </c>
      <c r="H50" s="2">
        <v>360</v>
      </c>
      <c r="I50" s="2">
        <v>7.2</v>
      </c>
      <c r="J50" s="2">
        <v>57</v>
      </c>
      <c r="K50" s="2">
        <v>1.6</v>
      </c>
      <c r="L50" s="2">
        <v>90</v>
      </c>
      <c r="M50" s="2">
        <v>74</v>
      </c>
      <c r="N50" s="2">
        <v>0.03</v>
      </c>
      <c r="O50" s="2">
        <v>9</v>
      </c>
      <c r="P50" s="2">
        <v>0.23</v>
      </c>
    </row>
    <row r="51" spans="1:16" x14ac:dyDescent="0.25">
      <c r="A51" s="2">
        <f>32+59/60+10/3600</f>
        <v>32.986111111111114</v>
      </c>
      <c r="B51" s="2">
        <f>73+1/60+3/3600</f>
        <v>73.017499999999998</v>
      </c>
      <c r="C51" s="2">
        <v>0</v>
      </c>
      <c r="D51" s="2">
        <v>378</v>
      </c>
      <c r="E51" s="2">
        <v>40</v>
      </c>
      <c r="F51" s="2">
        <v>37.6</v>
      </c>
      <c r="G51" s="2">
        <v>255</v>
      </c>
      <c r="H51" s="2">
        <v>230</v>
      </c>
      <c r="I51" s="2">
        <v>4.5999999999999996</v>
      </c>
      <c r="J51" s="2">
        <v>35</v>
      </c>
      <c r="K51" s="2">
        <v>1.8</v>
      </c>
      <c r="L51" s="2">
        <v>38</v>
      </c>
      <c r="M51" s="2">
        <v>28</v>
      </c>
      <c r="N51" s="2">
        <v>0.04</v>
      </c>
      <c r="O51" s="2">
        <v>13</v>
      </c>
      <c r="P51" s="2">
        <v>0.21</v>
      </c>
    </row>
    <row r="52" spans="1:16" x14ac:dyDescent="0.25">
      <c r="A52" s="2">
        <f>32+58/60+57/3600</f>
        <v>32.982500000000002</v>
      </c>
      <c r="B52" s="2">
        <f>73+53/3600</f>
        <v>73.014722222222218</v>
      </c>
      <c r="C52" s="2">
        <v>0.2</v>
      </c>
      <c r="D52" s="2">
        <v>902</v>
      </c>
      <c r="E52" s="2">
        <v>28</v>
      </c>
      <c r="F52" s="2">
        <v>78</v>
      </c>
      <c r="G52" s="2">
        <v>390</v>
      </c>
      <c r="H52" s="2">
        <v>345</v>
      </c>
      <c r="I52" s="2">
        <v>6.9</v>
      </c>
      <c r="J52" s="2">
        <v>180</v>
      </c>
      <c r="K52" s="2">
        <v>2.9</v>
      </c>
      <c r="L52" s="2">
        <v>157</v>
      </c>
      <c r="M52" s="2">
        <v>120</v>
      </c>
      <c r="N52" s="2">
        <v>0.01</v>
      </c>
      <c r="O52" s="2">
        <v>6</v>
      </c>
      <c r="P52" s="2">
        <v>0.49</v>
      </c>
    </row>
    <row r="53" spans="1:16" x14ac:dyDescent="0.25">
      <c r="A53" s="2">
        <f>32+55/60+8/3600</f>
        <v>32.918888888888887</v>
      </c>
      <c r="B53" s="2">
        <f>72+37/60+46/3600</f>
        <v>72.629444444444431</v>
      </c>
      <c r="C53" s="2">
        <v>2.2999999999999998</v>
      </c>
      <c r="D53" s="2">
        <v>583</v>
      </c>
      <c r="E53" s="2">
        <v>8</v>
      </c>
      <c r="F53" s="2">
        <v>14.6</v>
      </c>
      <c r="G53" s="2">
        <v>80</v>
      </c>
      <c r="H53" s="2">
        <v>320</v>
      </c>
      <c r="I53" s="2">
        <v>6.4</v>
      </c>
      <c r="J53" s="2">
        <v>59</v>
      </c>
      <c r="K53" s="2">
        <v>1.4</v>
      </c>
      <c r="L53" s="2">
        <v>163</v>
      </c>
      <c r="M53" s="2">
        <v>93</v>
      </c>
      <c r="N53" s="2">
        <v>0.17</v>
      </c>
      <c r="O53" s="2">
        <v>8</v>
      </c>
      <c r="P53" s="2">
        <v>0.24</v>
      </c>
    </row>
    <row r="54" spans="1:16" x14ac:dyDescent="0.25">
      <c r="A54" s="2">
        <f>32+55/60+14/3600</f>
        <v>32.920555555555552</v>
      </c>
      <c r="B54" s="2">
        <f>72+37/60+25/3600</f>
        <v>72.623611111111103</v>
      </c>
      <c r="C54" s="2">
        <v>4.5</v>
      </c>
      <c r="D54" s="2">
        <v>539</v>
      </c>
      <c r="E54" s="2">
        <v>8</v>
      </c>
      <c r="F54" s="2">
        <v>9.6999999999999993</v>
      </c>
      <c r="G54" s="2">
        <v>60</v>
      </c>
      <c r="H54" s="2">
        <v>345</v>
      </c>
      <c r="I54" s="2">
        <v>6.9</v>
      </c>
      <c r="J54" s="2">
        <v>57</v>
      </c>
      <c r="K54" s="2">
        <v>1.5</v>
      </c>
      <c r="L54" s="2">
        <v>175</v>
      </c>
      <c r="M54" s="2">
        <v>22</v>
      </c>
      <c r="N54" s="2">
        <v>0.21</v>
      </c>
      <c r="O54" s="2">
        <v>9</v>
      </c>
      <c r="P54" s="2">
        <v>0.39</v>
      </c>
    </row>
    <row r="55" spans="1:16" x14ac:dyDescent="0.25">
      <c r="A55" s="2">
        <f>33+8/60+26/3600</f>
        <v>33.140555555555558</v>
      </c>
      <c r="B55" s="2">
        <f>72+31/60+15/3600</f>
        <v>72.520833333333329</v>
      </c>
      <c r="C55" s="2">
        <v>1.73</v>
      </c>
      <c r="D55" s="2">
        <v>2120</v>
      </c>
      <c r="E55" s="2">
        <v>24</v>
      </c>
      <c r="F55" s="2">
        <v>12</v>
      </c>
      <c r="G55" s="2">
        <v>110</v>
      </c>
      <c r="H55" s="2">
        <v>715</v>
      </c>
      <c r="I55" s="2">
        <v>14.3</v>
      </c>
      <c r="J55" s="2">
        <v>305</v>
      </c>
      <c r="K55" s="2">
        <v>2.9</v>
      </c>
      <c r="L55" s="2">
        <v>665</v>
      </c>
      <c r="M55" s="2">
        <v>422</v>
      </c>
      <c r="N55" s="2">
        <v>0.22</v>
      </c>
      <c r="O55" s="2">
        <v>9</v>
      </c>
      <c r="P55" s="2">
        <v>0.32</v>
      </c>
    </row>
    <row r="56" spans="1:16" x14ac:dyDescent="0.25">
      <c r="A56" s="2">
        <f>33+9/60+26/3600</f>
        <v>33.157222222222224</v>
      </c>
      <c r="B56" s="2">
        <f>72+41/60+46/3600</f>
        <v>72.696111111111108</v>
      </c>
      <c r="C56" s="2">
        <v>7.2</v>
      </c>
      <c r="D56" s="2">
        <v>1590</v>
      </c>
      <c r="E56" s="2">
        <v>66</v>
      </c>
      <c r="F56" s="2">
        <v>47</v>
      </c>
      <c r="G56" s="2">
        <v>360</v>
      </c>
      <c r="H56" s="2">
        <v>820</v>
      </c>
      <c r="I56" s="2">
        <v>16.399999999999999</v>
      </c>
      <c r="J56" s="2">
        <v>167</v>
      </c>
      <c r="K56" s="2">
        <v>1.9</v>
      </c>
      <c r="L56" s="2">
        <v>425</v>
      </c>
      <c r="M56" s="2">
        <v>317</v>
      </c>
      <c r="N56" s="2">
        <v>0.56999999999999995</v>
      </c>
      <c r="O56" s="2">
        <v>7</v>
      </c>
      <c r="P56" s="2">
        <v>0.49</v>
      </c>
    </row>
    <row r="57" spans="1:16" x14ac:dyDescent="0.25">
      <c r="A57" s="2">
        <f>33+8/60+13/3600</f>
        <v>33.136944444444445</v>
      </c>
      <c r="B57" s="2">
        <f>72+43/60+40/3600</f>
        <v>72.727777777777774</v>
      </c>
      <c r="C57" s="2">
        <v>1.2</v>
      </c>
      <c r="D57" s="2">
        <v>865</v>
      </c>
      <c r="E57" s="2">
        <v>10</v>
      </c>
      <c r="F57" s="2">
        <v>16</v>
      </c>
      <c r="G57" s="2">
        <v>90</v>
      </c>
      <c r="H57" s="2">
        <v>420</v>
      </c>
      <c r="I57" s="2">
        <v>8.4</v>
      </c>
      <c r="J57" s="2">
        <v>92</v>
      </c>
      <c r="K57" s="2">
        <v>2</v>
      </c>
      <c r="L57" s="2">
        <v>265</v>
      </c>
      <c r="M57" s="2">
        <v>135</v>
      </c>
      <c r="N57" s="2">
        <v>0.27</v>
      </c>
      <c r="O57" s="2">
        <v>13</v>
      </c>
      <c r="P57" s="2">
        <v>0.26</v>
      </c>
    </row>
    <row r="58" spans="1:16" x14ac:dyDescent="0.25">
      <c r="A58" s="2">
        <f>33+3/60+43/3600</f>
        <v>33.061944444444443</v>
      </c>
      <c r="B58" s="2">
        <f>72+39/60+33/3600</f>
        <v>72.659166666666678</v>
      </c>
      <c r="C58" s="2">
        <v>6.73</v>
      </c>
      <c r="D58" s="2">
        <v>891</v>
      </c>
      <c r="E58" s="2">
        <v>68</v>
      </c>
      <c r="F58" s="2">
        <v>41</v>
      </c>
      <c r="G58" s="2">
        <v>340</v>
      </c>
      <c r="H58" s="2">
        <v>435</v>
      </c>
      <c r="I58" s="2">
        <v>8.6999999999999993</v>
      </c>
      <c r="J58" s="2">
        <v>87</v>
      </c>
      <c r="K58" s="2">
        <v>3</v>
      </c>
      <c r="L58" s="2">
        <v>171</v>
      </c>
      <c r="M58" s="2">
        <v>158</v>
      </c>
      <c r="N58" s="2">
        <v>0.13</v>
      </c>
      <c r="O58" s="2">
        <v>12</v>
      </c>
      <c r="P58" s="2">
        <v>0.28000000000000003</v>
      </c>
    </row>
    <row r="59" spans="1:16" x14ac:dyDescent="0.25">
      <c r="A59" s="2">
        <f>32+58/60+31/3600</f>
        <v>32.975277777777777</v>
      </c>
      <c r="B59" s="2">
        <f>72+41/60+9/3600</f>
        <v>72.685833333333335</v>
      </c>
      <c r="C59" s="2">
        <v>152</v>
      </c>
      <c r="D59" s="2">
        <v>1984</v>
      </c>
      <c r="E59" s="2">
        <v>18</v>
      </c>
      <c r="F59" s="2">
        <v>8.5</v>
      </c>
      <c r="G59" s="2">
        <v>80</v>
      </c>
      <c r="H59" s="2">
        <v>420</v>
      </c>
      <c r="I59" s="2">
        <v>8.4</v>
      </c>
      <c r="J59" s="2">
        <v>280</v>
      </c>
      <c r="K59" s="2">
        <v>2.6</v>
      </c>
      <c r="L59" s="2">
        <v>700</v>
      </c>
      <c r="M59" s="2">
        <v>630</v>
      </c>
      <c r="N59" s="2">
        <v>1.2</v>
      </c>
      <c r="O59" s="2">
        <v>1</v>
      </c>
      <c r="P59" s="2">
        <v>0.88</v>
      </c>
    </row>
    <row r="60" spans="1:16" x14ac:dyDescent="0.25">
      <c r="A60" s="2">
        <f>33+2/60+29/3600</f>
        <v>33.041388888888889</v>
      </c>
      <c r="B60" s="2">
        <f>72+31/60+31/3600</f>
        <v>72.525277777777774</v>
      </c>
      <c r="C60" s="2">
        <v>0</v>
      </c>
      <c r="D60" s="2">
        <v>922</v>
      </c>
      <c r="E60" s="2">
        <v>44</v>
      </c>
      <c r="F60" s="2">
        <v>12.1</v>
      </c>
      <c r="G60" s="2">
        <v>160</v>
      </c>
      <c r="H60" s="2">
        <v>535</v>
      </c>
      <c r="I60" s="2">
        <v>10.7</v>
      </c>
      <c r="J60" s="2">
        <v>120</v>
      </c>
      <c r="K60" s="2">
        <v>3.7</v>
      </c>
      <c r="L60" s="2">
        <v>262</v>
      </c>
      <c r="M60" s="2">
        <v>74</v>
      </c>
      <c r="N60" s="2">
        <v>0.05</v>
      </c>
      <c r="O60" s="2">
        <v>6</v>
      </c>
      <c r="P60" s="2">
        <v>0.53</v>
      </c>
    </row>
    <row r="61" spans="1:16" x14ac:dyDescent="0.25">
      <c r="A61" s="2">
        <f>33+1/60+21/3600</f>
        <v>33.022500000000001</v>
      </c>
      <c r="B61" s="2">
        <f>72+33/60+33/3600</f>
        <v>72.55916666666667</v>
      </c>
      <c r="C61" s="2">
        <v>0</v>
      </c>
      <c r="D61" s="2">
        <v>932</v>
      </c>
      <c r="E61" s="2">
        <v>36</v>
      </c>
      <c r="F61" s="2">
        <v>10</v>
      </c>
      <c r="G61" s="2">
        <v>130</v>
      </c>
      <c r="H61" s="2">
        <v>558</v>
      </c>
      <c r="I61" s="2">
        <v>11.1</v>
      </c>
      <c r="J61" s="2">
        <v>59</v>
      </c>
      <c r="K61" s="2">
        <v>16.2</v>
      </c>
      <c r="L61" s="2">
        <v>264</v>
      </c>
      <c r="M61" s="2">
        <v>102</v>
      </c>
      <c r="N61" s="2">
        <v>0.16</v>
      </c>
      <c r="O61" s="2">
        <v>13</v>
      </c>
      <c r="P61" s="2">
        <v>0.56000000000000005</v>
      </c>
    </row>
    <row r="62" spans="1:16" x14ac:dyDescent="0.25">
      <c r="A62" s="2">
        <f>33+1/3600</f>
        <v>33.000277777777775</v>
      </c>
      <c r="B62" s="2">
        <f>72+35/60+19/3600</f>
        <v>72.588611111111106</v>
      </c>
      <c r="C62" s="2">
        <v>5.61</v>
      </c>
      <c r="D62" s="2">
        <v>832</v>
      </c>
      <c r="E62" s="2">
        <v>28</v>
      </c>
      <c r="F62" s="2">
        <v>12.1</v>
      </c>
      <c r="G62" s="2">
        <v>120</v>
      </c>
      <c r="H62" s="2">
        <v>595</v>
      </c>
      <c r="I62" s="2">
        <v>11.9</v>
      </c>
      <c r="J62" s="2">
        <v>42</v>
      </c>
      <c r="K62" s="2">
        <v>2</v>
      </c>
      <c r="L62" s="2">
        <v>253</v>
      </c>
      <c r="M62" s="2">
        <v>44</v>
      </c>
      <c r="N62" s="2">
        <v>2</v>
      </c>
      <c r="O62" s="2">
        <v>7</v>
      </c>
      <c r="P62" s="2">
        <v>0.54</v>
      </c>
    </row>
    <row r="63" spans="1:16" x14ac:dyDescent="0.25">
      <c r="A63" s="2">
        <f>32+59/60+19/3600</f>
        <v>32.988611111111112</v>
      </c>
      <c r="B63" s="2">
        <f>72+36/60+2/3600</f>
        <v>72.600555555555545</v>
      </c>
      <c r="C63" s="2">
        <v>0</v>
      </c>
      <c r="D63" s="2">
        <v>852</v>
      </c>
      <c r="E63" s="2">
        <v>88</v>
      </c>
      <c r="F63" s="2">
        <v>53.4</v>
      </c>
      <c r="G63" s="2">
        <v>440</v>
      </c>
      <c r="H63" s="2">
        <v>370</v>
      </c>
      <c r="I63" s="2">
        <v>7.4</v>
      </c>
      <c r="J63" s="2">
        <v>139</v>
      </c>
      <c r="K63" s="2">
        <v>2.9</v>
      </c>
      <c r="L63" s="2">
        <v>138</v>
      </c>
      <c r="M63" s="2">
        <v>132</v>
      </c>
      <c r="N63" s="2">
        <v>0.02</v>
      </c>
      <c r="O63" s="2">
        <v>9</v>
      </c>
      <c r="P63" s="2">
        <v>0.2</v>
      </c>
    </row>
    <row r="64" spans="1:16" x14ac:dyDescent="0.25">
      <c r="A64" s="2">
        <f>33+3/60+25/3600</f>
        <v>33.05694444444444</v>
      </c>
      <c r="B64" s="2">
        <f>73+10/60+45/3600</f>
        <v>73.179166666666674</v>
      </c>
      <c r="C64" s="2">
        <v>5.0999999999999996</v>
      </c>
      <c r="D64" s="2">
        <v>559</v>
      </c>
      <c r="E64" s="2">
        <v>26</v>
      </c>
      <c r="F64" s="2">
        <v>26</v>
      </c>
      <c r="G64" s="2">
        <v>140</v>
      </c>
      <c r="H64" s="2">
        <v>480</v>
      </c>
      <c r="I64" s="2">
        <v>9.6</v>
      </c>
      <c r="J64" s="2">
        <v>7</v>
      </c>
      <c r="K64" s="2">
        <v>1.9</v>
      </c>
      <c r="L64" s="2">
        <v>188</v>
      </c>
      <c r="M64" s="2">
        <v>24</v>
      </c>
      <c r="N64" s="2">
        <v>0.09</v>
      </c>
      <c r="O64" s="2">
        <v>5</v>
      </c>
      <c r="P64" s="2">
        <v>0.7</v>
      </c>
    </row>
    <row r="65" spans="1:16" x14ac:dyDescent="0.25">
      <c r="A65" s="2">
        <f>33+1/60+59/3600</f>
        <v>33.033055555555556</v>
      </c>
      <c r="B65" s="2">
        <f>73+10/60+27/3600</f>
        <v>73.174166666666665</v>
      </c>
      <c r="C65" s="2">
        <v>3.6</v>
      </c>
      <c r="D65" s="2">
        <v>682</v>
      </c>
      <c r="E65" s="2">
        <v>36</v>
      </c>
      <c r="F65" s="2">
        <v>31.6</v>
      </c>
      <c r="G65" s="2">
        <v>220</v>
      </c>
      <c r="H65" s="2">
        <v>430</v>
      </c>
      <c r="I65" s="2">
        <v>8.6</v>
      </c>
      <c r="J65" s="2">
        <v>84</v>
      </c>
      <c r="K65" s="2">
        <v>4.8</v>
      </c>
      <c r="L65" s="2">
        <v>168</v>
      </c>
      <c r="M65" s="2">
        <v>50</v>
      </c>
      <c r="N65" s="2">
        <v>0.15</v>
      </c>
      <c r="O65" s="2">
        <v>7</v>
      </c>
      <c r="P65" s="2">
        <v>0.85</v>
      </c>
    </row>
    <row r="66" spans="1:16" x14ac:dyDescent="0.25">
      <c r="A66" s="2">
        <f>32+59/60+37/3600</f>
        <v>32.993611111111115</v>
      </c>
      <c r="B66" s="2">
        <f>73+4/60+2/3600</f>
        <v>73.067222222222213</v>
      </c>
      <c r="C66" s="2">
        <v>3.7</v>
      </c>
      <c r="D66" s="2">
        <v>967</v>
      </c>
      <c r="E66" s="2">
        <v>40</v>
      </c>
      <c r="F66" s="2">
        <v>39</v>
      </c>
      <c r="G66" s="2">
        <v>260</v>
      </c>
      <c r="H66" s="2">
        <v>355</v>
      </c>
      <c r="I66" s="2">
        <v>7.1</v>
      </c>
      <c r="J66" s="2">
        <v>195</v>
      </c>
      <c r="K66" s="2">
        <v>5.0999999999999996</v>
      </c>
      <c r="L66" s="2">
        <v>228</v>
      </c>
      <c r="M66" s="2">
        <v>152</v>
      </c>
      <c r="N66" s="2">
        <v>0.14000000000000001</v>
      </c>
      <c r="O66" s="2">
        <v>10</v>
      </c>
      <c r="P66" s="2">
        <v>0.39</v>
      </c>
    </row>
    <row r="67" spans="1:16" x14ac:dyDescent="0.25">
      <c r="A67" s="2">
        <f>32+55/60+43/3600</f>
        <v>32.92861111111111</v>
      </c>
      <c r="B67" s="2">
        <f>73+5/60+30/3600</f>
        <v>73.091666666666669</v>
      </c>
      <c r="C67" s="2">
        <v>4.8</v>
      </c>
      <c r="D67" s="2">
        <v>885</v>
      </c>
      <c r="E67" s="2">
        <v>32</v>
      </c>
      <c r="F67" s="2">
        <v>42.5</v>
      </c>
      <c r="G67" s="2">
        <v>255</v>
      </c>
      <c r="H67" s="2">
        <v>355</v>
      </c>
      <c r="I67" s="2">
        <v>7.1</v>
      </c>
      <c r="J67" s="2">
        <v>172</v>
      </c>
      <c r="K67" s="2">
        <v>3.8</v>
      </c>
      <c r="L67" s="2">
        <v>226</v>
      </c>
      <c r="M67" s="2">
        <v>173</v>
      </c>
      <c r="N67" s="2">
        <v>0.09</v>
      </c>
      <c r="O67" s="2">
        <v>7</v>
      </c>
      <c r="P67" s="2">
        <v>0.45</v>
      </c>
    </row>
    <row r="68" spans="1:16" x14ac:dyDescent="0.25">
      <c r="A68" s="2">
        <f>32+59/60+37/3600</f>
        <v>32.993611111111115</v>
      </c>
      <c r="B68" s="2">
        <f>73+4/60+2/3600</f>
        <v>73.067222222222213</v>
      </c>
      <c r="C68" s="2">
        <v>11.3</v>
      </c>
      <c r="D68" s="2">
        <v>1048</v>
      </c>
      <c r="E68" s="2">
        <v>36</v>
      </c>
      <c r="F68" s="2">
        <v>30.3</v>
      </c>
      <c r="G68" s="2">
        <v>215</v>
      </c>
      <c r="H68" s="2">
        <v>330</v>
      </c>
      <c r="I68" s="2">
        <v>6.6</v>
      </c>
      <c r="J68" s="2">
        <v>188</v>
      </c>
      <c r="K68" s="2">
        <v>7.5</v>
      </c>
      <c r="L68" s="2">
        <v>280</v>
      </c>
      <c r="M68" s="2">
        <v>282</v>
      </c>
      <c r="N68" s="2">
        <v>7.0000000000000007E-2</v>
      </c>
      <c r="O68" s="2">
        <v>7</v>
      </c>
      <c r="P68" s="2">
        <v>0.44</v>
      </c>
    </row>
    <row r="69" spans="1:16" x14ac:dyDescent="0.25">
      <c r="A69" s="2">
        <f>32+55/60+43/3600</f>
        <v>32.92861111111111</v>
      </c>
      <c r="B69" s="2">
        <f>73+5/60+30/3600</f>
        <v>73.091666666666669</v>
      </c>
      <c r="C69" s="2">
        <v>1.9</v>
      </c>
      <c r="D69" s="2">
        <v>833</v>
      </c>
      <c r="E69" s="2">
        <v>44</v>
      </c>
      <c r="F69" s="2">
        <v>20.6</v>
      </c>
      <c r="G69" s="2">
        <v>195</v>
      </c>
      <c r="H69" s="2">
        <v>310</v>
      </c>
      <c r="I69" s="2">
        <v>6.2</v>
      </c>
      <c r="J69" s="2">
        <v>134</v>
      </c>
      <c r="K69" s="2">
        <v>9.3000000000000007</v>
      </c>
      <c r="L69" s="2">
        <v>215</v>
      </c>
      <c r="M69" s="2">
        <v>190</v>
      </c>
      <c r="N69" s="2">
        <v>0.1</v>
      </c>
      <c r="O69" s="2">
        <v>9</v>
      </c>
      <c r="P69" s="2">
        <v>0.4</v>
      </c>
    </row>
    <row r="70" spans="1:16" x14ac:dyDescent="0.25">
      <c r="A70" s="2">
        <f>32+53/60+34/3600</f>
        <v>32.892777777777781</v>
      </c>
      <c r="B70" s="2">
        <f>73+1/60+51/3600</f>
        <v>73.030833333333334</v>
      </c>
      <c r="C70" s="2">
        <v>3.2</v>
      </c>
      <c r="D70" s="2">
        <v>536</v>
      </c>
      <c r="E70" s="2">
        <v>36</v>
      </c>
      <c r="F70" s="2">
        <v>25</v>
      </c>
      <c r="G70" s="2">
        <v>195</v>
      </c>
      <c r="H70" s="2">
        <v>370</v>
      </c>
      <c r="I70" s="2">
        <v>7.4</v>
      </c>
      <c r="J70" s="2">
        <v>41</v>
      </c>
      <c r="K70" s="2">
        <v>2</v>
      </c>
      <c r="L70" s="2">
        <v>125</v>
      </c>
      <c r="M70" s="2">
        <v>68</v>
      </c>
      <c r="N70" s="2">
        <v>0.13</v>
      </c>
      <c r="O70" s="2">
        <v>4</v>
      </c>
      <c r="P70" s="2">
        <v>7.0000000000000007E-2</v>
      </c>
    </row>
    <row r="71" spans="1:16" x14ac:dyDescent="0.25">
      <c r="A71" s="2">
        <f>32+55/60+43/3600</f>
        <v>32.92861111111111</v>
      </c>
      <c r="B71" s="2">
        <f>73+5/60+28/3600</f>
        <v>73.091111111111104</v>
      </c>
      <c r="C71" s="2">
        <v>6.7</v>
      </c>
      <c r="D71" s="2">
        <v>723</v>
      </c>
      <c r="E71" s="2">
        <v>56</v>
      </c>
      <c r="F71" s="2">
        <v>29</v>
      </c>
      <c r="G71" s="2">
        <v>260</v>
      </c>
      <c r="H71" s="2">
        <v>365</v>
      </c>
      <c r="I71" s="2">
        <v>7.3</v>
      </c>
      <c r="J71" s="2">
        <v>48</v>
      </c>
      <c r="K71" s="2">
        <v>3.3</v>
      </c>
      <c r="L71" s="2">
        <v>151</v>
      </c>
      <c r="M71" s="2">
        <v>174</v>
      </c>
      <c r="N71" s="2">
        <v>0.15</v>
      </c>
      <c r="O71" s="2">
        <v>9</v>
      </c>
      <c r="P71" s="2">
        <v>0.3</v>
      </c>
    </row>
    <row r="72" spans="1:16" x14ac:dyDescent="0.25">
      <c r="A72" s="2">
        <f>32+53/60+57/3600</f>
        <v>32.899166666666666</v>
      </c>
      <c r="B72" s="2">
        <f>73+7/3600</f>
        <v>73.001944444444447</v>
      </c>
      <c r="C72" s="2">
        <v>3.2</v>
      </c>
      <c r="D72" s="2">
        <v>448</v>
      </c>
      <c r="E72" s="2">
        <v>24</v>
      </c>
      <c r="F72" s="2">
        <v>19.399999999999999</v>
      </c>
      <c r="G72" s="2">
        <v>140</v>
      </c>
      <c r="H72" s="2">
        <v>280</v>
      </c>
      <c r="I72" s="2">
        <v>5.6</v>
      </c>
      <c r="J72" s="2">
        <v>47</v>
      </c>
      <c r="K72" s="2">
        <v>3.2</v>
      </c>
      <c r="L72" s="2">
        <v>118</v>
      </c>
      <c r="M72" s="2">
        <v>66</v>
      </c>
      <c r="N72" s="2">
        <v>0.17</v>
      </c>
      <c r="O72" s="2">
        <v>2</v>
      </c>
      <c r="P72" s="2">
        <v>0.18</v>
      </c>
    </row>
    <row r="73" spans="1:16" x14ac:dyDescent="0.25">
      <c r="A73" s="2">
        <f>32+52/60+47/3600</f>
        <v>32.87972222222222</v>
      </c>
      <c r="B73" s="2">
        <f>72+57/60+56/3600</f>
        <v>72.965555555555554</v>
      </c>
      <c r="C73" s="2">
        <v>0</v>
      </c>
      <c r="D73" s="2">
        <v>396</v>
      </c>
      <c r="E73" s="2">
        <v>36</v>
      </c>
      <c r="F73" s="2">
        <v>19.399999999999999</v>
      </c>
      <c r="G73" s="2">
        <v>170</v>
      </c>
      <c r="H73" s="2">
        <v>310</v>
      </c>
      <c r="I73" s="2">
        <v>6.2</v>
      </c>
      <c r="J73" s="2">
        <v>34</v>
      </c>
      <c r="K73" s="2">
        <v>1.3</v>
      </c>
      <c r="L73" s="2">
        <v>93</v>
      </c>
      <c r="M73" s="2">
        <v>14</v>
      </c>
      <c r="N73" s="2">
        <v>0.04</v>
      </c>
      <c r="O73" s="2">
        <v>4</v>
      </c>
      <c r="P73" s="2">
        <v>0.19</v>
      </c>
    </row>
    <row r="74" spans="1:16" x14ac:dyDescent="0.25">
      <c r="A74" s="2">
        <f>32+50/60+11/3600</f>
        <v>32.836388888888891</v>
      </c>
      <c r="B74" s="2">
        <f>73+22/3600</f>
        <v>73.00611111111111</v>
      </c>
      <c r="C74" s="2">
        <v>3.1</v>
      </c>
      <c r="D74" s="2">
        <v>580</v>
      </c>
      <c r="E74" s="2">
        <v>24</v>
      </c>
      <c r="F74" s="2">
        <v>54</v>
      </c>
      <c r="G74" s="2">
        <v>280</v>
      </c>
      <c r="H74" s="2">
        <v>390</v>
      </c>
      <c r="I74" s="2">
        <v>7.8</v>
      </c>
      <c r="J74" s="2">
        <v>67</v>
      </c>
      <c r="K74" s="2">
        <v>2.5</v>
      </c>
      <c r="L74" s="2">
        <v>107</v>
      </c>
      <c r="M74" s="2">
        <v>51</v>
      </c>
      <c r="N74" s="2">
        <v>0.09</v>
      </c>
      <c r="O74" s="2">
        <v>3</v>
      </c>
      <c r="P74" s="2">
        <v>0.23</v>
      </c>
    </row>
    <row r="75" spans="1:16" x14ac:dyDescent="0.25">
      <c r="A75" s="2">
        <f>32+51/60+23/3600</f>
        <v>32.856388888888887</v>
      </c>
      <c r="B75" s="2">
        <f>72+56/60+54/3600</f>
        <v>72.948333333333338</v>
      </c>
      <c r="C75" s="2">
        <v>0</v>
      </c>
      <c r="D75" s="2">
        <v>676</v>
      </c>
      <c r="E75" s="2">
        <v>60</v>
      </c>
      <c r="F75" s="2">
        <v>31.5</v>
      </c>
      <c r="G75" s="2">
        <v>280</v>
      </c>
      <c r="H75" s="2">
        <v>360</v>
      </c>
      <c r="I75" s="2">
        <v>7.2</v>
      </c>
      <c r="J75" s="2">
        <v>58</v>
      </c>
      <c r="K75" s="2">
        <v>2.2999999999999998</v>
      </c>
      <c r="L75" s="2">
        <v>156</v>
      </c>
      <c r="M75" s="2">
        <v>129</v>
      </c>
      <c r="N75" s="2">
        <v>0.1</v>
      </c>
      <c r="O75" s="2">
        <v>6</v>
      </c>
      <c r="P75" s="2">
        <v>0.21</v>
      </c>
    </row>
    <row r="76" spans="1:16" x14ac:dyDescent="0.25">
      <c r="A76" s="2">
        <f>32+43/60+26/3600</f>
        <v>32.723888888888894</v>
      </c>
      <c r="B76" s="2">
        <f>72+57/60+8/3600</f>
        <v>72.952222222222218</v>
      </c>
      <c r="C76" s="2">
        <v>2.2599999999999998</v>
      </c>
      <c r="D76" s="2">
        <v>508</v>
      </c>
      <c r="E76" s="2">
        <v>92</v>
      </c>
      <c r="F76" s="2">
        <v>25.5</v>
      </c>
      <c r="G76" s="2">
        <v>335</v>
      </c>
      <c r="H76" s="2">
        <v>350</v>
      </c>
      <c r="I76" s="2">
        <v>7</v>
      </c>
      <c r="J76" s="2">
        <v>29</v>
      </c>
      <c r="K76" s="2">
        <v>3.1</v>
      </c>
      <c r="L76" s="2">
        <v>40</v>
      </c>
      <c r="M76" s="2">
        <v>41</v>
      </c>
      <c r="N76" s="2">
        <v>0.22</v>
      </c>
      <c r="O76" s="2">
        <v>6</v>
      </c>
      <c r="P76" s="2">
        <v>1.95</v>
      </c>
    </row>
    <row r="77" spans="1:16" x14ac:dyDescent="0.25">
      <c r="A77" s="2">
        <f>32+43/60+26/3600</f>
        <v>32.723888888888894</v>
      </c>
      <c r="B77" s="2">
        <f>72+57/60+8/3600</f>
        <v>72.952222222222218</v>
      </c>
      <c r="C77" s="2">
        <v>2.46</v>
      </c>
      <c r="D77" s="2">
        <v>482</v>
      </c>
      <c r="E77" s="2">
        <v>64</v>
      </c>
      <c r="F77" s="2">
        <v>46</v>
      </c>
      <c r="G77" s="2">
        <v>350</v>
      </c>
      <c r="H77" s="2">
        <v>350</v>
      </c>
      <c r="I77" s="2">
        <v>7</v>
      </c>
      <c r="J77" s="2">
        <v>29</v>
      </c>
      <c r="K77" s="2">
        <v>3</v>
      </c>
      <c r="L77" s="2">
        <v>38</v>
      </c>
      <c r="M77" s="2">
        <v>39</v>
      </c>
      <c r="N77" s="2">
        <v>0.46</v>
      </c>
      <c r="O77" s="2">
        <v>4</v>
      </c>
      <c r="P77" s="2">
        <v>1.96</v>
      </c>
    </row>
    <row r="78" spans="1:16" x14ac:dyDescent="0.25">
      <c r="A78" s="2">
        <f>32+43/60+56/3600</f>
        <v>32.732222222222227</v>
      </c>
      <c r="B78" s="2">
        <f>73+3/60+18/3600</f>
        <v>73.054999999999993</v>
      </c>
      <c r="C78" s="2">
        <v>0.09</v>
      </c>
      <c r="D78" s="2">
        <v>355</v>
      </c>
      <c r="E78" s="2">
        <v>108</v>
      </c>
      <c r="F78" s="2">
        <v>9.6999999999999993</v>
      </c>
      <c r="G78" s="2">
        <v>310</v>
      </c>
      <c r="H78" s="2">
        <v>285</v>
      </c>
      <c r="I78" s="2">
        <v>5.7</v>
      </c>
      <c r="J78" s="2">
        <v>14</v>
      </c>
      <c r="K78" s="2">
        <v>0.8</v>
      </c>
      <c r="L78" s="2">
        <v>22</v>
      </c>
      <c r="M78" s="2">
        <v>25</v>
      </c>
      <c r="N78" s="2">
        <v>0.04</v>
      </c>
      <c r="O78" s="2">
        <v>0</v>
      </c>
      <c r="P78" s="2">
        <v>0.83</v>
      </c>
    </row>
    <row r="79" spans="1:16" x14ac:dyDescent="0.25">
      <c r="A79" s="2">
        <f>32+39/60+26/3600</f>
        <v>32.657222222222224</v>
      </c>
      <c r="B79" s="2">
        <f>72+57/60+53/3600</f>
        <v>72.964722222222221</v>
      </c>
      <c r="C79" s="2">
        <v>0.38</v>
      </c>
      <c r="D79" s="2">
        <v>1102</v>
      </c>
      <c r="E79" s="2">
        <v>68</v>
      </c>
      <c r="F79" s="2">
        <v>58</v>
      </c>
      <c r="G79" s="2">
        <v>410</v>
      </c>
      <c r="H79" s="2">
        <v>300</v>
      </c>
      <c r="I79" s="2">
        <v>6</v>
      </c>
      <c r="J79" s="2">
        <v>153</v>
      </c>
      <c r="K79" s="2">
        <v>18</v>
      </c>
      <c r="L79" s="2">
        <v>180</v>
      </c>
      <c r="M79" s="2">
        <v>184</v>
      </c>
      <c r="N79" s="2">
        <v>0.01</v>
      </c>
      <c r="O79" s="2">
        <v>56</v>
      </c>
      <c r="P79" s="2">
        <v>0.77</v>
      </c>
    </row>
    <row r="80" spans="1:16" x14ac:dyDescent="0.25">
      <c r="A80" s="2">
        <f>32+43/60+12/3600</f>
        <v>32.72</v>
      </c>
      <c r="B80" s="2">
        <f>73+14/3600</f>
        <v>73.003888888888895</v>
      </c>
      <c r="C80" s="2">
        <v>0.92</v>
      </c>
      <c r="D80" s="2">
        <v>586</v>
      </c>
      <c r="E80" s="2">
        <v>124</v>
      </c>
      <c r="F80" s="2">
        <v>34</v>
      </c>
      <c r="G80" s="2">
        <v>450</v>
      </c>
      <c r="H80" s="2">
        <v>350</v>
      </c>
      <c r="I80" s="2">
        <v>7</v>
      </c>
      <c r="J80" s="2">
        <v>19</v>
      </c>
      <c r="K80" s="2">
        <v>1.9</v>
      </c>
      <c r="L80" s="2">
        <v>28</v>
      </c>
      <c r="M80" s="2">
        <v>111</v>
      </c>
      <c r="N80" s="2">
        <v>0.08</v>
      </c>
      <c r="O80" s="2">
        <v>5</v>
      </c>
      <c r="P80" s="2">
        <v>0.6</v>
      </c>
    </row>
    <row r="81" spans="1:16" x14ac:dyDescent="0.25">
      <c r="A81" s="2">
        <f>32+42/60+17/3600</f>
        <v>32.704722222222223</v>
      </c>
      <c r="B81" s="2">
        <f>72+50/60+9/3600</f>
        <v>72.835833333333326</v>
      </c>
      <c r="C81" s="2">
        <v>0.72</v>
      </c>
      <c r="D81" s="2">
        <v>715</v>
      </c>
      <c r="E81" s="2">
        <v>100</v>
      </c>
      <c r="F81" s="2">
        <v>72.900000000000006</v>
      </c>
      <c r="G81" s="2">
        <v>550</v>
      </c>
      <c r="H81" s="2">
        <v>340</v>
      </c>
      <c r="I81" s="2">
        <v>6.8</v>
      </c>
      <c r="J81" s="2">
        <v>90</v>
      </c>
      <c r="K81" s="2">
        <v>1.4</v>
      </c>
      <c r="L81" s="2">
        <v>36</v>
      </c>
      <c r="M81" s="2">
        <v>31</v>
      </c>
      <c r="N81" s="2">
        <v>0.02</v>
      </c>
      <c r="O81" s="2">
        <v>34</v>
      </c>
      <c r="P81" s="2">
        <v>0.51</v>
      </c>
    </row>
    <row r="82" spans="1:16" x14ac:dyDescent="0.25">
      <c r="A82" s="2">
        <f>32+43/60+45/3600</f>
        <v>32.729166666666671</v>
      </c>
      <c r="B82" s="2">
        <f>72+50/60+46/3600</f>
        <v>72.846111111111099</v>
      </c>
      <c r="C82" s="2">
        <v>16.489999999999998</v>
      </c>
      <c r="D82" s="2">
        <v>514</v>
      </c>
      <c r="E82" s="2">
        <v>60</v>
      </c>
      <c r="F82" s="2">
        <v>30.3</v>
      </c>
      <c r="G82" s="2">
        <v>275</v>
      </c>
      <c r="H82" s="2">
        <v>365</v>
      </c>
      <c r="I82" s="2">
        <v>7.3</v>
      </c>
      <c r="J82" s="2">
        <v>53</v>
      </c>
      <c r="K82" s="2">
        <v>2.5</v>
      </c>
      <c r="L82" s="2">
        <v>65</v>
      </c>
      <c r="M82" s="2">
        <v>15</v>
      </c>
      <c r="N82" s="2">
        <v>0.95</v>
      </c>
      <c r="O82" s="2">
        <v>2</v>
      </c>
      <c r="P82" s="2">
        <v>0.43</v>
      </c>
    </row>
    <row r="83" spans="1:16" x14ac:dyDescent="0.25">
      <c r="A83" s="2">
        <f>32+43/60+51/3600</f>
        <v>32.730833333333337</v>
      </c>
      <c r="B83" s="2">
        <f>72+56/60+8/3600</f>
        <v>72.935555555555553</v>
      </c>
      <c r="C83" s="2">
        <v>0.38</v>
      </c>
      <c r="D83" s="2">
        <v>439</v>
      </c>
      <c r="E83" s="2">
        <v>100</v>
      </c>
      <c r="F83" s="2">
        <v>180</v>
      </c>
      <c r="G83" s="2">
        <v>325</v>
      </c>
      <c r="H83" s="2">
        <v>310</v>
      </c>
      <c r="I83" s="2">
        <v>6.2</v>
      </c>
      <c r="J83" s="2">
        <v>26</v>
      </c>
      <c r="K83" s="2">
        <v>1.3</v>
      </c>
      <c r="L83" s="2">
        <v>32</v>
      </c>
      <c r="M83" s="2">
        <v>8</v>
      </c>
      <c r="N83" s="2">
        <v>0.02</v>
      </c>
      <c r="O83" s="2">
        <v>1</v>
      </c>
      <c r="P83" s="2">
        <v>1.81</v>
      </c>
    </row>
    <row r="84" spans="1:16" x14ac:dyDescent="0.25">
      <c r="A84" s="2">
        <f>32+43/60+50/3600</f>
        <v>32.730555555555554</v>
      </c>
      <c r="B84" s="2">
        <f>72+56/60+9/3600</f>
        <v>72.935833333333335</v>
      </c>
      <c r="C84" s="2">
        <v>0</v>
      </c>
      <c r="D84" s="2">
        <v>487</v>
      </c>
      <c r="E84" s="2">
        <v>56</v>
      </c>
      <c r="F84" s="2">
        <v>33</v>
      </c>
      <c r="G84" s="2">
        <v>275</v>
      </c>
      <c r="H84" s="2">
        <v>380</v>
      </c>
      <c r="I84" s="2">
        <v>7.6</v>
      </c>
      <c r="J84" s="2">
        <v>19</v>
      </c>
      <c r="K84" s="2">
        <v>1.3</v>
      </c>
      <c r="L84" s="2">
        <v>63</v>
      </c>
      <c r="M84" s="2">
        <v>42</v>
      </c>
      <c r="N84" s="2">
        <v>0.03</v>
      </c>
      <c r="O84" s="2">
        <v>2</v>
      </c>
      <c r="P84" s="2">
        <v>0.9</v>
      </c>
    </row>
    <row r="85" spans="1:16" x14ac:dyDescent="0.25">
      <c r="A85" s="2">
        <f>32+46/60+58/3600</f>
        <v>32.782777777777774</v>
      </c>
      <c r="B85" s="2">
        <f>73+5/60+59/3600</f>
        <v>73.099722222222212</v>
      </c>
      <c r="C85" s="2">
        <v>0.12</v>
      </c>
      <c r="D85" s="2">
        <v>444</v>
      </c>
      <c r="E85" s="2">
        <v>104</v>
      </c>
      <c r="F85" s="2">
        <v>34</v>
      </c>
      <c r="G85" s="2">
        <v>400</v>
      </c>
      <c r="H85" s="2">
        <v>390</v>
      </c>
      <c r="I85" s="2">
        <v>7.8</v>
      </c>
      <c r="J85" s="2">
        <v>9</v>
      </c>
      <c r="K85" s="2">
        <v>0.4</v>
      </c>
      <c r="L85" s="2">
        <v>10</v>
      </c>
      <c r="M85" s="2">
        <v>6</v>
      </c>
      <c r="N85" s="2">
        <v>0.14000000000000001</v>
      </c>
      <c r="O85" s="2">
        <v>1</v>
      </c>
      <c r="P85" s="2">
        <v>0.85</v>
      </c>
    </row>
    <row r="86" spans="1:16" x14ac:dyDescent="0.25">
      <c r="A86" s="2">
        <f>32+46/60+11/3600</f>
        <v>32.769722222222221</v>
      </c>
      <c r="B86" s="2">
        <f>73+5/60+54/3600</f>
        <v>73.098333333333329</v>
      </c>
      <c r="C86" s="2">
        <v>0.73</v>
      </c>
      <c r="D86" s="2">
        <v>430</v>
      </c>
      <c r="E86" s="2">
        <v>74</v>
      </c>
      <c r="F86" s="2">
        <v>19.399999999999999</v>
      </c>
      <c r="G86" s="2">
        <v>265</v>
      </c>
      <c r="H86" s="2">
        <v>245</v>
      </c>
      <c r="I86" s="2">
        <v>4.9000000000000004</v>
      </c>
      <c r="J86" s="2">
        <v>24</v>
      </c>
      <c r="K86" s="2">
        <v>1.1000000000000001</v>
      </c>
      <c r="L86" s="2">
        <v>30</v>
      </c>
      <c r="M86" s="2">
        <v>36</v>
      </c>
      <c r="N86" s="2">
        <v>0.15</v>
      </c>
      <c r="O86" s="2">
        <v>8</v>
      </c>
      <c r="P86" s="2">
        <v>0.86</v>
      </c>
    </row>
    <row r="87" spans="1:16" x14ac:dyDescent="0.25">
      <c r="A87" s="2">
        <f>32+44/60+43/3600</f>
        <v>32.74527777777778</v>
      </c>
      <c r="B87" s="2">
        <f>73+11/60+57/3600</f>
        <v>73.19916666666667</v>
      </c>
      <c r="C87" s="2">
        <v>0.99</v>
      </c>
      <c r="D87" s="2">
        <v>318</v>
      </c>
      <c r="E87" s="2">
        <v>64</v>
      </c>
      <c r="F87" s="2">
        <v>19.399999999999999</v>
      </c>
      <c r="G87" s="2">
        <v>240</v>
      </c>
      <c r="H87" s="2">
        <v>260</v>
      </c>
      <c r="I87" s="2">
        <v>5.2</v>
      </c>
      <c r="J87" s="2">
        <v>19</v>
      </c>
      <c r="K87" s="2">
        <v>1.7</v>
      </c>
      <c r="L87" s="2">
        <v>15</v>
      </c>
      <c r="M87" s="2">
        <v>7</v>
      </c>
      <c r="N87" s="2">
        <v>0.13</v>
      </c>
      <c r="O87" s="2">
        <v>2</v>
      </c>
      <c r="P87" s="2">
        <v>0.25</v>
      </c>
    </row>
    <row r="88" spans="1:16" x14ac:dyDescent="0.25">
      <c r="A88" s="2">
        <f>32+45/60+21/3600</f>
        <v>32.755833333333335</v>
      </c>
      <c r="B88" s="2">
        <f>73+12/60+40/3600</f>
        <v>73.211111111111109</v>
      </c>
      <c r="C88" s="2">
        <v>0</v>
      </c>
      <c r="D88" s="2">
        <v>466</v>
      </c>
      <c r="E88" s="2">
        <v>96</v>
      </c>
      <c r="F88" s="2">
        <v>17</v>
      </c>
      <c r="G88" s="2">
        <v>310</v>
      </c>
      <c r="H88" s="2">
        <v>330</v>
      </c>
      <c r="I88" s="2">
        <v>6.6</v>
      </c>
      <c r="J88" s="2">
        <v>18</v>
      </c>
      <c r="K88" s="2">
        <v>1.2</v>
      </c>
      <c r="L88" s="2">
        <v>45</v>
      </c>
      <c r="M88" s="2">
        <v>25</v>
      </c>
      <c r="N88" s="2">
        <v>0.02</v>
      </c>
      <c r="O88" s="2">
        <v>7</v>
      </c>
      <c r="P88" s="2">
        <v>0.26</v>
      </c>
    </row>
    <row r="89" spans="1:16" x14ac:dyDescent="0.25">
      <c r="A89" s="2">
        <f>32+51/60+14/3600</f>
        <v>32.853888888888889</v>
      </c>
      <c r="B89" s="2">
        <f>72+36/60+21/3600</f>
        <v>72.605833333333322</v>
      </c>
      <c r="C89" s="2">
        <v>0</v>
      </c>
      <c r="D89" s="2">
        <v>805</v>
      </c>
      <c r="E89" s="2">
        <v>30</v>
      </c>
      <c r="F89" s="2">
        <v>40</v>
      </c>
      <c r="G89" s="2">
        <v>240</v>
      </c>
      <c r="H89" s="2">
        <v>610</v>
      </c>
      <c r="I89" s="2">
        <v>12.2</v>
      </c>
      <c r="J89" s="2">
        <v>55</v>
      </c>
      <c r="K89" s="2">
        <v>2.1</v>
      </c>
      <c r="L89" s="2">
        <v>197</v>
      </c>
      <c r="M89" s="2">
        <v>30</v>
      </c>
      <c r="N89" s="2">
        <v>0.14000000000000001</v>
      </c>
      <c r="O89" s="2">
        <v>1</v>
      </c>
      <c r="P89" s="2">
        <v>0.6</v>
      </c>
    </row>
    <row r="90" spans="1:16" x14ac:dyDescent="0.25">
      <c r="A90" s="2">
        <f>32+52/60+48/3600</f>
        <v>32.880000000000003</v>
      </c>
      <c r="B90" s="2">
        <f>72+42/60+47/3600</f>
        <v>72.713055555555556</v>
      </c>
      <c r="C90" s="2">
        <v>0</v>
      </c>
      <c r="D90" s="2">
        <v>391</v>
      </c>
      <c r="E90" s="2">
        <v>44</v>
      </c>
      <c r="F90" s="2">
        <v>31.5</v>
      </c>
      <c r="G90" s="2">
        <v>240</v>
      </c>
      <c r="H90" s="2">
        <v>300</v>
      </c>
      <c r="I90" s="2">
        <v>6</v>
      </c>
      <c r="J90" s="2">
        <v>21</v>
      </c>
      <c r="K90" s="2">
        <v>1.5</v>
      </c>
      <c r="L90" s="2">
        <v>62</v>
      </c>
      <c r="M90" s="2">
        <v>11</v>
      </c>
      <c r="N90" s="2">
        <v>0.04</v>
      </c>
      <c r="O90" s="2">
        <v>1</v>
      </c>
      <c r="P90" s="2">
        <v>0.34</v>
      </c>
    </row>
    <row r="91" spans="1:16" x14ac:dyDescent="0.25">
      <c r="A91" s="2">
        <f>32+51/60+23/3600</f>
        <v>32.856388888888887</v>
      </c>
      <c r="B91" s="2">
        <f>72+45/60+26/3600</f>
        <v>72.757222222222225</v>
      </c>
      <c r="C91" s="2">
        <v>2.16</v>
      </c>
      <c r="D91" s="2">
        <v>780</v>
      </c>
      <c r="E91" s="2">
        <v>26</v>
      </c>
      <c r="F91" s="2">
        <v>80</v>
      </c>
      <c r="G91" s="2">
        <v>395</v>
      </c>
      <c r="H91" s="2">
        <v>490</v>
      </c>
      <c r="I91" s="2">
        <v>9.8000000000000007</v>
      </c>
      <c r="J91" s="2">
        <v>55</v>
      </c>
      <c r="K91" s="2">
        <v>2</v>
      </c>
      <c r="L91" s="2">
        <v>98</v>
      </c>
      <c r="M91" s="2">
        <v>74</v>
      </c>
      <c r="N91" s="2">
        <v>0.25</v>
      </c>
      <c r="O91" s="2">
        <v>6</v>
      </c>
      <c r="P91" s="2">
        <v>0.39</v>
      </c>
    </row>
    <row r="92" spans="1:16" x14ac:dyDescent="0.25">
      <c r="A92" s="2">
        <f>32+51/60+40/3600</f>
        <v>32.861111111111114</v>
      </c>
      <c r="B92" s="2">
        <f>72+45/60+37/3600</f>
        <v>72.760277777777773</v>
      </c>
      <c r="C92" s="2">
        <v>0</v>
      </c>
      <c r="D92" s="2">
        <v>541</v>
      </c>
      <c r="E92" s="2">
        <v>60</v>
      </c>
      <c r="F92" s="2">
        <v>24.3</v>
      </c>
      <c r="G92" s="2">
        <v>250</v>
      </c>
      <c r="H92" s="2">
        <v>380</v>
      </c>
      <c r="I92" s="2">
        <v>7.6</v>
      </c>
      <c r="J92" s="2">
        <v>42</v>
      </c>
      <c r="K92" s="2">
        <v>2.1</v>
      </c>
      <c r="L92" s="2">
        <v>104</v>
      </c>
      <c r="M92" s="2">
        <v>19</v>
      </c>
      <c r="N92" s="2">
        <v>0.08</v>
      </c>
      <c r="O92" s="2">
        <v>5</v>
      </c>
      <c r="P92" s="2">
        <v>0.41</v>
      </c>
    </row>
    <row r="93" spans="1:16" x14ac:dyDescent="0.25">
      <c r="A93" s="2">
        <f>32+52/60+6/3600</f>
        <v>32.868333333333332</v>
      </c>
      <c r="B93" s="2">
        <f>72+38/60+30/3600</f>
        <v>72.64166666666668</v>
      </c>
      <c r="C93" s="2">
        <v>6.38</v>
      </c>
      <c r="D93" s="2">
        <v>2345</v>
      </c>
      <c r="E93" s="2">
        <v>152</v>
      </c>
      <c r="F93" s="2">
        <v>114</v>
      </c>
      <c r="G93" s="2">
        <v>850</v>
      </c>
      <c r="H93" s="2">
        <v>305</v>
      </c>
      <c r="I93" s="2">
        <v>6.1</v>
      </c>
      <c r="J93" s="2">
        <v>261</v>
      </c>
      <c r="K93" s="2">
        <v>3.1</v>
      </c>
      <c r="L93" s="2">
        <v>347</v>
      </c>
      <c r="M93" s="2">
        <v>353</v>
      </c>
      <c r="N93" s="2">
        <v>0.08</v>
      </c>
      <c r="O93" s="2">
        <v>206</v>
      </c>
      <c r="P93" s="2">
        <v>0.11</v>
      </c>
    </row>
    <row r="94" spans="1:16" x14ac:dyDescent="0.25">
      <c r="A94" s="2">
        <f>32+51/60+24/3600</f>
        <v>32.856666666666669</v>
      </c>
      <c r="B94" s="2">
        <f>72+34/60+11/3600</f>
        <v>72.569722222222225</v>
      </c>
      <c r="C94" s="2">
        <v>14.42</v>
      </c>
      <c r="D94" s="2">
        <v>1887</v>
      </c>
      <c r="E94" s="2">
        <v>92</v>
      </c>
      <c r="F94" s="2">
        <v>119</v>
      </c>
      <c r="G94" s="2">
        <v>720</v>
      </c>
      <c r="H94" s="2">
        <v>300</v>
      </c>
      <c r="I94" s="2">
        <v>6</v>
      </c>
      <c r="J94" s="2">
        <v>311</v>
      </c>
      <c r="K94" s="2">
        <v>3.3</v>
      </c>
      <c r="L94" s="2">
        <v>356</v>
      </c>
      <c r="M94" s="2">
        <v>278</v>
      </c>
      <c r="N94" s="2">
        <v>1</v>
      </c>
      <c r="O94" s="2">
        <v>120</v>
      </c>
      <c r="P94" s="2">
        <v>0.45</v>
      </c>
    </row>
    <row r="95" spans="1:16" x14ac:dyDescent="0.25">
      <c r="A95" s="2">
        <f>32+40/60+23/3600</f>
        <v>32.67305555555555</v>
      </c>
      <c r="B95" s="2">
        <f>72+34/60+56/3600</f>
        <v>72.582222222222214</v>
      </c>
      <c r="C95" s="2">
        <v>0</v>
      </c>
      <c r="D95" s="2">
        <v>552</v>
      </c>
      <c r="E95" s="2">
        <v>128</v>
      </c>
      <c r="F95" s="2">
        <v>36.4</v>
      </c>
      <c r="G95" s="2">
        <v>470</v>
      </c>
      <c r="H95" s="2">
        <v>380</v>
      </c>
      <c r="I95" s="2">
        <v>7.6</v>
      </c>
      <c r="J95" s="2">
        <v>24</v>
      </c>
      <c r="K95" s="2">
        <v>1.8</v>
      </c>
      <c r="L95" s="2">
        <v>14</v>
      </c>
      <c r="M95" s="2">
        <v>49</v>
      </c>
      <c r="N95" s="2">
        <v>0.12</v>
      </c>
      <c r="O95" s="2">
        <v>6</v>
      </c>
      <c r="P95" s="2">
        <v>1.54</v>
      </c>
    </row>
    <row r="96" spans="1:16" x14ac:dyDescent="0.25">
      <c r="A96" s="2">
        <f>32+40/60+7/3600</f>
        <v>32.668611111111112</v>
      </c>
      <c r="B96" s="2">
        <f>72+30/60+52/3600</f>
        <v>72.51444444444445</v>
      </c>
      <c r="C96" s="2">
        <v>0</v>
      </c>
      <c r="D96" s="2">
        <v>626</v>
      </c>
      <c r="E96" s="2">
        <v>92</v>
      </c>
      <c r="F96" s="2">
        <v>62</v>
      </c>
      <c r="G96" s="2">
        <v>485</v>
      </c>
      <c r="H96" s="2">
        <v>342</v>
      </c>
      <c r="I96" s="2">
        <v>6.8</v>
      </c>
      <c r="J96" s="2">
        <v>98</v>
      </c>
      <c r="K96" s="2">
        <v>1</v>
      </c>
      <c r="L96" s="2">
        <v>26</v>
      </c>
      <c r="M96" s="2">
        <v>64</v>
      </c>
      <c r="N96" s="2">
        <v>7.0000000000000007E-2</v>
      </c>
      <c r="O96" s="2">
        <v>14</v>
      </c>
      <c r="P96" s="2">
        <v>2.02</v>
      </c>
    </row>
    <row r="97" spans="1:16" x14ac:dyDescent="0.25">
      <c r="A97" s="2">
        <f>32+58/60+51/3600</f>
        <v>32.980833333333337</v>
      </c>
      <c r="B97" s="2">
        <f>72+38/60+49/3600</f>
        <v>72.646944444444458</v>
      </c>
      <c r="C97" s="2">
        <v>1.1200000000000001</v>
      </c>
      <c r="D97" s="2">
        <v>545</v>
      </c>
      <c r="E97" s="2">
        <v>80</v>
      </c>
      <c r="F97" s="2">
        <v>50</v>
      </c>
      <c r="G97" s="2">
        <v>405</v>
      </c>
      <c r="H97" s="2">
        <v>350</v>
      </c>
      <c r="I97" s="2">
        <v>7</v>
      </c>
      <c r="J97" s="2">
        <v>11</v>
      </c>
      <c r="K97" s="2">
        <v>1.5</v>
      </c>
      <c r="L97" s="2">
        <v>37</v>
      </c>
      <c r="M97" s="2">
        <v>113</v>
      </c>
      <c r="N97" s="2">
        <v>0.03</v>
      </c>
      <c r="O97" s="2">
        <v>1</v>
      </c>
      <c r="P97" s="2">
        <v>3.07</v>
      </c>
    </row>
    <row r="98" spans="1:16" x14ac:dyDescent="0.25">
      <c r="A98" s="2">
        <f>32+39/60+52/3600</f>
        <v>32.664444444444442</v>
      </c>
      <c r="B98" s="2">
        <f>72+35/60+17/3600</f>
        <v>72.588055555555556</v>
      </c>
      <c r="C98" s="2">
        <v>0.64</v>
      </c>
      <c r="D98" s="2">
        <v>404</v>
      </c>
      <c r="E98" s="2">
        <v>100</v>
      </c>
      <c r="F98" s="2">
        <v>24.3</v>
      </c>
      <c r="G98" s="2">
        <v>350</v>
      </c>
      <c r="H98" s="2">
        <v>310</v>
      </c>
      <c r="I98" s="2">
        <v>6.2</v>
      </c>
      <c r="J98" s="2">
        <v>20</v>
      </c>
      <c r="K98" s="2">
        <v>2.2000000000000002</v>
      </c>
      <c r="L98" s="2">
        <v>17</v>
      </c>
      <c r="M98" s="2">
        <v>6</v>
      </c>
      <c r="N98" s="2">
        <v>0.04</v>
      </c>
      <c r="O98" s="2">
        <v>4</v>
      </c>
      <c r="P98" s="2">
        <v>1.08</v>
      </c>
    </row>
    <row r="99" spans="1:16" x14ac:dyDescent="0.25">
      <c r="A99" s="2">
        <f>32+41/60+4/3600</f>
        <v>32.684444444444438</v>
      </c>
      <c r="B99" s="2">
        <f>72+37/60+50/3600</f>
        <v>72.630555555555546</v>
      </c>
      <c r="C99" s="2">
        <v>0.24</v>
      </c>
      <c r="D99" s="2">
        <v>537</v>
      </c>
      <c r="E99" s="2">
        <v>104</v>
      </c>
      <c r="F99" s="2">
        <v>29</v>
      </c>
      <c r="G99" s="2">
        <v>380</v>
      </c>
      <c r="H99" s="2">
        <v>375</v>
      </c>
      <c r="I99" s="2">
        <v>7.5</v>
      </c>
      <c r="J99" s="2">
        <v>31</v>
      </c>
      <c r="K99" s="2">
        <v>3.8</v>
      </c>
      <c r="L99" s="2">
        <v>52</v>
      </c>
      <c r="M99" s="2">
        <v>11</v>
      </c>
      <c r="N99" s="2">
        <v>0.04</v>
      </c>
      <c r="O99" s="2">
        <v>7</v>
      </c>
      <c r="P99" s="2">
        <v>2.1</v>
      </c>
    </row>
    <row r="100" spans="1:16" x14ac:dyDescent="0.25">
      <c r="A100" s="2">
        <f>32+42/60+43/3600</f>
        <v>32.711944444444448</v>
      </c>
      <c r="B100" s="2">
        <f>72+37/60+10/3600</f>
        <v>72.61944444444444</v>
      </c>
      <c r="C100" s="2">
        <v>2.12</v>
      </c>
      <c r="D100" s="2">
        <v>565</v>
      </c>
      <c r="E100" s="2">
        <v>154</v>
      </c>
      <c r="F100" s="2">
        <v>16</v>
      </c>
      <c r="G100" s="2">
        <v>450</v>
      </c>
      <c r="H100" s="2">
        <v>360</v>
      </c>
      <c r="I100" s="2">
        <v>7.2</v>
      </c>
      <c r="J100" s="2">
        <v>24</v>
      </c>
      <c r="K100" s="2">
        <v>3.1</v>
      </c>
      <c r="L100" s="2">
        <v>19</v>
      </c>
      <c r="M100" s="2">
        <v>57</v>
      </c>
      <c r="N100" s="2">
        <v>0.21</v>
      </c>
      <c r="O100" s="2">
        <v>9</v>
      </c>
      <c r="P100" s="2">
        <v>2.0699999999999998</v>
      </c>
    </row>
    <row r="101" spans="1:16" x14ac:dyDescent="0.25">
      <c r="A101" s="2">
        <f>32+41/60+22/3600</f>
        <v>32.68944444444444</v>
      </c>
      <c r="B101" s="2">
        <f>72+42/60+13/3600</f>
        <v>72.703611111111115</v>
      </c>
      <c r="C101" s="2">
        <v>0.62</v>
      </c>
      <c r="D101" s="2">
        <v>495</v>
      </c>
      <c r="E101" s="2">
        <v>54</v>
      </c>
      <c r="F101" s="2">
        <v>28</v>
      </c>
      <c r="G101" s="2">
        <v>250</v>
      </c>
      <c r="H101" s="2">
        <v>340</v>
      </c>
      <c r="I101" s="2">
        <v>6.8</v>
      </c>
      <c r="J101" s="2">
        <v>32</v>
      </c>
      <c r="K101" s="2">
        <v>4.4000000000000004</v>
      </c>
      <c r="L101" s="2">
        <v>91</v>
      </c>
      <c r="M101" s="2">
        <v>37</v>
      </c>
      <c r="N101" s="2">
        <v>0.08</v>
      </c>
      <c r="O101" s="2">
        <v>2</v>
      </c>
      <c r="P101" s="2">
        <v>0.53</v>
      </c>
    </row>
    <row r="102" spans="1:16" x14ac:dyDescent="0.25">
      <c r="A102" s="2">
        <f>32+44/60+58/3600</f>
        <v>32.749444444444443</v>
      </c>
      <c r="B102" s="2">
        <f>72+45/60+21/3600</f>
        <v>72.755833333333328</v>
      </c>
      <c r="C102" s="2">
        <v>0.56000000000000005</v>
      </c>
      <c r="D102" s="2">
        <v>643</v>
      </c>
      <c r="E102" s="2">
        <v>82</v>
      </c>
      <c r="F102" s="2">
        <v>21</v>
      </c>
      <c r="G102" s="2">
        <v>415</v>
      </c>
      <c r="H102" s="2">
        <v>470</v>
      </c>
      <c r="I102" s="2">
        <v>9.4</v>
      </c>
      <c r="J102" s="2">
        <v>28</v>
      </c>
      <c r="K102" s="2">
        <v>2.7</v>
      </c>
      <c r="L102" s="2">
        <v>61</v>
      </c>
      <c r="M102" s="2">
        <v>70</v>
      </c>
      <c r="N102" s="2">
        <v>0.3</v>
      </c>
      <c r="O102" s="2">
        <v>4</v>
      </c>
      <c r="P102" s="2">
        <v>3.1</v>
      </c>
    </row>
    <row r="103" spans="1:16" x14ac:dyDescent="0.25">
      <c r="A103" s="2">
        <f>32+44/60+58/3600</f>
        <v>32.749444444444443</v>
      </c>
      <c r="B103" s="2">
        <f>72+45/60+21/3600</f>
        <v>72.755833333333328</v>
      </c>
      <c r="C103" s="2">
        <v>0.24</v>
      </c>
      <c r="D103" s="2">
        <v>613</v>
      </c>
      <c r="E103" s="2">
        <v>96</v>
      </c>
      <c r="F103" s="2">
        <v>41.3</v>
      </c>
      <c r="G103" s="2">
        <v>410</v>
      </c>
      <c r="H103" s="2">
        <v>480</v>
      </c>
      <c r="I103" s="2">
        <v>9.6</v>
      </c>
      <c r="J103" s="2">
        <v>38</v>
      </c>
      <c r="K103" s="2">
        <v>1.5</v>
      </c>
      <c r="L103" s="2">
        <v>64</v>
      </c>
      <c r="M103" s="2">
        <v>27</v>
      </c>
      <c r="N103" s="2">
        <v>0.32</v>
      </c>
      <c r="O103" s="2">
        <v>0.5</v>
      </c>
      <c r="P103" s="2">
        <v>3.16</v>
      </c>
    </row>
    <row r="104" spans="1:16" x14ac:dyDescent="0.25">
      <c r="A104" s="2">
        <f>32+45/60+35/3600</f>
        <v>32.759722222222223</v>
      </c>
      <c r="B104" s="2">
        <f>72+16/60+58/3600</f>
        <v>72.282777777777781</v>
      </c>
      <c r="C104" s="2">
        <v>3.42</v>
      </c>
      <c r="D104" s="2">
        <v>711</v>
      </c>
      <c r="E104" s="2">
        <v>26</v>
      </c>
      <c r="F104" s="2">
        <v>13.3</v>
      </c>
      <c r="G104" s="2">
        <v>120</v>
      </c>
      <c r="H104" s="2">
        <v>320</v>
      </c>
      <c r="I104" s="2">
        <v>6.4</v>
      </c>
      <c r="J104" s="2">
        <v>168</v>
      </c>
      <c r="K104" s="2">
        <v>3.6</v>
      </c>
      <c r="L104" s="2">
        <v>200</v>
      </c>
      <c r="M104" s="2">
        <v>41</v>
      </c>
      <c r="N104" s="2">
        <v>0.1</v>
      </c>
      <c r="O104" s="2">
        <v>2</v>
      </c>
      <c r="P104" s="2">
        <v>0.35</v>
      </c>
    </row>
    <row r="105" spans="1:16" x14ac:dyDescent="0.25">
      <c r="A105" s="2">
        <f>32+51/60+56/3600</f>
        <v>32.865555555555559</v>
      </c>
      <c r="B105" s="2">
        <f>72+6/60+59/3600</f>
        <v>72.116388888888878</v>
      </c>
      <c r="C105" s="2">
        <v>0.21</v>
      </c>
      <c r="D105" s="2">
        <v>521</v>
      </c>
      <c r="E105" s="2">
        <v>8</v>
      </c>
      <c r="F105" s="2">
        <v>7.2</v>
      </c>
      <c r="G105" s="2">
        <v>50</v>
      </c>
      <c r="H105" s="2">
        <v>355</v>
      </c>
      <c r="I105" s="2">
        <v>7.1</v>
      </c>
      <c r="J105" s="2">
        <v>33</v>
      </c>
      <c r="K105" s="2">
        <v>2.8</v>
      </c>
      <c r="L105" s="2">
        <v>174</v>
      </c>
      <c r="M105" s="2">
        <v>39</v>
      </c>
      <c r="N105" s="2">
        <v>0.08</v>
      </c>
      <c r="O105" s="2">
        <v>1</v>
      </c>
      <c r="P105" s="2">
        <v>0.74</v>
      </c>
    </row>
    <row r="106" spans="1:16" x14ac:dyDescent="0.25">
      <c r="A106" s="2">
        <f>32+48/60+25/3600</f>
        <v>32.80694444444444</v>
      </c>
      <c r="B106" s="2">
        <f>72+6/60+7/3600</f>
        <v>72.101944444444442</v>
      </c>
      <c r="C106" s="2">
        <v>0.98</v>
      </c>
      <c r="D106" s="2">
        <v>454</v>
      </c>
      <c r="E106" s="2">
        <v>40</v>
      </c>
      <c r="F106" s="2">
        <v>20.6</v>
      </c>
      <c r="G106" s="2">
        <v>185</v>
      </c>
      <c r="H106" s="2">
        <v>220</v>
      </c>
      <c r="I106" s="2">
        <v>4.4000000000000004</v>
      </c>
      <c r="J106" s="2">
        <v>61</v>
      </c>
      <c r="K106" s="2">
        <v>4.7</v>
      </c>
      <c r="L106" s="2">
        <v>90</v>
      </c>
      <c r="M106" s="2">
        <v>49</v>
      </c>
      <c r="N106" s="2">
        <v>0.16</v>
      </c>
      <c r="O106" s="2">
        <v>8</v>
      </c>
      <c r="P106" s="2">
        <v>0.14000000000000001</v>
      </c>
    </row>
    <row r="107" spans="1:16" x14ac:dyDescent="0.25">
      <c r="A107" s="2">
        <f>33+5/60+22/3600</f>
        <v>33.089444444444446</v>
      </c>
      <c r="B107" s="2">
        <f>71+59/60+42/3600</f>
        <v>71.995000000000005</v>
      </c>
      <c r="C107" s="2">
        <v>0.61</v>
      </c>
      <c r="D107" s="2">
        <v>326</v>
      </c>
      <c r="E107" s="2">
        <v>36</v>
      </c>
      <c r="F107" s="2">
        <v>19.399999999999999</v>
      </c>
      <c r="G107" s="2">
        <v>170</v>
      </c>
      <c r="H107" s="2">
        <v>190</v>
      </c>
      <c r="I107" s="2">
        <v>3.8</v>
      </c>
      <c r="J107" s="2">
        <v>39</v>
      </c>
      <c r="K107" s="2">
        <v>2</v>
      </c>
      <c r="L107" s="2">
        <v>53</v>
      </c>
      <c r="M107" s="2">
        <v>37</v>
      </c>
      <c r="N107" s="2">
        <v>0.05</v>
      </c>
      <c r="O107" s="2">
        <v>3</v>
      </c>
      <c r="P107" s="2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2024-08-15T07:14:50Z</dcterms:modified>
</cp:coreProperties>
</file>