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15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Données médecins" sheetId="2" state="visible" r:id="rId2"/>
    <sheet xmlns:r="http://schemas.openxmlformats.org/officeDocument/2006/relationships" name="Données visites" sheetId="3" state="visible" r:id="rId3"/>
    <sheet xmlns:r="http://schemas.openxmlformats.org/officeDocument/2006/relationships" name="Dashboard" sheetId="4" state="visible" r:id="rId4"/>
  </sheets>
  <externalReferences>
    <externalReference xmlns:r="http://schemas.openxmlformats.org/officeDocument/2006/relationships" r:id="rId5"/>
  </externalReferences>
  <definedNames>
    <definedName name="ARS">#REF!</definedName>
    <definedName name="délégués">#REF!</definedName>
    <definedName name="Durée_de_visite">[1]Liste!$G$5:$G$8</definedName>
    <definedName name="etablissement">#REF!</definedName>
    <definedName name="Nom">#REF!</definedName>
    <definedName name="Prénom_F">#REF!</definedName>
    <definedName name="Prénom_H">#REF!</definedName>
    <definedName name="Secteurs">#REF!</definedName>
    <definedName name="Spécialité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00\-00\-0000"/>
  </numFmts>
  <fonts count="14">
    <font>
      <name val="Calibri"/>
      <family val="2"/>
      <color theme="1"/>
      <sz val="11"/>
      <scheme val="minor"/>
    </font>
    <font>
      <name val="Montserrat"/>
      <color theme="0"/>
      <sz val="11"/>
    </font>
    <font>
      <name val="Montserrat"/>
      <b val="1"/>
      <color theme="0"/>
      <sz val="11"/>
    </font>
    <font>
      <name val="Calibri"/>
      <family val="2"/>
      <color theme="1"/>
      <sz val="11"/>
      <scheme val="minor"/>
    </font>
    <font>
      <name val="Montserrat"/>
      <i val="1"/>
      <color theme="0"/>
      <sz val="11"/>
    </font>
    <font>
      <name val="Montserrat"/>
      <b val="1"/>
      <color theme="0"/>
      <sz val="12"/>
    </font>
    <font>
      <name val="Montserrat"/>
      <b val="1"/>
      <color rgb="FFFFFF00"/>
      <sz val="11"/>
    </font>
    <font>
      <name val="Montserrat"/>
      <color rgb="FFFF0000"/>
      <sz val="11"/>
    </font>
    <font>
      <name val="Montserrat"/>
      <sz val="11"/>
    </font>
    <font>
      <name val="Montserrat"/>
      <color rgb="FFC00000"/>
      <sz val="11"/>
    </font>
    <font>
      <name val="Montserrat"/>
      <i val="1"/>
      <color theme="1" tint="0.3499862666707358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9"/>
      <scheme val="minor"/>
    </font>
    <font>
      <name val="Montserrat"/>
      <color theme="9" tint="-0.499984740745262"/>
      <sz val="11"/>
    </font>
  </fonts>
  <fills count="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</borders>
  <cellStyleXfs count="2">
    <xf numFmtId="0" fontId="3" fillId="0" borderId="0"/>
    <xf numFmtId="9" fontId="3" fillId="0" borderId="0"/>
  </cellStyleXfs>
  <cellXfs count="31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4" fillId="2" borderId="0" pivotButton="0" quotePrefix="0" xfId="0"/>
    <xf numFmtId="0" fontId="5" fillId="2" borderId="0" pivotButton="0" quotePrefix="0" xfId="0"/>
    <xf numFmtId="9" fontId="1" fillId="2" borderId="0" pivotButton="0" quotePrefix="0" xfId="1"/>
    <xf numFmtId="164" fontId="1" fillId="2" borderId="0" pivotButton="0" quotePrefix="0" xfId="1"/>
    <xf numFmtId="164" fontId="1" fillId="2" borderId="0" applyAlignment="1" pivotButton="0" quotePrefix="0" xfId="1">
      <alignment horizontal="center"/>
    </xf>
    <xf numFmtId="0" fontId="6" fillId="2" borderId="0" pivotButton="0" quotePrefix="0" xfId="0"/>
    <xf numFmtId="0" fontId="7" fillId="2" borderId="0" pivotButton="0" quotePrefix="0" xfId="0"/>
    <xf numFmtId="0" fontId="7" fillId="2" borderId="0" applyAlignment="1" pivotButton="0" quotePrefix="0" xfId="0">
      <alignment horizontal="center"/>
    </xf>
    <xf numFmtId="0" fontId="8" fillId="4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right"/>
    </xf>
    <xf numFmtId="0" fontId="10" fillId="2" borderId="0" applyAlignment="1" pivotButton="0" quotePrefix="0" xfId="0">
      <alignment horizontal="center" vertical="center"/>
    </xf>
    <xf numFmtId="9" fontId="8" fillId="4" borderId="2" applyAlignment="1" pivotButton="0" quotePrefix="0" xfId="0">
      <alignment horizontal="center" vertical="center"/>
    </xf>
    <xf numFmtId="164" fontId="8" fillId="4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pivotButton="0" quotePrefix="0" xfId="0"/>
    <xf numFmtId="0" fontId="12" fillId="0" borderId="0" applyAlignment="1" pivotButton="0" quotePrefix="0" xfId="0">
      <alignment wrapText="1"/>
    </xf>
    <xf numFmtId="0" fontId="11" fillId="3" borderId="4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11" fillId="3" borderId="0" applyAlignment="1" pivotButton="0" quotePrefix="0" xfId="0">
      <alignment horizontal="center" vertical="center" wrapText="1"/>
    </xf>
    <xf numFmtId="0" fontId="13" fillId="2" borderId="0" pivotButton="0" quotePrefix="0" xfId="0"/>
    <xf numFmtId="0" fontId="0" fillId="0" borderId="0" applyAlignment="1" pivotButton="0" quotePrefix="0" xfId="0">
      <alignment horizontal="center"/>
    </xf>
    <xf numFmtId="1" fontId="0" fillId="0" borderId="0" pivotButton="0" quotePrefix="0" xfId="0"/>
    <xf numFmtId="164" fontId="0" fillId="0" borderId="0" pivotButton="0" quotePrefix="0" xfId="0"/>
  </cellXfs>
  <cellStyles count="2">
    <cellStyle name="Normal" xfId="0" builtinId="0"/>
    <cellStyle name="Pourcentag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Visites 2020 par mois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'Dashboard'!$D$12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'Dashboard'!$E$12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'Dashboard'!$F$12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'Dashboard'!$G$12</f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'Dashboard'!$H$12</f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'Dashboard'!$I$12</f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'Dashboard'!$J$12</f>
            </numRef>
          </val>
        </ser>
        <ser>
          <idx val="7"/>
          <order val="7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'Dashboard'!$K$12</f>
            </numRef>
          </val>
        </ser>
        <ser>
          <idx val="8"/>
          <order val="8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'Dashboard'!$L$12</f>
            </numRef>
          </val>
        </ser>
        <ser>
          <idx val="9"/>
          <order val="9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'Dashboard'!$M$12</f>
            </numRef>
          </val>
        </ser>
        <ser>
          <idx val="10"/>
          <order val="10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'Dashboard'!$N$12</f>
            </numRef>
          </val>
        </ser>
        <ser>
          <idx val="11"/>
          <order val="11"/>
          <spPr>
            <a:ln xmlns:a="http://schemas.openxmlformats.org/drawingml/2006/main">
              <a:prstDash val="solid"/>
            </a:ln>
          </spPr>
          <cat>
            <numRef>
              <f>'Dashboard'!$D$11:$O$11</f>
            </numRef>
          </cat>
          <val>
            <numRef>
              <f>'Dashboard'!$O$12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Nombre de visites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R?partition des modes (2020)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'Dashboard'!$E$29:$E$30</f>
            </numRef>
          </cat>
          <val>
            <numRef>
              <f>'Dashboard'!$F$29:$F$30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 editAs="oneCell">
    <from>
      <col>0</col>
      <colOff>640080</colOff>
      <row>0</row>
      <rowOff>0</rowOff>
    </from>
    <to>
      <col>1</col>
      <colOff>1684020</colOff>
      <row>6</row>
      <rowOff>142018</rowOff>
    </to>
    <pic>
      <nvPicPr>
        <cNvPr id="2" name="Imag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40080" y="0"/>
          <a:ext cx="1684020" cy="14221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oneCellAnchor>
    <from>
      <col>17</col>
      <colOff>0</colOff>
      <row>7</row>
      <rowOff>0</rowOff>
    </from>
    <ext cx="648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17</col>
      <colOff>0</colOff>
      <row>19</row>
      <rowOff>0</rowOff>
    </from>
    <ext cx="2880000" cy="216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IDU/Documents/6.%20PROJETS%20TRANSVERSES/Recrutement/Excel%20test/VIL_Recrutement_test_Excel_v1.0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Données médecins"/>
      <sheetName val="Données visites"/>
      <sheetName val="Liste"/>
      <sheetName val="Dashboard"/>
    </sheetNames>
    <sheetDataSet>
      <sheetData sheetId="0" refreshError="1"/>
      <sheetData sheetId="1"/>
      <sheetData sheetId="2"/>
      <sheetData sheetId="3">
        <row r="5">
          <cell r="G5" t="str">
            <v>15 min</v>
          </cell>
        </row>
        <row r="6">
          <cell r="G6" t="str">
            <v>45 min</v>
          </cell>
        </row>
        <row r="7">
          <cell r="G7" t="str">
            <v>30 min</v>
          </cell>
        </row>
        <row r="8">
          <cell r="G8" t="str">
            <v>60 min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1" name="tblMedecins" displayName="tblMedecins" ref="B3:N201" headerRowCount="1">
  <autoFilter ref="B3:N201"/>
  <tableColumns count="13">
    <tableColumn id="2" name="Identifiant"/>
    <tableColumn id="3" name="Civilité"/>
    <tableColumn id="4" name="Nom "/>
    <tableColumn id="5" name="Prénom"/>
    <tableColumn id="6" name="Spécialité 1"/>
    <tableColumn id="7" name="Spécialité 2"/>
    <tableColumn id="8" name="Etablissement"/>
    <tableColumn id="9" name="ARS"/>
    <tableColumn id="10" name="Secteur"/>
    <tableColumn id="11" name="Région"/>
    <tableColumn id="12" name="# patients potentiels pour Produimax"/>
    <tableColumn id="13" name="Attitude envers Produimax"/>
    <tableColumn id="14" name="IsOncoHemat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Visites" displayName="tblVisites" ref="B3:Q627" headerRowCount="1">
  <autoFilter ref="B3:Q627"/>
  <tableColumns count="16">
    <tableColumn id="2" name="Identifiant"/>
    <tableColumn id="3" name="Nom du médecin"/>
    <tableColumn id="4" name="Prénom du médecin"/>
    <tableColumn id="5" name="Secteur"/>
    <tableColumn id="6" name="Nom du délégué"/>
    <tableColumn id="7" name="Mode de visite"/>
    <tableColumn id="8" name="Date visite"/>
    <tableColumn id="9" name="Durée de la visite"/>
    <tableColumn id="10" name="Annee"/>
    <tableColumn id="11" name="Mois"/>
    <tableColumn id="12" name="EstCible"/>
    <tableColumn id="13" name="RegionMedecin"/>
    <tableColumn id="14" name="MacroRegion"/>
    <tableColumn id="15" name="DureeMinutes"/>
    <tableColumn id="16" name="FaceAFace"/>
    <tableColumn id="17" name="InteractionDista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IOMEN">
      <a:dk1>
        <a:srgbClr val="000000"/>
      </a:dk1>
      <a:lt1>
        <a:srgbClr val="FFFFFF"/>
      </a:lt1>
      <a:dk2>
        <a:srgbClr val="000000"/>
      </a:dk2>
      <a:lt2>
        <a:srgbClr val="EE8434"/>
      </a:lt2>
      <a:accent1>
        <a:srgbClr val="00C6B3"/>
      </a:accent1>
      <a:accent2>
        <a:srgbClr val="939598"/>
      </a:accent2>
      <a:accent3>
        <a:srgbClr val="B9D8C2"/>
      </a:accent3>
      <a:accent4>
        <a:srgbClr val="9AC2C9"/>
      </a:accent4>
      <a:accent5>
        <a:srgbClr val="B0A1BA"/>
      </a:accent5>
      <a:accent6>
        <a:srgbClr val="C95D63"/>
      </a:accent6>
      <a:hlink>
        <a:srgbClr val="EE8434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7:J22"/>
  <sheetViews>
    <sheetView showGridLines="0" tabSelected="1" workbookViewId="0">
      <selection activeCell="A1" sqref="A1"/>
    </sheetView>
  </sheetViews>
  <sheetFormatPr baseColWidth="10" defaultRowHeight="16.8"/>
  <cols>
    <col width="2.77734375" customWidth="1" style="1" min="1" max="1"/>
    <col width="26.109375" customWidth="1" style="1" min="2" max="2"/>
    <col width="11.5546875" customWidth="1" style="1" min="3" max="16384"/>
  </cols>
  <sheetData>
    <row r="7">
      <c r="A7" s="10" t="n"/>
      <c r="B7" s="1" t="inlineStr">
        <is>
          <t>Le rendu attendu est un fichier Excel construit à partir de ce fichier test avec les indicateurs demandés correctement renseignés dans la feuille "dashboard"</t>
        </is>
      </c>
    </row>
    <row r="8">
      <c r="I8" s="9" t="n"/>
      <c r="J8" s="9" t="n"/>
    </row>
    <row r="9">
      <c r="B9" s="1" t="inlineStr">
        <is>
          <t>Le fichier test nous a été transmis par le chef de produit de "Produimax" du laboratoire Umbrella Corp et il souhaite analyser les données de visites de ses délégués médicaux.</t>
        </is>
      </c>
    </row>
    <row r="10">
      <c r="B10" s="1" t="inlineStr">
        <is>
          <t>Le chef de produit s'intéresse uniquement aux visites effectuées sur l'année 2020 dans les régions Nord (S4,S5, S6) et Sud (S1, S2, S3).</t>
        </is>
      </c>
    </row>
    <row r="12">
      <c r="B12" s="1" t="inlineStr">
        <is>
          <t>Le fichier test est construit de la façon suivante :</t>
        </is>
      </c>
    </row>
    <row r="14">
      <c r="B14" s="1" t="inlineStr">
        <is>
          <t>Données médecins</t>
        </is>
      </c>
      <c r="C14" s="1" t="inlineStr">
        <is>
          <t>Contient les données brutes concernant les médecins, leurs secteurs, leurs spécialités,</t>
        </is>
      </c>
    </row>
    <row r="15">
      <c r="B15" s="1" t="inlineStr">
        <is>
          <t>Données visites</t>
        </is>
      </c>
      <c r="C15" s="1" t="inlineStr">
        <is>
          <t>Contient les données des visites effectuées auprès des médecins par les délégués médicaux, les produits mentionnés, le mode de visite</t>
        </is>
      </c>
    </row>
    <row r="16">
      <c r="B16" s="1" t="inlineStr">
        <is>
          <t xml:space="preserve">Dashboard </t>
        </is>
      </c>
      <c r="C16" s="1" t="inlineStr">
        <is>
          <t>Contient les différents indicateurs à créer</t>
        </is>
      </c>
    </row>
    <row r="18">
      <c r="B18" s="8" t="inlineStr">
        <is>
          <t>La note du test est construite comme suit :</t>
        </is>
      </c>
      <c r="C18" s="8" t="n"/>
      <c r="D18" s="8" t="n"/>
      <c r="E18" s="8" t="inlineStr">
        <is>
          <t>60% sur les indicateurs correctement calculés</t>
        </is>
      </c>
    </row>
    <row r="19">
      <c r="B19" s="8" t="n"/>
      <c r="C19" s="8" t="n"/>
      <c r="D19" s="8" t="n"/>
      <c r="E19" s="8" t="inlineStr">
        <is>
          <t>30% sur les étapes de construction intermédiaire des indicateurs</t>
        </is>
      </c>
    </row>
    <row r="20">
      <c r="B20" s="8" t="n"/>
      <c r="C20" s="8" t="n"/>
      <c r="D20" s="8" t="n"/>
      <c r="E20" s="8" t="inlineStr">
        <is>
          <t>10% sur la propreté et la lisibilité du fichier rendu</t>
        </is>
      </c>
    </row>
    <row r="22">
      <c r="B22" s="1" t="inlineStr">
        <is>
          <t>Le fichier doit être envoyé 2h après son envoi par mail :  tout fichier reçu après cela ne sera pas corrigé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S201"/>
  <sheetViews>
    <sheetView showGridLines="0" showRowColHeaders="0" workbookViewId="0">
      <selection activeCell="A1" sqref="A1"/>
    </sheetView>
  </sheetViews>
  <sheetFormatPr baseColWidth="10" defaultRowHeight="14.4"/>
  <cols>
    <col width="12.33203125" bestFit="1" customWidth="1" min="2" max="2"/>
    <col width="12.33203125" customWidth="1" min="3" max="4"/>
    <col width="14.77734375" bestFit="1" customWidth="1" min="5" max="5"/>
    <col width="14.88671875" bestFit="1" customWidth="1" min="6" max="7"/>
    <col width="14.5546875" customWidth="1" min="8" max="8"/>
    <col width="23.33203125" bestFit="1" customWidth="1" min="9" max="9"/>
    <col width="19.88671875" customWidth="1" min="12" max="12"/>
    <col hidden="1" width="25.33203125" customWidth="1" min="13" max="13"/>
  </cols>
  <sheetData>
    <row r="1" ht="93.59999999999999" customHeight="1">
      <c r="B1" s="20" t="n"/>
      <c r="C1" s="20" t="n"/>
      <c r="D1" s="20" t="n"/>
      <c r="F1" s="28" t="n"/>
    </row>
    <row r="3" ht="28.8" customHeight="1">
      <c r="B3" s="21" t="inlineStr">
        <is>
          <t>Identifiant</t>
        </is>
      </c>
      <c r="C3" s="22" t="inlineStr">
        <is>
          <t>Civilité</t>
        </is>
      </c>
      <c r="D3" s="22" t="inlineStr">
        <is>
          <t xml:space="preserve">Nom </t>
        </is>
      </c>
      <c r="E3" s="22" t="inlineStr">
        <is>
          <t>Prénom</t>
        </is>
      </c>
      <c r="F3" s="22" t="inlineStr">
        <is>
          <t>Spécialité 1</t>
        </is>
      </c>
      <c r="G3" s="22" t="inlineStr">
        <is>
          <t>Spécialité 2</t>
        </is>
      </c>
      <c r="H3" s="22" t="inlineStr">
        <is>
          <t>Etablissement</t>
        </is>
      </c>
      <c r="I3" s="22" t="inlineStr">
        <is>
          <t>ARS</t>
        </is>
      </c>
      <c r="J3" s="22" t="inlineStr">
        <is>
          <t>Secteur</t>
        </is>
      </c>
      <c r="K3" s="22" t="inlineStr">
        <is>
          <t>Région</t>
        </is>
      </c>
      <c r="L3" s="22" t="inlineStr">
        <is>
          <t># patients potentiels pour Produimax</t>
        </is>
      </c>
      <c r="M3" s="23" t="inlineStr">
        <is>
          <t>Attitude envers Produimax</t>
        </is>
      </c>
      <c r="N3" t="inlineStr">
        <is>
          <t>IsOncoHemato</t>
        </is>
      </c>
    </row>
    <row r="4">
      <c r="B4" t="inlineStr">
        <is>
          <t>BM00001</t>
        </is>
      </c>
      <c r="C4" t="inlineStr">
        <is>
          <t>Mr</t>
        </is>
      </c>
      <c r="D4" t="inlineStr">
        <is>
          <t>McLane</t>
        </is>
      </c>
      <c r="E4" t="inlineStr">
        <is>
          <t>Hervé</t>
        </is>
      </c>
      <c r="F4" t="inlineStr">
        <is>
          <t>Hématologie</t>
        </is>
      </c>
      <c r="G4" t="inlineStr">
        <is>
          <t>Proctologie</t>
        </is>
      </c>
      <c r="H4" t="inlineStr">
        <is>
          <t>CHU Nantes</t>
        </is>
      </c>
      <c r="I4" t="inlineStr">
        <is>
          <t>Pays de la Loire</t>
        </is>
      </c>
      <c r="J4" t="inlineStr">
        <is>
          <t>S4</t>
        </is>
      </c>
      <c r="K4" t="inlineStr">
        <is>
          <t>Nord</t>
        </is>
      </c>
      <c r="L4" s="28" t="n">
        <v>17</v>
      </c>
      <c r="M4" t="inlineStr">
        <is>
          <t>Détracteur</t>
        </is>
      </c>
      <c r="N4" s="29">
        <f>--(OR([@[Sp?cialit? 1]]="Oncologie",[@[Sp?cialit? 1]]="H?matologie",[@[Sp?cialit? 2]]="Oncologie",[@[Sp?cialit? 2]]="H?matologie"))</f>
        <v/>
      </c>
    </row>
    <row r="5">
      <c r="B5" t="inlineStr">
        <is>
          <t>BM00002</t>
        </is>
      </c>
      <c r="C5" t="inlineStr">
        <is>
          <t>Mr</t>
        </is>
      </c>
      <c r="D5" t="inlineStr">
        <is>
          <t>Farmer</t>
        </is>
      </c>
      <c r="E5" t="inlineStr">
        <is>
          <t>Valéry</t>
        </is>
      </c>
      <c r="F5" t="inlineStr">
        <is>
          <t>Urologie</t>
        </is>
      </c>
      <c r="H5" t="inlineStr">
        <is>
          <t>APHP</t>
        </is>
      </c>
      <c r="I5" t="inlineStr">
        <is>
          <t>Ile-de-France</t>
        </is>
      </c>
      <c r="J5" t="inlineStr">
        <is>
          <t>S6</t>
        </is>
      </c>
      <c r="K5" t="inlineStr">
        <is>
          <t>Nord</t>
        </is>
      </c>
      <c r="L5" s="28" t="n">
        <v>9</v>
      </c>
      <c r="M5" t="inlineStr">
        <is>
          <t>Neutre</t>
        </is>
      </c>
      <c r="N5" s="29">
        <f>--(OR([@[Sp?cialit? 1]]="Oncologie",[@[Sp?cialit? 1]]="H?matologie",[@[Sp?cialit? 2]]="Oncologie",[@[Sp?cialit? 2]]="H?matologie"))</f>
        <v/>
      </c>
    </row>
    <row r="6">
      <c r="B6" t="inlineStr">
        <is>
          <t>BM00003</t>
        </is>
      </c>
      <c r="C6" t="inlineStr">
        <is>
          <t>Mme</t>
        </is>
      </c>
      <c r="D6" t="inlineStr">
        <is>
          <t>Osaka</t>
        </is>
      </c>
      <c r="E6" t="inlineStr">
        <is>
          <t>Josiane</t>
        </is>
      </c>
      <c r="F6" t="inlineStr">
        <is>
          <t>Urologie</t>
        </is>
      </c>
      <c r="G6" t="inlineStr">
        <is>
          <t>Oncologie</t>
        </is>
      </c>
      <c r="H6" t="inlineStr">
        <is>
          <t>APHP</t>
        </is>
      </c>
      <c r="I6" t="inlineStr">
        <is>
          <t>Ile-de-France</t>
        </is>
      </c>
      <c r="J6" t="inlineStr">
        <is>
          <t>S5</t>
        </is>
      </c>
      <c r="K6" t="inlineStr">
        <is>
          <t>Nord</t>
        </is>
      </c>
      <c r="L6" s="28" t="n">
        <v>0</v>
      </c>
      <c r="M6" t="inlineStr">
        <is>
          <t>Prescripteur</t>
        </is>
      </c>
      <c r="N6" s="29">
        <f>--(OR([@[Sp?cialit? 1]]="Oncologie",[@[Sp?cialit? 1]]="H?matologie",[@[Sp?cialit? 2]]="Oncologie",[@[Sp?cialit? 2]]="H?matologie"))</f>
        <v/>
      </c>
    </row>
    <row r="7">
      <c r="B7" t="inlineStr">
        <is>
          <t>BM00004</t>
        </is>
      </c>
      <c r="C7" t="inlineStr">
        <is>
          <t>Mr</t>
        </is>
      </c>
      <c r="D7" t="inlineStr">
        <is>
          <t>Hugo</t>
        </is>
      </c>
      <c r="E7" t="inlineStr">
        <is>
          <t>Emmanuel</t>
        </is>
      </c>
      <c r="F7" t="inlineStr">
        <is>
          <t>Urologie</t>
        </is>
      </c>
      <c r="G7" t="inlineStr">
        <is>
          <t>Radiologie</t>
        </is>
      </c>
      <c r="H7" t="inlineStr">
        <is>
          <t>HCL</t>
        </is>
      </c>
      <c r="I7" t="inlineStr">
        <is>
          <t>Rhône-Alpes</t>
        </is>
      </c>
      <c r="J7" t="inlineStr">
        <is>
          <t>S3</t>
        </is>
      </c>
      <c r="K7" t="inlineStr">
        <is>
          <t>Sud</t>
        </is>
      </c>
      <c r="L7" s="28" t="n">
        <v>7</v>
      </c>
      <c r="M7" t="inlineStr">
        <is>
          <t>Détracteur</t>
        </is>
      </c>
      <c r="N7" s="29">
        <f>--(OR([@[Sp?cialit? 1]]="Oncologie",[@[Sp?cialit? 1]]="H?matologie",[@[Sp?cialit? 2]]="Oncologie",[@[Sp?cialit? 2]]="H?matologie"))</f>
        <v/>
      </c>
    </row>
    <row r="8">
      <c r="B8" t="inlineStr">
        <is>
          <t>BM00005</t>
        </is>
      </c>
      <c r="C8" t="inlineStr">
        <is>
          <t>Mme</t>
        </is>
      </c>
      <c r="D8" t="inlineStr">
        <is>
          <t>Michelet</t>
        </is>
      </c>
      <c r="E8" t="inlineStr">
        <is>
          <t>Edith</t>
        </is>
      </c>
      <c r="G8" t="inlineStr"/>
      <c r="H8" t="inlineStr">
        <is>
          <t>APHP</t>
        </is>
      </c>
      <c r="I8" t="inlineStr">
        <is>
          <t>Ile-de-France</t>
        </is>
      </c>
      <c r="J8" t="inlineStr">
        <is>
          <t>S5</t>
        </is>
      </c>
      <c r="K8" t="inlineStr">
        <is>
          <t>Nord</t>
        </is>
      </c>
      <c r="L8" s="28" t="n">
        <v>18</v>
      </c>
      <c r="M8" t="inlineStr">
        <is>
          <t>Prescripteur</t>
        </is>
      </c>
      <c r="N8" s="29">
        <f>--(OR([@[Sp?cialit? 1]]="Oncologie",[@[Sp?cialit? 1]]="H?matologie",[@[Sp?cialit? 2]]="Oncologie",[@[Sp?cialit? 2]]="H?matologie"))</f>
        <v/>
      </c>
    </row>
    <row r="9">
      <c r="B9" t="inlineStr">
        <is>
          <t>BM00006</t>
        </is>
      </c>
      <c r="C9" t="inlineStr">
        <is>
          <t>Mr</t>
        </is>
      </c>
      <c r="D9" t="inlineStr">
        <is>
          <t>Michelet</t>
        </is>
      </c>
      <c r="E9" t="inlineStr">
        <is>
          <t>Jacques</t>
        </is>
      </c>
      <c r="F9" t="inlineStr">
        <is>
          <t>Urologie</t>
        </is>
      </c>
      <c r="H9" t="inlineStr">
        <is>
          <t>APHM</t>
        </is>
      </c>
      <c r="I9" t="inlineStr">
        <is>
          <t>Provence Alpes Côte d'Azur</t>
        </is>
      </c>
      <c r="J9" t="inlineStr">
        <is>
          <t>S2</t>
        </is>
      </c>
      <c r="K9" t="inlineStr">
        <is>
          <t>Sud</t>
        </is>
      </c>
      <c r="L9" s="28" t="n">
        <v>14</v>
      </c>
      <c r="M9" t="inlineStr">
        <is>
          <t>Neutre</t>
        </is>
      </c>
      <c r="N9" s="29">
        <f>--(OR([@[Sp?cialit? 1]]="Oncologie",[@[Sp?cialit? 1]]="H?matologie",[@[Sp?cialit? 2]]="Oncologie",[@[Sp?cialit? 2]]="H?matologie"))</f>
        <v/>
      </c>
    </row>
    <row r="10">
      <c r="B10" t="inlineStr">
        <is>
          <t>BM00007</t>
        </is>
      </c>
      <c r="C10" t="inlineStr">
        <is>
          <t>Mme</t>
        </is>
      </c>
      <c r="D10" t="inlineStr">
        <is>
          <t>Céline</t>
        </is>
      </c>
      <c r="E10" t="inlineStr">
        <is>
          <t>Judie</t>
        </is>
      </c>
      <c r="F10" t="inlineStr">
        <is>
          <t>Urologie</t>
        </is>
      </c>
      <c r="H10" t="inlineStr">
        <is>
          <t>CHU Lille</t>
        </is>
      </c>
      <c r="I10" t="inlineStr">
        <is>
          <t>Nord Pas-de-Calais</t>
        </is>
      </c>
      <c r="J10" t="inlineStr">
        <is>
          <t>S5</t>
        </is>
      </c>
      <c r="K10" t="inlineStr">
        <is>
          <t>Nord</t>
        </is>
      </c>
      <c r="L10" s="28" t="n">
        <v>13</v>
      </c>
      <c r="M10" t="inlineStr">
        <is>
          <t>Neutre</t>
        </is>
      </c>
      <c r="N10" s="29">
        <f>--(OR([@[Sp?cialit? 1]]="Oncologie",[@[Sp?cialit? 1]]="H?matologie",[@[Sp?cialit? 2]]="Oncologie",[@[Sp?cialit? 2]]="H?matologie"))</f>
        <v/>
      </c>
    </row>
    <row r="11">
      <c r="B11" t="inlineStr">
        <is>
          <t xml:space="preserve">BM00008   </t>
        </is>
      </c>
      <c r="C11" t="inlineStr">
        <is>
          <t>Mme</t>
        </is>
      </c>
      <c r="D11" t="inlineStr">
        <is>
          <t>Brassens</t>
        </is>
      </c>
      <c r="E11" t="inlineStr">
        <is>
          <t>Adèle</t>
        </is>
      </c>
      <c r="F11" t="inlineStr">
        <is>
          <t>Urologie</t>
        </is>
      </c>
      <c r="H11" t="inlineStr">
        <is>
          <t>CHU Nantes</t>
        </is>
      </c>
      <c r="I11" t="inlineStr">
        <is>
          <t>Pays de la Loire</t>
        </is>
      </c>
      <c r="J11" t="inlineStr">
        <is>
          <t>S4</t>
        </is>
      </c>
      <c r="K11" t="inlineStr">
        <is>
          <t>Nord</t>
        </is>
      </c>
      <c r="L11" s="28" t="n">
        <v>20</v>
      </c>
      <c r="M11" t="inlineStr">
        <is>
          <t>Prescripteur</t>
        </is>
      </c>
      <c r="N11" s="29">
        <f>--(OR([@[Sp?cialit? 1]]="Oncologie",[@[Sp?cialit? 1]]="H?matologie",[@[Sp?cialit? 2]]="Oncologie",[@[Sp?cialit? 2]]="H?matologie"))</f>
        <v/>
      </c>
    </row>
    <row r="12">
      <c r="B12" t="inlineStr">
        <is>
          <t>BM00009</t>
        </is>
      </c>
      <c r="C12" t="inlineStr">
        <is>
          <t>Mme</t>
        </is>
      </c>
      <c r="D12" t="inlineStr">
        <is>
          <t>McLane</t>
        </is>
      </c>
      <c r="E12" t="inlineStr">
        <is>
          <t>Margaret</t>
        </is>
      </c>
      <c r="F12" t="inlineStr">
        <is>
          <t>Urologie</t>
        </is>
      </c>
      <c r="G12" t="inlineStr">
        <is>
          <t>Radiologie</t>
        </is>
      </c>
      <c r="H12" t="inlineStr">
        <is>
          <t>APHM</t>
        </is>
      </c>
      <c r="I12" t="inlineStr">
        <is>
          <t>Provence Alpes Côte d'Azur</t>
        </is>
      </c>
      <c r="J12" t="inlineStr">
        <is>
          <t>S2</t>
        </is>
      </c>
      <c r="K12" t="inlineStr">
        <is>
          <t>Sud</t>
        </is>
      </c>
      <c r="L12" s="28" t="n">
        <v>15</v>
      </c>
      <c r="M12" t="inlineStr">
        <is>
          <t>Neutre</t>
        </is>
      </c>
      <c r="N12" s="29">
        <f>--(OR([@[Sp?cialit? 1]]="Oncologie",[@[Sp?cialit? 1]]="H?matologie",[@[Sp?cialit? 2]]="Oncologie",[@[Sp?cialit? 2]]="H?matologie"))</f>
        <v/>
      </c>
    </row>
    <row r="13">
      <c r="B13" t="inlineStr">
        <is>
          <t>BM00010</t>
        </is>
      </c>
      <c r="C13" t="inlineStr">
        <is>
          <t>Mr</t>
        </is>
      </c>
      <c r="D13" t="inlineStr">
        <is>
          <t>Exarchopoulos</t>
        </is>
      </c>
      <c r="E13" t="inlineStr">
        <is>
          <t>Valéry</t>
        </is>
      </c>
      <c r="F13" t="inlineStr">
        <is>
          <t>Proctologie</t>
        </is>
      </c>
      <c r="G13" t="inlineStr">
        <is>
          <t>Hématologie</t>
        </is>
      </c>
      <c r="H13" t="inlineStr">
        <is>
          <t>CHU Lille</t>
        </is>
      </c>
      <c r="I13" t="inlineStr">
        <is>
          <t>Nord Pas-de-Calais</t>
        </is>
      </c>
      <c r="J13" t="inlineStr">
        <is>
          <t>S5</t>
        </is>
      </c>
      <c r="K13" t="inlineStr">
        <is>
          <t>Nord</t>
        </is>
      </c>
      <c r="L13" s="28" t="n">
        <v>9</v>
      </c>
      <c r="M13" t="inlineStr">
        <is>
          <t>Neutre</t>
        </is>
      </c>
      <c r="N13" s="29">
        <f>--(OR([@[Sp?cialit? 1]]="Oncologie",[@[Sp?cialit? 1]]="H?matologie",[@[Sp?cialit? 2]]="Oncologie",[@[Sp?cialit? 2]]="H?matologie"))</f>
        <v/>
      </c>
    </row>
    <row r="14">
      <c r="B14" t="inlineStr">
        <is>
          <t>BM00011</t>
        </is>
      </c>
      <c r="C14" t="inlineStr">
        <is>
          <t>Mme</t>
        </is>
      </c>
      <c r="D14" t="inlineStr">
        <is>
          <t>Brady</t>
        </is>
      </c>
      <c r="E14" t="inlineStr">
        <is>
          <t>Margaret</t>
        </is>
      </c>
      <c r="G14" t="inlineStr"/>
      <c r="H14" t="inlineStr">
        <is>
          <t>CHU Bordeaux</t>
        </is>
      </c>
      <c r="I14" t="inlineStr">
        <is>
          <t>Aquitaine</t>
        </is>
      </c>
      <c r="J14" t="inlineStr">
        <is>
          <t>S1</t>
        </is>
      </c>
      <c r="K14" t="inlineStr">
        <is>
          <t>Sud</t>
        </is>
      </c>
      <c r="L14" s="28" t="n">
        <v>13</v>
      </c>
      <c r="M14" t="inlineStr">
        <is>
          <t>Prescripteur</t>
        </is>
      </c>
      <c r="N14" s="29">
        <f>--(OR([@[Sp?cialit? 1]]="Oncologie",[@[Sp?cialit? 1]]="H?matologie",[@[Sp?cialit? 2]]="Oncologie",[@[Sp?cialit? 2]]="H?matologie"))</f>
        <v/>
      </c>
    </row>
    <row r="15">
      <c r="B15" t="inlineStr">
        <is>
          <t>BM00012</t>
        </is>
      </c>
      <c r="C15" t="inlineStr">
        <is>
          <t>Mr</t>
        </is>
      </c>
      <c r="D15" t="inlineStr">
        <is>
          <t>Hugo</t>
        </is>
      </c>
      <c r="E15" t="inlineStr">
        <is>
          <t>Valéry</t>
        </is>
      </c>
      <c r="G15" t="inlineStr"/>
      <c r="H15" t="inlineStr">
        <is>
          <t>CHU Lille</t>
        </is>
      </c>
      <c r="I15" t="inlineStr">
        <is>
          <t>Nord Pas-de-Calais</t>
        </is>
      </c>
      <c r="J15" t="inlineStr">
        <is>
          <t>S5</t>
        </is>
      </c>
      <c r="K15" t="inlineStr">
        <is>
          <t>Nord</t>
        </is>
      </c>
      <c r="L15" s="28" t="n">
        <v>17</v>
      </c>
      <c r="M15" t="inlineStr">
        <is>
          <t>Détracteur</t>
        </is>
      </c>
      <c r="N15" s="29">
        <f>--(OR([@[Sp?cialit? 1]]="Oncologie",[@[Sp?cialit? 1]]="H?matologie",[@[Sp?cialit? 2]]="Oncologie",[@[Sp?cialit? 2]]="H?matologie"))</f>
        <v/>
      </c>
    </row>
    <row r="16">
      <c r="B16" t="inlineStr">
        <is>
          <t>BM00013</t>
        </is>
      </c>
      <c r="C16" t="inlineStr">
        <is>
          <t>Mme</t>
        </is>
      </c>
      <c r="D16" t="inlineStr">
        <is>
          <t>Liszt</t>
        </is>
      </c>
      <c r="E16" t="inlineStr">
        <is>
          <t>Micheline</t>
        </is>
      </c>
      <c r="G16" t="inlineStr"/>
      <c r="H16" t="inlineStr">
        <is>
          <t>CHU Lille</t>
        </is>
      </c>
      <c r="I16" t="inlineStr">
        <is>
          <t>Nord Pas-de-Calais</t>
        </is>
      </c>
      <c r="J16" t="inlineStr">
        <is>
          <t>S5</t>
        </is>
      </c>
      <c r="K16" t="inlineStr">
        <is>
          <t>Nord</t>
        </is>
      </c>
      <c r="L16" s="28" t="n">
        <v>18</v>
      </c>
      <c r="M16" t="inlineStr">
        <is>
          <t>Prescripteur</t>
        </is>
      </c>
      <c r="N16" s="29">
        <f>--(OR([@[Sp?cialit? 1]]="Oncologie",[@[Sp?cialit? 1]]="H?matologie",[@[Sp?cialit? 2]]="Oncologie",[@[Sp?cialit? 2]]="H?matologie"))</f>
        <v/>
      </c>
    </row>
    <row r="17">
      <c r="B17" t="inlineStr">
        <is>
          <t>BM00014</t>
        </is>
      </c>
      <c r="C17" t="inlineStr">
        <is>
          <t>Mr</t>
        </is>
      </c>
      <c r="D17" t="inlineStr">
        <is>
          <t>McLane</t>
        </is>
      </c>
      <c r="E17" t="inlineStr">
        <is>
          <t>Killian</t>
        </is>
      </c>
      <c r="F17" t="inlineStr">
        <is>
          <t>Hématologie</t>
        </is>
      </c>
      <c r="H17" t="inlineStr">
        <is>
          <t>APHM</t>
        </is>
      </c>
      <c r="I17" t="inlineStr">
        <is>
          <t>Provence Alpes Côte d'Azur</t>
        </is>
      </c>
      <c r="J17" t="inlineStr">
        <is>
          <t>S2</t>
        </is>
      </c>
      <c r="K17" t="inlineStr">
        <is>
          <t>Sud</t>
        </is>
      </c>
      <c r="L17" s="28" t="n">
        <v>16</v>
      </c>
      <c r="M17" t="inlineStr">
        <is>
          <t>Détracteur</t>
        </is>
      </c>
      <c r="N17" s="29">
        <f>--(OR([@[Sp?cialit? 1]]="Oncologie",[@[Sp?cialit? 1]]="H?matologie",[@[Sp?cialit? 2]]="Oncologie",[@[Sp?cialit? 2]]="H?matologie"))</f>
        <v/>
      </c>
    </row>
    <row r="18">
      <c r="B18" t="inlineStr">
        <is>
          <t>BM00015</t>
        </is>
      </c>
      <c r="C18" t="inlineStr">
        <is>
          <t>Mme</t>
        </is>
      </c>
      <c r="D18" t="inlineStr">
        <is>
          <t>Osaka</t>
        </is>
      </c>
      <c r="E18" t="inlineStr">
        <is>
          <t>Pauline</t>
        </is>
      </c>
      <c r="F18" t="inlineStr">
        <is>
          <t>Urologie</t>
        </is>
      </c>
      <c r="G18" t="inlineStr">
        <is>
          <t>Proctologie</t>
        </is>
      </c>
      <c r="H18" t="inlineStr">
        <is>
          <t>CHU Nantes</t>
        </is>
      </c>
      <c r="I18" t="inlineStr">
        <is>
          <t>Pays de la Loire</t>
        </is>
      </c>
      <c r="J18" t="inlineStr">
        <is>
          <t>S4</t>
        </is>
      </c>
      <c r="K18" t="inlineStr">
        <is>
          <t>Nord</t>
        </is>
      </c>
      <c r="L18" s="28" t="n">
        <v>1</v>
      </c>
      <c r="M18" t="inlineStr">
        <is>
          <t>Prescripteur</t>
        </is>
      </c>
      <c r="N18" s="29">
        <f>--(OR([@[Sp?cialit? 1]]="Oncologie",[@[Sp?cialit? 1]]="H?matologie",[@[Sp?cialit? 2]]="Oncologie",[@[Sp?cialit? 2]]="H?matologie"))</f>
        <v/>
      </c>
    </row>
    <row r="19">
      <c r="B19" t="inlineStr">
        <is>
          <t>BM00016</t>
        </is>
      </c>
      <c r="C19" t="inlineStr">
        <is>
          <t>Mr</t>
        </is>
      </c>
      <c r="D19" t="inlineStr">
        <is>
          <t>Harrison</t>
        </is>
      </c>
      <c r="E19" t="inlineStr">
        <is>
          <t>André</t>
        </is>
      </c>
      <c r="F19" t="inlineStr">
        <is>
          <t>Hématologie</t>
        </is>
      </c>
      <c r="H19" t="inlineStr">
        <is>
          <t>APHP</t>
        </is>
      </c>
      <c r="I19" t="inlineStr">
        <is>
          <t>Ile-de-France</t>
        </is>
      </c>
      <c r="J19" t="inlineStr">
        <is>
          <t>S6</t>
        </is>
      </c>
      <c r="K19" t="inlineStr">
        <is>
          <t>Nord</t>
        </is>
      </c>
      <c r="L19" s="28" t="n">
        <v>6</v>
      </c>
      <c r="M19" t="inlineStr">
        <is>
          <t>Neutre</t>
        </is>
      </c>
      <c r="N19" s="29">
        <f>--(OR([@[Sp?cialit? 1]]="Oncologie",[@[Sp?cialit? 1]]="H?matologie",[@[Sp?cialit? 2]]="Oncologie",[@[Sp?cialit? 2]]="H?matologie"))</f>
        <v/>
      </c>
    </row>
    <row r="20">
      <c r="B20" t="inlineStr">
        <is>
          <t>BM00017</t>
        </is>
      </c>
      <c r="C20" t="inlineStr">
        <is>
          <t>Mr</t>
        </is>
      </c>
      <c r="D20" t="inlineStr">
        <is>
          <t>Vidal</t>
        </is>
      </c>
      <c r="E20" t="inlineStr">
        <is>
          <t>Victor</t>
        </is>
      </c>
      <c r="F20" t="inlineStr">
        <is>
          <t>Radiologie</t>
        </is>
      </c>
      <c r="G20" t="inlineStr">
        <is>
          <t>Proctologie</t>
        </is>
      </c>
      <c r="H20" t="inlineStr">
        <is>
          <t>APHP</t>
        </is>
      </c>
      <c r="I20" t="inlineStr">
        <is>
          <t>Ile-de-France</t>
        </is>
      </c>
      <c r="J20" t="inlineStr">
        <is>
          <t>S6</t>
        </is>
      </c>
      <c r="K20" t="inlineStr">
        <is>
          <t>Nord</t>
        </is>
      </c>
      <c r="L20" s="28" t="n">
        <v>5</v>
      </c>
      <c r="M20" t="inlineStr">
        <is>
          <t>Détracteur</t>
        </is>
      </c>
      <c r="N20" s="29">
        <f>--(OR([@[Sp?cialit? 1]]="Oncologie",[@[Sp?cialit? 1]]="H?matologie",[@[Sp?cialit? 2]]="Oncologie",[@[Sp?cialit? 2]]="H?matologie"))</f>
        <v/>
      </c>
    </row>
    <row r="21">
      <c r="B21" t="inlineStr">
        <is>
          <t>BM00018</t>
        </is>
      </c>
      <c r="C21" t="inlineStr">
        <is>
          <t>Mme</t>
        </is>
      </c>
      <c r="D21" t="inlineStr">
        <is>
          <t>McLane</t>
        </is>
      </c>
      <c r="E21" t="inlineStr">
        <is>
          <t>Margaret</t>
        </is>
      </c>
      <c r="G21" t="inlineStr"/>
      <c r="H21" t="inlineStr">
        <is>
          <t>CHU Bordeaux</t>
        </is>
      </c>
      <c r="I21" t="inlineStr">
        <is>
          <t>Aquitaine</t>
        </is>
      </c>
      <c r="J21" t="inlineStr">
        <is>
          <t>S1</t>
        </is>
      </c>
      <c r="K21" t="inlineStr">
        <is>
          <t>Sud</t>
        </is>
      </c>
      <c r="L21" s="28" t="n">
        <v>2</v>
      </c>
      <c r="M21" t="inlineStr">
        <is>
          <t>Prescripteur</t>
        </is>
      </c>
      <c r="N21" s="29">
        <f>--(OR([@[Sp?cialit? 1]]="Oncologie",[@[Sp?cialit? 1]]="H?matologie",[@[Sp?cialit? 2]]="Oncologie",[@[Sp?cialit? 2]]="H?matologie"))</f>
        <v/>
      </c>
    </row>
    <row r="22">
      <c r="B22" t="inlineStr">
        <is>
          <t>BM00019</t>
        </is>
      </c>
      <c r="C22" t="inlineStr">
        <is>
          <t>Mr</t>
        </is>
      </c>
      <c r="D22" t="inlineStr">
        <is>
          <t>McCartney</t>
        </is>
      </c>
      <c r="E22" t="inlineStr">
        <is>
          <t>Emmanuel</t>
        </is>
      </c>
      <c r="F22" t="inlineStr">
        <is>
          <t>Proctologie</t>
        </is>
      </c>
      <c r="G22" t="inlineStr">
        <is>
          <t>Oncologie</t>
        </is>
      </c>
      <c r="H22" t="inlineStr">
        <is>
          <t>HCL</t>
        </is>
      </c>
      <c r="I22" t="inlineStr">
        <is>
          <t>Rhône-Alpes</t>
        </is>
      </c>
      <c r="J22" t="inlineStr">
        <is>
          <t>S3</t>
        </is>
      </c>
      <c r="K22" t="inlineStr">
        <is>
          <t>Sud</t>
        </is>
      </c>
      <c r="L22" s="28" t="n">
        <v>0</v>
      </c>
      <c r="M22" t="inlineStr">
        <is>
          <t>Neutre</t>
        </is>
      </c>
      <c r="N22" s="29">
        <f>--(OR([@[Sp?cialit? 1]]="Oncologie",[@[Sp?cialit? 1]]="H?matologie",[@[Sp?cialit? 2]]="Oncologie",[@[Sp?cialit? 2]]="H?matologie"))</f>
        <v/>
      </c>
    </row>
    <row r="23">
      <c r="B23" t="inlineStr">
        <is>
          <t>BM00020</t>
        </is>
      </c>
      <c r="C23" t="inlineStr">
        <is>
          <t>Mr</t>
        </is>
      </c>
      <c r="D23" t="inlineStr">
        <is>
          <t>McLane</t>
        </is>
      </c>
      <c r="E23" t="inlineStr">
        <is>
          <t>Nicolas</t>
        </is>
      </c>
      <c r="F23" t="inlineStr">
        <is>
          <t>Hématologie</t>
        </is>
      </c>
      <c r="G23" t="inlineStr">
        <is>
          <t>Urologie</t>
        </is>
      </c>
      <c r="H23" t="inlineStr">
        <is>
          <t>APHP</t>
        </is>
      </c>
      <c r="I23" t="inlineStr">
        <is>
          <t>Ile-de-France</t>
        </is>
      </c>
      <c r="J23" t="inlineStr">
        <is>
          <t>S6</t>
        </is>
      </c>
      <c r="K23" t="inlineStr">
        <is>
          <t>Nord</t>
        </is>
      </c>
      <c r="L23" s="28" t="n">
        <v>11</v>
      </c>
      <c r="M23" t="inlineStr">
        <is>
          <t>Neutre</t>
        </is>
      </c>
      <c r="N23" s="29">
        <f>--(OR([@[Sp?cialit? 1]]="Oncologie",[@[Sp?cialit? 1]]="H?matologie",[@[Sp?cialit? 2]]="Oncologie",[@[Sp?cialit? 2]]="H?matologie"))</f>
        <v/>
      </c>
    </row>
    <row r="24">
      <c r="B24" t="inlineStr">
        <is>
          <t>BM00021</t>
        </is>
      </c>
      <c r="C24" t="inlineStr">
        <is>
          <t>Mme</t>
        </is>
      </c>
      <c r="D24" t="inlineStr">
        <is>
          <t>Exarchopoulos</t>
        </is>
      </c>
      <c r="E24" t="inlineStr">
        <is>
          <t>Venus</t>
        </is>
      </c>
      <c r="F24" t="inlineStr">
        <is>
          <t>Oncologie</t>
        </is>
      </c>
      <c r="G24" t="inlineStr">
        <is>
          <t>Radiologie</t>
        </is>
      </c>
      <c r="H24" t="inlineStr">
        <is>
          <t>APHP</t>
        </is>
      </c>
      <c r="I24" t="inlineStr">
        <is>
          <t>Ile-de-France</t>
        </is>
      </c>
      <c r="J24" t="inlineStr">
        <is>
          <t>S6</t>
        </is>
      </c>
      <c r="K24" t="inlineStr">
        <is>
          <t>Nord</t>
        </is>
      </c>
      <c r="L24" s="28" t="n">
        <v>0</v>
      </c>
      <c r="M24" t="inlineStr">
        <is>
          <t>Prescripteur</t>
        </is>
      </c>
      <c r="N24" s="29">
        <f>--(OR([@[Sp?cialit? 1]]="Oncologie",[@[Sp?cialit? 1]]="H?matologie",[@[Sp?cialit? 2]]="Oncologie",[@[Sp?cialit? 2]]="H?matologie"))</f>
        <v/>
      </c>
    </row>
    <row r="25">
      <c r="B25" t="inlineStr">
        <is>
          <t>BM00022</t>
        </is>
      </c>
      <c r="C25" t="inlineStr">
        <is>
          <t>Mr</t>
        </is>
      </c>
      <c r="D25" t="inlineStr">
        <is>
          <t>Vidal</t>
        </is>
      </c>
      <c r="E25" t="inlineStr">
        <is>
          <t>Victor</t>
        </is>
      </c>
      <c r="F25" t="inlineStr">
        <is>
          <t>Urologie</t>
        </is>
      </c>
      <c r="G25" t="inlineStr">
        <is>
          <t>Hématologie</t>
        </is>
      </c>
      <c r="H25" t="inlineStr">
        <is>
          <t>APHP</t>
        </is>
      </c>
      <c r="I25" t="inlineStr">
        <is>
          <t>Ile-de-France</t>
        </is>
      </c>
      <c r="J25" t="inlineStr">
        <is>
          <t>S5</t>
        </is>
      </c>
      <c r="K25" t="inlineStr">
        <is>
          <t>Nord</t>
        </is>
      </c>
      <c r="L25" s="28" t="n">
        <v>4</v>
      </c>
      <c r="M25" t="inlineStr">
        <is>
          <t>Détracteur</t>
        </is>
      </c>
      <c r="N25" s="29">
        <f>--(OR([@[Sp?cialit? 1]]="Oncologie",[@[Sp?cialit? 1]]="H?matologie",[@[Sp?cialit? 2]]="Oncologie",[@[Sp?cialit? 2]]="H?matologie"))</f>
        <v/>
      </c>
    </row>
    <row r="26">
      <c r="B26" t="inlineStr">
        <is>
          <t>BM00023</t>
        </is>
      </c>
      <c r="C26" t="inlineStr">
        <is>
          <t>Mr</t>
        </is>
      </c>
      <c r="D26" t="inlineStr">
        <is>
          <t>Lennon</t>
        </is>
      </c>
      <c r="E26" t="inlineStr">
        <is>
          <t>Louis</t>
        </is>
      </c>
      <c r="F26" t="inlineStr">
        <is>
          <t>Radiologie</t>
        </is>
      </c>
      <c r="G26" t="inlineStr">
        <is>
          <t>Oncologie</t>
        </is>
      </c>
      <c r="H26" t="inlineStr">
        <is>
          <t>CHU Nantes</t>
        </is>
      </c>
      <c r="I26" t="inlineStr">
        <is>
          <t>Pays de la Loire</t>
        </is>
      </c>
      <c r="J26" t="inlineStr">
        <is>
          <t>S4</t>
        </is>
      </c>
      <c r="K26" t="inlineStr">
        <is>
          <t>Nord</t>
        </is>
      </c>
      <c r="L26" s="28" t="n">
        <v>0</v>
      </c>
      <c r="M26" t="inlineStr">
        <is>
          <t>Neutre</t>
        </is>
      </c>
      <c r="N26" s="29">
        <f>--(OR([@[Sp?cialit? 1]]="Oncologie",[@[Sp?cialit? 1]]="H?matologie",[@[Sp?cialit? 2]]="Oncologie",[@[Sp?cialit? 2]]="H?matologie"))</f>
        <v/>
      </c>
    </row>
    <row r="27">
      <c r="B27" t="inlineStr">
        <is>
          <t>BM00024</t>
        </is>
      </c>
      <c r="C27" t="inlineStr">
        <is>
          <t>Mr</t>
        </is>
      </c>
      <c r="D27" t="inlineStr">
        <is>
          <t>Exarchopoulos</t>
        </is>
      </c>
      <c r="E27" t="inlineStr">
        <is>
          <t>Zinedine</t>
        </is>
      </c>
      <c r="G27" t="inlineStr"/>
      <c r="H27" t="inlineStr">
        <is>
          <t>APHP</t>
        </is>
      </c>
      <c r="I27" t="inlineStr">
        <is>
          <t>Ile-de-France</t>
        </is>
      </c>
      <c r="J27" t="inlineStr">
        <is>
          <t>S6</t>
        </is>
      </c>
      <c r="K27" t="inlineStr">
        <is>
          <t>Nord</t>
        </is>
      </c>
      <c r="L27" s="28" t="n">
        <v>8</v>
      </c>
      <c r="M27" t="inlineStr">
        <is>
          <t>Détracteur</t>
        </is>
      </c>
      <c r="N27" s="29">
        <f>--(OR([@[Sp?cialit? 1]]="Oncologie",[@[Sp?cialit? 1]]="H?matologie",[@[Sp?cialit? 2]]="Oncologie",[@[Sp?cialit? 2]]="H?matologie"))</f>
        <v/>
      </c>
    </row>
    <row r="28">
      <c r="B28" t="inlineStr">
        <is>
          <t>BM00025</t>
        </is>
      </c>
      <c r="C28" t="inlineStr">
        <is>
          <t>Mme</t>
        </is>
      </c>
      <c r="D28" t="inlineStr">
        <is>
          <t>Vidal</t>
        </is>
      </c>
      <c r="E28" t="inlineStr">
        <is>
          <t>Micheline</t>
        </is>
      </c>
      <c r="F28" t="inlineStr">
        <is>
          <t>Oncologie</t>
        </is>
      </c>
      <c r="G28" t="inlineStr">
        <is>
          <t>Proctologie</t>
        </is>
      </c>
      <c r="H28" t="inlineStr">
        <is>
          <t>CHU Bordeaux</t>
        </is>
      </c>
      <c r="I28" t="inlineStr">
        <is>
          <t>Aquitaine</t>
        </is>
      </c>
      <c r="J28" t="inlineStr">
        <is>
          <t>S1</t>
        </is>
      </c>
      <c r="K28" t="inlineStr">
        <is>
          <t>Sud</t>
        </is>
      </c>
      <c r="L28" s="28" t="n">
        <v>13</v>
      </c>
      <c r="M28" t="inlineStr">
        <is>
          <t>Neutre</t>
        </is>
      </c>
      <c r="N28" s="29">
        <f>--(OR([@[Sp?cialit? 1]]="Oncologie",[@[Sp?cialit? 1]]="H?matologie",[@[Sp?cialit? 2]]="Oncologie",[@[Sp?cialit? 2]]="H?matologie"))</f>
        <v/>
      </c>
    </row>
    <row r="29">
      <c r="B29" t="inlineStr">
        <is>
          <t xml:space="preserve"> BM00026</t>
        </is>
      </c>
      <c r="C29" t="inlineStr">
        <is>
          <t>Mme</t>
        </is>
      </c>
      <c r="D29" t="inlineStr">
        <is>
          <t>Céline</t>
        </is>
      </c>
      <c r="E29" t="inlineStr">
        <is>
          <t>Philomène</t>
        </is>
      </c>
      <c r="F29" t="inlineStr">
        <is>
          <t>Radiologie</t>
        </is>
      </c>
      <c r="H29" t="inlineStr">
        <is>
          <t>CHU Nantes</t>
        </is>
      </c>
      <c r="I29" t="inlineStr">
        <is>
          <t>Pays de la Loire</t>
        </is>
      </c>
      <c r="J29" t="inlineStr">
        <is>
          <t>S4</t>
        </is>
      </c>
      <c r="K29" t="inlineStr">
        <is>
          <t>Nord</t>
        </is>
      </c>
      <c r="L29" s="28" t="n">
        <v>6</v>
      </c>
      <c r="M29" t="inlineStr">
        <is>
          <t>Neutre</t>
        </is>
      </c>
      <c r="N29" s="29">
        <f>--(OR([@[Sp?cialit? 1]]="Oncologie",[@[Sp?cialit? 1]]="H?matologie",[@[Sp?cialit? 2]]="Oncologie",[@[Sp?cialit? 2]]="H?matologie"))</f>
        <v/>
      </c>
    </row>
    <row r="30">
      <c r="B30" t="inlineStr">
        <is>
          <t>BM00027</t>
        </is>
      </c>
      <c r="C30" t="inlineStr">
        <is>
          <t>Mme</t>
        </is>
      </c>
      <c r="D30" t="inlineStr">
        <is>
          <t>Harrison</t>
        </is>
      </c>
      <c r="E30" t="inlineStr">
        <is>
          <t>Hypathie</t>
        </is>
      </c>
      <c r="G30" t="inlineStr"/>
      <c r="H30" t="inlineStr">
        <is>
          <t>HCL</t>
        </is>
      </c>
      <c r="I30" t="inlineStr">
        <is>
          <t>Rhône-Alpes</t>
        </is>
      </c>
      <c r="J30" t="inlineStr">
        <is>
          <t>S3</t>
        </is>
      </c>
      <c r="K30" t="inlineStr">
        <is>
          <t>Sud</t>
        </is>
      </c>
      <c r="L30" s="28" t="n">
        <v>11</v>
      </c>
      <c r="M30" t="inlineStr">
        <is>
          <t>Neutre</t>
        </is>
      </c>
      <c r="N30" s="29">
        <f>--(OR([@[Sp?cialit? 1]]="Oncologie",[@[Sp?cialit? 1]]="H?matologie",[@[Sp?cialit? 2]]="Oncologie",[@[Sp?cialit? 2]]="H?matologie"))</f>
        <v/>
      </c>
    </row>
    <row r="31">
      <c r="B31" t="inlineStr">
        <is>
          <t>BM00028</t>
        </is>
      </c>
      <c r="C31" t="inlineStr">
        <is>
          <t>Mr</t>
        </is>
      </c>
      <c r="D31" t="inlineStr">
        <is>
          <t>Zeta-Jones</t>
        </is>
      </c>
      <c r="E31" t="inlineStr">
        <is>
          <t>François</t>
        </is>
      </c>
      <c r="F31" t="inlineStr">
        <is>
          <t>Hématologie</t>
        </is>
      </c>
      <c r="G31" t="inlineStr">
        <is>
          <t>Oncologie</t>
        </is>
      </c>
      <c r="H31" t="inlineStr">
        <is>
          <t>APHP</t>
        </is>
      </c>
      <c r="I31" t="inlineStr">
        <is>
          <t>Ile-de-France</t>
        </is>
      </c>
      <c r="J31" t="inlineStr">
        <is>
          <t>S6</t>
        </is>
      </c>
      <c r="K31" t="inlineStr">
        <is>
          <t>Nord</t>
        </is>
      </c>
      <c r="L31" s="28" t="n">
        <v>17</v>
      </c>
      <c r="M31" t="inlineStr">
        <is>
          <t>Détracteur</t>
        </is>
      </c>
      <c r="N31" s="29">
        <f>--(OR([@[Sp?cialit? 1]]="Oncologie",[@[Sp?cialit? 1]]="H?matologie",[@[Sp?cialit? 2]]="Oncologie",[@[Sp?cialit? 2]]="H?matologie"))</f>
        <v/>
      </c>
    </row>
    <row r="32">
      <c r="B32" t="inlineStr">
        <is>
          <t>BM00029</t>
        </is>
      </c>
      <c r="C32" t="inlineStr">
        <is>
          <t>Mr</t>
        </is>
      </c>
      <c r="D32" t="inlineStr">
        <is>
          <t>Cornet</t>
        </is>
      </c>
      <c r="E32" t="inlineStr">
        <is>
          <t>François</t>
        </is>
      </c>
      <c r="F32" t="inlineStr">
        <is>
          <t>Radiologie</t>
        </is>
      </c>
      <c r="H32" t="inlineStr">
        <is>
          <t>CHU Bordeaux</t>
        </is>
      </c>
      <c r="I32" t="inlineStr">
        <is>
          <t>Aquitaine</t>
        </is>
      </c>
      <c r="J32" t="inlineStr">
        <is>
          <t>S1</t>
        </is>
      </c>
      <c r="K32" t="inlineStr">
        <is>
          <t>Sud</t>
        </is>
      </c>
      <c r="L32" s="28" t="n">
        <v>14</v>
      </c>
      <c r="M32" t="inlineStr">
        <is>
          <t>Neutre</t>
        </is>
      </c>
      <c r="N32" s="29">
        <f>--(OR([@[Sp?cialit? 1]]="Oncologie",[@[Sp?cialit? 1]]="H?matologie",[@[Sp?cialit? 2]]="Oncologie",[@[Sp?cialit? 2]]="H?matologie"))</f>
        <v/>
      </c>
    </row>
    <row r="33">
      <c r="B33" t="inlineStr">
        <is>
          <t>BM00030</t>
        </is>
      </c>
      <c r="C33" t="inlineStr">
        <is>
          <t>Mr</t>
        </is>
      </c>
      <c r="D33" t="inlineStr">
        <is>
          <t>Orban</t>
        </is>
      </c>
      <c r="E33" t="inlineStr">
        <is>
          <t>Zoltan</t>
        </is>
      </c>
      <c r="F33" t="inlineStr">
        <is>
          <t>Radiologie</t>
        </is>
      </c>
      <c r="H33" t="inlineStr">
        <is>
          <t>CHU Nantes</t>
        </is>
      </c>
      <c r="I33" t="inlineStr">
        <is>
          <t>Pays de la Loire</t>
        </is>
      </c>
      <c r="J33" t="inlineStr">
        <is>
          <t>S4</t>
        </is>
      </c>
      <c r="K33" t="inlineStr">
        <is>
          <t>Nord</t>
        </is>
      </c>
      <c r="L33" s="28" t="n">
        <v>11</v>
      </c>
      <c r="M33" t="inlineStr">
        <is>
          <t>Détracteur</t>
        </is>
      </c>
      <c r="N33" s="29">
        <f>--(OR([@[Sp?cialit? 1]]="Oncologie",[@[Sp?cialit? 1]]="H?matologie",[@[Sp?cialit? 2]]="Oncologie",[@[Sp?cialit? 2]]="H?matologie"))</f>
        <v/>
      </c>
    </row>
    <row r="34">
      <c r="B34" t="inlineStr">
        <is>
          <t>BM00031</t>
        </is>
      </c>
      <c r="C34" t="inlineStr">
        <is>
          <t>Mr</t>
        </is>
      </c>
      <c r="D34" t="inlineStr">
        <is>
          <t>Molière</t>
        </is>
      </c>
      <c r="E34" t="inlineStr">
        <is>
          <t>Jerry</t>
        </is>
      </c>
      <c r="F34" t="inlineStr">
        <is>
          <t>Hématologie</t>
        </is>
      </c>
      <c r="G34" t="inlineStr">
        <is>
          <t>Oncologie</t>
        </is>
      </c>
      <c r="H34" t="inlineStr">
        <is>
          <t>HCL</t>
        </is>
      </c>
      <c r="I34" t="inlineStr">
        <is>
          <t>Rhône-Alpes</t>
        </is>
      </c>
      <c r="J34" t="inlineStr">
        <is>
          <t>S3</t>
        </is>
      </c>
      <c r="K34" t="inlineStr">
        <is>
          <t>Sud</t>
        </is>
      </c>
      <c r="L34" s="28" t="n">
        <v>17</v>
      </c>
      <c r="M34" t="inlineStr">
        <is>
          <t>Détracteur</t>
        </is>
      </c>
      <c r="N34" s="29">
        <f>--(OR([@[Sp?cialit? 1]]="Oncologie",[@[Sp?cialit? 1]]="H?matologie",[@[Sp?cialit? 2]]="Oncologie",[@[Sp?cialit? 2]]="H?matologie"))</f>
        <v/>
      </c>
    </row>
    <row r="35">
      <c r="B35" t="inlineStr">
        <is>
          <t>BM00032</t>
        </is>
      </c>
      <c r="C35" t="inlineStr">
        <is>
          <t>Mme</t>
        </is>
      </c>
      <c r="D35" t="inlineStr">
        <is>
          <t>Brassens</t>
        </is>
      </c>
      <c r="E35" t="inlineStr">
        <is>
          <t>Hypathie</t>
        </is>
      </c>
      <c r="F35" t="inlineStr">
        <is>
          <t>Hématologie</t>
        </is>
      </c>
      <c r="H35" t="inlineStr">
        <is>
          <t>APHM</t>
        </is>
      </c>
      <c r="I35" t="inlineStr">
        <is>
          <t>Provence Alpes Côte d'Azur</t>
        </is>
      </c>
      <c r="J35" t="inlineStr">
        <is>
          <t>S2</t>
        </is>
      </c>
      <c r="K35" t="inlineStr">
        <is>
          <t>Sud</t>
        </is>
      </c>
      <c r="L35" s="28" t="n">
        <v>12</v>
      </c>
      <c r="M35" t="inlineStr">
        <is>
          <t>Neutre</t>
        </is>
      </c>
      <c r="N35" s="29">
        <f>--(OR([@[Sp?cialit? 1]]="Oncologie",[@[Sp?cialit? 1]]="H?matologie",[@[Sp?cialit? 2]]="Oncologie",[@[Sp?cialit? 2]]="H?matologie"))</f>
        <v/>
      </c>
    </row>
    <row r="36">
      <c r="B36" t="inlineStr">
        <is>
          <t>BM00033</t>
        </is>
      </c>
      <c r="C36" t="inlineStr">
        <is>
          <t>Mr</t>
        </is>
      </c>
      <c r="D36" t="inlineStr">
        <is>
          <t>Brady</t>
        </is>
      </c>
      <c r="E36" t="inlineStr">
        <is>
          <t>Hervé</t>
        </is>
      </c>
      <c r="F36" t="inlineStr">
        <is>
          <t>Radiologie</t>
        </is>
      </c>
      <c r="G36" t="inlineStr">
        <is>
          <t>Proctologie</t>
        </is>
      </c>
      <c r="H36" t="inlineStr">
        <is>
          <t>CHU Lille</t>
        </is>
      </c>
      <c r="I36" t="inlineStr">
        <is>
          <t>Nord Pas-de-Calais</t>
        </is>
      </c>
      <c r="J36" t="inlineStr">
        <is>
          <t>S5</t>
        </is>
      </c>
      <c r="K36" t="inlineStr">
        <is>
          <t>Nord</t>
        </is>
      </c>
      <c r="L36" s="28" t="n">
        <v>0</v>
      </c>
      <c r="M36" t="inlineStr">
        <is>
          <t>Détracteur</t>
        </is>
      </c>
      <c r="N36" s="29">
        <f>--(OR([@[Sp?cialit? 1]]="Oncologie",[@[Sp?cialit? 1]]="H?matologie",[@[Sp?cialit? 2]]="Oncologie",[@[Sp?cialit? 2]]="H?matologie"))</f>
        <v/>
      </c>
    </row>
    <row r="37">
      <c r="B37" t="inlineStr">
        <is>
          <t>BM00034</t>
        </is>
      </c>
      <c r="C37" t="inlineStr">
        <is>
          <t>Mr</t>
        </is>
      </c>
      <c r="D37" t="inlineStr">
        <is>
          <t>Vincent</t>
        </is>
      </c>
      <c r="E37" t="inlineStr">
        <is>
          <t>Francky</t>
        </is>
      </c>
      <c r="F37" t="inlineStr">
        <is>
          <t>Urologie</t>
        </is>
      </c>
      <c r="G37" t="inlineStr">
        <is>
          <t>Proctologie</t>
        </is>
      </c>
      <c r="H37" t="inlineStr">
        <is>
          <t>CHU Pointe-à-Pitre</t>
        </is>
      </c>
      <c r="I37" t="inlineStr">
        <is>
          <t>Guadeloupe</t>
        </is>
      </c>
      <c r="J37" t="inlineStr">
        <is>
          <t>S9</t>
        </is>
      </c>
      <c r="K37" t="inlineStr">
        <is>
          <t>DOM-TOM</t>
        </is>
      </c>
      <c r="L37" s="28" t="n">
        <v>19</v>
      </c>
      <c r="M37" t="inlineStr">
        <is>
          <t>Neutre</t>
        </is>
      </c>
      <c r="N37" s="29">
        <f>--(OR([@[Sp?cialit? 1]]="Oncologie",[@[Sp?cialit? 1]]="H?matologie",[@[Sp?cialit? 2]]="Oncologie",[@[Sp?cialit? 2]]="H?matologie"))</f>
        <v/>
      </c>
    </row>
    <row r="38">
      <c r="B38" t="inlineStr">
        <is>
          <t>BM00035</t>
        </is>
      </c>
      <c r="C38" t="inlineStr">
        <is>
          <t>Mr</t>
        </is>
      </c>
      <c r="D38" t="inlineStr">
        <is>
          <t>Brassens</t>
        </is>
      </c>
      <c r="E38" t="inlineStr">
        <is>
          <t>Valéry</t>
        </is>
      </c>
      <c r="F38" t="inlineStr">
        <is>
          <t>Urologie</t>
        </is>
      </c>
      <c r="G38" t="inlineStr">
        <is>
          <t>Proctologie</t>
        </is>
      </c>
      <c r="H38" t="inlineStr">
        <is>
          <t>CHU Bordeaux</t>
        </is>
      </c>
      <c r="I38" t="inlineStr">
        <is>
          <t>Aquitaine</t>
        </is>
      </c>
      <c r="J38" t="inlineStr">
        <is>
          <t>S1</t>
        </is>
      </c>
      <c r="K38" t="inlineStr">
        <is>
          <t>Sud</t>
        </is>
      </c>
      <c r="L38" s="28" t="n">
        <v>14</v>
      </c>
      <c r="M38" t="inlineStr">
        <is>
          <t>Détracteur</t>
        </is>
      </c>
      <c r="N38" s="29">
        <f>--(OR([@[Sp?cialit? 1]]="Oncologie",[@[Sp?cialit? 1]]="H?matologie",[@[Sp?cialit? 2]]="Oncologie",[@[Sp?cialit? 2]]="H?matologie"))</f>
        <v/>
      </c>
    </row>
    <row r="39">
      <c r="B39" t="inlineStr">
        <is>
          <t>BM00036</t>
        </is>
      </c>
      <c r="C39" t="inlineStr">
        <is>
          <t>Mr</t>
        </is>
      </c>
      <c r="D39" t="inlineStr">
        <is>
          <t>Star</t>
        </is>
      </c>
      <c r="E39" t="inlineStr">
        <is>
          <t>Charles</t>
        </is>
      </c>
      <c r="F39" t="inlineStr">
        <is>
          <t>Radiologie</t>
        </is>
      </c>
      <c r="G39" t="inlineStr">
        <is>
          <t>Proctologie</t>
        </is>
      </c>
      <c r="H39" t="inlineStr">
        <is>
          <t>CHU Bordeaux</t>
        </is>
      </c>
      <c r="I39" t="inlineStr">
        <is>
          <t>Aquitaine</t>
        </is>
      </c>
      <c r="J39" t="inlineStr">
        <is>
          <t>S1</t>
        </is>
      </c>
      <c r="K39" t="inlineStr">
        <is>
          <t>Sud</t>
        </is>
      </c>
      <c r="L39" s="28" t="n">
        <v>10</v>
      </c>
      <c r="M39" t="inlineStr">
        <is>
          <t>Neutre</t>
        </is>
      </c>
      <c r="N39" s="29">
        <f>--(OR([@[Sp?cialit? 1]]="Oncologie",[@[Sp?cialit? 1]]="H?matologie",[@[Sp?cialit? 2]]="Oncologie",[@[Sp?cialit? 2]]="H?matologie"))</f>
        <v/>
      </c>
    </row>
    <row r="40">
      <c r="B40" t="inlineStr">
        <is>
          <t>BM00037</t>
        </is>
      </c>
      <c r="C40" t="inlineStr">
        <is>
          <t>Mr</t>
        </is>
      </c>
      <c r="D40" t="inlineStr">
        <is>
          <t>Cornet</t>
        </is>
      </c>
      <c r="E40" t="inlineStr">
        <is>
          <t>Valéry</t>
        </is>
      </c>
      <c r="F40" t="inlineStr">
        <is>
          <t>Hématologie</t>
        </is>
      </c>
      <c r="H40" t="inlineStr">
        <is>
          <t>APHM</t>
        </is>
      </c>
      <c r="I40" t="inlineStr">
        <is>
          <t>Provence Alpes Côte d'Azur</t>
        </is>
      </c>
      <c r="J40" t="inlineStr">
        <is>
          <t>S2</t>
        </is>
      </c>
      <c r="K40" t="inlineStr">
        <is>
          <t>Sud</t>
        </is>
      </c>
      <c r="L40" s="28" t="n">
        <v>1</v>
      </c>
      <c r="M40" t="inlineStr">
        <is>
          <t>Détracteur</t>
        </is>
      </c>
      <c r="N40" s="29">
        <f>--(OR([@[Sp?cialit? 1]]="Oncologie",[@[Sp?cialit? 1]]="H?matologie",[@[Sp?cialit? 2]]="Oncologie",[@[Sp?cialit? 2]]="H?matologie"))</f>
        <v/>
      </c>
    </row>
    <row r="41">
      <c r="B41" t="inlineStr">
        <is>
          <t>BM00038</t>
        </is>
      </c>
      <c r="C41" t="inlineStr">
        <is>
          <t>Mme</t>
        </is>
      </c>
      <c r="D41" t="inlineStr">
        <is>
          <t>Céline</t>
        </is>
      </c>
      <c r="E41" t="inlineStr">
        <is>
          <t>Margaret</t>
        </is>
      </c>
      <c r="F41" t="inlineStr">
        <is>
          <t>Urologie</t>
        </is>
      </c>
      <c r="H41" t="inlineStr">
        <is>
          <t>CHU Lille</t>
        </is>
      </c>
      <c r="I41" t="inlineStr">
        <is>
          <t>Nord Pas-de-Calais</t>
        </is>
      </c>
      <c r="J41" t="inlineStr">
        <is>
          <t>S5</t>
        </is>
      </c>
      <c r="K41" t="inlineStr">
        <is>
          <t>Nord</t>
        </is>
      </c>
      <c r="L41" s="28" t="n">
        <v>4</v>
      </c>
      <c r="M41" t="inlineStr">
        <is>
          <t>Neutre</t>
        </is>
      </c>
      <c r="N41" s="29">
        <f>--(OR([@[Sp?cialit? 1]]="Oncologie",[@[Sp?cialit? 1]]="H?matologie",[@[Sp?cialit? 2]]="Oncologie",[@[Sp?cialit? 2]]="H?matologie"))</f>
        <v/>
      </c>
    </row>
    <row r="42">
      <c r="B42" t="inlineStr">
        <is>
          <t>BM00039</t>
        </is>
      </c>
      <c r="C42" t="inlineStr">
        <is>
          <t>Mr</t>
        </is>
      </c>
      <c r="D42" t="inlineStr">
        <is>
          <t>Michelet</t>
        </is>
      </c>
      <c r="E42" t="inlineStr">
        <is>
          <t>Emmanuel</t>
        </is>
      </c>
      <c r="F42" t="inlineStr">
        <is>
          <t>Oncologie</t>
        </is>
      </c>
      <c r="H42" t="inlineStr">
        <is>
          <t>APHM</t>
        </is>
      </c>
      <c r="I42" t="inlineStr">
        <is>
          <t>Provence Alpes Côte d'Azur</t>
        </is>
      </c>
      <c r="J42" t="inlineStr">
        <is>
          <t>S2</t>
        </is>
      </c>
      <c r="K42" t="inlineStr">
        <is>
          <t>Sud</t>
        </is>
      </c>
      <c r="L42" s="28" t="n">
        <v>0</v>
      </c>
      <c r="M42" t="inlineStr">
        <is>
          <t>Neutre</t>
        </is>
      </c>
      <c r="N42" s="29">
        <f>--(OR([@[Sp?cialit? 1]]="Oncologie",[@[Sp?cialit? 1]]="H?matologie",[@[Sp?cialit? 2]]="Oncologie",[@[Sp?cialit? 2]]="H?matologie"))</f>
        <v/>
      </c>
    </row>
    <row r="43">
      <c r="B43" t="inlineStr">
        <is>
          <t>BM00040</t>
        </is>
      </c>
      <c r="C43" t="inlineStr">
        <is>
          <t>Mr</t>
        </is>
      </c>
      <c r="D43" t="inlineStr">
        <is>
          <t>Zeta-Jones</t>
        </is>
      </c>
      <c r="E43" t="inlineStr">
        <is>
          <t>Valéry</t>
        </is>
      </c>
      <c r="F43" t="inlineStr">
        <is>
          <t>Oncologie</t>
        </is>
      </c>
      <c r="G43" t="inlineStr">
        <is>
          <t>Proctologie</t>
        </is>
      </c>
      <c r="H43" t="inlineStr">
        <is>
          <t>CHU Nantes</t>
        </is>
      </c>
      <c r="I43" t="inlineStr">
        <is>
          <t>Pays de la Loire</t>
        </is>
      </c>
      <c r="J43" t="inlineStr">
        <is>
          <t>S4</t>
        </is>
      </c>
      <c r="K43" t="inlineStr">
        <is>
          <t>Nord</t>
        </is>
      </c>
      <c r="L43" s="28" t="n">
        <v>10</v>
      </c>
      <c r="M43" t="inlineStr">
        <is>
          <t>Neutre</t>
        </is>
      </c>
      <c r="N43" s="29">
        <f>--(OR([@[Sp?cialit? 1]]="Oncologie",[@[Sp?cialit? 1]]="H?matologie",[@[Sp?cialit? 2]]="Oncologie",[@[Sp?cialit? 2]]="H?matologie"))</f>
        <v/>
      </c>
    </row>
    <row r="44">
      <c r="B44" t="inlineStr">
        <is>
          <t>BM00041</t>
        </is>
      </c>
      <c r="C44" t="inlineStr">
        <is>
          <t>Mme</t>
        </is>
      </c>
      <c r="D44" t="inlineStr">
        <is>
          <t>McCartney</t>
        </is>
      </c>
      <c r="E44" t="inlineStr">
        <is>
          <t>Berthe</t>
        </is>
      </c>
      <c r="G44" t="inlineStr"/>
      <c r="H44" t="inlineStr">
        <is>
          <t>CHU Nantes</t>
        </is>
      </c>
      <c r="I44" t="inlineStr">
        <is>
          <t>Pays de la Loire</t>
        </is>
      </c>
      <c r="J44" t="inlineStr">
        <is>
          <t>S4</t>
        </is>
      </c>
      <c r="K44" t="inlineStr">
        <is>
          <t>Nord</t>
        </is>
      </c>
      <c r="L44" s="28" t="n">
        <v>18</v>
      </c>
      <c r="M44" t="inlineStr">
        <is>
          <t>Neutre</t>
        </is>
      </c>
      <c r="N44" s="29">
        <f>--(OR([@[Sp?cialit? 1]]="Oncologie",[@[Sp?cialit? 1]]="H?matologie",[@[Sp?cialit? 2]]="Oncologie",[@[Sp?cialit? 2]]="H?matologie"))</f>
        <v/>
      </c>
    </row>
    <row r="45">
      <c r="B45" t="inlineStr">
        <is>
          <t>BM00042</t>
        </is>
      </c>
      <c r="C45" t="inlineStr">
        <is>
          <t>Mr</t>
        </is>
      </c>
      <c r="D45" t="inlineStr">
        <is>
          <t>Hugo</t>
        </is>
      </c>
      <c r="E45" t="inlineStr">
        <is>
          <t>Jean-Michel</t>
        </is>
      </c>
      <c r="F45" t="inlineStr">
        <is>
          <t>Hématologie</t>
        </is>
      </c>
      <c r="G45" t="inlineStr">
        <is>
          <t>Oncologie</t>
        </is>
      </c>
      <c r="H45" t="inlineStr">
        <is>
          <t>HCL</t>
        </is>
      </c>
      <c r="I45" t="inlineStr">
        <is>
          <t>Rhône-Alpes</t>
        </is>
      </c>
      <c r="J45" t="inlineStr">
        <is>
          <t>S3</t>
        </is>
      </c>
      <c r="K45" t="inlineStr">
        <is>
          <t>Sud</t>
        </is>
      </c>
      <c r="L45" s="28" t="n">
        <v>3</v>
      </c>
      <c r="M45" t="inlineStr">
        <is>
          <t>Détracteur</t>
        </is>
      </c>
      <c r="N45" s="29">
        <f>--(OR([@[Sp?cialit? 1]]="Oncologie",[@[Sp?cialit? 1]]="H?matologie",[@[Sp?cialit? 2]]="Oncologie",[@[Sp?cialit? 2]]="H?matologie"))</f>
        <v/>
      </c>
    </row>
    <row r="46">
      <c r="B46" t="inlineStr">
        <is>
          <t>BM00043</t>
        </is>
      </c>
      <c r="C46" t="inlineStr">
        <is>
          <t>Mme</t>
        </is>
      </c>
      <c r="D46" t="inlineStr">
        <is>
          <t>Michalo</t>
        </is>
      </c>
      <c r="E46" t="inlineStr">
        <is>
          <t>Edith</t>
        </is>
      </c>
      <c r="F46" t="inlineStr">
        <is>
          <t>Radiologie</t>
        </is>
      </c>
      <c r="G46" t="inlineStr">
        <is>
          <t>Hématologie</t>
        </is>
      </c>
      <c r="H46" t="inlineStr">
        <is>
          <t>HCL</t>
        </is>
      </c>
      <c r="I46" t="inlineStr">
        <is>
          <t>Rhône-Alpes</t>
        </is>
      </c>
      <c r="J46" t="inlineStr">
        <is>
          <t>S3</t>
        </is>
      </c>
      <c r="K46" t="inlineStr">
        <is>
          <t>Sud</t>
        </is>
      </c>
      <c r="L46" s="28" t="n">
        <v>15</v>
      </c>
      <c r="M46" t="inlineStr">
        <is>
          <t>Neutre</t>
        </is>
      </c>
      <c r="N46" s="29">
        <f>--(OR([@[Sp?cialit? 1]]="Oncologie",[@[Sp?cialit? 1]]="H?matologie",[@[Sp?cialit? 2]]="Oncologie",[@[Sp?cialit? 2]]="H?matologie"))</f>
        <v/>
      </c>
    </row>
    <row r="47">
      <c r="B47" t="inlineStr">
        <is>
          <t>BM00044</t>
        </is>
      </c>
      <c r="C47" t="inlineStr">
        <is>
          <t>Mr</t>
        </is>
      </c>
      <c r="D47" t="inlineStr">
        <is>
          <t>Brady</t>
        </is>
      </c>
      <c r="E47" t="inlineStr">
        <is>
          <t>Emmanuel</t>
        </is>
      </c>
      <c r="F47" t="inlineStr">
        <is>
          <t>Proctologie</t>
        </is>
      </c>
      <c r="H47" t="inlineStr">
        <is>
          <t>APHP</t>
        </is>
      </c>
      <c r="I47" t="inlineStr">
        <is>
          <t>Ile-de-France</t>
        </is>
      </c>
      <c r="J47" t="inlineStr">
        <is>
          <t>S6</t>
        </is>
      </c>
      <c r="K47" t="inlineStr">
        <is>
          <t>Nord</t>
        </is>
      </c>
      <c r="L47" s="28" t="n">
        <v>12</v>
      </c>
      <c r="M47" t="inlineStr">
        <is>
          <t>Détracteur</t>
        </is>
      </c>
      <c r="N47" s="29">
        <f>--(OR([@[Sp?cialit? 1]]="Oncologie",[@[Sp?cialit? 1]]="H?matologie",[@[Sp?cialit? 2]]="Oncologie",[@[Sp?cialit? 2]]="H?matologie"))</f>
        <v/>
      </c>
    </row>
    <row r="48">
      <c r="B48" t="inlineStr">
        <is>
          <t>BM00045</t>
        </is>
      </c>
      <c r="C48" t="inlineStr">
        <is>
          <t>Mme</t>
        </is>
      </c>
      <c r="D48" t="inlineStr">
        <is>
          <t>Hugo</t>
        </is>
      </c>
      <c r="E48" t="inlineStr">
        <is>
          <t>Hypathie</t>
        </is>
      </c>
      <c r="G48" t="inlineStr"/>
      <c r="H48" t="inlineStr">
        <is>
          <t>HCL</t>
        </is>
      </c>
      <c r="I48" t="inlineStr">
        <is>
          <t>Rhône-Alpes</t>
        </is>
      </c>
      <c r="J48" t="inlineStr">
        <is>
          <t>S3</t>
        </is>
      </c>
      <c r="K48" t="inlineStr">
        <is>
          <t>Sud</t>
        </is>
      </c>
      <c r="L48" s="28" t="n">
        <v>15</v>
      </c>
      <c r="M48" t="inlineStr">
        <is>
          <t>Neutre</t>
        </is>
      </c>
      <c r="N48" s="29">
        <f>--(OR([@[Sp?cialit? 1]]="Oncologie",[@[Sp?cialit? 1]]="H?matologie",[@[Sp?cialit? 2]]="Oncologie",[@[Sp?cialit? 2]]="H?matologie"))</f>
        <v/>
      </c>
    </row>
    <row r="49">
      <c r="B49" t="inlineStr">
        <is>
          <t>BM00046</t>
        </is>
      </c>
      <c r="C49" t="inlineStr">
        <is>
          <t>Mr</t>
        </is>
      </c>
      <c r="D49" t="inlineStr">
        <is>
          <t>Exarchopoulos</t>
        </is>
      </c>
      <c r="E49" t="inlineStr">
        <is>
          <t>Hervé</t>
        </is>
      </c>
      <c r="G49" t="inlineStr"/>
      <c r="H49" t="inlineStr">
        <is>
          <t>CHU Lille</t>
        </is>
      </c>
      <c r="I49" t="inlineStr">
        <is>
          <t>Nord Pas-de-Calais</t>
        </is>
      </c>
      <c r="J49" t="inlineStr">
        <is>
          <t>S5</t>
        </is>
      </c>
      <c r="K49" t="inlineStr">
        <is>
          <t>Nord</t>
        </is>
      </c>
      <c r="L49" s="28" t="n">
        <v>8</v>
      </c>
      <c r="M49" t="inlineStr">
        <is>
          <t>Détracteur</t>
        </is>
      </c>
      <c r="N49" s="29">
        <f>--(OR([@[Sp?cialit? 1]]="Oncologie",[@[Sp?cialit? 1]]="H?matologie",[@[Sp?cialit? 2]]="Oncologie",[@[Sp?cialit? 2]]="H?matologie"))</f>
        <v/>
      </c>
    </row>
    <row r="50">
      <c r="B50" t="inlineStr">
        <is>
          <t>BM00047</t>
        </is>
      </c>
      <c r="C50" t="inlineStr">
        <is>
          <t>Mr</t>
        </is>
      </c>
      <c r="D50" t="inlineStr">
        <is>
          <t>Hugo</t>
        </is>
      </c>
      <c r="E50" t="inlineStr">
        <is>
          <t>Hervé</t>
        </is>
      </c>
      <c r="F50" t="inlineStr">
        <is>
          <t>Radiologie</t>
        </is>
      </c>
      <c r="G50" t="inlineStr">
        <is>
          <t>Urologie</t>
        </is>
      </c>
      <c r="H50" t="inlineStr">
        <is>
          <t>CHU Nantes</t>
        </is>
      </c>
      <c r="I50" t="inlineStr">
        <is>
          <t>Pays de la Loire</t>
        </is>
      </c>
      <c r="J50" t="inlineStr">
        <is>
          <t>S4</t>
        </is>
      </c>
      <c r="K50" t="inlineStr">
        <is>
          <t>Nord</t>
        </is>
      </c>
      <c r="L50" s="28" t="n">
        <v>10</v>
      </c>
      <c r="M50" t="inlineStr">
        <is>
          <t>Détracteur</t>
        </is>
      </c>
      <c r="N50" s="29">
        <f>--(OR([@[Sp?cialit? 1]]="Oncologie",[@[Sp?cialit? 1]]="H?matologie",[@[Sp?cialit? 2]]="Oncologie",[@[Sp?cialit? 2]]="H?matologie"))</f>
        <v/>
      </c>
    </row>
    <row r="51">
      <c r="B51" t="inlineStr">
        <is>
          <t>BM00048</t>
        </is>
      </c>
      <c r="C51" t="inlineStr">
        <is>
          <t>Mr</t>
        </is>
      </c>
      <c r="D51" t="inlineStr">
        <is>
          <t>Vidal</t>
        </is>
      </c>
      <c r="E51" t="inlineStr">
        <is>
          <t>Jean-Claude</t>
        </is>
      </c>
      <c r="G51" t="inlineStr"/>
      <c r="H51" t="inlineStr">
        <is>
          <t>CHU Nantes</t>
        </is>
      </c>
      <c r="I51" t="inlineStr">
        <is>
          <t>Pays de la Loire</t>
        </is>
      </c>
      <c r="J51" t="inlineStr">
        <is>
          <t>S4</t>
        </is>
      </c>
      <c r="K51" t="inlineStr">
        <is>
          <t>Nord</t>
        </is>
      </c>
      <c r="L51" s="28" t="n">
        <v>4</v>
      </c>
      <c r="M51" t="inlineStr">
        <is>
          <t>Détracteur</t>
        </is>
      </c>
      <c r="N51" s="29">
        <f>--(OR([@[Sp?cialit? 1]]="Oncologie",[@[Sp?cialit? 1]]="H?matologie",[@[Sp?cialit? 2]]="Oncologie",[@[Sp?cialit? 2]]="H?matologie"))</f>
        <v/>
      </c>
    </row>
    <row r="52">
      <c r="B52" t="inlineStr">
        <is>
          <t>BM00049</t>
        </is>
      </c>
      <c r="C52" t="inlineStr">
        <is>
          <t>Mr</t>
        </is>
      </c>
      <c r="D52" t="inlineStr">
        <is>
          <t>Tilman</t>
        </is>
      </c>
      <c r="E52" t="inlineStr">
        <is>
          <t>Jean-Jacques</t>
        </is>
      </c>
      <c r="F52" t="inlineStr">
        <is>
          <t>Radiologie</t>
        </is>
      </c>
      <c r="H52" t="inlineStr">
        <is>
          <t>CHU Nantes</t>
        </is>
      </c>
      <c r="I52" t="inlineStr">
        <is>
          <t>Pays de la Loire</t>
        </is>
      </c>
      <c r="J52" t="inlineStr">
        <is>
          <t>S4</t>
        </is>
      </c>
      <c r="K52" t="inlineStr">
        <is>
          <t>Nord</t>
        </is>
      </c>
      <c r="L52" s="28" t="n">
        <v>9</v>
      </c>
      <c r="M52" t="inlineStr">
        <is>
          <t>Détracteur</t>
        </is>
      </c>
      <c r="N52" s="29">
        <f>--(OR([@[Sp?cialit? 1]]="Oncologie",[@[Sp?cialit? 1]]="H?matologie",[@[Sp?cialit? 2]]="Oncologie",[@[Sp?cialit? 2]]="H?matologie"))</f>
        <v/>
      </c>
    </row>
    <row r="53">
      <c r="B53" t="inlineStr">
        <is>
          <t>BM00050</t>
        </is>
      </c>
      <c r="C53" t="inlineStr">
        <is>
          <t>Mme</t>
        </is>
      </c>
      <c r="D53" t="inlineStr">
        <is>
          <t>McLane</t>
        </is>
      </c>
      <c r="E53" t="inlineStr">
        <is>
          <t>Hermine</t>
        </is>
      </c>
      <c r="G53" t="inlineStr"/>
      <c r="H53" t="inlineStr">
        <is>
          <t>APHM</t>
        </is>
      </c>
      <c r="I53" t="inlineStr">
        <is>
          <t>Provence Alpes Côte d'Azur</t>
        </is>
      </c>
      <c r="J53" t="inlineStr">
        <is>
          <t>S2</t>
        </is>
      </c>
      <c r="K53" t="inlineStr">
        <is>
          <t>Sud</t>
        </is>
      </c>
      <c r="L53" s="28" t="n">
        <v>5</v>
      </c>
      <c r="M53" t="inlineStr">
        <is>
          <t>Neutre</t>
        </is>
      </c>
      <c r="N53" s="29">
        <f>--(OR([@[Sp?cialit? 1]]="Oncologie",[@[Sp?cialit? 1]]="H?matologie",[@[Sp?cialit? 2]]="Oncologie",[@[Sp?cialit? 2]]="H?matologie"))</f>
        <v/>
      </c>
    </row>
    <row r="54">
      <c r="B54" t="inlineStr">
        <is>
          <t>BM00051</t>
        </is>
      </c>
      <c r="C54" t="inlineStr">
        <is>
          <t>Mme</t>
        </is>
      </c>
      <c r="D54" t="inlineStr">
        <is>
          <t>Michalo</t>
        </is>
      </c>
      <c r="E54" t="inlineStr">
        <is>
          <t>Josiane</t>
        </is>
      </c>
      <c r="F54" t="inlineStr">
        <is>
          <t>Hématologie</t>
        </is>
      </c>
      <c r="H54" t="inlineStr">
        <is>
          <t>CHU Lille</t>
        </is>
      </c>
      <c r="I54" t="inlineStr">
        <is>
          <t>Nord Pas-de-Calais</t>
        </is>
      </c>
      <c r="J54" t="inlineStr">
        <is>
          <t>S5</t>
        </is>
      </c>
      <c r="K54" t="inlineStr">
        <is>
          <t>Nord</t>
        </is>
      </c>
      <c r="L54" s="28" t="n">
        <v>10</v>
      </c>
      <c r="M54" t="inlineStr">
        <is>
          <t>Neutre</t>
        </is>
      </c>
      <c r="N54" s="29">
        <f>--(OR([@[Sp?cialit? 1]]="Oncologie",[@[Sp?cialit? 1]]="H?matologie",[@[Sp?cialit? 2]]="Oncologie",[@[Sp?cialit? 2]]="H?matologie"))</f>
        <v/>
      </c>
    </row>
    <row r="55">
      <c r="B55" t="inlineStr">
        <is>
          <t>BM00052</t>
        </is>
      </c>
      <c r="C55" t="inlineStr">
        <is>
          <t>Mme</t>
        </is>
      </c>
      <c r="D55" t="inlineStr">
        <is>
          <t>Michalo</t>
        </is>
      </c>
      <c r="E55" t="inlineStr">
        <is>
          <t>Julia</t>
        </is>
      </c>
      <c r="F55" t="inlineStr">
        <is>
          <t>Urologie</t>
        </is>
      </c>
      <c r="G55" t="inlineStr">
        <is>
          <t>Oncologie</t>
        </is>
      </c>
      <c r="H55" t="inlineStr">
        <is>
          <t>CHU Nantes</t>
        </is>
      </c>
      <c r="I55" t="inlineStr">
        <is>
          <t>Pays de la Loire</t>
        </is>
      </c>
      <c r="J55" t="inlineStr">
        <is>
          <t>S4</t>
        </is>
      </c>
      <c r="K55" t="inlineStr">
        <is>
          <t>Nord</t>
        </is>
      </c>
      <c r="L55" s="28" t="n">
        <v>-13</v>
      </c>
      <c r="M55" t="inlineStr">
        <is>
          <t>Prescripteur</t>
        </is>
      </c>
      <c r="N55" s="29">
        <f>--(OR([@[Sp?cialit? 1]]="Oncologie",[@[Sp?cialit? 1]]="H?matologie",[@[Sp?cialit? 2]]="Oncologie",[@[Sp?cialit? 2]]="H?matologie"))</f>
        <v/>
      </c>
    </row>
    <row r="56">
      <c r="B56" t="inlineStr">
        <is>
          <t>BM00053</t>
        </is>
      </c>
      <c r="C56" t="inlineStr">
        <is>
          <t>Mme</t>
        </is>
      </c>
      <c r="D56" t="inlineStr">
        <is>
          <t>Orban</t>
        </is>
      </c>
      <c r="E56" t="inlineStr">
        <is>
          <t>Venus</t>
        </is>
      </c>
      <c r="F56" t="inlineStr">
        <is>
          <t>Radiologie</t>
        </is>
      </c>
      <c r="H56" t="inlineStr">
        <is>
          <t>APHM</t>
        </is>
      </c>
      <c r="I56" t="inlineStr">
        <is>
          <t>Provence Alpes Côte d'Azur</t>
        </is>
      </c>
      <c r="J56" t="inlineStr">
        <is>
          <t>S2</t>
        </is>
      </c>
      <c r="K56" t="inlineStr">
        <is>
          <t>Sud</t>
        </is>
      </c>
      <c r="L56" s="28" t="n">
        <v>2</v>
      </c>
      <c r="M56" t="inlineStr">
        <is>
          <t>Prescripteur</t>
        </is>
      </c>
      <c r="N56" s="29">
        <f>--(OR([@[Sp?cialit? 1]]="Oncologie",[@[Sp?cialit? 1]]="H?matologie",[@[Sp?cialit? 2]]="Oncologie",[@[Sp?cialit? 2]]="H?matologie"))</f>
        <v/>
      </c>
    </row>
    <row r="57">
      <c r="B57" t="inlineStr">
        <is>
          <t>BM00054</t>
        </is>
      </c>
      <c r="C57" t="inlineStr">
        <is>
          <t>Mme</t>
        </is>
      </c>
      <c r="D57" t="inlineStr">
        <is>
          <t>Harrison</t>
        </is>
      </c>
      <c r="E57" t="inlineStr">
        <is>
          <t>Pauline</t>
        </is>
      </c>
      <c r="F57" t="inlineStr">
        <is>
          <t>Oncologie</t>
        </is>
      </c>
      <c r="G57" t="inlineStr">
        <is>
          <t>Radiologie</t>
        </is>
      </c>
      <c r="H57" t="inlineStr">
        <is>
          <t>CHU Bordeaux</t>
        </is>
      </c>
      <c r="I57" t="inlineStr">
        <is>
          <t>Aquitaine</t>
        </is>
      </c>
      <c r="J57" t="inlineStr">
        <is>
          <t>S1</t>
        </is>
      </c>
      <c r="K57" t="inlineStr">
        <is>
          <t>Sud</t>
        </is>
      </c>
      <c r="L57" s="28" t="n">
        <v>16</v>
      </c>
      <c r="M57" t="inlineStr">
        <is>
          <t>Prescripteur</t>
        </is>
      </c>
      <c r="N57" s="29">
        <f>--(OR([@[Sp?cialit? 1]]="Oncologie",[@[Sp?cialit? 1]]="H?matologie",[@[Sp?cialit? 2]]="Oncologie",[@[Sp?cialit? 2]]="H?matologie"))</f>
        <v/>
      </c>
    </row>
    <row r="58">
      <c r="B58" t="inlineStr">
        <is>
          <t>BM00055</t>
        </is>
      </c>
      <c r="C58" t="inlineStr">
        <is>
          <t>Mr</t>
        </is>
      </c>
      <c r="D58" t="inlineStr">
        <is>
          <t>Farmer</t>
        </is>
      </c>
      <c r="E58" t="inlineStr">
        <is>
          <t>Nicolas</t>
        </is>
      </c>
      <c r="F58" t="inlineStr">
        <is>
          <t>Radiologie</t>
        </is>
      </c>
      <c r="H58" t="inlineStr">
        <is>
          <t>APHM</t>
        </is>
      </c>
      <c r="I58" t="inlineStr">
        <is>
          <t>Provence Alpes Côte d'Azur</t>
        </is>
      </c>
      <c r="J58" t="inlineStr">
        <is>
          <t>S2</t>
        </is>
      </c>
      <c r="K58" t="inlineStr">
        <is>
          <t>Sud</t>
        </is>
      </c>
      <c r="L58" s="28" t="n">
        <v>20</v>
      </c>
      <c r="M58" t="inlineStr">
        <is>
          <t>Neutre</t>
        </is>
      </c>
      <c r="N58" s="29">
        <f>--(OR([@[Sp?cialit? 1]]="Oncologie",[@[Sp?cialit? 1]]="H?matologie",[@[Sp?cialit? 2]]="Oncologie",[@[Sp?cialit? 2]]="H?matologie"))</f>
        <v/>
      </c>
    </row>
    <row r="59">
      <c r="B59" t="inlineStr">
        <is>
          <t>BM00056</t>
        </is>
      </c>
      <c r="C59" t="inlineStr">
        <is>
          <t>Mme</t>
        </is>
      </c>
      <c r="D59" t="inlineStr">
        <is>
          <t>Exarchopoulos</t>
        </is>
      </c>
      <c r="E59" t="inlineStr">
        <is>
          <t>Judie</t>
        </is>
      </c>
      <c r="G59" t="inlineStr"/>
      <c r="H59" t="inlineStr">
        <is>
          <t>APHP</t>
        </is>
      </c>
      <c r="I59" t="inlineStr">
        <is>
          <t>Ile-de-France</t>
        </is>
      </c>
      <c r="J59" t="inlineStr">
        <is>
          <t>S5</t>
        </is>
      </c>
      <c r="K59" t="inlineStr">
        <is>
          <t>Nord</t>
        </is>
      </c>
      <c r="L59" s="28" t="n">
        <v>1</v>
      </c>
      <c r="M59" t="inlineStr">
        <is>
          <t>Prescripteur</t>
        </is>
      </c>
      <c r="N59" s="29">
        <f>--(OR([@[Sp?cialit? 1]]="Oncologie",[@[Sp?cialit? 1]]="H?matologie",[@[Sp?cialit? 2]]="Oncologie",[@[Sp?cialit? 2]]="H?matologie"))</f>
        <v/>
      </c>
    </row>
    <row r="60">
      <c r="B60" t="inlineStr">
        <is>
          <t>BM00057</t>
        </is>
      </c>
      <c r="C60" t="inlineStr">
        <is>
          <t>Mme</t>
        </is>
      </c>
      <c r="D60" t="inlineStr">
        <is>
          <t>Brassens</t>
        </is>
      </c>
      <c r="E60" t="inlineStr">
        <is>
          <t>Micheline</t>
        </is>
      </c>
      <c r="F60" t="inlineStr">
        <is>
          <t>Hématologie</t>
        </is>
      </c>
      <c r="H60" t="inlineStr">
        <is>
          <t>APHM</t>
        </is>
      </c>
      <c r="I60" t="inlineStr">
        <is>
          <t>Provence Alpes Côte d'Azur</t>
        </is>
      </c>
      <c r="J60" t="inlineStr">
        <is>
          <t>S2</t>
        </is>
      </c>
      <c r="K60" t="inlineStr">
        <is>
          <t>Sud</t>
        </is>
      </c>
      <c r="L60" s="28" t="n">
        <v>11</v>
      </c>
      <c r="M60" t="inlineStr">
        <is>
          <t>Prescripteur</t>
        </is>
      </c>
      <c r="N60" s="29">
        <f>--(OR([@[Sp?cialit? 1]]="Oncologie",[@[Sp?cialit? 1]]="H?matologie",[@[Sp?cialit? 2]]="Oncologie",[@[Sp?cialit? 2]]="H?matologie"))</f>
        <v/>
      </c>
    </row>
    <row r="61">
      <c r="B61" t="inlineStr">
        <is>
          <t>BM00058</t>
        </is>
      </c>
      <c r="C61" t="inlineStr">
        <is>
          <t>Mme</t>
        </is>
      </c>
      <c r="D61" t="inlineStr">
        <is>
          <t>Star</t>
        </is>
      </c>
      <c r="E61" t="inlineStr">
        <is>
          <t>Léa</t>
        </is>
      </c>
      <c r="F61" t="inlineStr">
        <is>
          <t>Urologie</t>
        </is>
      </c>
      <c r="G61" t="inlineStr">
        <is>
          <t>Oncologie</t>
        </is>
      </c>
      <c r="H61" t="inlineStr">
        <is>
          <t>APHM</t>
        </is>
      </c>
      <c r="I61" t="inlineStr">
        <is>
          <t>Provence Alpes Côte d'Azur</t>
        </is>
      </c>
      <c r="J61" t="inlineStr">
        <is>
          <t>S2</t>
        </is>
      </c>
      <c r="K61" t="inlineStr">
        <is>
          <t>Sud</t>
        </is>
      </c>
      <c r="L61" s="28" t="n">
        <v>-1</v>
      </c>
      <c r="M61" t="inlineStr">
        <is>
          <t>Neutre</t>
        </is>
      </c>
      <c r="N61" s="29">
        <f>--(OR([@[Sp?cialit? 1]]="Oncologie",[@[Sp?cialit? 1]]="H?matologie",[@[Sp?cialit? 2]]="Oncologie",[@[Sp?cialit? 2]]="H?matologie"))</f>
        <v/>
      </c>
    </row>
    <row r="62">
      <c r="B62" t="inlineStr">
        <is>
          <t>BM00059</t>
        </is>
      </c>
      <c r="C62" t="inlineStr">
        <is>
          <t>Mme</t>
        </is>
      </c>
      <c r="D62" t="inlineStr">
        <is>
          <t>Hugo</t>
        </is>
      </c>
      <c r="E62" t="inlineStr">
        <is>
          <t>Josiane</t>
        </is>
      </c>
      <c r="F62" t="inlineStr">
        <is>
          <t>Oncologie</t>
        </is>
      </c>
      <c r="G62" t="inlineStr">
        <is>
          <t>Radiologie</t>
        </is>
      </c>
      <c r="H62" t="inlineStr">
        <is>
          <t>CHU Nantes</t>
        </is>
      </c>
      <c r="I62" t="inlineStr">
        <is>
          <t>Pays de la Loire</t>
        </is>
      </c>
      <c r="J62" t="inlineStr">
        <is>
          <t>S4</t>
        </is>
      </c>
      <c r="K62" t="inlineStr">
        <is>
          <t>Nord</t>
        </is>
      </c>
      <c r="L62" s="28" t="n">
        <v>4</v>
      </c>
      <c r="M62" t="inlineStr">
        <is>
          <t>Prescripteur</t>
        </is>
      </c>
      <c r="N62" s="29">
        <f>--(OR([@[Sp?cialit? 1]]="Oncologie",[@[Sp?cialit? 1]]="H?matologie",[@[Sp?cialit? 2]]="Oncologie",[@[Sp?cialit? 2]]="H?matologie"))</f>
        <v/>
      </c>
    </row>
    <row r="63">
      <c r="B63" t="inlineStr">
        <is>
          <t>BM00060</t>
        </is>
      </c>
      <c r="C63" t="inlineStr">
        <is>
          <t>Mr</t>
        </is>
      </c>
      <c r="D63" t="inlineStr">
        <is>
          <t>McLane</t>
        </is>
      </c>
      <c r="E63" t="inlineStr">
        <is>
          <t>Jean-Jacques</t>
        </is>
      </c>
      <c r="F63" t="inlineStr">
        <is>
          <t>Urologie</t>
        </is>
      </c>
      <c r="H63" t="inlineStr">
        <is>
          <t>CHU Bordeaux</t>
        </is>
      </c>
      <c r="I63" t="inlineStr">
        <is>
          <t>Aquitaine</t>
        </is>
      </c>
      <c r="J63" t="inlineStr">
        <is>
          <t>S1</t>
        </is>
      </c>
      <c r="K63" t="inlineStr">
        <is>
          <t>Sud</t>
        </is>
      </c>
      <c r="L63" s="28" t="n">
        <v>18</v>
      </c>
      <c r="M63" t="inlineStr">
        <is>
          <t>Neutre</t>
        </is>
      </c>
      <c r="N63" s="29">
        <f>--(OR([@[Sp?cialit? 1]]="Oncologie",[@[Sp?cialit? 1]]="H?matologie",[@[Sp?cialit? 2]]="Oncologie",[@[Sp?cialit? 2]]="H?matologie"))</f>
        <v/>
      </c>
    </row>
    <row r="64">
      <c r="B64" t="inlineStr">
        <is>
          <t>BM00061</t>
        </is>
      </c>
      <c r="C64" t="inlineStr">
        <is>
          <t>Mr</t>
        </is>
      </c>
      <c r="D64" t="inlineStr">
        <is>
          <t>Kilmister</t>
        </is>
      </c>
      <c r="E64" t="inlineStr">
        <is>
          <t>Jean-Jacques</t>
        </is>
      </c>
      <c r="F64" t="inlineStr">
        <is>
          <t>Oncologie</t>
        </is>
      </c>
      <c r="G64" t="inlineStr">
        <is>
          <t>Proctologie</t>
        </is>
      </c>
      <c r="H64" t="inlineStr">
        <is>
          <t>HCL</t>
        </is>
      </c>
      <c r="I64" t="inlineStr">
        <is>
          <t>Rhône-Alpes</t>
        </is>
      </c>
      <c r="J64" t="inlineStr">
        <is>
          <t>S3</t>
        </is>
      </c>
      <c r="K64" t="inlineStr">
        <is>
          <t>Sud</t>
        </is>
      </c>
      <c r="L64" s="28" t="n">
        <v>5</v>
      </c>
      <c r="M64" t="inlineStr">
        <is>
          <t>Neutre</t>
        </is>
      </c>
      <c r="N64" s="29">
        <f>--(OR([@[Sp?cialit? 1]]="Oncologie",[@[Sp?cialit? 1]]="H?matologie",[@[Sp?cialit? 2]]="Oncologie",[@[Sp?cialit? 2]]="H?matologie"))</f>
        <v/>
      </c>
    </row>
    <row r="65">
      <c r="B65" t="inlineStr">
        <is>
          <t xml:space="preserve">BM00062  </t>
        </is>
      </c>
      <c r="C65" t="inlineStr">
        <is>
          <t>Mr</t>
        </is>
      </c>
      <c r="D65" t="inlineStr">
        <is>
          <t>Hugo</t>
        </is>
      </c>
      <c r="E65" t="inlineStr">
        <is>
          <t>Jean-Michel</t>
        </is>
      </c>
      <c r="G65" t="inlineStr"/>
      <c r="H65" t="inlineStr">
        <is>
          <t>HCL</t>
        </is>
      </c>
      <c r="I65" t="inlineStr">
        <is>
          <t>Rhône-Alpes</t>
        </is>
      </c>
      <c r="J65" t="inlineStr">
        <is>
          <t>S3</t>
        </is>
      </c>
      <c r="K65" t="inlineStr">
        <is>
          <t>Sud</t>
        </is>
      </c>
      <c r="L65" s="28" t="n">
        <v>10</v>
      </c>
      <c r="M65" t="inlineStr">
        <is>
          <t>Détracteur</t>
        </is>
      </c>
      <c r="N65" s="29">
        <f>--(OR([@[Sp?cialit? 1]]="Oncologie",[@[Sp?cialit? 1]]="H?matologie",[@[Sp?cialit? 2]]="Oncologie",[@[Sp?cialit? 2]]="H?matologie"))</f>
        <v/>
      </c>
    </row>
    <row r="66">
      <c r="B66" t="inlineStr">
        <is>
          <t>BM00063</t>
        </is>
      </c>
      <c r="C66" t="inlineStr">
        <is>
          <t>Mr</t>
        </is>
      </c>
      <c r="D66" t="inlineStr">
        <is>
          <t>Osaka</t>
        </is>
      </c>
      <c r="E66" t="inlineStr">
        <is>
          <t>Valéry</t>
        </is>
      </c>
      <c r="F66" t="inlineStr">
        <is>
          <t>Hématologie</t>
        </is>
      </c>
      <c r="G66" t="inlineStr">
        <is>
          <t>Proctologie</t>
        </is>
      </c>
      <c r="H66" t="inlineStr">
        <is>
          <t>CHU Lille</t>
        </is>
      </c>
      <c r="I66" t="inlineStr">
        <is>
          <t>Nord Pas-de-Calais</t>
        </is>
      </c>
      <c r="J66" t="inlineStr">
        <is>
          <t>S5</t>
        </is>
      </c>
      <c r="K66" t="inlineStr">
        <is>
          <t>Nord</t>
        </is>
      </c>
      <c r="L66" s="28" t="n">
        <v>4</v>
      </c>
      <c r="M66" t="inlineStr">
        <is>
          <t>Détracteur</t>
        </is>
      </c>
      <c r="N66" s="29">
        <f>--(OR([@[Sp?cialit? 1]]="Oncologie",[@[Sp?cialit? 1]]="H?matologie",[@[Sp?cialit? 2]]="Oncologie",[@[Sp?cialit? 2]]="H?matologie"))</f>
        <v/>
      </c>
    </row>
    <row r="67">
      <c r="B67" t="inlineStr">
        <is>
          <t>BM00064</t>
        </is>
      </c>
      <c r="C67" t="inlineStr">
        <is>
          <t>Mme</t>
        </is>
      </c>
      <c r="D67" t="inlineStr">
        <is>
          <t>Vidal</t>
        </is>
      </c>
      <c r="E67" t="inlineStr">
        <is>
          <t>Julia</t>
        </is>
      </c>
      <c r="F67" t="inlineStr">
        <is>
          <t>Proctologie</t>
        </is>
      </c>
      <c r="H67" t="inlineStr">
        <is>
          <t>CHU Lille</t>
        </is>
      </c>
      <c r="I67" t="inlineStr">
        <is>
          <t>Nord Pas-de-Calais</t>
        </is>
      </c>
      <c r="J67" t="inlineStr">
        <is>
          <t>S5</t>
        </is>
      </c>
      <c r="K67" t="inlineStr">
        <is>
          <t>Nord</t>
        </is>
      </c>
      <c r="L67" s="28" t="n">
        <v>15</v>
      </c>
      <c r="M67" t="inlineStr">
        <is>
          <t>Prescripteur</t>
        </is>
      </c>
      <c r="N67" s="29">
        <f>--(OR([@[Sp?cialit? 1]]="Oncologie",[@[Sp?cialit? 1]]="H?matologie",[@[Sp?cialit? 2]]="Oncologie",[@[Sp?cialit? 2]]="H?matologie"))</f>
        <v/>
      </c>
    </row>
    <row r="68">
      <c r="B68" t="inlineStr">
        <is>
          <t>BM00065</t>
        </is>
      </c>
      <c r="C68" t="inlineStr">
        <is>
          <t>Mr</t>
        </is>
      </c>
      <c r="D68" t="inlineStr">
        <is>
          <t>McCartney</t>
        </is>
      </c>
      <c r="E68" t="inlineStr">
        <is>
          <t>Georges</t>
        </is>
      </c>
      <c r="F68" t="inlineStr">
        <is>
          <t>Hématologie</t>
        </is>
      </c>
      <c r="H68" t="inlineStr">
        <is>
          <t>HCL</t>
        </is>
      </c>
      <c r="I68" t="inlineStr">
        <is>
          <t>Rhône-Alpes</t>
        </is>
      </c>
      <c r="J68" t="inlineStr">
        <is>
          <t>S3</t>
        </is>
      </c>
      <c r="K68" t="inlineStr">
        <is>
          <t>Sud</t>
        </is>
      </c>
      <c r="L68" s="28" t="n">
        <v>11</v>
      </c>
      <c r="M68" t="inlineStr">
        <is>
          <t>Neutre</t>
        </is>
      </c>
      <c r="N68" s="29">
        <f>--(OR([@[Sp?cialit? 1]]="Oncologie",[@[Sp?cialit? 1]]="H?matologie",[@[Sp?cialit? 2]]="Oncologie",[@[Sp?cialit? 2]]="H?matologie"))</f>
        <v/>
      </c>
    </row>
    <row r="69">
      <c r="B69" t="inlineStr">
        <is>
          <t>BM00066</t>
        </is>
      </c>
      <c r="C69" t="inlineStr">
        <is>
          <t>Mme</t>
        </is>
      </c>
      <c r="D69" t="inlineStr">
        <is>
          <t>Star</t>
        </is>
      </c>
      <c r="E69" t="inlineStr">
        <is>
          <t>Margaret</t>
        </is>
      </c>
      <c r="F69" t="inlineStr">
        <is>
          <t>Proctologie</t>
        </is>
      </c>
      <c r="G69" t="inlineStr">
        <is>
          <t>Urologie</t>
        </is>
      </c>
      <c r="H69" t="inlineStr">
        <is>
          <t>APHP</t>
        </is>
      </c>
      <c r="I69" t="inlineStr">
        <is>
          <t>Ile-de-France</t>
        </is>
      </c>
      <c r="J69" t="inlineStr">
        <is>
          <t>S6</t>
        </is>
      </c>
      <c r="K69" t="inlineStr">
        <is>
          <t>Nord</t>
        </is>
      </c>
      <c r="L69" s="28" t="n">
        <v>0</v>
      </c>
      <c r="M69" t="inlineStr">
        <is>
          <t>Neutre</t>
        </is>
      </c>
      <c r="N69" s="29">
        <f>--(OR([@[Sp?cialit? 1]]="Oncologie",[@[Sp?cialit? 1]]="H?matologie",[@[Sp?cialit? 2]]="Oncologie",[@[Sp?cialit? 2]]="H?matologie"))</f>
        <v/>
      </c>
    </row>
    <row r="70">
      <c r="B70" t="inlineStr">
        <is>
          <t>BM00067</t>
        </is>
      </c>
      <c r="C70" t="inlineStr">
        <is>
          <t>Mme</t>
        </is>
      </c>
      <c r="D70" t="inlineStr">
        <is>
          <t>Cornet</t>
        </is>
      </c>
      <c r="E70" t="inlineStr">
        <is>
          <t>Margaret</t>
        </is>
      </c>
      <c r="F70" t="inlineStr">
        <is>
          <t>Hématologie</t>
        </is>
      </c>
      <c r="H70" t="inlineStr">
        <is>
          <t>CHU Bordeaux</t>
        </is>
      </c>
      <c r="I70" t="inlineStr">
        <is>
          <t>Aquitaine</t>
        </is>
      </c>
      <c r="J70" t="inlineStr">
        <is>
          <t>S1</t>
        </is>
      </c>
      <c r="K70" t="inlineStr">
        <is>
          <t>Sud</t>
        </is>
      </c>
      <c r="L70" s="28" t="n">
        <v>1</v>
      </c>
      <c r="M70" t="inlineStr">
        <is>
          <t>Neutre</t>
        </is>
      </c>
      <c r="N70" s="29">
        <f>--(OR([@[Sp?cialit? 1]]="Oncologie",[@[Sp?cialit? 1]]="H?matologie",[@[Sp?cialit? 2]]="Oncologie",[@[Sp?cialit? 2]]="H?matologie"))</f>
        <v/>
      </c>
    </row>
    <row r="71">
      <c r="B71" t="inlineStr">
        <is>
          <t>BM00068</t>
        </is>
      </c>
      <c r="C71" t="inlineStr">
        <is>
          <t>Mme</t>
        </is>
      </c>
      <c r="D71" t="inlineStr">
        <is>
          <t>Lennon</t>
        </is>
      </c>
      <c r="E71" t="inlineStr">
        <is>
          <t>Edith</t>
        </is>
      </c>
      <c r="F71" t="inlineStr">
        <is>
          <t>Hématologie</t>
        </is>
      </c>
      <c r="G71" t="inlineStr">
        <is>
          <t>Radiologie</t>
        </is>
      </c>
      <c r="H71" t="inlineStr">
        <is>
          <t>APHP</t>
        </is>
      </c>
      <c r="I71" t="inlineStr">
        <is>
          <t>Ile-de-France</t>
        </is>
      </c>
      <c r="J71" t="inlineStr">
        <is>
          <t>S6</t>
        </is>
      </c>
      <c r="K71" t="inlineStr">
        <is>
          <t>Nord</t>
        </is>
      </c>
      <c r="L71" s="28" t="n">
        <v>20</v>
      </c>
      <c r="M71" t="inlineStr">
        <is>
          <t>Prescripteur</t>
        </is>
      </c>
      <c r="N71" s="29">
        <f>--(OR([@[Sp?cialit? 1]]="Oncologie",[@[Sp?cialit? 1]]="H?matologie",[@[Sp?cialit? 2]]="Oncologie",[@[Sp?cialit? 2]]="H?matologie"))</f>
        <v/>
      </c>
    </row>
    <row r="72">
      <c r="B72" t="inlineStr">
        <is>
          <t>BM00069</t>
        </is>
      </c>
      <c r="C72" t="inlineStr">
        <is>
          <t>Mr</t>
        </is>
      </c>
      <c r="D72" t="inlineStr">
        <is>
          <t>Céline</t>
        </is>
      </c>
      <c r="E72" t="inlineStr">
        <is>
          <t>Hervé</t>
        </is>
      </c>
      <c r="F72" t="inlineStr">
        <is>
          <t>Urologie</t>
        </is>
      </c>
      <c r="G72" t="inlineStr">
        <is>
          <t>Proctologie</t>
        </is>
      </c>
      <c r="H72" t="inlineStr">
        <is>
          <t>CHU Bordeaux</t>
        </is>
      </c>
      <c r="I72" t="inlineStr">
        <is>
          <t>Aquitaine</t>
        </is>
      </c>
      <c r="J72" t="inlineStr">
        <is>
          <t>S1</t>
        </is>
      </c>
      <c r="K72" t="inlineStr">
        <is>
          <t>Sud</t>
        </is>
      </c>
      <c r="L72" s="25" t="n">
        <v>1</v>
      </c>
      <c r="M72" t="inlineStr">
        <is>
          <t>Détracteur</t>
        </is>
      </c>
      <c r="N72" s="29">
        <f>--(OR([@[Sp?cialit? 1]]="Oncologie",[@[Sp?cialit? 1]]="H?matologie",[@[Sp?cialit? 2]]="Oncologie",[@[Sp?cialit? 2]]="H?matologie"))</f>
        <v/>
      </c>
    </row>
    <row r="73">
      <c r="B73" t="inlineStr">
        <is>
          <t>BM00070</t>
        </is>
      </c>
      <c r="C73" t="inlineStr">
        <is>
          <t>Mme</t>
        </is>
      </c>
      <c r="D73" t="inlineStr">
        <is>
          <t>Exarchopoulos</t>
        </is>
      </c>
      <c r="E73" t="inlineStr">
        <is>
          <t>Léa</t>
        </is>
      </c>
      <c r="G73" t="inlineStr"/>
      <c r="H73" t="inlineStr">
        <is>
          <t>CHU Lille</t>
        </is>
      </c>
      <c r="I73" t="inlineStr">
        <is>
          <t>Nord Pas-de-Calais</t>
        </is>
      </c>
      <c r="J73" t="inlineStr">
        <is>
          <t>S5</t>
        </is>
      </c>
      <c r="K73" t="inlineStr">
        <is>
          <t>Nord</t>
        </is>
      </c>
      <c r="L73" s="28" t="n">
        <v>4</v>
      </c>
      <c r="M73" t="inlineStr">
        <is>
          <t>Neutre</t>
        </is>
      </c>
      <c r="N73" s="29">
        <f>--(OR([@[Sp?cialit? 1]]="Oncologie",[@[Sp?cialit? 1]]="H?matologie",[@[Sp?cialit? 2]]="Oncologie",[@[Sp?cialit? 2]]="H?matologie"))</f>
        <v/>
      </c>
    </row>
    <row r="74">
      <c r="B74" t="inlineStr">
        <is>
          <t>BM00071</t>
        </is>
      </c>
      <c r="C74" t="inlineStr">
        <is>
          <t>Mr</t>
        </is>
      </c>
      <c r="D74" t="inlineStr">
        <is>
          <t>Brassens</t>
        </is>
      </c>
      <c r="E74" t="inlineStr">
        <is>
          <t>Victor</t>
        </is>
      </c>
      <c r="F74" t="inlineStr">
        <is>
          <t>Radiologie</t>
        </is>
      </c>
      <c r="G74" t="inlineStr">
        <is>
          <t>Proctologie</t>
        </is>
      </c>
      <c r="H74" t="inlineStr">
        <is>
          <t>HCL</t>
        </is>
      </c>
      <c r="I74" t="inlineStr">
        <is>
          <t>Rhône-Alpes</t>
        </is>
      </c>
      <c r="J74" t="inlineStr">
        <is>
          <t>S3</t>
        </is>
      </c>
      <c r="K74" t="inlineStr">
        <is>
          <t>Sud</t>
        </is>
      </c>
      <c r="L74" s="28" t="n">
        <v>7</v>
      </c>
      <c r="M74" t="inlineStr">
        <is>
          <t>Neutre</t>
        </is>
      </c>
      <c r="N74" s="29">
        <f>--(OR([@[Sp?cialit? 1]]="Oncologie",[@[Sp?cialit? 1]]="H?matologie",[@[Sp?cialit? 2]]="Oncologie",[@[Sp?cialit? 2]]="H?matologie"))</f>
        <v/>
      </c>
    </row>
    <row r="75">
      <c r="B75" t="inlineStr">
        <is>
          <t>BM00072</t>
        </is>
      </c>
      <c r="C75" t="inlineStr">
        <is>
          <t>Mr</t>
        </is>
      </c>
      <c r="D75" t="inlineStr">
        <is>
          <t>Farmer</t>
        </is>
      </c>
      <c r="E75" t="inlineStr">
        <is>
          <t>Georges</t>
        </is>
      </c>
      <c r="G75" t="inlineStr"/>
      <c r="H75" t="inlineStr">
        <is>
          <t>APHP</t>
        </is>
      </c>
      <c r="I75" t="inlineStr">
        <is>
          <t>Ile-de-France</t>
        </is>
      </c>
      <c r="J75" t="inlineStr">
        <is>
          <t>S6</t>
        </is>
      </c>
      <c r="K75" t="inlineStr">
        <is>
          <t>Nord</t>
        </is>
      </c>
      <c r="L75" s="28" t="n">
        <v>6</v>
      </c>
      <c r="M75" t="inlineStr">
        <is>
          <t>Neutre</t>
        </is>
      </c>
      <c r="N75" s="29">
        <f>--(OR([@[Sp?cialit? 1]]="Oncologie",[@[Sp?cialit? 1]]="H?matologie",[@[Sp?cialit? 2]]="Oncologie",[@[Sp?cialit? 2]]="H?matologie"))</f>
        <v/>
      </c>
    </row>
    <row r="76">
      <c r="B76" t="inlineStr">
        <is>
          <t>BM00073</t>
        </is>
      </c>
      <c r="C76" t="inlineStr">
        <is>
          <t>Mme</t>
        </is>
      </c>
      <c r="D76" t="inlineStr">
        <is>
          <t>Céline</t>
        </is>
      </c>
      <c r="E76" t="inlineStr">
        <is>
          <t>Serena</t>
        </is>
      </c>
      <c r="F76" t="inlineStr">
        <is>
          <t>Urologie</t>
        </is>
      </c>
      <c r="H76" t="inlineStr">
        <is>
          <t>APHM</t>
        </is>
      </c>
      <c r="I76" t="inlineStr">
        <is>
          <t>Provence Alpes Côte d'Azur</t>
        </is>
      </c>
      <c r="J76" t="inlineStr">
        <is>
          <t>S2</t>
        </is>
      </c>
      <c r="K76" t="inlineStr">
        <is>
          <t>Sud</t>
        </is>
      </c>
      <c r="L76" s="28" t="n">
        <v>19</v>
      </c>
      <c r="M76" t="inlineStr">
        <is>
          <t>Neutre</t>
        </is>
      </c>
      <c r="N76" s="29">
        <f>--(OR([@[Sp?cialit? 1]]="Oncologie",[@[Sp?cialit? 1]]="H?matologie",[@[Sp?cialit? 2]]="Oncologie",[@[Sp?cialit? 2]]="H?matologie"))</f>
        <v/>
      </c>
    </row>
    <row r="77">
      <c r="B77" t="inlineStr">
        <is>
          <t>BM00074</t>
        </is>
      </c>
      <c r="C77" t="inlineStr">
        <is>
          <t>Mr</t>
        </is>
      </c>
      <c r="D77" t="inlineStr">
        <is>
          <t>Orban</t>
        </is>
      </c>
      <c r="E77" t="inlineStr">
        <is>
          <t>Zinedine</t>
        </is>
      </c>
      <c r="F77" t="inlineStr">
        <is>
          <t>Hématologie</t>
        </is>
      </c>
      <c r="G77" t="inlineStr">
        <is>
          <t>Radiologie</t>
        </is>
      </c>
      <c r="H77" t="inlineStr">
        <is>
          <t>CHU Lille</t>
        </is>
      </c>
      <c r="I77" t="inlineStr">
        <is>
          <t>Nord Pas-de-Calais</t>
        </is>
      </c>
      <c r="J77" t="inlineStr">
        <is>
          <t>S5</t>
        </is>
      </c>
      <c r="K77" t="inlineStr">
        <is>
          <t>Nord</t>
        </is>
      </c>
      <c r="L77" s="28" t="n">
        <v>2</v>
      </c>
      <c r="M77" t="inlineStr">
        <is>
          <t>Neutre</t>
        </is>
      </c>
      <c r="N77" s="29">
        <f>--(OR([@[Sp?cialit? 1]]="Oncologie",[@[Sp?cialit? 1]]="H?matologie",[@[Sp?cialit? 2]]="Oncologie",[@[Sp?cialit? 2]]="H?matologie"))</f>
        <v/>
      </c>
    </row>
    <row r="78">
      <c r="B78" t="inlineStr">
        <is>
          <t>BM00075</t>
        </is>
      </c>
      <c r="C78" t="inlineStr">
        <is>
          <t>Mr</t>
        </is>
      </c>
      <c r="D78" t="inlineStr">
        <is>
          <t>Liszt</t>
        </is>
      </c>
      <c r="E78" t="inlineStr">
        <is>
          <t>Tom</t>
        </is>
      </c>
      <c r="F78" t="inlineStr">
        <is>
          <t>Hématologie</t>
        </is>
      </c>
      <c r="G78" t="inlineStr">
        <is>
          <t>Radiologie</t>
        </is>
      </c>
      <c r="H78" t="inlineStr">
        <is>
          <t>APHP</t>
        </is>
      </c>
      <c r="I78" t="inlineStr">
        <is>
          <t>Ile-de-France</t>
        </is>
      </c>
      <c r="J78" t="inlineStr">
        <is>
          <t>S6</t>
        </is>
      </c>
      <c r="K78" t="inlineStr">
        <is>
          <t>Nord</t>
        </is>
      </c>
      <c r="L78" s="28" t="n">
        <v>5</v>
      </c>
      <c r="M78" t="inlineStr">
        <is>
          <t>Détracteur</t>
        </is>
      </c>
      <c r="N78" s="29">
        <f>--(OR([@[Sp?cialit? 1]]="Oncologie",[@[Sp?cialit? 1]]="H?matologie",[@[Sp?cialit? 2]]="Oncologie",[@[Sp?cialit? 2]]="H?matologie"))</f>
        <v/>
      </c>
    </row>
    <row r="79">
      <c r="B79" t="inlineStr">
        <is>
          <t>BM00076</t>
        </is>
      </c>
      <c r="C79" t="inlineStr">
        <is>
          <t>Mme</t>
        </is>
      </c>
      <c r="D79" t="inlineStr">
        <is>
          <t>Michalo</t>
        </is>
      </c>
      <c r="E79" t="inlineStr">
        <is>
          <t>Judie</t>
        </is>
      </c>
      <c r="G79" t="inlineStr"/>
      <c r="H79" t="inlineStr">
        <is>
          <t>CHU Bordeaux</t>
        </is>
      </c>
      <c r="I79" t="inlineStr">
        <is>
          <t>Aquitaine</t>
        </is>
      </c>
      <c r="J79" t="inlineStr">
        <is>
          <t>S1</t>
        </is>
      </c>
      <c r="K79" t="inlineStr">
        <is>
          <t>Sud</t>
        </is>
      </c>
      <c r="L79" s="28" t="n">
        <v>10</v>
      </c>
      <c r="M79" t="inlineStr">
        <is>
          <t>Prescripteur</t>
        </is>
      </c>
      <c r="N79" s="29">
        <f>--(OR([@[Sp?cialit? 1]]="Oncologie",[@[Sp?cialit? 1]]="H?matologie",[@[Sp?cialit? 2]]="Oncologie",[@[Sp?cialit? 2]]="H?matologie"))</f>
        <v/>
      </c>
    </row>
    <row r="80">
      <c r="B80" t="inlineStr">
        <is>
          <t>BM00077</t>
        </is>
      </c>
      <c r="C80" t="inlineStr">
        <is>
          <t>Mr</t>
        </is>
      </c>
      <c r="D80" t="inlineStr">
        <is>
          <t>Liszt</t>
        </is>
      </c>
      <c r="E80" t="inlineStr">
        <is>
          <t>Ursule</t>
        </is>
      </c>
      <c r="F80" t="inlineStr">
        <is>
          <t>Proctologie</t>
        </is>
      </c>
      <c r="G80" t="inlineStr">
        <is>
          <t>Hématologie</t>
        </is>
      </c>
      <c r="H80" t="inlineStr">
        <is>
          <t>APHM</t>
        </is>
      </c>
      <c r="I80" t="inlineStr">
        <is>
          <t>Provence Alpes Côte d'Azur</t>
        </is>
      </c>
      <c r="J80" t="inlineStr">
        <is>
          <t>S2</t>
        </is>
      </c>
      <c r="K80" t="inlineStr">
        <is>
          <t>Sud</t>
        </is>
      </c>
      <c r="L80" s="28" t="n">
        <v>18</v>
      </c>
      <c r="M80" t="inlineStr">
        <is>
          <t>Détracteur</t>
        </is>
      </c>
      <c r="N80" s="29">
        <f>--(OR([@[Sp?cialit? 1]]="Oncologie",[@[Sp?cialit? 1]]="H?matologie",[@[Sp?cialit? 2]]="Oncologie",[@[Sp?cialit? 2]]="H?matologie"))</f>
        <v/>
      </c>
    </row>
    <row r="81">
      <c r="B81" t="inlineStr">
        <is>
          <t>BM00078</t>
        </is>
      </c>
      <c r="C81" t="inlineStr">
        <is>
          <t>Mme</t>
        </is>
      </c>
      <c r="D81" t="inlineStr">
        <is>
          <t>Brady</t>
        </is>
      </c>
      <c r="E81" t="inlineStr">
        <is>
          <t>Julia</t>
        </is>
      </c>
      <c r="F81" t="inlineStr">
        <is>
          <t>Oncologie</t>
        </is>
      </c>
      <c r="H81" t="inlineStr">
        <is>
          <t>CHU Lille</t>
        </is>
      </c>
      <c r="I81" t="inlineStr">
        <is>
          <t>Nord Pas-de-Calais</t>
        </is>
      </c>
      <c r="J81" t="inlineStr">
        <is>
          <t>S5</t>
        </is>
      </c>
      <c r="K81" t="inlineStr">
        <is>
          <t>Nord</t>
        </is>
      </c>
      <c r="L81" s="28" t="n">
        <v>0</v>
      </c>
      <c r="M81" t="inlineStr">
        <is>
          <t>Prescripteur</t>
        </is>
      </c>
      <c r="N81" s="29">
        <f>--(OR([@[Sp?cialit? 1]]="Oncologie",[@[Sp?cialit? 1]]="H?matologie",[@[Sp?cialit? 2]]="Oncologie",[@[Sp?cialit? 2]]="H?matologie"))</f>
        <v/>
      </c>
    </row>
    <row r="82">
      <c r="B82" t="inlineStr">
        <is>
          <t>BM00079</t>
        </is>
      </c>
      <c r="C82" t="inlineStr">
        <is>
          <t>Mr</t>
        </is>
      </c>
      <c r="D82" t="inlineStr">
        <is>
          <t>Michelet</t>
        </is>
      </c>
      <c r="E82" t="inlineStr">
        <is>
          <t>Hervé</t>
        </is>
      </c>
      <c r="F82" t="inlineStr">
        <is>
          <t>Hématologie</t>
        </is>
      </c>
      <c r="H82" t="inlineStr">
        <is>
          <t>HCL</t>
        </is>
      </c>
      <c r="I82" t="inlineStr">
        <is>
          <t>Rhône-Alpes</t>
        </is>
      </c>
      <c r="J82" t="inlineStr">
        <is>
          <t>S3</t>
        </is>
      </c>
      <c r="K82" t="inlineStr">
        <is>
          <t>Sud</t>
        </is>
      </c>
      <c r="L82" s="28" t="n">
        <v>13</v>
      </c>
      <c r="M82" t="inlineStr">
        <is>
          <t>Détracteur</t>
        </is>
      </c>
      <c r="N82" s="29">
        <f>--(OR([@[Sp?cialit? 1]]="Oncologie",[@[Sp?cialit? 1]]="H?matologie",[@[Sp?cialit? 2]]="Oncologie",[@[Sp?cialit? 2]]="H?matologie"))</f>
        <v/>
      </c>
    </row>
    <row r="83">
      <c r="B83" t="inlineStr">
        <is>
          <t>BM00080</t>
        </is>
      </c>
      <c r="C83" t="inlineStr">
        <is>
          <t>Mr</t>
        </is>
      </c>
      <c r="D83" t="inlineStr">
        <is>
          <t>Vidal</t>
        </is>
      </c>
      <c r="E83" t="inlineStr">
        <is>
          <t>Zoltan</t>
        </is>
      </c>
      <c r="F83" t="inlineStr">
        <is>
          <t>Hématologie</t>
        </is>
      </c>
      <c r="H83" t="inlineStr">
        <is>
          <t>HCL</t>
        </is>
      </c>
      <c r="I83" t="inlineStr">
        <is>
          <t>Rhône-Alpes</t>
        </is>
      </c>
      <c r="J83" t="inlineStr">
        <is>
          <t>S3</t>
        </is>
      </c>
      <c r="K83" t="inlineStr">
        <is>
          <t>Sud</t>
        </is>
      </c>
      <c r="L83" s="28" t="n">
        <v>11</v>
      </c>
      <c r="M83" t="inlineStr">
        <is>
          <t>Neutre</t>
        </is>
      </c>
      <c r="N83" s="29">
        <f>--(OR([@[Sp?cialit? 1]]="Oncologie",[@[Sp?cialit? 1]]="H?matologie",[@[Sp?cialit? 2]]="Oncologie",[@[Sp?cialit? 2]]="H?matologie"))</f>
        <v/>
      </c>
    </row>
    <row r="84">
      <c r="B84" t="inlineStr">
        <is>
          <t>BM00081</t>
        </is>
      </c>
      <c r="C84" t="inlineStr">
        <is>
          <t>Mr</t>
        </is>
      </c>
      <c r="D84" t="inlineStr">
        <is>
          <t>Diaz</t>
        </is>
      </c>
      <c r="E84" t="inlineStr">
        <is>
          <t>André</t>
        </is>
      </c>
      <c r="F84" t="inlineStr">
        <is>
          <t>Proctologie</t>
        </is>
      </c>
      <c r="G84" t="inlineStr">
        <is>
          <t>Urologie</t>
        </is>
      </c>
      <c r="H84" t="inlineStr">
        <is>
          <t>HCL</t>
        </is>
      </c>
      <c r="I84" t="inlineStr">
        <is>
          <t>Rhône-Alpes</t>
        </is>
      </c>
      <c r="J84" t="inlineStr">
        <is>
          <t>S3</t>
        </is>
      </c>
      <c r="K84" t="inlineStr">
        <is>
          <t>Sud</t>
        </is>
      </c>
      <c r="L84" s="28" t="n">
        <v>0</v>
      </c>
      <c r="M84" t="inlineStr">
        <is>
          <t>Détracteur</t>
        </is>
      </c>
      <c r="N84" s="29">
        <f>--(OR([@[Sp?cialit? 1]]="Oncologie",[@[Sp?cialit? 1]]="H?matologie",[@[Sp?cialit? 2]]="Oncologie",[@[Sp?cialit? 2]]="H?matologie"))</f>
        <v/>
      </c>
    </row>
    <row r="85">
      <c r="B85" t="inlineStr">
        <is>
          <t>BM00082</t>
        </is>
      </c>
      <c r="C85" t="inlineStr">
        <is>
          <t>Mr</t>
        </is>
      </c>
      <c r="D85" t="inlineStr">
        <is>
          <t>Kilmister</t>
        </is>
      </c>
      <c r="E85" t="inlineStr">
        <is>
          <t>Zoltan</t>
        </is>
      </c>
      <c r="F85" t="inlineStr">
        <is>
          <t>Hématologie</t>
        </is>
      </c>
      <c r="H85" t="inlineStr">
        <is>
          <t>APHP</t>
        </is>
      </c>
      <c r="I85" t="inlineStr">
        <is>
          <t>Ile-de-France</t>
        </is>
      </c>
      <c r="J85" t="inlineStr">
        <is>
          <t>S6</t>
        </is>
      </c>
      <c r="K85" t="inlineStr">
        <is>
          <t>Nord</t>
        </is>
      </c>
      <c r="L85" s="28" t="n">
        <v>16</v>
      </c>
      <c r="M85" t="inlineStr">
        <is>
          <t>Neutre</t>
        </is>
      </c>
      <c r="N85" s="29">
        <f>--(OR([@[Sp?cialit? 1]]="Oncologie",[@[Sp?cialit? 1]]="H?matologie",[@[Sp?cialit? 2]]="Oncologie",[@[Sp?cialit? 2]]="H?matologie"))</f>
        <v/>
      </c>
    </row>
    <row r="86">
      <c r="B86" t="inlineStr">
        <is>
          <t>BM00083</t>
        </is>
      </c>
      <c r="C86" t="inlineStr">
        <is>
          <t>Mr</t>
        </is>
      </c>
      <c r="D86" t="inlineStr">
        <is>
          <t>Michalo</t>
        </is>
      </c>
      <c r="E86" t="inlineStr">
        <is>
          <t>Louis</t>
        </is>
      </c>
      <c r="G86" t="inlineStr"/>
      <c r="H86" t="inlineStr">
        <is>
          <t>APHM</t>
        </is>
      </c>
      <c r="I86" t="inlineStr">
        <is>
          <t>Provence Alpes Côte d'Azur</t>
        </is>
      </c>
      <c r="J86" t="inlineStr">
        <is>
          <t>S2</t>
        </is>
      </c>
      <c r="K86" t="inlineStr">
        <is>
          <t>Sud</t>
        </is>
      </c>
      <c r="L86" s="28" t="n">
        <v>8</v>
      </c>
      <c r="M86" t="inlineStr">
        <is>
          <t>Détracteur</t>
        </is>
      </c>
      <c r="N86" s="29">
        <f>--(OR([@[Sp?cialit? 1]]="Oncologie",[@[Sp?cialit? 1]]="H?matologie",[@[Sp?cialit? 2]]="Oncologie",[@[Sp?cialit? 2]]="H?matologie"))</f>
        <v/>
      </c>
    </row>
    <row r="87">
      <c r="B87" t="inlineStr">
        <is>
          <t>BM00084</t>
        </is>
      </c>
      <c r="C87" t="inlineStr">
        <is>
          <t>Mme</t>
        </is>
      </c>
      <c r="D87" t="inlineStr">
        <is>
          <t>McCartney</t>
        </is>
      </c>
      <c r="E87" t="inlineStr">
        <is>
          <t>Josiane</t>
        </is>
      </c>
      <c r="F87" t="inlineStr">
        <is>
          <t>Radiologie</t>
        </is>
      </c>
      <c r="H87" t="inlineStr">
        <is>
          <t>CHU Nantes</t>
        </is>
      </c>
      <c r="I87" t="inlineStr">
        <is>
          <t>Pays de la Loire</t>
        </is>
      </c>
      <c r="J87" t="inlineStr">
        <is>
          <t>S4</t>
        </is>
      </c>
      <c r="K87" t="inlineStr">
        <is>
          <t>Nord</t>
        </is>
      </c>
      <c r="L87" s="28" t="n">
        <v>14</v>
      </c>
      <c r="M87" t="inlineStr">
        <is>
          <t>Prescripteur</t>
        </is>
      </c>
      <c r="N87" s="29">
        <f>--(OR([@[Sp?cialit? 1]]="Oncologie",[@[Sp?cialit? 1]]="H?matologie",[@[Sp?cialit? 2]]="Oncologie",[@[Sp?cialit? 2]]="H?matologie"))</f>
        <v/>
      </c>
    </row>
    <row r="88">
      <c r="B88" t="inlineStr">
        <is>
          <t>BM00085</t>
        </is>
      </c>
      <c r="C88" t="inlineStr">
        <is>
          <t>Mme</t>
        </is>
      </c>
      <c r="D88" t="inlineStr">
        <is>
          <t>Hugo</t>
        </is>
      </c>
      <c r="E88" t="inlineStr">
        <is>
          <t>Fernande</t>
        </is>
      </c>
      <c r="F88" t="inlineStr">
        <is>
          <t>Proctologie</t>
        </is>
      </c>
      <c r="H88" t="inlineStr">
        <is>
          <t>CHU Nantes</t>
        </is>
      </c>
      <c r="I88" t="inlineStr">
        <is>
          <t>Pays de la Loire</t>
        </is>
      </c>
      <c r="J88" t="inlineStr">
        <is>
          <t>S4</t>
        </is>
      </c>
      <c r="K88" t="inlineStr">
        <is>
          <t>Nord</t>
        </is>
      </c>
      <c r="L88" s="28" t="n">
        <v>20</v>
      </c>
      <c r="M88" t="inlineStr">
        <is>
          <t>Neutre</t>
        </is>
      </c>
      <c r="N88" s="29">
        <f>--(OR([@[Sp?cialit? 1]]="Oncologie",[@[Sp?cialit? 1]]="H?matologie",[@[Sp?cialit? 2]]="Oncologie",[@[Sp?cialit? 2]]="H?matologie"))</f>
        <v/>
      </c>
    </row>
    <row r="89">
      <c r="B89" t="inlineStr">
        <is>
          <t>BM00086</t>
        </is>
      </c>
      <c r="C89" t="inlineStr">
        <is>
          <t>Mme</t>
        </is>
      </c>
      <c r="D89" t="inlineStr">
        <is>
          <t>Tilman</t>
        </is>
      </c>
      <c r="E89" t="inlineStr">
        <is>
          <t>Philomène</t>
        </is>
      </c>
      <c r="F89" t="inlineStr">
        <is>
          <t>Hématologie</t>
        </is>
      </c>
      <c r="H89" t="inlineStr">
        <is>
          <t>CHU Bordeaux</t>
        </is>
      </c>
      <c r="I89" t="inlineStr">
        <is>
          <t>Aquitaine</t>
        </is>
      </c>
      <c r="J89" t="inlineStr">
        <is>
          <t>S1</t>
        </is>
      </c>
      <c r="K89" t="inlineStr">
        <is>
          <t>Sud</t>
        </is>
      </c>
      <c r="L89" s="28" t="n">
        <v>14</v>
      </c>
      <c r="M89" t="inlineStr">
        <is>
          <t>Prescripteur</t>
        </is>
      </c>
      <c r="N89" s="29">
        <f>--(OR([@[Sp?cialit? 1]]="Oncologie",[@[Sp?cialit? 1]]="H?matologie",[@[Sp?cialit? 2]]="Oncologie",[@[Sp?cialit? 2]]="H?matologie"))</f>
        <v/>
      </c>
    </row>
    <row r="90">
      <c r="B90" t="inlineStr">
        <is>
          <t>BM00087</t>
        </is>
      </c>
      <c r="C90" t="inlineStr">
        <is>
          <t>Mme</t>
        </is>
      </c>
      <c r="D90" t="inlineStr">
        <is>
          <t>Liszt</t>
        </is>
      </c>
      <c r="E90" t="inlineStr">
        <is>
          <t>Hildegarde</t>
        </is>
      </c>
      <c r="F90" t="inlineStr">
        <is>
          <t>Radiologie</t>
        </is>
      </c>
      <c r="H90" t="inlineStr">
        <is>
          <t>HCL</t>
        </is>
      </c>
      <c r="I90" t="inlineStr">
        <is>
          <t>Rhône-Alpes</t>
        </is>
      </c>
      <c r="J90" t="inlineStr">
        <is>
          <t>S3</t>
        </is>
      </c>
      <c r="K90" t="inlineStr">
        <is>
          <t>Sud</t>
        </is>
      </c>
      <c r="L90" s="28" t="n">
        <v>11</v>
      </c>
      <c r="M90" t="inlineStr">
        <is>
          <t>Prescripteur</t>
        </is>
      </c>
      <c r="N90" s="29">
        <f>--(OR([@[Sp?cialit? 1]]="Oncologie",[@[Sp?cialit? 1]]="H?matologie",[@[Sp?cialit? 2]]="Oncologie",[@[Sp?cialit? 2]]="H?matologie"))</f>
        <v/>
      </c>
    </row>
    <row r="91">
      <c r="B91" t="inlineStr">
        <is>
          <t>BM00088</t>
        </is>
      </c>
      <c r="C91" t="inlineStr">
        <is>
          <t>Mme</t>
        </is>
      </c>
      <c r="D91" t="inlineStr">
        <is>
          <t>Exarchopoulos</t>
        </is>
      </c>
      <c r="E91" t="inlineStr">
        <is>
          <t>Berthe</t>
        </is>
      </c>
      <c r="G91" t="inlineStr"/>
      <c r="H91" t="inlineStr">
        <is>
          <t>CHU Bordeaux</t>
        </is>
      </c>
      <c r="I91" t="inlineStr">
        <is>
          <t>Aquitaine</t>
        </is>
      </c>
      <c r="J91" t="inlineStr">
        <is>
          <t>S1</t>
        </is>
      </c>
      <c r="K91" t="inlineStr">
        <is>
          <t>Sud</t>
        </is>
      </c>
      <c r="L91" s="28" t="n">
        <v>18</v>
      </c>
      <c r="M91" t="inlineStr">
        <is>
          <t>Neutre</t>
        </is>
      </c>
      <c r="N91" s="29">
        <f>--(OR([@[Sp?cialit? 1]]="Oncologie",[@[Sp?cialit? 1]]="H?matologie",[@[Sp?cialit? 2]]="Oncologie",[@[Sp?cialit? 2]]="H?matologie"))</f>
        <v/>
      </c>
    </row>
    <row r="92">
      <c r="B92" t="inlineStr">
        <is>
          <t>BM00089</t>
        </is>
      </c>
      <c r="C92" t="inlineStr">
        <is>
          <t>Mr</t>
        </is>
      </c>
      <c r="D92" t="inlineStr">
        <is>
          <t>Cornet</t>
        </is>
      </c>
      <c r="E92" t="inlineStr">
        <is>
          <t>Jean-Michel</t>
        </is>
      </c>
      <c r="F92" t="inlineStr">
        <is>
          <t>Oncologie</t>
        </is>
      </c>
      <c r="G92" t="inlineStr">
        <is>
          <t>Hématologie</t>
        </is>
      </c>
      <c r="H92" t="inlineStr">
        <is>
          <t>HCL</t>
        </is>
      </c>
      <c r="I92" t="inlineStr">
        <is>
          <t>Rhône-Alpes</t>
        </is>
      </c>
      <c r="J92" t="inlineStr">
        <is>
          <t>S3</t>
        </is>
      </c>
      <c r="K92" t="inlineStr">
        <is>
          <t>Sud</t>
        </is>
      </c>
      <c r="L92" s="28" t="n">
        <v>11</v>
      </c>
      <c r="M92" t="inlineStr">
        <is>
          <t>Neutre</t>
        </is>
      </c>
      <c r="N92" s="29">
        <f>--(OR([@[Sp?cialit? 1]]="Oncologie",[@[Sp?cialit? 1]]="H?matologie",[@[Sp?cialit? 2]]="Oncologie",[@[Sp?cialit? 2]]="H?matologie"))</f>
        <v/>
      </c>
    </row>
    <row r="93">
      <c r="B93" t="inlineStr">
        <is>
          <t>BM00090</t>
        </is>
      </c>
      <c r="C93" t="inlineStr">
        <is>
          <t>Mr</t>
        </is>
      </c>
      <c r="D93" t="inlineStr">
        <is>
          <t>Michelet</t>
        </is>
      </c>
      <c r="E93" t="inlineStr">
        <is>
          <t>Jean-Jacques</t>
        </is>
      </c>
      <c r="G93" t="inlineStr"/>
      <c r="H93" t="inlineStr">
        <is>
          <t>CHU Nantes</t>
        </is>
      </c>
      <c r="I93" t="inlineStr">
        <is>
          <t>Pays de la Loire</t>
        </is>
      </c>
      <c r="J93" t="inlineStr">
        <is>
          <t>S4</t>
        </is>
      </c>
      <c r="K93" t="inlineStr">
        <is>
          <t>Nord</t>
        </is>
      </c>
      <c r="L93" s="28" t="n">
        <v>15</v>
      </c>
      <c r="M93" t="inlineStr">
        <is>
          <t>Neutre</t>
        </is>
      </c>
      <c r="N93" s="29">
        <f>--(OR([@[Sp?cialit? 1]]="Oncologie",[@[Sp?cialit? 1]]="H?matologie",[@[Sp?cialit? 2]]="Oncologie",[@[Sp?cialit? 2]]="H?matologie"))</f>
        <v/>
      </c>
    </row>
    <row r="94">
      <c r="B94" t="inlineStr">
        <is>
          <t xml:space="preserve">BM00091        </t>
        </is>
      </c>
      <c r="C94" t="inlineStr">
        <is>
          <t>Mme</t>
        </is>
      </c>
      <c r="D94" t="inlineStr">
        <is>
          <t>Hugo</t>
        </is>
      </c>
      <c r="E94" t="inlineStr">
        <is>
          <t>Fernande</t>
        </is>
      </c>
      <c r="F94" t="inlineStr">
        <is>
          <t>Urologie</t>
        </is>
      </c>
      <c r="G94" t="inlineStr">
        <is>
          <t>Radiologie</t>
        </is>
      </c>
      <c r="H94" t="inlineStr">
        <is>
          <t>APHM</t>
        </is>
      </c>
      <c r="I94" t="inlineStr">
        <is>
          <t>Provence Alpes Côte d'Azur</t>
        </is>
      </c>
      <c r="J94" t="inlineStr">
        <is>
          <t>S2</t>
        </is>
      </c>
      <c r="K94" t="inlineStr">
        <is>
          <t>Sud</t>
        </is>
      </c>
      <c r="L94" s="28" t="n">
        <v>6</v>
      </c>
      <c r="M94" t="inlineStr">
        <is>
          <t>Prescripteur</t>
        </is>
      </c>
      <c r="N94" s="29">
        <f>--(OR([@[Sp?cialit? 1]]="Oncologie",[@[Sp?cialit? 1]]="H?matologie",[@[Sp?cialit? 2]]="Oncologie",[@[Sp?cialit? 2]]="H?matologie"))</f>
        <v/>
      </c>
    </row>
    <row r="95">
      <c r="B95" t="inlineStr">
        <is>
          <t>BM00092</t>
        </is>
      </c>
      <c r="C95" t="inlineStr">
        <is>
          <t>Mme</t>
        </is>
      </c>
      <c r="D95" t="inlineStr">
        <is>
          <t>Hugo</t>
        </is>
      </c>
      <c r="E95" t="inlineStr">
        <is>
          <t>Edith</t>
        </is>
      </c>
      <c r="F95" t="inlineStr">
        <is>
          <t>Oncologie</t>
        </is>
      </c>
      <c r="G95" t="inlineStr">
        <is>
          <t>Hématologie</t>
        </is>
      </c>
      <c r="H95" t="inlineStr">
        <is>
          <t>CHU Nantes</t>
        </is>
      </c>
      <c r="I95" t="inlineStr">
        <is>
          <t>Pays de la Loire</t>
        </is>
      </c>
      <c r="J95" t="inlineStr">
        <is>
          <t>S4</t>
        </is>
      </c>
      <c r="K95" t="inlineStr">
        <is>
          <t>Nord</t>
        </is>
      </c>
      <c r="L95" s="28" t="n">
        <v>4</v>
      </c>
      <c r="M95" t="inlineStr">
        <is>
          <t>Prescripteur</t>
        </is>
      </c>
      <c r="N95" s="29">
        <f>--(OR([@[Sp?cialit? 1]]="Oncologie",[@[Sp?cialit? 1]]="H?matologie",[@[Sp?cialit? 2]]="Oncologie",[@[Sp?cialit? 2]]="H?matologie"))</f>
        <v/>
      </c>
    </row>
    <row r="96">
      <c r="B96" t="inlineStr">
        <is>
          <t>BM00093</t>
        </is>
      </c>
      <c r="C96" t="inlineStr">
        <is>
          <t>Mr</t>
        </is>
      </c>
      <c r="D96" t="inlineStr">
        <is>
          <t>Hugo</t>
        </is>
      </c>
      <c r="E96" t="inlineStr">
        <is>
          <t>Jean-Jacques</t>
        </is>
      </c>
      <c r="F96" t="inlineStr">
        <is>
          <t>Urologie</t>
        </is>
      </c>
      <c r="H96" t="inlineStr">
        <is>
          <t>APHM</t>
        </is>
      </c>
      <c r="I96" t="inlineStr">
        <is>
          <t>Provence Alpes Côte d'Azur</t>
        </is>
      </c>
      <c r="J96" t="inlineStr">
        <is>
          <t>S2</t>
        </is>
      </c>
      <c r="K96" t="inlineStr">
        <is>
          <t>Sud</t>
        </is>
      </c>
      <c r="L96" s="28" t="n">
        <v>3</v>
      </c>
      <c r="M96" t="inlineStr">
        <is>
          <t>Neutre</t>
        </is>
      </c>
      <c r="N96" s="29">
        <f>--(OR([@[Sp?cialit? 1]]="Oncologie",[@[Sp?cialit? 1]]="H?matologie",[@[Sp?cialit? 2]]="Oncologie",[@[Sp?cialit? 2]]="H?matologie"))</f>
        <v/>
      </c>
    </row>
    <row r="97">
      <c r="B97" t="inlineStr">
        <is>
          <t>BM00094</t>
        </is>
      </c>
      <c r="C97" t="inlineStr">
        <is>
          <t>Mme</t>
        </is>
      </c>
      <c r="D97" t="inlineStr">
        <is>
          <t>Vidal</t>
        </is>
      </c>
      <c r="E97" t="inlineStr">
        <is>
          <t>Berthe</t>
        </is>
      </c>
      <c r="F97" t="inlineStr">
        <is>
          <t>Radiologie</t>
        </is>
      </c>
      <c r="G97" t="inlineStr">
        <is>
          <t>Urologie</t>
        </is>
      </c>
      <c r="H97" t="inlineStr">
        <is>
          <t>CHU Nantes</t>
        </is>
      </c>
      <c r="I97" t="inlineStr">
        <is>
          <t>Pays de la Loire</t>
        </is>
      </c>
      <c r="J97" t="inlineStr">
        <is>
          <t>S4</t>
        </is>
      </c>
      <c r="K97" t="inlineStr">
        <is>
          <t>Nord</t>
        </is>
      </c>
      <c r="L97" s="28" t="n">
        <v>0</v>
      </c>
      <c r="M97" t="inlineStr">
        <is>
          <t>Prescripteur</t>
        </is>
      </c>
      <c r="N97" s="29">
        <f>--(OR([@[Sp?cialit? 1]]="Oncologie",[@[Sp?cialit? 1]]="H?matologie",[@[Sp?cialit? 2]]="Oncologie",[@[Sp?cialit? 2]]="H?matologie"))</f>
        <v/>
      </c>
    </row>
    <row r="98">
      <c r="B98" t="inlineStr">
        <is>
          <t>BM00095</t>
        </is>
      </c>
      <c r="C98" t="inlineStr">
        <is>
          <t>Mr</t>
        </is>
      </c>
      <c r="D98" t="inlineStr">
        <is>
          <t>McCartney</t>
        </is>
      </c>
      <c r="E98" t="inlineStr">
        <is>
          <t>Zinedine</t>
        </is>
      </c>
      <c r="G98" t="inlineStr"/>
      <c r="H98" t="inlineStr">
        <is>
          <t>APHP</t>
        </is>
      </c>
      <c r="I98" t="inlineStr">
        <is>
          <t>Ile-de-France</t>
        </is>
      </c>
      <c r="J98" t="inlineStr">
        <is>
          <t>S6</t>
        </is>
      </c>
      <c r="K98" t="inlineStr">
        <is>
          <t>Nord</t>
        </is>
      </c>
      <c r="L98" s="28" t="n">
        <v>2</v>
      </c>
      <c r="M98" t="inlineStr">
        <is>
          <t>Détracteur</t>
        </is>
      </c>
      <c r="N98" s="29">
        <f>--(OR([@[Sp?cialit? 1]]="Oncologie",[@[Sp?cialit? 1]]="H?matologie",[@[Sp?cialit? 2]]="Oncologie",[@[Sp?cialit? 2]]="H?matologie"))</f>
        <v/>
      </c>
    </row>
    <row r="99">
      <c r="B99" t="inlineStr">
        <is>
          <t>BM00096</t>
        </is>
      </c>
      <c r="C99" t="inlineStr">
        <is>
          <t>Mme</t>
        </is>
      </c>
      <c r="D99" t="inlineStr">
        <is>
          <t>Brassens</t>
        </is>
      </c>
      <c r="E99" t="inlineStr">
        <is>
          <t>Judie</t>
        </is>
      </c>
      <c r="F99" t="inlineStr">
        <is>
          <t>Oncologie</t>
        </is>
      </c>
      <c r="G99" t="inlineStr">
        <is>
          <t>Urologie</t>
        </is>
      </c>
      <c r="H99" t="inlineStr">
        <is>
          <t>CHU Nantes</t>
        </is>
      </c>
      <c r="I99" t="inlineStr">
        <is>
          <t>Pays de la Loire</t>
        </is>
      </c>
      <c r="J99" t="inlineStr">
        <is>
          <t>S4</t>
        </is>
      </c>
      <c r="K99" t="inlineStr">
        <is>
          <t>Nord</t>
        </is>
      </c>
      <c r="L99" s="28" t="n">
        <v>3</v>
      </c>
      <c r="M99" t="inlineStr">
        <is>
          <t>Neutre</t>
        </is>
      </c>
      <c r="N99" s="29">
        <f>--(OR([@[Sp?cialit? 1]]="Oncologie",[@[Sp?cialit? 1]]="H?matologie",[@[Sp?cialit? 2]]="Oncologie",[@[Sp?cialit? 2]]="H?matologie"))</f>
        <v/>
      </c>
    </row>
    <row r="100">
      <c r="B100" t="inlineStr">
        <is>
          <t>BM00097</t>
        </is>
      </c>
      <c r="C100" t="inlineStr">
        <is>
          <t>Mr</t>
        </is>
      </c>
      <c r="D100" t="inlineStr">
        <is>
          <t>Kenobi</t>
        </is>
      </c>
      <c r="E100" t="inlineStr">
        <is>
          <t>Killian</t>
        </is>
      </c>
      <c r="F100" t="inlineStr">
        <is>
          <t>Urologie</t>
        </is>
      </c>
      <c r="G100" t="inlineStr">
        <is>
          <t>Radiologie</t>
        </is>
      </c>
      <c r="H100" t="inlineStr">
        <is>
          <t>HCL</t>
        </is>
      </c>
      <c r="I100" t="inlineStr">
        <is>
          <t>Rhône-Alpes</t>
        </is>
      </c>
      <c r="J100" t="inlineStr">
        <is>
          <t>S3</t>
        </is>
      </c>
      <c r="K100" t="inlineStr">
        <is>
          <t>Sud</t>
        </is>
      </c>
      <c r="L100" s="28" t="n">
        <v>4</v>
      </c>
      <c r="M100" t="inlineStr">
        <is>
          <t>Détracteur</t>
        </is>
      </c>
      <c r="N100" s="29">
        <f>--(OR([@[Sp?cialit? 1]]="Oncologie",[@[Sp?cialit? 1]]="H?matologie",[@[Sp?cialit? 2]]="Oncologie",[@[Sp?cialit? 2]]="H?matologie"))</f>
        <v/>
      </c>
    </row>
    <row r="101">
      <c r="B101" t="inlineStr">
        <is>
          <t>BM00098</t>
        </is>
      </c>
      <c r="C101" t="inlineStr">
        <is>
          <t>Mr</t>
        </is>
      </c>
      <c r="D101" t="inlineStr">
        <is>
          <t>Harrison</t>
        </is>
      </c>
      <c r="E101" t="inlineStr">
        <is>
          <t>Nicolas</t>
        </is>
      </c>
      <c r="F101" t="inlineStr">
        <is>
          <t>Oncologie</t>
        </is>
      </c>
      <c r="G101" t="inlineStr">
        <is>
          <t>Proctologie</t>
        </is>
      </c>
      <c r="H101" t="inlineStr">
        <is>
          <t>APHM</t>
        </is>
      </c>
      <c r="I101" t="inlineStr">
        <is>
          <t>Provence Alpes Côte d'Azur</t>
        </is>
      </c>
      <c r="J101" t="inlineStr">
        <is>
          <t>S2</t>
        </is>
      </c>
      <c r="K101" t="inlineStr">
        <is>
          <t>Sud</t>
        </is>
      </c>
      <c r="L101" s="28" t="n">
        <v>8</v>
      </c>
      <c r="M101" t="inlineStr">
        <is>
          <t>Détracteur</t>
        </is>
      </c>
      <c r="N101" s="29">
        <f>--(OR([@[Sp?cialit? 1]]="Oncologie",[@[Sp?cialit? 1]]="H?matologie",[@[Sp?cialit? 2]]="Oncologie",[@[Sp?cialit? 2]]="H?matologie"))</f>
        <v/>
      </c>
    </row>
    <row r="102">
      <c r="B102" t="inlineStr">
        <is>
          <t>BM00099</t>
        </is>
      </c>
      <c r="C102" t="inlineStr">
        <is>
          <t>Mme</t>
        </is>
      </c>
      <c r="D102" t="inlineStr">
        <is>
          <t>Hugo</t>
        </is>
      </c>
      <c r="E102" t="inlineStr">
        <is>
          <t>Camille</t>
        </is>
      </c>
      <c r="F102" t="inlineStr">
        <is>
          <t>Proctologie</t>
        </is>
      </c>
      <c r="H102" t="inlineStr">
        <is>
          <t>CHU Nantes</t>
        </is>
      </c>
      <c r="I102" t="inlineStr">
        <is>
          <t>Pays de la Loire</t>
        </is>
      </c>
      <c r="J102" t="inlineStr">
        <is>
          <t>S4</t>
        </is>
      </c>
      <c r="K102" t="inlineStr">
        <is>
          <t>Nord</t>
        </is>
      </c>
      <c r="L102" s="28" t="n">
        <v>15</v>
      </c>
      <c r="M102" t="inlineStr">
        <is>
          <t>Prescripteur</t>
        </is>
      </c>
      <c r="N102" s="29">
        <f>--(OR([@[Sp?cialit? 1]]="Oncologie",[@[Sp?cialit? 1]]="H?matologie",[@[Sp?cialit? 2]]="Oncologie",[@[Sp?cialit? 2]]="H?matologie"))</f>
        <v/>
      </c>
    </row>
    <row r="103">
      <c r="B103" t="inlineStr">
        <is>
          <t>BM00100</t>
        </is>
      </c>
      <c r="C103" t="inlineStr">
        <is>
          <t>Mr</t>
        </is>
      </c>
      <c r="D103" t="inlineStr">
        <is>
          <t>McLane</t>
        </is>
      </c>
      <c r="E103" t="inlineStr">
        <is>
          <t>Jerry</t>
        </is>
      </c>
      <c r="G103" t="inlineStr"/>
      <c r="H103" t="inlineStr">
        <is>
          <t>APHM</t>
        </is>
      </c>
      <c r="I103" t="inlineStr">
        <is>
          <t>Provence Alpes Côte d'Azur</t>
        </is>
      </c>
      <c r="J103" t="inlineStr">
        <is>
          <t>S2</t>
        </is>
      </c>
      <c r="K103" t="inlineStr">
        <is>
          <t>Sud</t>
        </is>
      </c>
      <c r="L103" s="28" t="n">
        <v>19</v>
      </c>
      <c r="M103" t="inlineStr">
        <is>
          <t>Détracteur</t>
        </is>
      </c>
      <c r="N103" s="29">
        <f>--(OR([@[Sp?cialit? 1]]="Oncologie",[@[Sp?cialit? 1]]="H?matologie",[@[Sp?cialit? 2]]="Oncologie",[@[Sp?cialit? 2]]="H?matologie"))</f>
        <v/>
      </c>
    </row>
    <row r="104">
      <c r="B104" t="inlineStr">
        <is>
          <t>BM00101</t>
        </is>
      </c>
      <c r="C104" t="inlineStr">
        <is>
          <t>Mr</t>
        </is>
      </c>
      <c r="D104" t="inlineStr">
        <is>
          <t>McCartney</t>
        </is>
      </c>
      <c r="E104" t="inlineStr">
        <is>
          <t>Valéry</t>
        </is>
      </c>
      <c r="G104" t="inlineStr"/>
      <c r="H104" t="inlineStr">
        <is>
          <t>CHU Bordeaux</t>
        </is>
      </c>
      <c r="I104" t="inlineStr">
        <is>
          <t>Aquitaine</t>
        </is>
      </c>
      <c r="J104" t="inlineStr">
        <is>
          <t>S1</t>
        </is>
      </c>
      <c r="K104" t="inlineStr">
        <is>
          <t>Sud</t>
        </is>
      </c>
      <c r="L104" s="28" t="n">
        <v>9</v>
      </c>
      <c r="M104" t="inlineStr">
        <is>
          <t>Détracteur</t>
        </is>
      </c>
      <c r="N104" s="29">
        <f>--(OR([@[Sp?cialit? 1]]="Oncologie",[@[Sp?cialit? 1]]="H?matologie",[@[Sp?cialit? 2]]="Oncologie",[@[Sp?cialit? 2]]="H?matologie"))</f>
        <v/>
      </c>
    </row>
    <row r="105">
      <c r="B105" t="inlineStr">
        <is>
          <t>BM00102</t>
        </is>
      </c>
      <c r="C105" t="inlineStr">
        <is>
          <t>Mr</t>
        </is>
      </c>
      <c r="D105" t="inlineStr">
        <is>
          <t>McCartney</t>
        </is>
      </c>
      <c r="E105" t="inlineStr">
        <is>
          <t>Charles</t>
        </is>
      </c>
      <c r="F105" t="inlineStr">
        <is>
          <t>Radiologie</t>
        </is>
      </c>
      <c r="H105" t="inlineStr">
        <is>
          <t>APHP</t>
        </is>
      </c>
      <c r="I105" t="inlineStr">
        <is>
          <t>Ile-de-France</t>
        </is>
      </c>
      <c r="J105" t="inlineStr">
        <is>
          <t>S6</t>
        </is>
      </c>
      <c r="K105" t="inlineStr">
        <is>
          <t>Nord</t>
        </is>
      </c>
      <c r="L105" s="28" t="n">
        <v>0</v>
      </c>
      <c r="M105" t="inlineStr">
        <is>
          <t>Neutre</t>
        </is>
      </c>
      <c r="N105" s="29">
        <f>--(OR([@[Sp?cialit? 1]]="Oncologie",[@[Sp?cialit? 1]]="H?matologie",[@[Sp?cialit? 2]]="Oncologie",[@[Sp?cialit? 2]]="H?matologie"))</f>
        <v/>
      </c>
    </row>
    <row r="106">
      <c r="B106" t="inlineStr">
        <is>
          <t>BM00103</t>
        </is>
      </c>
      <c r="C106" t="inlineStr">
        <is>
          <t>Mr</t>
        </is>
      </c>
      <c r="D106" t="inlineStr">
        <is>
          <t>Brassens</t>
        </is>
      </c>
      <c r="E106" t="inlineStr">
        <is>
          <t>Jerry</t>
        </is>
      </c>
      <c r="F106" t="inlineStr">
        <is>
          <t>Radiologie</t>
        </is>
      </c>
      <c r="G106" t="inlineStr">
        <is>
          <t>Hématologie</t>
        </is>
      </c>
      <c r="H106" t="inlineStr">
        <is>
          <t>APHP</t>
        </is>
      </c>
      <c r="I106" t="inlineStr">
        <is>
          <t>Ile-de-France</t>
        </is>
      </c>
      <c r="J106" t="inlineStr">
        <is>
          <t>S6</t>
        </is>
      </c>
      <c r="K106" t="inlineStr">
        <is>
          <t>Nord</t>
        </is>
      </c>
      <c r="L106" s="28" t="n">
        <v>10</v>
      </c>
      <c r="M106" t="inlineStr">
        <is>
          <t>Détracteur</t>
        </is>
      </c>
      <c r="N106" s="29">
        <f>--(OR([@[Sp?cialit? 1]]="Oncologie",[@[Sp?cialit? 1]]="H?matologie",[@[Sp?cialit? 2]]="Oncologie",[@[Sp?cialit? 2]]="H?matologie"))</f>
        <v/>
      </c>
    </row>
    <row r="107">
      <c r="B107" t="inlineStr">
        <is>
          <t>BM00104</t>
        </is>
      </c>
      <c r="C107" t="inlineStr">
        <is>
          <t>Mr</t>
        </is>
      </c>
      <c r="D107" t="inlineStr">
        <is>
          <t>Zeta-Jones</t>
        </is>
      </c>
      <c r="E107" t="inlineStr">
        <is>
          <t>Jerry</t>
        </is>
      </c>
      <c r="G107" t="inlineStr"/>
      <c r="H107" t="inlineStr">
        <is>
          <t>HCL</t>
        </is>
      </c>
      <c r="I107" t="inlineStr">
        <is>
          <t>Rhône-Alpes</t>
        </is>
      </c>
      <c r="J107" t="inlineStr">
        <is>
          <t>S3</t>
        </is>
      </c>
      <c r="K107" t="inlineStr">
        <is>
          <t>Sud</t>
        </is>
      </c>
      <c r="L107" s="28" t="n">
        <v>3</v>
      </c>
      <c r="M107" t="inlineStr">
        <is>
          <t>Neutre</t>
        </is>
      </c>
      <c r="N107" s="29">
        <f>--(OR([@[Sp?cialit? 1]]="Oncologie",[@[Sp?cialit? 1]]="H?matologie",[@[Sp?cialit? 2]]="Oncologie",[@[Sp?cialit? 2]]="H?matologie"))</f>
        <v/>
      </c>
    </row>
    <row r="108">
      <c r="B108" t="inlineStr">
        <is>
          <t>BM00105</t>
        </is>
      </c>
      <c r="C108" t="inlineStr">
        <is>
          <t>Mme</t>
        </is>
      </c>
      <c r="D108" t="inlineStr">
        <is>
          <t>McLane</t>
        </is>
      </c>
      <c r="E108" t="inlineStr">
        <is>
          <t>Julia</t>
        </is>
      </c>
      <c r="F108" t="inlineStr">
        <is>
          <t>Proctologie</t>
        </is>
      </c>
      <c r="G108" t="inlineStr">
        <is>
          <t>Hématologie</t>
        </is>
      </c>
      <c r="H108" t="inlineStr">
        <is>
          <t>APHP</t>
        </is>
      </c>
      <c r="I108" t="inlineStr">
        <is>
          <t>Ile-de-France</t>
        </is>
      </c>
      <c r="J108" t="inlineStr">
        <is>
          <t>S5</t>
        </is>
      </c>
      <c r="K108" t="inlineStr">
        <is>
          <t>Nord</t>
        </is>
      </c>
      <c r="L108" s="28" t="n">
        <v>0</v>
      </c>
      <c r="M108" t="inlineStr">
        <is>
          <t>Neutre</t>
        </is>
      </c>
      <c r="N108" s="29">
        <f>--(OR([@[Sp?cialit? 1]]="Oncologie",[@[Sp?cialit? 1]]="H?matologie",[@[Sp?cialit? 2]]="Oncologie",[@[Sp?cialit? 2]]="H?matologie"))</f>
        <v/>
      </c>
    </row>
    <row r="109">
      <c r="B109" t="inlineStr">
        <is>
          <t>BM00106</t>
        </is>
      </c>
      <c r="C109" t="inlineStr">
        <is>
          <t>Mr</t>
        </is>
      </c>
      <c r="D109" t="inlineStr">
        <is>
          <t>Harrison</t>
        </is>
      </c>
      <c r="E109" t="inlineStr">
        <is>
          <t>Zinedine</t>
        </is>
      </c>
      <c r="G109" t="inlineStr"/>
      <c r="H109" t="inlineStr">
        <is>
          <t>HCL</t>
        </is>
      </c>
      <c r="I109" t="inlineStr">
        <is>
          <t>Rhône-Alpes</t>
        </is>
      </c>
      <c r="J109" t="inlineStr">
        <is>
          <t>S3</t>
        </is>
      </c>
      <c r="K109" t="inlineStr">
        <is>
          <t>Sud</t>
        </is>
      </c>
      <c r="L109" s="28" t="n">
        <v>12</v>
      </c>
      <c r="M109" t="inlineStr">
        <is>
          <t>Détracteur</t>
        </is>
      </c>
      <c r="N109" s="29">
        <f>--(OR([@[Sp?cialit? 1]]="Oncologie",[@[Sp?cialit? 1]]="H?matologie",[@[Sp?cialit? 2]]="Oncologie",[@[Sp?cialit? 2]]="H?matologie"))</f>
        <v/>
      </c>
    </row>
    <row r="110">
      <c r="B110" t="inlineStr">
        <is>
          <t>BM00107</t>
        </is>
      </c>
      <c r="C110" t="inlineStr">
        <is>
          <t>Mme</t>
        </is>
      </c>
      <c r="D110" t="inlineStr">
        <is>
          <t>McCartney</t>
        </is>
      </c>
      <c r="E110" t="inlineStr">
        <is>
          <t>Hildegarde</t>
        </is>
      </c>
      <c r="F110" t="inlineStr">
        <is>
          <t>Radiologie</t>
        </is>
      </c>
      <c r="H110" t="inlineStr">
        <is>
          <t>CHU Nantes</t>
        </is>
      </c>
      <c r="I110" t="inlineStr">
        <is>
          <t>Pays de la Loire</t>
        </is>
      </c>
      <c r="J110" t="inlineStr">
        <is>
          <t>S4</t>
        </is>
      </c>
      <c r="K110" t="inlineStr">
        <is>
          <t>Nord</t>
        </is>
      </c>
      <c r="L110" s="28" t="n">
        <v>9</v>
      </c>
      <c r="M110" t="inlineStr">
        <is>
          <t>Prescripteur</t>
        </is>
      </c>
      <c r="N110" s="29">
        <f>--(OR([@[Sp?cialit? 1]]="Oncologie",[@[Sp?cialit? 1]]="H?matologie",[@[Sp?cialit? 2]]="Oncologie",[@[Sp?cialit? 2]]="H?matologie"))</f>
        <v/>
      </c>
    </row>
    <row r="111">
      <c r="B111" t="inlineStr">
        <is>
          <t>BM00108</t>
        </is>
      </c>
      <c r="C111" t="inlineStr">
        <is>
          <t>Mr</t>
        </is>
      </c>
      <c r="D111" t="inlineStr">
        <is>
          <t>Michalo</t>
        </is>
      </c>
      <c r="E111" t="inlineStr">
        <is>
          <t>Jean-Michel</t>
        </is>
      </c>
      <c r="G111" t="inlineStr"/>
      <c r="H111" t="inlineStr">
        <is>
          <t>CHU Bordeaux</t>
        </is>
      </c>
      <c r="I111" t="inlineStr">
        <is>
          <t>Aquitaine</t>
        </is>
      </c>
      <c r="J111" t="inlineStr">
        <is>
          <t>S1</t>
        </is>
      </c>
      <c r="K111" t="inlineStr">
        <is>
          <t>Sud</t>
        </is>
      </c>
      <c r="L111" s="28" t="n">
        <v>10</v>
      </c>
      <c r="M111" t="inlineStr">
        <is>
          <t>Détracteur</t>
        </is>
      </c>
      <c r="N111" s="29">
        <f>--(OR([@[Sp?cialit? 1]]="Oncologie",[@[Sp?cialit? 1]]="H?matologie",[@[Sp?cialit? 2]]="Oncologie",[@[Sp?cialit? 2]]="H?matologie"))</f>
        <v/>
      </c>
    </row>
    <row r="112">
      <c r="B112" t="inlineStr">
        <is>
          <t>BM00109</t>
        </is>
      </c>
      <c r="C112" t="inlineStr">
        <is>
          <t>Mr</t>
        </is>
      </c>
      <c r="D112" t="inlineStr">
        <is>
          <t>Harrison</t>
        </is>
      </c>
      <c r="E112" t="inlineStr">
        <is>
          <t>Charles</t>
        </is>
      </c>
      <c r="F112" t="inlineStr">
        <is>
          <t>Proctologie</t>
        </is>
      </c>
      <c r="G112" t="inlineStr">
        <is>
          <t>Urologie</t>
        </is>
      </c>
      <c r="H112" t="inlineStr">
        <is>
          <t>HCL</t>
        </is>
      </c>
      <c r="I112" t="inlineStr">
        <is>
          <t>Rhône-Alpes</t>
        </is>
      </c>
      <c r="J112" t="inlineStr">
        <is>
          <t>S3</t>
        </is>
      </c>
      <c r="K112" t="inlineStr">
        <is>
          <t>Sud</t>
        </is>
      </c>
      <c r="L112" s="28" t="n">
        <v>10</v>
      </c>
      <c r="M112" t="inlineStr">
        <is>
          <t>Détracteur</t>
        </is>
      </c>
      <c r="N112" s="29">
        <f>--(OR([@[Sp?cialit? 1]]="Oncologie",[@[Sp?cialit? 1]]="H?matologie",[@[Sp?cialit? 2]]="Oncologie",[@[Sp?cialit? 2]]="H?matologie"))</f>
        <v/>
      </c>
    </row>
    <row r="113">
      <c r="B113" t="inlineStr">
        <is>
          <t>BM00110</t>
        </is>
      </c>
      <c r="C113" t="inlineStr">
        <is>
          <t>Mr</t>
        </is>
      </c>
      <c r="D113" t="inlineStr">
        <is>
          <t>Chabal</t>
        </is>
      </c>
      <c r="E113" t="inlineStr">
        <is>
          <t>Jerry</t>
        </is>
      </c>
      <c r="F113" t="inlineStr">
        <is>
          <t>Proctologie</t>
        </is>
      </c>
      <c r="G113" t="inlineStr">
        <is>
          <t>Hématologie</t>
        </is>
      </c>
      <c r="H113" t="inlineStr">
        <is>
          <t>CHU Bordeaux</t>
        </is>
      </c>
      <c r="I113" t="inlineStr">
        <is>
          <t>Aquitaine</t>
        </is>
      </c>
      <c r="J113" t="inlineStr">
        <is>
          <t>S1</t>
        </is>
      </c>
      <c r="K113" t="inlineStr">
        <is>
          <t>Sud</t>
        </is>
      </c>
      <c r="L113" s="28" t="n">
        <v>17</v>
      </c>
      <c r="M113" t="inlineStr">
        <is>
          <t>Détracteur</t>
        </is>
      </c>
      <c r="N113" s="29">
        <f>--(OR([@[Sp?cialit? 1]]="Oncologie",[@[Sp?cialit? 1]]="H?matologie",[@[Sp?cialit? 2]]="Oncologie",[@[Sp?cialit? 2]]="H?matologie"))</f>
        <v/>
      </c>
    </row>
    <row r="114">
      <c r="B114" t="inlineStr">
        <is>
          <t>BM00111</t>
        </is>
      </c>
      <c r="C114" t="inlineStr">
        <is>
          <t>Mr</t>
        </is>
      </c>
      <c r="D114" t="inlineStr">
        <is>
          <t>Chabal</t>
        </is>
      </c>
      <c r="E114" t="inlineStr">
        <is>
          <t>Georges</t>
        </is>
      </c>
      <c r="F114" t="inlineStr">
        <is>
          <t>Radiologie</t>
        </is>
      </c>
      <c r="H114" t="inlineStr">
        <is>
          <t>CHU Lille</t>
        </is>
      </c>
      <c r="I114" t="inlineStr">
        <is>
          <t>Nord Pas-de-Calais</t>
        </is>
      </c>
      <c r="J114" t="inlineStr">
        <is>
          <t>S5</t>
        </is>
      </c>
      <c r="K114" t="inlineStr">
        <is>
          <t>Nord</t>
        </is>
      </c>
      <c r="L114" s="28" t="n">
        <v>14</v>
      </c>
      <c r="M114" t="inlineStr">
        <is>
          <t>Neutre</t>
        </is>
      </c>
      <c r="N114" s="29">
        <f>--(OR([@[Sp?cialit? 1]]="Oncologie",[@[Sp?cialit? 1]]="H?matologie",[@[Sp?cialit? 2]]="Oncologie",[@[Sp?cialit? 2]]="H?matologie"))</f>
        <v/>
      </c>
    </row>
    <row r="115">
      <c r="B115" t="inlineStr">
        <is>
          <t>BM00112</t>
        </is>
      </c>
      <c r="C115" t="inlineStr">
        <is>
          <t>Mr</t>
        </is>
      </c>
      <c r="D115" t="inlineStr">
        <is>
          <t>Kenobi</t>
        </is>
      </c>
      <c r="E115" t="inlineStr">
        <is>
          <t>Tom</t>
        </is>
      </c>
      <c r="G115" t="inlineStr"/>
      <c r="H115" t="inlineStr">
        <is>
          <t>APHP</t>
        </is>
      </c>
      <c r="I115" t="inlineStr">
        <is>
          <t>Ile-de-France</t>
        </is>
      </c>
      <c r="J115" t="inlineStr">
        <is>
          <t>S6</t>
        </is>
      </c>
      <c r="K115" t="inlineStr">
        <is>
          <t>Nord</t>
        </is>
      </c>
      <c r="L115" s="28" t="n">
        <v>19</v>
      </c>
      <c r="M115" t="inlineStr">
        <is>
          <t>Neutre</t>
        </is>
      </c>
      <c r="N115" s="29">
        <f>--(OR([@[Sp?cialit? 1]]="Oncologie",[@[Sp?cialit? 1]]="H?matologie",[@[Sp?cialit? 2]]="Oncologie",[@[Sp?cialit? 2]]="H?matologie"))</f>
        <v/>
      </c>
    </row>
    <row r="116">
      <c r="B116" t="inlineStr">
        <is>
          <t>BM00113</t>
        </is>
      </c>
      <c r="C116" t="inlineStr">
        <is>
          <t>Mr</t>
        </is>
      </c>
      <c r="D116" t="inlineStr">
        <is>
          <t>Harrison</t>
        </is>
      </c>
      <c r="E116" t="inlineStr">
        <is>
          <t>Hervé</t>
        </is>
      </c>
      <c r="F116" t="inlineStr">
        <is>
          <t>Radiologie</t>
        </is>
      </c>
      <c r="G116" t="inlineStr">
        <is>
          <t>Urologie</t>
        </is>
      </c>
      <c r="H116" t="inlineStr">
        <is>
          <t>CHU Lille</t>
        </is>
      </c>
      <c r="I116" t="inlineStr">
        <is>
          <t>Nord Pas-de-Calais</t>
        </is>
      </c>
      <c r="J116" t="inlineStr">
        <is>
          <t>S5</t>
        </is>
      </c>
      <c r="K116" t="inlineStr">
        <is>
          <t>Nord</t>
        </is>
      </c>
      <c r="L116" s="28" t="n">
        <v>9</v>
      </c>
      <c r="M116" t="inlineStr">
        <is>
          <t>Détracteur</t>
        </is>
      </c>
      <c r="N116" s="29">
        <f>--(OR([@[Sp?cialit? 1]]="Oncologie",[@[Sp?cialit? 1]]="H?matologie",[@[Sp?cialit? 2]]="Oncologie",[@[Sp?cialit? 2]]="H?matologie"))</f>
        <v/>
      </c>
    </row>
    <row r="117">
      <c r="B117" t="inlineStr">
        <is>
          <t>BM00114</t>
        </is>
      </c>
      <c r="C117" t="inlineStr">
        <is>
          <t>Mr</t>
        </is>
      </c>
      <c r="D117" t="inlineStr">
        <is>
          <t>Michalo</t>
        </is>
      </c>
      <c r="E117" t="inlineStr">
        <is>
          <t>Jean-Claude</t>
        </is>
      </c>
      <c r="F117" t="inlineStr">
        <is>
          <t>Radiologie</t>
        </is>
      </c>
      <c r="H117" t="inlineStr">
        <is>
          <t>CHU Lille</t>
        </is>
      </c>
      <c r="I117" t="inlineStr">
        <is>
          <t>Nord Pas-de-Calais</t>
        </is>
      </c>
      <c r="J117" t="inlineStr">
        <is>
          <t>S5</t>
        </is>
      </c>
      <c r="K117" t="inlineStr">
        <is>
          <t>Nord</t>
        </is>
      </c>
      <c r="L117" s="28" t="n">
        <v>13</v>
      </c>
      <c r="M117" t="inlineStr">
        <is>
          <t>Détracteur</t>
        </is>
      </c>
      <c r="N117" s="29">
        <f>--(OR([@[Sp?cialit? 1]]="Oncologie",[@[Sp?cialit? 1]]="H?matologie",[@[Sp?cialit? 2]]="Oncologie",[@[Sp?cialit? 2]]="H?matologie"))</f>
        <v/>
      </c>
    </row>
    <row r="118">
      <c r="B118" t="inlineStr">
        <is>
          <t>BM00115</t>
        </is>
      </c>
      <c r="C118" t="inlineStr">
        <is>
          <t>Mr</t>
        </is>
      </c>
      <c r="D118" t="inlineStr">
        <is>
          <t>Cornet</t>
        </is>
      </c>
      <c r="E118" t="inlineStr">
        <is>
          <t>Jean-Michel</t>
        </is>
      </c>
      <c r="G118" t="inlineStr"/>
      <c r="H118" t="inlineStr">
        <is>
          <t>HCL</t>
        </is>
      </c>
      <c r="I118" t="inlineStr">
        <is>
          <t>Rhône-Alpes</t>
        </is>
      </c>
      <c r="J118" t="inlineStr">
        <is>
          <t>S3</t>
        </is>
      </c>
      <c r="K118" t="inlineStr">
        <is>
          <t>Sud</t>
        </is>
      </c>
      <c r="L118" s="28" t="n">
        <v>13</v>
      </c>
      <c r="M118" t="inlineStr">
        <is>
          <t>Détracteur</t>
        </is>
      </c>
      <c r="N118" s="29">
        <f>--(OR([@[Sp?cialit? 1]]="Oncologie",[@[Sp?cialit? 1]]="H?matologie",[@[Sp?cialit? 2]]="Oncologie",[@[Sp?cialit? 2]]="H?matologie"))</f>
        <v/>
      </c>
    </row>
    <row r="119">
      <c r="B119" t="inlineStr">
        <is>
          <t>BM00116</t>
        </is>
      </c>
      <c r="C119" t="inlineStr">
        <is>
          <t>Mme</t>
        </is>
      </c>
      <c r="D119" t="inlineStr">
        <is>
          <t>Michalo</t>
        </is>
      </c>
      <c r="E119" t="inlineStr">
        <is>
          <t>Hermine</t>
        </is>
      </c>
      <c r="F119" t="inlineStr">
        <is>
          <t>Hématologie</t>
        </is>
      </c>
      <c r="H119" t="inlineStr">
        <is>
          <t>APHP</t>
        </is>
      </c>
      <c r="I119" t="inlineStr">
        <is>
          <t>Ile-de-France</t>
        </is>
      </c>
      <c r="J119" t="inlineStr">
        <is>
          <t>S5</t>
        </is>
      </c>
      <c r="K119" t="inlineStr">
        <is>
          <t>Nord</t>
        </is>
      </c>
      <c r="L119" s="28" t="n">
        <v>16</v>
      </c>
      <c r="M119" t="inlineStr">
        <is>
          <t>Prescripteur</t>
        </is>
      </c>
      <c r="N119" s="29">
        <f>--(OR([@[Sp?cialit? 1]]="Oncologie",[@[Sp?cialit? 1]]="H?matologie",[@[Sp?cialit? 2]]="Oncologie",[@[Sp?cialit? 2]]="H?matologie"))</f>
        <v/>
      </c>
    </row>
    <row r="120">
      <c r="B120" t="inlineStr">
        <is>
          <t>BM00117</t>
        </is>
      </c>
      <c r="C120" t="inlineStr">
        <is>
          <t>Mme</t>
        </is>
      </c>
      <c r="D120" t="inlineStr">
        <is>
          <t>Harrison</t>
        </is>
      </c>
      <c r="E120" t="inlineStr">
        <is>
          <t>Julia</t>
        </is>
      </c>
      <c r="F120" t="inlineStr">
        <is>
          <t>Radiologie</t>
        </is>
      </c>
      <c r="H120" t="inlineStr">
        <is>
          <t>APHP</t>
        </is>
      </c>
      <c r="I120" t="inlineStr">
        <is>
          <t>Ile-de-France</t>
        </is>
      </c>
      <c r="J120" t="inlineStr">
        <is>
          <t>S6</t>
        </is>
      </c>
      <c r="K120" t="inlineStr">
        <is>
          <t>Nord</t>
        </is>
      </c>
      <c r="L120" s="28" t="n">
        <v>15</v>
      </c>
      <c r="M120" t="inlineStr">
        <is>
          <t>Prescripteur</t>
        </is>
      </c>
      <c r="N120" s="29">
        <f>--(OR([@[Sp?cialit? 1]]="Oncologie",[@[Sp?cialit? 1]]="H?matologie",[@[Sp?cialit? 2]]="Oncologie",[@[Sp?cialit? 2]]="H?matologie"))</f>
        <v/>
      </c>
    </row>
    <row r="121">
      <c r="B121" t="inlineStr">
        <is>
          <t>BM00118</t>
        </is>
      </c>
      <c r="C121" t="inlineStr">
        <is>
          <t>Mme</t>
        </is>
      </c>
      <c r="D121" t="inlineStr">
        <is>
          <t>McCartney</t>
        </is>
      </c>
      <c r="E121" t="inlineStr">
        <is>
          <t>Micheline</t>
        </is>
      </c>
      <c r="G121" t="inlineStr"/>
      <c r="H121" t="inlineStr">
        <is>
          <t>APHP</t>
        </is>
      </c>
      <c r="I121" t="inlineStr">
        <is>
          <t>Ile-de-France</t>
        </is>
      </c>
      <c r="J121" t="inlineStr">
        <is>
          <t>S6</t>
        </is>
      </c>
      <c r="K121" t="inlineStr">
        <is>
          <t>Nord</t>
        </is>
      </c>
      <c r="L121" s="28" t="n">
        <v>12</v>
      </c>
      <c r="M121" t="inlineStr">
        <is>
          <t>Prescripteur</t>
        </is>
      </c>
      <c r="N121" s="29">
        <f>--(OR([@[Sp?cialit? 1]]="Oncologie",[@[Sp?cialit? 1]]="H?matologie",[@[Sp?cialit? 2]]="Oncologie",[@[Sp?cialit? 2]]="H?matologie"))</f>
        <v/>
      </c>
    </row>
    <row r="122">
      <c r="B122" t="inlineStr">
        <is>
          <t>BM00119</t>
        </is>
      </c>
      <c r="C122" t="inlineStr">
        <is>
          <t>Mme</t>
        </is>
      </c>
      <c r="D122" t="inlineStr">
        <is>
          <t>Harrison</t>
        </is>
      </c>
      <c r="E122" t="inlineStr">
        <is>
          <t>Bernadette</t>
        </is>
      </c>
      <c r="F122" t="inlineStr">
        <is>
          <t>Oncologie</t>
        </is>
      </c>
      <c r="G122" t="inlineStr">
        <is>
          <t>Radiologie</t>
        </is>
      </c>
      <c r="H122" t="inlineStr">
        <is>
          <t>APHP</t>
        </is>
      </c>
      <c r="I122" t="inlineStr">
        <is>
          <t>Ile-de-France</t>
        </is>
      </c>
      <c r="J122" t="inlineStr">
        <is>
          <t>S6</t>
        </is>
      </c>
      <c r="K122" t="inlineStr">
        <is>
          <t>Nord</t>
        </is>
      </c>
      <c r="L122" s="28" t="n">
        <v>18</v>
      </c>
      <c r="M122" t="inlineStr">
        <is>
          <t>Neutre</t>
        </is>
      </c>
      <c r="N122" s="29">
        <f>--(OR([@[Sp?cialit? 1]]="Oncologie",[@[Sp?cialit? 1]]="H?matologie",[@[Sp?cialit? 2]]="Oncologie",[@[Sp?cialit? 2]]="H?matologie"))</f>
        <v/>
      </c>
    </row>
    <row r="123">
      <c r="B123" t="inlineStr">
        <is>
          <t>BM00120</t>
        </is>
      </c>
      <c r="C123" t="inlineStr">
        <is>
          <t>Mme</t>
        </is>
      </c>
      <c r="D123" t="inlineStr">
        <is>
          <t>McLane</t>
        </is>
      </c>
      <c r="E123" t="inlineStr">
        <is>
          <t>Cléopatre</t>
        </is>
      </c>
      <c r="G123" t="inlineStr"/>
      <c r="H123" t="inlineStr">
        <is>
          <t>CHU Bordeaux</t>
        </is>
      </c>
      <c r="I123" t="inlineStr">
        <is>
          <t>Aquitaine</t>
        </is>
      </c>
      <c r="J123" t="inlineStr">
        <is>
          <t>S1</t>
        </is>
      </c>
      <c r="K123" t="inlineStr">
        <is>
          <t>Sud</t>
        </is>
      </c>
      <c r="L123" s="28" t="n">
        <v>18</v>
      </c>
      <c r="M123" t="inlineStr">
        <is>
          <t>Neutre</t>
        </is>
      </c>
      <c r="N123" s="29">
        <f>--(OR([@[Sp?cialit? 1]]="Oncologie",[@[Sp?cialit? 1]]="H?matologie",[@[Sp?cialit? 2]]="Oncologie",[@[Sp?cialit? 2]]="H?matologie"))</f>
        <v/>
      </c>
    </row>
    <row r="124">
      <c r="B124" t="inlineStr">
        <is>
          <t>BM00121</t>
        </is>
      </c>
      <c r="C124" t="inlineStr">
        <is>
          <t>Mme</t>
        </is>
      </c>
      <c r="D124" t="inlineStr">
        <is>
          <t>Brassens</t>
        </is>
      </c>
      <c r="E124" t="inlineStr">
        <is>
          <t>Margaret</t>
        </is>
      </c>
      <c r="F124" t="inlineStr">
        <is>
          <t>Radiologie</t>
        </is>
      </c>
      <c r="G124" t="inlineStr">
        <is>
          <t>Urologie</t>
        </is>
      </c>
      <c r="H124" t="inlineStr">
        <is>
          <t>CHU Nantes</t>
        </is>
      </c>
      <c r="I124" t="inlineStr">
        <is>
          <t>Pays de la Loire</t>
        </is>
      </c>
      <c r="J124" t="inlineStr">
        <is>
          <t>S4</t>
        </is>
      </c>
      <c r="K124" t="inlineStr">
        <is>
          <t>Nord</t>
        </is>
      </c>
      <c r="L124" s="28" t="n">
        <v>2</v>
      </c>
      <c r="M124" t="inlineStr">
        <is>
          <t>Prescripteur</t>
        </is>
      </c>
      <c r="N124" s="29">
        <f>--(OR([@[Sp?cialit? 1]]="Oncologie",[@[Sp?cialit? 1]]="H?matologie",[@[Sp?cialit? 2]]="Oncologie",[@[Sp?cialit? 2]]="H?matologie"))</f>
        <v/>
      </c>
    </row>
    <row r="125">
      <c r="B125" t="inlineStr">
        <is>
          <t>BM00122</t>
        </is>
      </c>
      <c r="C125" t="inlineStr">
        <is>
          <t>Mr</t>
        </is>
      </c>
      <c r="D125" t="inlineStr">
        <is>
          <t>Michelet</t>
        </is>
      </c>
      <c r="E125" t="inlineStr">
        <is>
          <t>Ursule</t>
        </is>
      </c>
      <c r="G125" t="inlineStr"/>
      <c r="H125" t="inlineStr">
        <is>
          <t>CHU Bordeaux</t>
        </is>
      </c>
      <c r="I125" t="inlineStr">
        <is>
          <t>Aquitaine</t>
        </is>
      </c>
      <c r="J125" t="inlineStr">
        <is>
          <t>S1</t>
        </is>
      </c>
      <c r="K125" t="inlineStr">
        <is>
          <t>Sud</t>
        </is>
      </c>
      <c r="L125" s="28" t="n">
        <v>0</v>
      </c>
      <c r="M125" t="inlineStr">
        <is>
          <t>Détracteur</t>
        </is>
      </c>
      <c r="N125" s="29">
        <f>--(OR([@[Sp?cialit? 1]]="Oncologie",[@[Sp?cialit? 1]]="H?matologie",[@[Sp?cialit? 2]]="Oncologie",[@[Sp?cialit? 2]]="H?matologie"))</f>
        <v/>
      </c>
    </row>
    <row r="126">
      <c r="B126" t="inlineStr">
        <is>
          <t>BM00123</t>
        </is>
      </c>
      <c r="C126" t="inlineStr">
        <is>
          <t>Mme</t>
        </is>
      </c>
      <c r="D126" t="inlineStr">
        <is>
          <t>Kenobi</t>
        </is>
      </c>
      <c r="E126" t="inlineStr">
        <is>
          <t>Serena</t>
        </is>
      </c>
      <c r="G126" t="inlineStr"/>
      <c r="H126" t="inlineStr">
        <is>
          <t>APHP</t>
        </is>
      </c>
      <c r="I126" t="inlineStr">
        <is>
          <t>Ile-de-France</t>
        </is>
      </c>
      <c r="J126" t="inlineStr">
        <is>
          <t>S6</t>
        </is>
      </c>
      <c r="K126" t="inlineStr">
        <is>
          <t>Nord</t>
        </is>
      </c>
      <c r="L126" s="28" t="n">
        <v>1</v>
      </c>
      <c r="M126" t="inlineStr">
        <is>
          <t>Prescripteur</t>
        </is>
      </c>
      <c r="N126" s="29">
        <f>--(OR([@[Sp?cialit? 1]]="Oncologie",[@[Sp?cialit? 1]]="H?matologie",[@[Sp?cialit? 2]]="Oncologie",[@[Sp?cialit? 2]]="H?matologie"))</f>
        <v/>
      </c>
    </row>
    <row r="127">
      <c r="B127" t="inlineStr">
        <is>
          <t>BM00124</t>
        </is>
      </c>
      <c r="C127" t="inlineStr">
        <is>
          <t>Mme</t>
        </is>
      </c>
      <c r="D127" t="inlineStr">
        <is>
          <t>Diaz</t>
        </is>
      </c>
      <c r="E127" t="inlineStr">
        <is>
          <t>Pauline</t>
        </is>
      </c>
      <c r="F127" t="inlineStr">
        <is>
          <t>Radiologie</t>
        </is>
      </c>
      <c r="G127" t="inlineStr">
        <is>
          <t>Oncologie</t>
        </is>
      </c>
      <c r="H127" t="inlineStr">
        <is>
          <t>CHU Bordeaux</t>
        </is>
      </c>
      <c r="I127" t="inlineStr">
        <is>
          <t>Aquitaine</t>
        </is>
      </c>
      <c r="J127" t="inlineStr">
        <is>
          <t>S1</t>
        </is>
      </c>
      <c r="K127" t="inlineStr">
        <is>
          <t>Sud</t>
        </is>
      </c>
      <c r="L127" s="28" t="n">
        <v>15</v>
      </c>
      <c r="M127" t="inlineStr">
        <is>
          <t>Neutre</t>
        </is>
      </c>
      <c r="N127" s="29">
        <f>--(OR([@[Sp?cialit? 1]]="Oncologie",[@[Sp?cialit? 1]]="H?matologie",[@[Sp?cialit? 2]]="Oncologie",[@[Sp?cialit? 2]]="H?matologie"))</f>
        <v/>
      </c>
    </row>
    <row r="128">
      <c r="B128" t="inlineStr">
        <is>
          <t xml:space="preserve"> BM00125</t>
        </is>
      </c>
      <c r="C128" t="inlineStr">
        <is>
          <t>Mr</t>
        </is>
      </c>
      <c r="D128" t="inlineStr">
        <is>
          <t>Orban</t>
        </is>
      </c>
      <c r="E128" t="inlineStr">
        <is>
          <t>André</t>
        </is>
      </c>
      <c r="F128" t="inlineStr">
        <is>
          <t>Proctologie</t>
        </is>
      </c>
      <c r="H128" t="inlineStr">
        <is>
          <t>APHP</t>
        </is>
      </c>
      <c r="I128" t="inlineStr">
        <is>
          <t>Ile-de-France</t>
        </is>
      </c>
      <c r="J128" t="inlineStr">
        <is>
          <t>S6</t>
        </is>
      </c>
      <c r="K128" t="inlineStr">
        <is>
          <t>Nord</t>
        </is>
      </c>
      <c r="L128" s="28" t="n">
        <v>2</v>
      </c>
      <c r="M128" t="inlineStr">
        <is>
          <t>Détracteur</t>
        </is>
      </c>
      <c r="N128" s="29">
        <f>--(OR([@[Sp?cialit? 1]]="Oncologie",[@[Sp?cialit? 1]]="H?matologie",[@[Sp?cialit? 2]]="Oncologie",[@[Sp?cialit? 2]]="H?matologie"))</f>
        <v/>
      </c>
    </row>
    <row r="129">
      <c r="B129" t="inlineStr">
        <is>
          <t>BM00126</t>
        </is>
      </c>
      <c r="C129" t="inlineStr">
        <is>
          <t>Mr</t>
        </is>
      </c>
      <c r="D129" t="inlineStr">
        <is>
          <t>Osaka</t>
        </is>
      </c>
      <c r="E129" t="inlineStr">
        <is>
          <t>Jacques</t>
        </is>
      </c>
      <c r="F129" t="inlineStr">
        <is>
          <t>Hématologie</t>
        </is>
      </c>
      <c r="H129" t="inlineStr">
        <is>
          <t>CHU Nantes</t>
        </is>
      </c>
      <c r="I129" t="inlineStr">
        <is>
          <t>Pays de la Loire</t>
        </is>
      </c>
      <c r="J129" t="inlineStr">
        <is>
          <t>S4</t>
        </is>
      </c>
      <c r="K129" t="inlineStr">
        <is>
          <t>Nord</t>
        </is>
      </c>
      <c r="L129" s="28" t="n">
        <v>5</v>
      </c>
      <c r="M129" t="inlineStr">
        <is>
          <t>Détracteur</t>
        </is>
      </c>
      <c r="N129" s="29">
        <f>--(OR([@[Sp?cialit? 1]]="Oncologie",[@[Sp?cialit? 1]]="H?matologie",[@[Sp?cialit? 2]]="Oncologie",[@[Sp?cialit? 2]]="H?matologie"))</f>
        <v/>
      </c>
    </row>
    <row r="130">
      <c r="B130" t="inlineStr">
        <is>
          <t>BM00127</t>
        </is>
      </c>
      <c r="C130" t="inlineStr">
        <is>
          <t>Mme</t>
        </is>
      </c>
      <c r="D130" t="inlineStr">
        <is>
          <t>Star</t>
        </is>
      </c>
      <c r="E130" t="inlineStr">
        <is>
          <t>Micheline</t>
        </is>
      </c>
      <c r="G130" t="inlineStr"/>
      <c r="H130" t="inlineStr">
        <is>
          <t>CHU Bordeaux</t>
        </is>
      </c>
      <c r="I130" t="inlineStr">
        <is>
          <t>Aquitaine</t>
        </is>
      </c>
      <c r="J130" t="inlineStr">
        <is>
          <t>S1</t>
        </is>
      </c>
      <c r="K130" t="inlineStr">
        <is>
          <t>Sud</t>
        </is>
      </c>
      <c r="L130" s="28" t="n">
        <v>19</v>
      </c>
      <c r="M130" t="inlineStr">
        <is>
          <t>Neutre</t>
        </is>
      </c>
      <c r="N130" s="29">
        <f>--(OR([@[Sp?cialit? 1]]="Oncologie",[@[Sp?cialit? 1]]="H?matologie",[@[Sp?cialit? 2]]="Oncologie",[@[Sp?cialit? 2]]="H?matologie"))</f>
        <v/>
      </c>
    </row>
    <row r="131">
      <c r="B131" t="inlineStr">
        <is>
          <t>BM00128</t>
        </is>
      </c>
      <c r="C131" t="inlineStr">
        <is>
          <t>Mme</t>
        </is>
      </c>
      <c r="D131" t="inlineStr">
        <is>
          <t>Diaz</t>
        </is>
      </c>
      <c r="E131" t="inlineStr">
        <is>
          <t>Cléopatre</t>
        </is>
      </c>
      <c r="F131" t="inlineStr">
        <is>
          <t>Oncologie</t>
        </is>
      </c>
      <c r="G131" t="inlineStr">
        <is>
          <t>Hématologie</t>
        </is>
      </c>
      <c r="H131" t="inlineStr">
        <is>
          <t>APHM</t>
        </is>
      </c>
      <c r="I131" t="inlineStr">
        <is>
          <t>Provence Alpes Côte d'Azur</t>
        </is>
      </c>
      <c r="J131" t="inlineStr">
        <is>
          <t>S2</t>
        </is>
      </c>
      <c r="K131" t="inlineStr">
        <is>
          <t>Sud</t>
        </is>
      </c>
      <c r="L131" s="28" t="n">
        <v>5</v>
      </c>
      <c r="M131" t="inlineStr">
        <is>
          <t>Prescripteur</t>
        </is>
      </c>
      <c r="N131" s="29">
        <f>--(OR([@[Sp?cialit? 1]]="Oncologie",[@[Sp?cialit? 1]]="H?matologie",[@[Sp?cialit? 2]]="Oncologie",[@[Sp?cialit? 2]]="H?matologie"))</f>
        <v/>
      </c>
    </row>
    <row r="132">
      <c r="B132" t="inlineStr">
        <is>
          <t>BM00129</t>
        </is>
      </c>
      <c r="C132" t="inlineStr">
        <is>
          <t>Mme</t>
        </is>
      </c>
      <c r="D132" t="inlineStr">
        <is>
          <t>Kilmister</t>
        </is>
      </c>
      <c r="E132" t="inlineStr">
        <is>
          <t>Philomène</t>
        </is>
      </c>
      <c r="F132" t="inlineStr">
        <is>
          <t>Radiologie</t>
        </is>
      </c>
      <c r="H132" t="inlineStr">
        <is>
          <t>CHU Nantes</t>
        </is>
      </c>
      <c r="I132" t="inlineStr">
        <is>
          <t>Pays de la Loire</t>
        </is>
      </c>
      <c r="J132" t="inlineStr">
        <is>
          <t>S4</t>
        </is>
      </c>
      <c r="K132" t="inlineStr">
        <is>
          <t>Nord</t>
        </is>
      </c>
      <c r="L132" s="28" t="n">
        <v>10</v>
      </c>
      <c r="M132" t="inlineStr">
        <is>
          <t>Prescripteur</t>
        </is>
      </c>
      <c r="N132" s="29">
        <f>--(OR([@[Sp?cialit? 1]]="Oncologie",[@[Sp?cialit? 1]]="H?matologie",[@[Sp?cialit? 2]]="Oncologie",[@[Sp?cialit? 2]]="H?matologie"))</f>
        <v/>
      </c>
    </row>
    <row r="133">
      <c r="B133" t="inlineStr">
        <is>
          <t>BM00130</t>
        </is>
      </c>
      <c r="C133" t="inlineStr">
        <is>
          <t>Mme</t>
        </is>
      </c>
      <c r="D133" t="inlineStr">
        <is>
          <t>Chabal</t>
        </is>
      </c>
      <c r="E133" t="inlineStr">
        <is>
          <t>Venus</t>
        </is>
      </c>
      <c r="F133" t="inlineStr">
        <is>
          <t>Oncologie</t>
        </is>
      </c>
      <c r="G133" t="inlineStr">
        <is>
          <t>Radiologie</t>
        </is>
      </c>
      <c r="H133" t="inlineStr">
        <is>
          <t>APHM</t>
        </is>
      </c>
      <c r="I133" t="inlineStr">
        <is>
          <t>Provence Alpes Côte d'Azur</t>
        </is>
      </c>
      <c r="J133" t="inlineStr">
        <is>
          <t>S2</t>
        </is>
      </c>
      <c r="K133" t="inlineStr">
        <is>
          <t>Sud</t>
        </is>
      </c>
      <c r="L133" s="28" t="n">
        <v>2</v>
      </c>
      <c r="M133" t="inlineStr">
        <is>
          <t>Neutre</t>
        </is>
      </c>
      <c r="N133" s="29">
        <f>--(OR([@[Sp?cialit? 1]]="Oncologie",[@[Sp?cialit? 1]]="H?matologie",[@[Sp?cialit? 2]]="Oncologie",[@[Sp?cialit? 2]]="H?matologie"))</f>
        <v/>
      </c>
    </row>
    <row r="134">
      <c r="B134" t="inlineStr">
        <is>
          <t>BM00131</t>
        </is>
      </c>
      <c r="C134" t="inlineStr">
        <is>
          <t>Mme</t>
        </is>
      </c>
      <c r="D134" t="inlineStr">
        <is>
          <t>Star</t>
        </is>
      </c>
      <c r="E134" t="inlineStr">
        <is>
          <t>Julia</t>
        </is>
      </c>
      <c r="G134" t="inlineStr"/>
      <c r="H134" t="inlineStr">
        <is>
          <t>APHM</t>
        </is>
      </c>
      <c r="I134" t="inlineStr">
        <is>
          <t>Provence Alpes Côte d'Azur</t>
        </is>
      </c>
      <c r="J134" t="inlineStr">
        <is>
          <t>S2</t>
        </is>
      </c>
      <c r="K134" t="inlineStr">
        <is>
          <t>Sud</t>
        </is>
      </c>
      <c r="L134" s="28" t="n">
        <v>15</v>
      </c>
      <c r="M134" t="inlineStr">
        <is>
          <t>Prescripteur</t>
        </is>
      </c>
      <c r="N134" s="29">
        <f>--(OR([@[Sp?cialit? 1]]="Oncologie",[@[Sp?cialit? 1]]="H?matologie",[@[Sp?cialit? 2]]="Oncologie",[@[Sp?cialit? 2]]="H?matologie"))</f>
        <v/>
      </c>
    </row>
    <row r="135">
      <c r="B135" t="inlineStr">
        <is>
          <t>BM00132</t>
        </is>
      </c>
      <c r="C135" t="inlineStr">
        <is>
          <t>Mme</t>
        </is>
      </c>
      <c r="D135" t="inlineStr">
        <is>
          <t>Hugo</t>
        </is>
      </c>
      <c r="E135" t="inlineStr">
        <is>
          <t>Serena</t>
        </is>
      </c>
      <c r="F135" t="inlineStr">
        <is>
          <t>Proctologie</t>
        </is>
      </c>
      <c r="G135" t="inlineStr">
        <is>
          <t>Oncologie</t>
        </is>
      </c>
      <c r="H135" t="inlineStr">
        <is>
          <t>CHU Bordeaux</t>
        </is>
      </c>
      <c r="I135" t="inlineStr">
        <is>
          <t>Aquitaine</t>
        </is>
      </c>
      <c r="J135" t="inlineStr">
        <is>
          <t>S1</t>
        </is>
      </c>
      <c r="K135" t="inlineStr">
        <is>
          <t>Sud</t>
        </is>
      </c>
      <c r="L135" s="28" t="n">
        <v>17</v>
      </c>
      <c r="M135" t="inlineStr">
        <is>
          <t>Prescripteur</t>
        </is>
      </c>
      <c r="N135" s="29">
        <f>--(OR([@[Sp?cialit? 1]]="Oncologie",[@[Sp?cialit? 1]]="H?matologie",[@[Sp?cialit? 2]]="Oncologie",[@[Sp?cialit? 2]]="H?matologie"))</f>
        <v/>
      </c>
    </row>
    <row r="136">
      <c r="B136" t="inlineStr">
        <is>
          <t>BM00133</t>
        </is>
      </c>
      <c r="C136" t="inlineStr">
        <is>
          <t>Mme</t>
        </is>
      </c>
      <c r="D136" t="inlineStr">
        <is>
          <t>Chabal</t>
        </is>
      </c>
      <c r="E136" t="inlineStr">
        <is>
          <t>Bernadette</t>
        </is>
      </c>
      <c r="F136" t="inlineStr">
        <is>
          <t>Oncologie</t>
        </is>
      </c>
      <c r="G136" t="inlineStr">
        <is>
          <t>Urologie</t>
        </is>
      </c>
      <c r="H136" t="inlineStr">
        <is>
          <t>APHP</t>
        </is>
      </c>
      <c r="I136" t="inlineStr">
        <is>
          <t>Ile-de-France</t>
        </is>
      </c>
      <c r="J136" t="inlineStr">
        <is>
          <t>S6</t>
        </is>
      </c>
      <c r="K136" t="inlineStr">
        <is>
          <t>Nord</t>
        </is>
      </c>
      <c r="L136" s="28" t="n">
        <v>5</v>
      </c>
      <c r="M136" t="inlineStr">
        <is>
          <t>Prescripteur</t>
        </is>
      </c>
      <c r="N136" s="29">
        <f>--(OR([@[Sp?cialit? 1]]="Oncologie",[@[Sp?cialit? 1]]="H?matologie",[@[Sp?cialit? 2]]="Oncologie",[@[Sp?cialit? 2]]="H?matologie"))</f>
        <v/>
      </c>
    </row>
    <row r="137">
      <c r="B137" t="inlineStr">
        <is>
          <t>BM00134</t>
        </is>
      </c>
      <c r="C137" t="inlineStr">
        <is>
          <t>Mme</t>
        </is>
      </c>
      <c r="D137" t="inlineStr">
        <is>
          <t>Brassens</t>
        </is>
      </c>
      <c r="E137" t="inlineStr">
        <is>
          <t>Philomène</t>
        </is>
      </c>
      <c r="F137" t="inlineStr">
        <is>
          <t>Proctologie</t>
        </is>
      </c>
      <c r="G137" t="inlineStr">
        <is>
          <t>Urologie</t>
        </is>
      </c>
      <c r="H137" t="inlineStr">
        <is>
          <t>CHU Lille</t>
        </is>
      </c>
      <c r="I137" t="inlineStr">
        <is>
          <t>Nord Pas-de-Calais</t>
        </is>
      </c>
      <c r="J137" t="inlineStr">
        <is>
          <t>S5</t>
        </is>
      </c>
      <c r="K137" t="inlineStr">
        <is>
          <t>Nord</t>
        </is>
      </c>
      <c r="L137" s="28" t="n">
        <v>8</v>
      </c>
      <c r="M137" t="inlineStr">
        <is>
          <t>Prescripteur</t>
        </is>
      </c>
      <c r="N137" s="29">
        <f>--(OR([@[Sp?cialit? 1]]="Oncologie",[@[Sp?cialit? 1]]="H?matologie",[@[Sp?cialit? 2]]="Oncologie",[@[Sp?cialit? 2]]="H?matologie"))</f>
        <v/>
      </c>
    </row>
    <row r="138">
      <c r="B138" t="inlineStr">
        <is>
          <t>BM00135</t>
        </is>
      </c>
      <c r="C138" t="inlineStr">
        <is>
          <t>Mme</t>
        </is>
      </c>
      <c r="D138" t="inlineStr">
        <is>
          <t>Lennon</t>
        </is>
      </c>
      <c r="E138" t="inlineStr">
        <is>
          <t>Cléopatre</t>
        </is>
      </c>
      <c r="G138" t="inlineStr"/>
      <c r="H138" t="inlineStr">
        <is>
          <t>APHP</t>
        </is>
      </c>
      <c r="I138" t="inlineStr">
        <is>
          <t>Ile-de-France</t>
        </is>
      </c>
      <c r="J138" t="inlineStr">
        <is>
          <t>S6</t>
        </is>
      </c>
      <c r="K138" t="inlineStr">
        <is>
          <t>Nord</t>
        </is>
      </c>
      <c r="L138" s="28" t="n">
        <v>8</v>
      </c>
      <c r="M138" t="inlineStr">
        <is>
          <t>Neutre</t>
        </is>
      </c>
      <c r="N138" s="29">
        <f>--(OR([@[Sp?cialit? 1]]="Oncologie",[@[Sp?cialit? 1]]="H?matologie",[@[Sp?cialit? 2]]="Oncologie",[@[Sp?cialit? 2]]="H?matologie"))</f>
        <v/>
      </c>
    </row>
    <row r="139">
      <c r="B139" t="inlineStr">
        <is>
          <t>BM00136</t>
        </is>
      </c>
      <c r="C139" t="inlineStr">
        <is>
          <t>Mr</t>
        </is>
      </c>
      <c r="D139" t="inlineStr">
        <is>
          <t>Cornet</t>
        </is>
      </c>
      <c r="E139" t="inlineStr">
        <is>
          <t>Nicolas</t>
        </is>
      </c>
      <c r="F139" t="inlineStr">
        <is>
          <t>Oncologie</t>
        </is>
      </c>
      <c r="G139" t="inlineStr">
        <is>
          <t>Radiologie</t>
        </is>
      </c>
      <c r="H139" t="inlineStr">
        <is>
          <t>APHP</t>
        </is>
      </c>
      <c r="I139" t="inlineStr">
        <is>
          <t>Ile-de-France</t>
        </is>
      </c>
      <c r="J139" t="inlineStr">
        <is>
          <t>S6</t>
        </is>
      </c>
      <c r="K139" t="inlineStr">
        <is>
          <t>Nord</t>
        </is>
      </c>
      <c r="L139" s="28" t="n">
        <v>11</v>
      </c>
      <c r="M139" t="inlineStr">
        <is>
          <t>Détracteur</t>
        </is>
      </c>
      <c r="N139" s="29">
        <f>--(OR([@[Sp?cialit? 1]]="Oncologie",[@[Sp?cialit? 1]]="H?matologie",[@[Sp?cialit? 2]]="Oncologie",[@[Sp?cialit? 2]]="H?matologie"))</f>
        <v/>
      </c>
    </row>
    <row r="140">
      <c r="B140" t="inlineStr">
        <is>
          <t>BM00137</t>
        </is>
      </c>
      <c r="C140" t="inlineStr">
        <is>
          <t>Mme</t>
        </is>
      </c>
      <c r="D140" t="inlineStr">
        <is>
          <t>Liszt</t>
        </is>
      </c>
      <c r="E140" t="inlineStr">
        <is>
          <t>Bernadette</t>
        </is>
      </c>
      <c r="F140" t="inlineStr">
        <is>
          <t>Oncologie</t>
        </is>
      </c>
      <c r="G140" t="inlineStr">
        <is>
          <t>Hématologie</t>
        </is>
      </c>
      <c r="H140" t="inlineStr">
        <is>
          <t>CHU Lille</t>
        </is>
      </c>
      <c r="I140" t="inlineStr">
        <is>
          <t>Nord Pas-de-Calais</t>
        </is>
      </c>
      <c r="J140" t="inlineStr">
        <is>
          <t>S5</t>
        </is>
      </c>
      <c r="K140" t="inlineStr">
        <is>
          <t>Nord</t>
        </is>
      </c>
      <c r="L140" s="28" t="n">
        <v>17</v>
      </c>
      <c r="M140" t="inlineStr">
        <is>
          <t>Prescripteur</t>
        </is>
      </c>
      <c r="N140" s="29">
        <f>--(OR([@[Sp?cialit? 1]]="Oncologie",[@[Sp?cialit? 1]]="H?matologie",[@[Sp?cialit? 2]]="Oncologie",[@[Sp?cialit? 2]]="H?matologie"))</f>
        <v/>
      </c>
    </row>
    <row r="141">
      <c r="B141" t="inlineStr">
        <is>
          <t>BM00138</t>
        </is>
      </c>
      <c r="C141" t="inlineStr">
        <is>
          <t>Mr</t>
        </is>
      </c>
      <c r="D141" t="inlineStr">
        <is>
          <t>Céline</t>
        </is>
      </c>
      <c r="E141" t="inlineStr">
        <is>
          <t>Valéry</t>
        </is>
      </c>
      <c r="G141" t="inlineStr"/>
      <c r="H141" t="inlineStr">
        <is>
          <t>CHU Nantes</t>
        </is>
      </c>
      <c r="I141" t="inlineStr">
        <is>
          <t>Pays de la Loire</t>
        </is>
      </c>
      <c r="J141" t="inlineStr">
        <is>
          <t>S4</t>
        </is>
      </c>
      <c r="K141" t="inlineStr">
        <is>
          <t>Nord</t>
        </is>
      </c>
      <c r="L141" s="28" t="n">
        <v>12</v>
      </c>
      <c r="M141" t="inlineStr">
        <is>
          <t>Neutre</t>
        </is>
      </c>
      <c r="N141" s="29">
        <f>--(OR([@[Sp?cialit? 1]]="Oncologie",[@[Sp?cialit? 1]]="H?matologie",[@[Sp?cialit? 2]]="Oncologie",[@[Sp?cialit? 2]]="H?matologie"))</f>
        <v/>
      </c>
    </row>
    <row r="142">
      <c r="B142" t="inlineStr">
        <is>
          <t>BM00139</t>
        </is>
      </c>
      <c r="C142" t="inlineStr">
        <is>
          <t>Mr</t>
        </is>
      </c>
      <c r="D142" t="inlineStr">
        <is>
          <t>Chabal</t>
        </is>
      </c>
      <c r="E142" t="inlineStr">
        <is>
          <t>Charles</t>
        </is>
      </c>
      <c r="G142" t="inlineStr"/>
      <c r="H142" t="inlineStr">
        <is>
          <t>CHU Bordeaux</t>
        </is>
      </c>
      <c r="I142" t="inlineStr">
        <is>
          <t>Aquitaine</t>
        </is>
      </c>
      <c r="J142" t="inlineStr">
        <is>
          <t>S1</t>
        </is>
      </c>
      <c r="K142" t="inlineStr">
        <is>
          <t>Sud</t>
        </is>
      </c>
      <c r="L142" s="28" t="n">
        <v>2</v>
      </c>
      <c r="M142" t="inlineStr">
        <is>
          <t>Détracteur</t>
        </is>
      </c>
      <c r="N142" s="29">
        <f>--(OR([@[Sp?cialit? 1]]="Oncologie",[@[Sp?cialit? 1]]="H?matologie",[@[Sp?cialit? 2]]="Oncologie",[@[Sp?cialit? 2]]="H?matologie"))</f>
        <v/>
      </c>
    </row>
    <row r="143">
      <c r="B143" t="inlineStr">
        <is>
          <t>BM00140</t>
        </is>
      </c>
      <c r="C143" t="inlineStr">
        <is>
          <t>Mr</t>
        </is>
      </c>
      <c r="D143" t="inlineStr">
        <is>
          <t>Exarchopoulos</t>
        </is>
      </c>
      <c r="E143" t="inlineStr">
        <is>
          <t>Zinedine</t>
        </is>
      </c>
      <c r="F143" t="inlineStr">
        <is>
          <t>Radiologie</t>
        </is>
      </c>
      <c r="H143" t="inlineStr">
        <is>
          <t>CHU Bordeaux</t>
        </is>
      </c>
      <c r="I143" t="inlineStr">
        <is>
          <t>Aquitaine</t>
        </is>
      </c>
      <c r="J143" t="inlineStr">
        <is>
          <t>S1</t>
        </is>
      </c>
      <c r="K143" t="inlineStr">
        <is>
          <t>Sud</t>
        </is>
      </c>
      <c r="L143" s="28" t="n">
        <v>11</v>
      </c>
      <c r="M143" t="inlineStr">
        <is>
          <t>Neutre</t>
        </is>
      </c>
      <c r="N143" s="29">
        <f>--(OR([@[Sp?cialit? 1]]="Oncologie",[@[Sp?cialit? 1]]="H?matologie",[@[Sp?cialit? 2]]="Oncologie",[@[Sp?cialit? 2]]="H?matologie"))</f>
        <v/>
      </c>
    </row>
    <row r="144">
      <c r="B144" t="inlineStr">
        <is>
          <t>BM00141</t>
        </is>
      </c>
      <c r="C144" t="inlineStr">
        <is>
          <t>Mme</t>
        </is>
      </c>
      <c r="D144" t="inlineStr">
        <is>
          <t>Osaka</t>
        </is>
      </c>
      <c r="E144" t="inlineStr">
        <is>
          <t>Hermine</t>
        </is>
      </c>
      <c r="F144" t="inlineStr">
        <is>
          <t>Hématologie</t>
        </is>
      </c>
      <c r="G144" t="inlineStr">
        <is>
          <t>Oncologie</t>
        </is>
      </c>
      <c r="H144" t="inlineStr">
        <is>
          <t>CHU Bordeaux</t>
        </is>
      </c>
      <c r="I144" t="inlineStr">
        <is>
          <t>Aquitaine</t>
        </is>
      </c>
      <c r="J144" t="inlineStr">
        <is>
          <t>S1</t>
        </is>
      </c>
      <c r="K144" t="inlineStr">
        <is>
          <t>Sud</t>
        </is>
      </c>
      <c r="L144" s="28" t="n">
        <v>2</v>
      </c>
      <c r="M144" t="inlineStr">
        <is>
          <t>Prescripteur</t>
        </is>
      </c>
      <c r="N144" s="29">
        <f>--(OR([@[Sp?cialit? 1]]="Oncologie",[@[Sp?cialit? 1]]="H?matologie",[@[Sp?cialit? 2]]="Oncologie",[@[Sp?cialit? 2]]="H?matologie"))</f>
        <v/>
      </c>
    </row>
    <row r="145">
      <c r="B145" t="inlineStr">
        <is>
          <t>BM00142</t>
        </is>
      </c>
      <c r="C145" t="inlineStr">
        <is>
          <t>Mr</t>
        </is>
      </c>
      <c r="D145" t="inlineStr">
        <is>
          <t>Harrison</t>
        </is>
      </c>
      <c r="E145" t="inlineStr">
        <is>
          <t>André</t>
        </is>
      </c>
      <c r="G145" t="inlineStr"/>
      <c r="H145" t="inlineStr">
        <is>
          <t>APHM</t>
        </is>
      </c>
      <c r="I145" t="inlineStr">
        <is>
          <t>Provence Alpes Côte d'Azur</t>
        </is>
      </c>
      <c r="J145" t="inlineStr">
        <is>
          <t>S2</t>
        </is>
      </c>
      <c r="K145" t="inlineStr">
        <is>
          <t>Sud</t>
        </is>
      </c>
      <c r="L145" s="28" t="n">
        <v>0</v>
      </c>
      <c r="M145" t="inlineStr">
        <is>
          <t>Neutre</t>
        </is>
      </c>
      <c r="N145" s="29">
        <f>--(OR([@[Sp?cialit? 1]]="Oncologie",[@[Sp?cialit? 1]]="H?matologie",[@[Sp?cialit? 2]]="Oncologie",[@[Sp?cialit? 2]]="H?matologie"))</f>
        <v/>
      </c>
    </row>
    <row r="146">
      <c r="B146" t="inlineStr">
        <is>
          <t>BM00143</t>
        </is>
      </c>
      <c r="C146" t="inlineStr">
        <is>
          <t>Mme</t>
        </is>
      </c>
      <c r="D146" t="inlineStr">
        <is>
          <t>Céline</t>
        </is>
      </c>
      <c r="E146" t="inlineStr">
        <is>
          <t>Philomène</t>
        </is>
      </c>
      <c r="F146" t="inlineStr">
        <is>
          <t>Oncologie</t>
        </is>
      </c>
      <c r="G146" t="inlineStr">
        <is>
          <t>Hématologie</t>
        </is>
      </c>
      <c r="H146" t="inlineStr">
        <is>
          <t>HCL</t>
        </is>
      </c>
      <c r="I146" t="inlineStr">
        <is>
          <t>Rhône-Alpes</t>
        </is>
      </c>
      <c r="J146" t="inlineStr">
        <is>
          <t>S3</t>
        </is>
      </c>
      <c r="K146" t="inlineStr">
        <is>
          <t>Sud</t>
        </is>
      </c>
      <c r="L146" s="28" t="n">
        <v>9</v>
      </c>
      <c r="M146" t="inlineStr">
        <is>
          <t>Prescripteur</t>
        </is>
      </c>
      <c r="N146" s="29">
        <f>--(OR([@[Sp?cialit? 1]]="Oncologie",[@[Sp?cialit? 1]]="H?matologie",[@[Sp?cialit? 2]]="Oncologie",[@[Sp?cialit? 2]]="H?matologie"))</f>
        <v/>
      </c>
    </row>
    <row r="147">
      <c r="B147" t="inlineStr">
        <is>
          <t>BM00144</t>
        </is>
      </c>
      <c r="C147" t="inlineStr">
        <is>
          <t>Mr</t>
        </is>
      </c>
      <c r="D147" t="inlineStr">
        <is>
          <t>Michalo</t>
        </is>
      </c>
      <c r="E147" t="inlineStr">
        <is>
          <t>Hervé</t>
        </is>
      </c>
      <c r="F147" t="inlineStr">
        <is>
          <t>Proctologie</t>
        </is>
      </c>
      <c r="H147" t="inlineStr">
        <is>
          <t>CHU Nantes</t>
        </is>
      </c>
      <c r="I147" t="inlineStr">
        <is>
          <t>Pays de la Loire</t>
        </is>
      </c>
      <c r="J147" t="inlineStr">
        <is>
          <t>S4</t>
        </is>
      </c>
      <c r="K147" t="inlineStr">
        <is>
          <t>Nord</t>
        </is>
      </c>
      <c r="L147" s="28" t="n">
        <v>12</v>
      </c>
      <c r="M147" t="inlineStr">
        <is>
          <t>Neutre</t>
        </is>
      </c>
      <c r="N147" s="29">
        <f>--(OR([@[Sp?cialit? 1]]="Oncologie",[@[Sp?cialit? 1]]="H?matologie",[@[Sp?cialit? 2]]="Oncologie",[@[Sp?cialit? 2]]="H?matologie"))</f>
        <v/>
      </c>
    </row>
    <row r="148">
      <c r="B148" t="inlineStr">
        <is>
          <t>BM00145</t>
        </is>
      </c>
      <c r="C148" t="inlineStr">
        <is>
          <t>Mr</t>
        </is>
      </c>
      <c r="D148" t="inlineStr">
        <is>
          <t>Star</t>
        </is>
      </c>
      <c r="E148" t="inlineStr">
        <is>
          <t>Nicolas</t>
        </is>
      </c>
      <c r="F148" t="inlineStr">
        <is>
          <t>Radiologie</t>
        </is>
      </c>
      <c r="H148" t="inlineStr">
        <is>
          <t>APHP</t>
        </is>
      </c>
      <c r="I148" t="inlineStr">
        <is>
          <t>Ile-de-France</t>
        </is>
      </c>
      <c r="J148" t="inlineStr">
        <is>
          <t>S5</t>
        </is>
      </c>
      <c r="K148" t="inlineStr">
        <is>
          <t>Nord</t>
        </is>
      </c>
      <c r="L148" s="28" t="n">
        <v>3</v>
      </c>
      <c r="M148" t="inlineStr">
        <is>
          <t>Détracteur</t>
        </is>
      </c>
      <c r="N148" s="29">
        <f>--(OR([@[Sp?cialit? 1]]="Oncologie",[@[Sp?cialit? 1]]="H?matologie",[@[Sp?cialit? 2]]="Oncologie",[@[Sp?cialit? 2]]="H?matologie"))</f>
        <v/>
      </c>
    </row>
    <row r="149">
      <c r="B149" t="inlineStr">
        <is>
          <t>BM00146</t>
        </is>
      </c>
      <c r="C149" t="inlineStr">
        <is>
          <t>Mr</t>
        </is>
      </c>
      <c r="D149" t="inlineStr">
        <is>
          <t>Vidal</t>
        </is>
      </c>
      <c r="E149" t="inlineStr">
        <is>
          <t>Georges</t>
        </is>
      </c>
      <c r="G149" t="inlineStr"/>
      <c r="H149" t="inlineStr">
        <is>
          <t>APHM</t>
        </is>
      </c>
      <c r="I149" t="inlineStr">
        <is>
          <t>Provence Alpes Côte d'Azur</t>
        </is>
      </c>
      <c r="J149" t="inlineStr">
        <is>
          <t>S2</t>
        </is>
      </c>
      <c r="K149" t="inlineStr">
        <is>
          <t>Sud</t>
        </is>
      </c>
      <c r="L149" s="28" t="n">
        <v>19</v>
      </c>
      <c r="M149" t="inlineStr">
        <is>
          <t>Détracteur</t>
        </is>
      </c>
      <c r="N149" s="29">
        <f>--(OR([@[Sp?cialit? 1]]="Oncologie",[@[Sp?cialit? 1]]="H?matologie",[@[Sp?cialit? 2]]="Oncologie",[@[Sp?cialit? 2]]="H?matologie"))</f>
        <v/>
      </c>
    </row>
    <row r="150">
      <c r="B150" t="inlineStr">
        <is>
          <t>BM00147</t>
        </is>
      </c>
      <c r="C150" t="inlineStr">
        <is>
          <t>Mr</t>
        </is>
      </c>
      <c r="D150" t="inlineStr">
        <is>
          <t>Zeta-Jones</t>
        </is>
      </c>
      <c r="E150" t="inlineStr">
        <is>
          <t>Jean-Michel</t>
        </is>
      </c>
      <c r="F150" t="inlineStr">
        <is>
          <t>Hématologie</t>
        </is>
      </c>
      <c r="H150" t="inlineStr">
        <is>
          <t>CHU Lille</t>
        </is>
      </c>
      <c r="I150" t="inlineStr">
        <is>
          <t>Nord Pas-de-Calais</t>
        </is>
      </c>
      <c r="J150" t="inlineStr">
        <is>
          <t>S5</t>
        </is>
      </c>
      <c r="K150" t="inlineStr">
        <is>
          <t>Nord</t>
        </is>
      </c>
      <c r="L150" s="28" t="n">
        <v>9</v>
      </c>
      <c r="M150" t="inlineStr">
        <is>
          <t>Détracteur</t>
        </is>
      </c>
      <c r="N150" s="29">
        <f>--(OR([@[Sp?cialit? 1]]="Oncologie",[@[Sp?cialit? 1]]="H?matologie",[@[Sp?cialit? 2]]="Oncologie",[@[Sp?cialit? 2]]="H?matologie"))</f>
        <v/>
      </c>
    </row>
    <row r="151">
      <c r="B151" t="inlineStr">
        <is>
          <t>BM00148</t>
        </is>
      </c>
      <c r="C151" t="inlineStr">
        <is>
          <t>Mme</t>
        </is>
      </c>
      <c r="D151" t="inlineStr">
        <is>
          <t>Star</t>
        </is>
      </c>
      <c r="E151" t="inlineStr">
        <is>
          <t>Margaret</t>
        </is>
      </c>
      <c r="F151" t="inlineStr">
        <is>
          <t>Hématologie</t>
        </is>
      </c>
      <c r="H151" t="inlineStr">
        <is>
          <t>HCL</t>
        </is>
      </c>
      <c r="I151" t="inlineStr">
        <is>
          <t>Rhône-Alpes</t>
        </is>
      </c>
      <c r="J151" t="inlineStr">
        <is>
          <t>S3</t>
        </is>
      </c>
      <c r="K151" t="inlineStr">
        <is>
          <t>Sud</t>
        </is>
      </c>
      <c r="L151" s="28" t="n">
        <v>15</v>
      </c>
      <c r="M151" t="inlineStr">
        <is>
          <t>Neutre</t>
        </is>
      </c>
      <c r="N151" s="29">
        <f>--(OR([@[Sp?cialit? 1]]="Oncologie",[@[Sp?cialit? 1]]="H?matologie",[@[Sp?cialit? 2]]="Oncologie",[@[Sp?cialit? 2]]="H?matologie"))</f>
        <v/>
      </c>
    </row>
    <row r="152">
      <c r="B152" t="inlineStr">
        <is>
          <t>BM00149</t>
        </is>
      </c>
      <c r="C152" t="inlineStr">
        <is>
          <t>Mme</t>
        </is>
      </c>
      <c r="D152" t="inlineStr">
        <is>
          <t>Michalo</t>
        </is>
      </c>
      <c r="E152" t="inlineStr">
        <is>
          <t>Pauline</t>
        </is>
      </c>
      <c r="F152" t="inlineStr">
        <is>
          <t>Radiologie</t>
        </is>
      </c>
      <c r="H152" t="inlineStr">
        <is>
          <t>CHU Nantes</t>
        </is>
      </c>
      <c r="I152" t="inlineStr">
        <is>
          <t>Pays de la Loire</t>
        </is>
      </c>
      <c r="J152" t="inlineStr">
        <is>
          <t>S4</t>
        </is>
      </c>
      <c r="K152" t="inlineStr">
        <is>
          <t>Nord</t>
        </is>
      </c>
      <c r="L152" s="28" t="n">
        <v>5</v>
      </c>
      <c r="M152" t="inlineStr">
        <is>
          <t>Neutre</t>
        </is>
      </c>
      <c r="N152" s="29">
        <f>--(OR([@[Sp?cialit? 1]]="Oncologie",[@[Sp?cialit? 1]]="H?matologie",[@[Sp?cialit? 2]]="Oncologie",[@[Sp?cialit? 2]]="H?matologie"))</f>
        <v/>
      </c>
    </row>
    <row r="153">
      <c r="B153" t="inlineStr">
        <is>
          <t>BM00150</t>
        </is>
      </c>
      <c r="C153" t="inlineStr">
        <is>
          <t>Mr</t>
        </is>
      </c>
      <c r="D153" t="inlineStr">
        <is>
          <t>Osaka</t>
        </is>
      </c>
      <c r="E153" t="inlineStr">
        <is>
          <t>Zinedine</t>
        </is>
      </c>
      <c r="F153" t="inlineStr">
        <is>
          <t>Proctologie</t>
        </is>
      </c>
      <c r="G153" t="inlineStr">
        <is>
          <t>Radiologie</t>
        </is>
      </c>
      <c r="H153" t="inlineStr">
        <is>
          <t>CHU Nantes</t>
        </is>
      </c>
      <c r="I153" t="inlineStr">
        <is>
          <t>Pays de la Loire</t>
        </is>
      </c>
      <c r="J153" t="inlineStr">
        <is>
          <t>S4</t>
        </is>
      </c>
      <c r="K153" t="inlineStr">
        <is>
          <t>Nord</t>
        </is>
      </c>
      <c r="L153" s="28" t="n">
        <v>1</v>
      </c>
      <c r="M153" t="inlineStr">
        <is>
          <t>Détracteur</t>
        </is>
      </c>
      <c r="N153" s="29">
        <f>--(OR([@[Sp?cialit? 1]]="Oncologie",[@[Sp?cialit? 1]]="H?matologie",[@[Sp?cialit? 2]]="Oncologie",[@[Sp?cialit? 2]]="H?matologie"))</f>
        <v/>
      </c>
    </row>
    <row r="154">
      <c r="B154" t="inlineStr">
        <is>
          <t>BM00151</t>
        </is>
      </c>
      <c r="C154" t="inlineStr">
        <is>
          <t>Mme</t>
        </is>
      </c>
      <c r="D154" t="inlineStr">
        <is>
          <t>McCartney</t>
        </is>
      </c>
      <c r="E154" t="inlineStr">
        <is>
          <t>Bernadette</t>
        </is>
      </c>
      <c r="G154" t="inlineStr"/>
      <c r="H154" t="inlineStr">
        <is>
          <t>APHP</t>
        </is>
      </c>
      <c r="I154" t="inlineStr">
        <is>
          <t>Ile-de-France</t>
        </is>
      </c>
      <c r="J154" t="inlineStr">
        <is>
          <t>S6</t>
        </is>
      </c>
      <c r="K154" t="inlineStr">
        <is>
          <t>Nord</t>
        </is>
      </c>
      <c r="L154" s="28" t="n">
        <v>13</v>
      </c>
      <c r="M154" t="inlineStr">
        <is>
          <t>Prescripteur</t>
        </is>
      </c>
      <c r="N154" s="29">
        <f>--(OR([@[Sp?cialit? 1]]="Oncologie",[@[Sp?cialit? 1]]="H?matologie",[@[Sp?cialit? 2]]="Oncologie",[@[Sp?cialit? 2]]="H?matologie"))</f>
        <v/>
      </c>
    </row>
    <row r="155">
      <c r="B155" t="inlineStr">
        <is>
          <t>BM00152</t>
        </is>
      </c>
      <c r="C155" t="inlineStr">
        <is>
          <t>Mme</t>
        </is>
      </c>
      <c r="D155" t="inlineStr">
        <is>
          <t>McCartney</t>
        </is>
      </c>
      <c r="E155" t="inlineStr">
        <is>
          <t>Hildegarde</t>
        </is>
      </c>
      <c r="F155" t="inlineStr">
        <is>
          <t>Oncologie</t>
        </is>
      </c>
      <c r="G155" t="inlineStr">
        <is>
          <t>Radiologie</t>
        </is>
      </c>
      <c r="H155" t="inlineStr">
        <is>
          <t>APHP</t>
        </is>
      </c>
      <c r="I155" t="inlineStr">
        <is>
          <t>Ile-de-France</t>
        </is>
      </c>
      <c r="J155" t="inlineStr">
        <is>
          <t>S5</t>
        </is>
      </c>
      <c r="K155" t="inlineStr">
        <is>
          <t>Nord</t>
        </is>
      </c>
      <c r="L155" s="28" t="n">
        <v>8</v>
      </c>
      <c r="M155" t="inlineStr">
        <is>
          <t>Neutre</t>
        </is>
      </c>
      <c r="N155" s="29">
        <f>--(OR([@[Sp?cialit? 1]]="Oncologie",[@[Sp?cialit? 1]]="H?matologie",[@[Sp?cialit? 2]]="Oncologie",[@[Sp?cialit? 2]]="H?matologie"))</f>
        <v/>
      </c>
    </row>
    <row r="156">
      <c r="B156" t="inlineStr">
        <is>
          <t>BM00153</t>
        </is>
      </c>
      <c r="C156" t="inlineStr">
        <is>
          <t>Mr</t>
        </is>
      </c>
      <c r="D156" t="inlineStr">
        <is>
          <t>Michelet</t>
        </is>
      </c>
      <c r="E156" t="inlineStr">
        <is>
          <t>Nicolas</t>
        </is>
      </c>
      <c r="F156" t="inlineStr">
        <is>
          <t>Oncologie</t>
        </is>
      </c>
      <c r="G156" t="inlineStr">
        <is>
          <t>Urologie</t>
        </is>
      </c>
      <c r="H156" t="inlineStr">
        <is>
          <t>APHM</t>
        </is>
      </c>
      <c r="I156" t="inlineStr">
        <is>
          <t>Provence Alpes Côte d'Azur</t>
        </is>
      </c>
      <c r="J156" t="inlineStr">
        <is>
          <t>S2</t>
        </is>
      </c>
      <c r="K156" t="inlineStr">
        <is>
          <t>Sud</t>
        </is>
      </c>
      <c r="L156" s="28" t="n">
        <v>17</v>
      </c>
      <c r="M156" t="inlineStr">
        <is>
          <t>Neutre</t>
        </is>
      </c>
      <c r="N156" s="29">
        <f>--(OR([@[Sp?cialit? 1]]="Oncologie",[@[Sp?cialit? 1]]="H?matologie",[@[Sp?cialit? 2]]="Oncologie",[@[Sp?cialit? 2]]="H?matologie"))</f>
        <v/>
      </c>
    </row>
    <row r="157">
      <c r="B157" t="inlineStr">
        <is>
          <t>BM00154</t>
        </is>
      </c>
      <c r="C157" t="inlineStr">
        <is>
          <t>Mr</t>
        </is>
      </c>
      <c r="D157" t="inlineStr">
        <is>
          <t>Osaka</t>
        </is>
      </c>
      <c r="E157" t="inlineStr">
        <is>
          <t>Zoltan</t>
        </is>
      </c>
      <c r="F157" t="inlineStr">
        <is>
          <t>Urologie</t>
        </is>
      </c>
      <c r="G157" t="inlineStr">
        <is>
          <t>Oncologie</t>
        </is>
      </c>
      <c r="H157" t="inlineStr">
        <is>
          <t>CHU Bordeaux</t>
        </is>
      </c>
      <c r="I157" t="inlineStr">
        <is>
          <t>Aquitaine</t>
        </is>
      </c>
      <c r="J157" t="inlineStr">
        <is>
          <t>S1</t>
        </is>
      </c>
      <c r="K157" t="inlineStr">
        <is>
          <t>Sud</t>
        </is>
      </c>
      <c r="L157" s="28" t="n">
        <v>10</v>
      </c>
      <c r="M157" t="inlineStr">
        <is>
          <t>Détracteur</t>
        </is>
      </c>
      <c r="N157" s="29">
        <f>--(OR([@[Sp?cialit? 1]]="Oncologie",[@[Sp?cialit? 1]]="H?matologie",[@[Sp?cialit? 2]]="Oncologie",[@[Sp?cialit? 2]]="H?matologie"))</f>
        <v/>
      </c>
    </row>
    <row r="158">
      <c r="B158" t="inlineStr">
        <is>
          <t>BM00155</t>
        </is>
      </c>
      <c r="C158" t="inlineStr">
        <is>
          <t>Mr</t>
        </is>
      </c>
      <c r="D158" t="inlineStr">
        <is>
          <t>Vidal</t>
        </is>
      </c>
      <c r="E158" t="inlineStr">
        <is>
          <t>André</t>
        </is>
      </c>
      <c r="F158" t="inlineStr">
        <is>
          <t>Oncologie</t>
        </is>
      </c>
      <c r="H158" t="inlineStr">
        <is>
          <t>HCL</t>
        </is>
      </c>
      <c r="I158" t="inlineStr">
        <is>
          <t>Rhône-Alpes</t>
        </is>
      </c>
      <c r="J158" t="inlineStr">
        <is>
          <t>S3</t>
        </is>
      </c>
      <c r="K158" t="inlineStr">
        <is>
          <t>Sud</t>
        </is>
      </c>
      <c r="L158" s="28" t="n">
        <v>10</v>
      </c>
      <c r="M158" t="inlineStr">
        <is>
          <t>Détracteur</t>
        </is>
      </c>
      <c r="N158" s="29">
        <f>--(OR([@[Sp?cialit? 1]]="Oncologie",[@[Sp?cialit? 1]]="H?matologie",[@[Sp?cialit? 2]]="Oncologie",[@[Sp?cialit? 2]]="H?matologie"))</f>
        <v/>
      </c>
    </row>
    <row r="159">
      <c r="B159" t="inlineStr">
        <is>
          <t>BM00156</t>
        </is>
      </c>
      <c r="C159" t="inlineStr">
        <is>
          <t>Mr</t>
        </is>
      </c>
      <c r="D159" t="inlineStr">
        <is>
          <t>Harrison</t>
        </is>
      </c>
      <c r="E159" t="inlineStr">
        <is>
          <t>Jean-Claude</t>
        </is>
      </c>
      <c r="G159" t="inlineStr"/>
      <c r="H159" t="inlineStr">
        <is>
          <t>CHU Bordeaux</t>
        </is>
      </c>
      <c r="I159" t="inlineStr">
        <is>
          <t>Aquitaine</t>
        </is>
      </c>
      <c r="J159" t="inlineStr">
        <is>
          <t>S1</t>
        </is>
      </c>
      <c r="K159" t="inlineStr">
        <is>
          <t>Sud</t>
        </is>
      </c>
      <c r="L159" s="28" t="n">
        <v>19</v>
      </c>
      <c r="M159" t="inlineStr">
        <is>
          <t>Neutre</t>
        </is>
      </c>
      <c r="N159" s="29">
        <f>--(OR([@[Sp?cialit? 1]]="Oncologie",[@[Sp?cialit? 1]]="H?matologie",[@[Sp?cialit? 2]]="Oncologie",[@[Sp?cialit? 2]]="H?matologie"))</f>
        <v/>
      </c>
    </row>
    <row r="160">
      <c r="B160" t="inlineStr">
        <is>
          <t>BM00157</t>
        </is>
      </c>
      <c r="C160" t="inlineStr">
        <is>
          <t>Mr</t>
        </is>
      </c>
      <c r="D160" t="inlineStr">
        <is>
          <t>Harrison</t>
        </is>
      </c>
      <c r="E160" t="inlineStr">
        <is>
          <t>Killian</t>
        </is>
      </c>
      <c r="F160" t="inlineStr">
        <is>
          <t>Hématologie</t>
        </is>
      </c>
      <c r="H160" t="inlineStr">
        <is>
          <t>HCL</t>
        </is>
      </c>
      <c r="I160" t="inlineStr">
        <is>
          <t>Rhône-Alpes</t>
        </is>
      </c>
      <c r="J160" t="inlineStr">
        <is>
          <t>S3</t>
        </is>
      </c>
      <c r="K160" t="inlineStr">
        <is>
          <t>Sud</t>
        </is>
      </c>
      <c r="L160" s="28" t="n">
        <v>6</v>
      </c>
      <c r="M160" t="inlineStr">
        <is>
          <t>Neutre</t>
        </is>
      </c>
      <c r="N160" s="29">
        <f>--(OR([@[Sp?cialit? 1]]="Oncologie",[@[Sp?cialit? 1]]="H?matologie",[@[Sp?cialit? 2]]="Oncologie",[@[Sp?cialit? 2]]="H?matologie"))</f>
        <v/>
      </c>
    </row>
    <row r="161">
      <c r="B161" t="inlineStr">
        <is>
          <t>BM00158</t>
        </is>
      </c>
      <c r="C161" t="inlineStr">
        <is>
          <t>Mme</t>
        </is>
      </c>
      <c r="D161" t="inlineStr">
        <is>
          <t>Osaka</t>
        </is>
      </c>
      <c r="E161" t="inlineStr">
        <is>
          <t>Berthe</t>
        </is>
      </c>
      <c r="F161" t="inlineStr">
        <is>
          <t>Urologie</t>
        </is>
      </c>
      <c r="G161" t="inlineStr">
        <is>
          <t>Hématologie</t>
        </is>
      </c>
      <c r="H161" t="inlineStr">
        <is>
          <t>CHU Nantes</t>
        </is>
      </c>
      <c r="I161" t="inlineStr">
        <is>
          <t>Pays de la Loire</t>
        </is>
      </c>
      <c r="J161" t="inlineStr">
        <is>
          <t>S4</t>
        </is>
      </c>
      <c r="K161" t="inlineStr">
        <is>
          <t>Nord</t>
        </is>
      </c>
      <c r="L161" s="28" t="n">
        <v>19</v>
      </c>
      <c r="M161" t="inlineStr">
        <is>
          <t>Prescripteur</t>
        </is>
      </c>
      <c r="N161" s="29">
        <f>--(OR([@[Sp?cialit? 1]]="Oncologie",[@[Sp?cialit? 1]]="H?matologie",[@[Sp?cialit? 2]]="Oncologie",[@[Sp?cialit? 2]]="H?matologie"))</f>
        <v/>
      </c>
    </row>
    <row r="162">
      <c r="B162" t="inlineStr">
        <is>
          <t>BM00159</t>
        </is>
      </c>
      <c r="C162" t="inlineStr">
        <is>
          <t>Mr</t>
        </is>
      </c>
      <c r="D162" t="inlineStr">
        <is>
          <t>Exarchopoulos</t>
        </is>
      </c>
      <c r="E162" t="inlineStr">
        <is>
          <t>François</t>
        </is>
      </c>
      <c r="F162" t="inlineStr">
        <is>
          <t>Radiologie</t>
        </is>
      </c>
      <c r="H162" t="inlineStr">
        <is>
          <t>HCL</t>
        </is>
      </c>
      <c r="I162" t="inlineStr">
        <is>
          <t>Rhône-Alpes</t>
        </is>
      </c>
      <c r="J162" t="inlineStr">
        <is>
          <t>S3</t>
        </is>
      </c>
      <c r="K162" t="inlineStr">
        <is>
          <t>Sud</t>
        </is>
      </c>
      <c r="L162" s="28" t="n">
        <v>2</v>
      </c>
      <c r="M162" t="inlineStr">
        <is>
          <t>Neutre</t>
        </is>
      </c>
      <c r="N162" s="29">
        <f>--(OR([@[Sp?cialit? 1]]="Oncologie",[@[Sp?cialit? 1]]="H?matologie",[@[Sp?cialit? 2]]="Oncologie",[@[Sp?cialit? 2]]="H?matologie"))</f>
        <v/>
      </c>
    </row>
    <row r="163">
      <c r="B163" t="inlineStr">
        <is>
          <t>BM00160</t>
        </is>
      </c>
      <c r="C163" t="inlineStr">
        <is>
          <t>Mr</t>
        </is>
      </c>
      <c r="D163" t="inlineStr">
        <is>
          <t>Hugo</t>
        </is>
      </c>
      <c r="E163" t="inlineStr">
        <is>
          <t>Zinedine</t>
        </is>
      </c>
      <c r="F163" t="inlineStr">
        <is>
          <t>Radiologie</t>
        </is>
      </c>
      <c r="G163" t="inlineStr">
        <is>
          <t>Proctologie</t>
        </is>
      </c>
      <c r="H163" t="inlineStr">
        <is>
          <t>CHU Bordeaux</t>
        </is>
      </c>
      <c r="I163" t="inlineStr">
        <is>
          <t>Aquitaine</t>
        </is>
      </c>
      <c r="J163" t="inlineStr">
        <is>
          <t>S1</t>
        </is>
      </c>
      <c r="K163" t="inlineStr">
        <is>
          <t>Sud</t>
        </is>
      </c>
      <c r="L163" s="28" t="n">
        <v>11</v>
      </c>
      <c r="M163" t="inlineStr">
        <is>
          <t>Neutre</t>
        </is>
      </c>
      <c r="N163" s="29">
        <f>--(OR([@[Sp?cialit? 1]]="Oncologie",[@[Sp?cialit? 1]]="H?matologie",[@[Sp?cialit? 2]]="Oncologie",[@[Sp?cialit? 2]]="H?matologie"))</f>
        <v/>
      </c>
    </row>
    <row r="164">
      <c r="B164" t="inlineStr">
        <is>
          <t>BM00161</t>
        </is>
      </c>
      <c r="C164" t="inlineStr">
        <is>
          <t>Mme</t>
        </is>
      </c>
      <c r="D164" t="inlineStr">
        <is>
          <t>Orban</t>
        </is>
      </c>
      <c r="E164" t="inlineStr">
        <is>
          <t>Hypathie</t>
        </is>
      </c>
      <c r="G164" t="inlineStr"/>
      <c r="H164" t="inlineStr">
        <is>
          <t>HCL</t>
        </is>
      </c>
      <c r="I164" t="inlineStr">
        <is>
          <t>Rhône-Alpes</t>
        </is>
      </c>
      <c r="J164" t="inlineStr">
        <is>
          <t>S3</t>
        </is>
      </c>
      <c r="K164" t="inlineStr">
        <is>
          <t>Sud</t>
        </is>
      </c>
      <c r="L164" s="28" t="n">
        <v>12</v>
      </c>
      <c r="M164" t="inlineStr">
        <is>
          <t>Prescripteur</t>
        </is>
      </c>
      <c r="N164" s="29">
        <f>--(OR([@[Sp?cialit? 1]]="Oncologie",[@[Sp?cialit? 1]]="H?matologie",[@[Sp?cialit? 2]]="Oncologie",[@[Sp?cialit? 2]]="H?matologie"))</f>
        <v/>
      </c>
    </row>
    <row r="165">
      <c r="B165" t="inlineStr">
        <is>
          <t>BM00162</t>
        </is>
      </c>
      <c r="C165" t="inlineStr">
        <is>
          <t>Mme</t>
        </is>
      </c>
      <c r="D165" t="inlineStr">
        <is>
          <t>Zeta-Jones</t>
        </is>
      </c>
      <c r="E165" t="inlineStr">
        <is>
          <t>Edith</t>
        </is>
      </c>
      <c r="G165" t="inlineStr"/>
      <c r="H165" t="inlineStr">
        <is>
          <t>HCL</t>
        </is>
      </c>
      <c r="I165" t="inlineStr">
        <is>
          <t>Rhône-Alpes</t>
        </is>
      </c>
      <c r="J165" t="inlineStr">
        <is>
          <t>S3</t>
        </is>
      </c>
      <c r="K165" t="inlineStr">
        <is>
          <t>Sud</t>
        </is>
      </c>
      <c r="L165" s="28" t="n">
        <v>13</v>
      </c>
      <c r="M165" t="inlineStr">
        <is>
          <t>Prescripteur</t>
        </is>
      </c>
      <c r="N165" s="29">
        <f>--(OR([@[Sp?cialit? 1]]="Oncologie",[@[Sp?cialit? 1]]="H?matologie",[@[Sp?cialit? 2]]="Oncologie",[@[Sp?cialit? 2]]="H?matologie"))</f>
        <v/>
      </c>
    </row>
    <row r="166">
      <c r="B166" t="inlineStr">
        <is>
          <t>BM00163</t>
        </is>
      </c>
      <c r="C166" t="inlineStr">
        <is>
          <t>Mr</t>
        </is>
      </c>
      <c r="D166" t="inlineStr">
        <is>
          <t>Hugo</t>
        </is>
      </c>
      <c r="E166" t="inlineStr">
        <is>
          <t>Zinedine</t>
        </is>
      </c>
      <c r="F166" t="inlineStr">
        <is>
          <t>Proctologie</t>
        </is>
      </c>
      <c r="G166" t="inlineStr">
        <is>
          <t>Oncologie</t>
        </is>
      </c>
      <c r="H166" t="inlineStr">
        <is>
          <t>CHU Nantes</t>
        </is>
      </c>
      <c r="I166" t="inlineStr">
        <is>
          <t>Pays de la Loire</t>
        </is>
      </c>
      <c r="J166" t="inlineStr">
        <is>
          <t>S4</t>
        </is>
      </c>
      <c r="K166" t="inlineStr">
        <is>
          <t>Nord</t>
        </is>
      </c>
      <c r="L166" s="28" t="n">
        <v>12</v>
      </c>
      <c r="M166" t="inlineStr">
        <is>
          <t>Détracteur</t>
        </is>
      </c>
      <c r="N166" s="29">
        <f>--(OR([@[Sp?cialit? 1]]="Oncologie",[@[Sp?cialit? 1]]="H?matologie",[@[Sp?cialit? 2]]="Oncologie",[@[Sp?cialit? 2]]="H?matologie"))</f>
        <v/>
      </c>
    </row>
    <row r="167">
      <c r="B167" t="inlineStr">
        <is>
          <t>BM00164</t>
        </is>
      </c>
      <c r="C167" t="inlineStr">
        <is>
          <t>Mme</t>
        </is>
      </c>
      <c r="D167" t="inlineStr">
        <is>
          <t>Kenobi</t>
        </is>
      </c>
      <c r="E167" t="inlineStr">
        <is>
          <t>Hypathie</t>
        </is>
      </c>
      <c r="G167" t="inlineStr"/>
      <c r="H167" t="inlineStr">
        <is>
          <t>CHU Lille</t>
        </is>
      </c>
      <c r="I167" t="inlineStr">
        <is>
          <t>Nord Pas-de-Calais</t>
        </is>
      </c>
      <c r="J167" t="inlineStr">
        <is>
          <t>S5</t>
        </is>
      </c>
      <c r="K167" t="inlineStr">
        <is>
          <t>Nord</t>
        </is>
      </c>
      <c r="L167" s="28" t="n">
        <v>8</v>
      </c>
      <c r="M167" t="inlineStr">
        <is>
          <t>Prescripteur</t>
        </is>
      </c>
      <c r="N167" s="29">
        <f>--(OR([@[Sp?cialit? 1]]="Oncologie",[@[Sp?cialit? 1]]="H?matologie",[@[Sp?cialit? 2]]="Oncologie",[@[Sp?cialit? 2]]="H?matologie"))</f>
        <v/>
      </c>
    </row>
    <row r="168">
      <c r="B168" t="inlineStr">
        <is>
          <t>BM00165</t>
        </is>
      </c>
      <c r="C168" t="inlineStr">
        <is>
          <t>Mme</t>
        </is>
      </c>
      <c r="D168" t="inlineStr">
        <is>
          <t>Zeta-Jones</t>
        </is>
      </c>
      <c r="E168" t="inlineStr">
        <is>
          <t>Judie</t>
        </is>
      </c>
      <c r="F168" t="inlineStr">
        <is>
          <t>Urologie</t>
        </is>
      </c>
      <c r="H168" t="inlineStr">
        <is>
          <t>APHP</t>
        </is>
      </c>
      <c r="I168" t="inlineStr">
        <is>
          <t>Ile-de-France</t>
        </is>
      </c>
      <c r="J168" t="inlineStr">
        <is>
          <t>S6</t>
        </is>
      </c>
      <c r="K168" t="inlineStr">
        <is>
          <t>Nord</t>
        </is>
      </c>
      <c r="L168" s="28" t="n">
        <v>17</v>
      </c>
      <c r="M168" t="inlineStr">
        <is>
          <t>Neutre</t>
        </is>
      </c>
      <c r="N168" s="29">
        <f>--(OR([@[Sp?cialit? 1]]="Oncologie",[@[Sp?cialit? 1]]="H?matologie",[@[Sp?cialit? 2]]="Oncologie",[@[Sp?cialit? 2]]="H?matologie"))</f>
        <v/>
      </c>
    </row>
    <row r="169">
      <c r="B169" t="inlineStr">
        <is>
          <t>BM00166</t>
        </is>
      </c>
      <c r="C169" t="inlineStr">
        <is>
          <t>Mr</t>
        </is>
      </c>
      <c r="D169" t="inlineStr">
        <is>
          <t>Michelet</t>
        </is>
      </c>
      <c r="E169" t="inlineStr">
        <is>
          <t>Emmanuel</t>
        </is>
      </c>
      <c r="F169" t="inlineStr">
        <is>
          <t>Radiologie</t>
        </is>
      </c>
      <c r="H169" t="inlineStr">
        <is>
          <t>APHM</t>
        </is>
      </c>
      <c r="I169" t="inlineStr">
        <is>
          <t>Provence Alpes Côte d'Azur</t>
        </is>
      </c>
      <c r="J169" t="inlineStr">
        <is>
          <t>S2</t>
        </is>
      </c>
      <c r="K169" t="inlineStr">
        <is>
          <t>Sud</t>
        </is>
      </c>
      <c r="L169" s="28" t="n">
        <v>4</v>
      </c>
      <c r="M169" t="inlineStr">
        <is>
          <t>Détracteur</t>
        </is>
      </c>
      <c r="N169" s="29">
        <f>--(OR([@[Sp?cialit? 1]]="Oncologie",[@[Sp?cialit? 1]]="H?matologie",[@[Sp?cialit? 2]]="Oncologie",[@[Sp?cialit? 2]]="H?matologie"))</f>
        <v/>
      </c>
    </row>
    <row r="170">
      <c r="B170" t="inlineStr">
        <is>
          <t>BM00167</t>
        </is>
      </c>
      <c r="C170" t="inlineStr">
        <is>
          <t>Mme</t>
        </is>
      </c>
      <c r="D170" t="inlineStr">
        <is>
          <t>Zeta-Jones</t>
        </is>
      </c>
      <c r="E170" t="inlineStr">
        <is>
          <t>Julia</t>
        </is>
      </c>
      <c r="F170" t="inlineStr">
        <is>
          <t>Proctologie</t>
        </is>
      </c>
      <c r="G170" t="inlineStr">
        <is>
          <t>Urologie</t>
        </is>
      </c>
      <c r="H170" t="inlineStr">
        <is>
          <t>APHP</t>
        </is>
      </c>
      <c r="I170" t="inlineStr">
        <is>
          <t>Ile-de-France</t>
        </is>
      </c>
      <c r="J170" t="inlineStr">
        <is>
          <t>S5</t>
        </is>
      </c>
      <c r="K170" t="inlineStr">
        <is>
          <t>Nord</t>
        </is>
      </c>
      <c r="L170" s="28" t="n">
        <v>7</v>
      </c>
      <c r="M170" t="inlineStr">
        <is>
          <t>Prescripteur</t>
        </is>
      </c>
      <c r="N170" s="29">
        <f>--(OR([@[Sp?cialit? 1]]="Oncologie",[@[Sp?cialit? 1]]="H?matologie",[@[Sp?cialit? 2]]="Oncologie",[@[Sp?cialit? 2]]="H?matologie"))</f>
        <v/>
      </c>
    </row>
    <row r="171">
      <c r="B171" t="inlineStr">
        <is>
          <t>BM00168</t>
        </is>
      </c>
      <c r="C171" t="inlineStr">
        <is>
          <t>Mme</t>
        </is>
      </c>
      <c r="D171" t="inlineStr">
        <is>
          <t>McCartney</t>
        </is>
      </c>
      <c r="E171" t="inlineStr">
        <is>
          <t>Julia</t>
        </is>
      </c>
      <c r="G171" t="inlineStr"/>
      <c r="H171" t="inlineStr">
        <is>
          <t>APHP</t>
        </is>
      </c>
      <c r="I171" t="inlineStr">
        <is>
          <t>Ile-de-France</t>
        </is>
      </c>
      <c r="J171" t="inlineStr">
        <is>
          <t>S6</t>
        </is>
      </c>
      <c r="K171" t="inlineStr">
        <is>
          <t>Nord</t>
        </is>
      </c>
      <c r="L171" s="28" t="n">
        <v>9</v>
      </c>
      <c r="M171" t="inlineStr">
        <is>
          <t>Prescripteur</t>
        </is>
      </c>
      <c r="N171" s="29">
        <f>--(OR([@[Sp?cialit? 1]]="Oncologie",[@[Sp?cialit? 1]]="H?matologie",[@[Sp?cialit? 2]]="Oncologie",[@[Sp?cialit? 2]]="H?matologie"))</f>
        <v/>
      </c>
    </row>
    <row r="172">
      <c r="B172" t="inlineStr">
        <is>
          <t>BM00169</t>
        </is>
      </c>
      <c r="C172" t="inlineStr">
        <is>
          <t>Mme</t>
        </is>
      </c>
      <c r="D172" t="inlineStr">
        <is>
          <t>Diaz</t>
        </is>
      </c>
      <c r="E172" t="inlineStr">
        <is>
          <t>Bernadette</t>
        </is>
      </c>
      <c r="G172" t="inlineStr"/>
      <c r="H172" t="inlineStr">
        <is>
          <t>HCL</t>
        </is>
      </c>
      <c r="I172" t="inlineStr">
        <is>
          <t>Rhône-Alpes</t>
        </is>
      </c>
      <c r="J172" t="inlineStr">
        <is>
          <t>S3</t>
        </is>
      </c>
      <c r="K172" t="inlineStr">
        <is>
          <t>Sud</t>
        </is>
      </c>
      <c r="L172" s="28" t="n">
        <v>17</v>
      </c>
      <c r="M172" t="inlineStr">
        <is>
          <t>Neutre</t>
        </is>
      </c>
      <c r="N172" s="29">
        <f>--(OR([@[Sp?cialit? 1]]="Oncologie",[@[Sp?cialit? 1]]="H?matologie",[@[Sp?cialit? 2]]="Oncologie",[@[Sp?cialit? 2]]="H?matologie"))</f>
        <v/>
      </c>
    </row>
    <row r="173">
      <c r="B173" t="inlineStr">
        <is>
          <t>BM00170</t>
        </is>
      </c>
      <c r="C173" t="inlineStr">
        <is>
          <t>Mme</t>
        </is>
      </c>
      <c r="D173" t="inlineStr">
        <is>
          <t>Brady</t>
        </is>
      </c>
      <c r="E173" t="inlineStr">
        <is>
          <t>Adèle</t>
        </is>
      </c>
      <c r="F173" t="inlineStr">
        <is>
          <t>Hématologie</t>
        </is>
      </c>
      <c r="H173" t="inlineStr">
        <is>
          <t>HCL</t>
        </is>
      </c>
      <c r="I173" t="inlineStr">
        <is>
          <t>Rhône-Alpes</t>
        </is>
      </c>
      <c r="J173" t="inlineStr">
        <is>
          <t>S3</t>
        </is>
      </c>
      <c r="K173" t="inlineStr">
        <is>
          <t>Sud</t>
        </is>
      </c>
      <c r="L173" s="28" t="n">
        <v>0</v>
      </c>
      <c r="M173" t="inlineStr">
        <is>
          <t>Prescripteur</t>
        </is>
      </c>
      <c r="N173" s="29">
        <f>--(OR([@[Sp?cialit? 1]]="Oncologie",[@[Sp?cialit? 1]]="H?matologie",[@[Sp?cialit? 2]]="Oncologie",[@[Sp?cialit? 2]]="H?matologie"))</f>
        <v/>
      </c>
    </row>
    <row r="174">
      <c r="B174" t="inlineStr">
        <is>
          <t>BM00171</t>
        </is>
      </c>
      <c r="C174" t="inlineStr">
        <is>
          <t>Mme</t>
        </is>
      </c>
      <c r="D174" t="inlineStr">
        <is>
          <t>Lennon</t>
        </is>
      </c>
      <c r="E174" t="inlineStr">
        <is>
          <t>Cléopatre</t>
        </is>
      </c>
      <c r="F174" t="inlineStr">
        <is>
          <t>Oncologie</t>
        </is>
      </c>
      <c r="G174" t="inlineStr">
        <is>
          <t>Urologie</t>
        </is>
      </c>
      <c r="H174" t="inlineStr">
        <is>
          <t>CHU Lille</t>
        </is>
      </c>
      <c r="I174" t="inlineStr">
        <is>
          <t>Nord Pas-de-Calais</t>
        </is>
      </c>
      <c r="J174" t="inlineStr">
        <is>
          <t>S5</t>
        </is>
      </c>
      <c r="K174" t="inlineStr">
        <is>
          <t>Nord</t>
        </is>
      </c>
      <c r="L174" s="28" t="n">
        <v>18</v>
      </c>
      <c r="M174" t="inlineStr">
        <is>
          <t>Prescripteur</t>
        </is>
      </c>
      <c r="N174" s="29">
        <f>--(OR([@[Sp?cialit? 1]]="Oncologie",[@[Sp?cialit? 1]]="H?matologie",[@[Sp?cialit? 2]]="Oncologie",[@[Sp?cialit? 2]]="H?matologie"))</f>
        <v/>
      </c>
    </row>
    <row r="175">
      <c r="B175" t="inlineStr">
        <is>
          <t>BM00172</t>
        </is>
      </c>
      <c r="C175" t="inlineStr">
        <is>
          <t>Mr</t>
        </is>
      </c>
      <c r="D175" t="inlineStr">
        <is>
          <t>Exarchopoulos</t>
        </is>
      </c>
      <c r="E175" t="inlineStr">
        <is>
          <t>Georges</t>
        </is>
      </c>
      <c r="F175" t="inlineStr">
        <is>
          <t>Urologie</t>
        </is>
      </c>
      <c r="H175" t="inlineStr">
        <is>
          <t>HCL</t>
        </is>
      </c>
      <c r="I175" t="inlineStr">
        <is>
          <t>Rhône-Alpes</t>
        </is>
      </c>
      <c r="J175" t="inlineStr">
        <is>
          <t>S3</t>
        </is>
      </c>
      <c r="K175" t="inlineStr">
        <is>
          <t>Sud</t>
        </is>
      </c>
      <c r="L175" s="28" t="n">
        <v>12</v>
      </c>
      <c r="M175" t="inlineStr">
        <is>
          <t>Détracteur</t>
        </is>
      </c>
      <c r="N175" s="29">
        <f>--(OR([@[Sp?cialit? 1]]="Oncologie",[@[Sp?cialit? 1]]="H?matologie",[@[Sp?cialit? 2]]="Oncologie",[@[Sp?cialit? 2]]="H?matologie"))</f>
        <v/>
      </c>
    </row>
    <row r="176">
      <c r="B176" t="inlineStr">
        <is>
          <t>BM00173</t>
        </is>
      </c>
      <c r="C176" t="inlineStr">
        <is>
          <t>Mr</t>
        </is>
      </c>
      <c r="D176" t="inlineStr">
        <is>
          <t>Star</t>
        </is>
      </c>
      <c r="E176" t="inlineStr">
        <is>
          <t>Hervé</t>
        </is>
      </c>
      <c r="F176" t="inlineStr">
        <is>
          <t>Hématologie</t>
        </is>
      </c>
      <c r="H176" t="inlineStr">
        <is>
          <t>APHM</t>
        </is>
      </c>
      <c r="I176" t="inlineStr">
        <is>
          <t>Provence Alpes Côte d'Azur</t>
        </is>
      </c>
      <c r="J176" t="inlineStr">
        <is>
          <t>S2</t>
        </is>
      </c>
      <c r="K176" t="inlineStr">
        <is>
          <t>Sud</t>
        </is>
      </c>
      <c r="L176" s="28" t="n">
        <v>10</v>
      </c>
      <c r="M176" t="inlineStr">
        <is>
          <t>Neutre</t>
        </is>
      </c>
      <c r="N176" s="29">
        <f>--(OR([@[Sp?cialit? 1]]="Oncologie",[@[Sp?cialit? 1]]="H?matologie",[@[Sp?cialit? 2]]="Oncologie",[@[Sp?cialit? 2]]="H?matologie"))</f>
        <v/>
      </c>
    </row>
    <row r="177">
      <c r="B177" t="inlineStr">
        <is>
          <t>BM00174</t>
        </is>
      </c>
      <c r="C177" t="inlineStr">
        <is>
          <t>Mr</t>
        </is>
      </c>
      <c r="D177" t="inlineStr">
        <is>
          <t>Osaka</t>
        </is>
      </c>
      <c r="E177" t="inlineStr">
        <is>
          <t>Valéry</t>
        </is>
      </c>
      <c r="F177" t="inlineStr">
        <is>
          <t>Urologie</t>
        </is>
      </c>
      <c r="G177" t="inlineStr">
        <is>
          <t>Proctologie</t>
        </is>
      </c>
      <c r="H177" t="inlineStr">
        <is>
          <t>CHU Bordeaux</t>
        </is>
      </c>
      <c r="I177" t="inlineStr">
        <is>
          <t>Aquitaine</t>
        </is>
      </c>
      <c r="J177" t="inlineStr">
        <is>
          <t>S1</t>
        </is>
      </c>
      <c r="K177" t="inlineStr">
        <is>
          <t>Sud</t>
        </is>
      </c>
      <c r="L177" s="28" t="n">
        <v>13</v>
      </c>
      <c r="M177" t="inlineStr">
        <is>
          <t>Détracteur</t>
        </is>
      </c>
      <c r="N177" s="29">
        <f>--(OR([@[Sp?cialit? 1]]="Oncologie",[@[Sp?cialit? 1]]="H?matologie",[@[Sp?cialit? 2]]="Oncologie",[@[Sp?cialit? 2]]="H?matologie"))</f>
        <v/>
      </c>
    </row>
    <row r="178">
      <c r="B178" t="inlineStr">
        <is>
          <t>BM00175</t>
        </is>
      </c>
      <c r="C178" t="inlineStr">
        <is>
          <t>Mr</t>
        </is>
      </c>
      <c r="D178" t="inlineStr">
        <is>
          <t>Farmer</t>
        </is>
      </c>
      <c r="E178" t="inlineStr">
        <is>
          <t>Zinedine</t>
        </is>
      </c>
      <c r="F178" t="inlineStr">
        <is>
          <t>Urologie</t>
        </is>
      </c>
      <c r="G178" t="inlineStr">
        <is>
          <t>Radiologie</t>
        </is>
      </c>
      <c r="H178" t="inlineStr">
        <is>
          <t>HCL</t>
        </is>
      </c>
      <c r="I178" t="inlineStr">
        <is>
          <t>Rhône-Alpes</t>
        </is>
      </c>
      <c r="J178" t="inlineStr">
        <is>
          <t>S3</t>
        </is>
      </c>
      <c r="K178" t="inlineStr">
        <is>
          <t>Sud</t>
        </is>
      </c>
      <c r="L178" s="28" t="n">
        <v>18</v>
      </c>
      <c r="M178" t="inlineStr">
        <is>
          <t>Détracteur</t>
        </is>
      </c>
      <c r="N178" s="29">
        <f>--(OR([@[Sp?cialit? 1]]="Oncologie",[@[Sp?cialit? 1]]="H?matologie",[@[Sp?cialit? 2]]="Oncologie",[@[Sp?cialit? 2]]="H?matologie"))</f>
        <v/>
      </c>
    </row>
    <row r="179">
      <c r="B179" t="inlineStr">
        <is>
          <t>BM00176</t>
        </is>
      </c>
      <c r="C179" t="inlineStr">
        <is>
          <t>Mr</t>
        </is>
      </c>
      <c r="D179" t="inlineStr">
        <is>
          <t>Tilman</t>
        </is>
      </c>
      <c r="E179" t="inlineStr">
        <is>
          <t>Nicolas</t>
        </is>
      </c>
      <c r="G179" t="inlineStr"/>
      <c r="H179" t="inlineStr">
        <is>
          <t>CHU Nantes</t>
        </is>
      </c>
      <c r="I179" t="inlineStr">
        <is>
          <t>Pays de la Loire</t>
        </is>
      </c>
      <c r="J179" t="inlineStr">
        <is>
          <t>S4</t>
        </is>
      </c>
      <c r="K179" t="inlineStr">
        <is>
          <t>Nord</t>
        </is>
      </c>
      <c r="L179" s="28" t="n">
        <v>0</v>
      </c>
      <c r="M179" t="inlineStr">
        <is>
          <t>Détracteur</t>
        </is>
      </c>
      <c r="N179" s="29">
        <f>--(OR([@[Sp?cialit? 1]]="Oncologie",[@[Sp?cialit? 1]]="H?matologie",[@[Sp?cialit? 2]]="Oncologie",[@[Sp?cialit? 2]]="H?matologie"))</f>
        <v/>
      </c>
    </row>
    <row r="180">
      <c r="B180" t="inlineStr">
        <is>
          <t>BM00177</t>
        </is>
      </c>
      <c r="C180" t="inlineStr">
        <is>
          <t>Mr</t>
        </is>
      </c>
      <c r="D180" t="inlineStr">
        <is>
          <t>McLane</t>
        </is>
      </c>
      <c r="E180" t="inlineStr">
        <is>
          <t>Hervé</t>
        </is>
      </c>
      <c r="F180" t="inlineStr">
        <is>
          <t>Hématologie</t>
        </is>
      </c>
      <c r="G180" t="inlineStr">
        <is>
          <t>Proctologie</t>
        </is>
      </c>
      <c r="H180" t="inlineStr">
        <is>
          <t>APHM</t>
        </is>
      </c>
      <c r="I180" t="inlineStr">
        <is>
          <t>Provence Alpes Côte d'Azur</t>
        </is>
      </c>
      <c r="J180" t="inlineStr">
        <is>
          <t>S2</t>
        </is>
      </c>
      <c r="K180" t="inlineStr">
        <is>
          <t>Sud</t>
        </is>
      </c>
      <c r="L180" s="28" t="n">
        <v>20</v>
      </c>
      <c r="M180" t="inlineStr">
        <is>
          <t>Détracteur</t>
        </is>
      </c>
      <c r="N180" s="29">
        <f>--(OR([@[Sp?cialit? 1]]="Oncologie",[@[Sp?cialit? 1]]="H?matologie",[@[Sp?cialit? 2]]="Oncologie",[@[Sp?cialit? 2]]="H?matologie"))</f>
        <v/>
      </c>
    </row>
    <row r="181">
      <c r="B181" t="inlineStr">
        <is>
          <t>BM00178</t>
        </is>
      </c>
      <c r="C181" t="inlineStr">
        <is>
          <t>Mme</t>
        </is>
      </c>
      <c r="D181" t="inlineStr">
        <is>
          <t>Tilman</t>
        </is>
      </c>
      <c r="E181" t="inlineStr">
        <is>
          <t>Micheline</t>
        </is>
      </c>
      <c r="F181" t="inlineStr">
        <is>
          <t>Radiologie</t>
        </is>
      </c>
      <c r="H181" t="inlineStr">
        <is>
          <t>APHP</t>
        </is>
      </c>
      <c r="I181" t="inlineStr">
        <is>
          <t>Ile-de-France</t>
        </is>
      </c>
      <c r="J181" t="inlineStr">
        <is>
          <t>S6</t>
        </is>
      </c>
      <c r="K181" t="inlineStr">
        <is>
          <t>Nord</t>
        </is>
      </c>
      <c r="L181" s="28" t="n">
        <v>2</v>
      </c>
      <c r="M181" t="inlineStr">
        <is>
          <t>Prescripteur</t>
        </is>
      </c>
      <c r="N181" s="29">
        <f>--(OR([@[Sp?cialit? 1]]="Oncologie",[@[Sp?cialit? 1]]="H?matologie",[@[Sp?cialit? 2]]="Oncologie",[@[Sp?cialit? 2]]="H?matologie"))</f>
        <v/>
      </c>
    </row>
    <row r="182">
      <c r="B182" t="inlineStr">
        <is>
          <t>BM00179</t>
        </is>
      </c>
      <c r="C182" t="inlineStr">
        <is>
          <t>Mr</t>
        </is>
      </c>
      <c r="D182" t="inlineStr">
        <is>
          <t>Tilman</t>
        </is>
      </c>
      <c r="E182" t="inlineStr">
        <is>
          <t>Jerry</t>
        </is>
      </c>
      <c r="F182" t="inlineStr">
        <is>
          <t>Urologie</t>
        </is>
      </c>
      <c r="H182" t="inlineStr">
        <is>
          <t>APHP</t>
        </is>
      </c>
      <c r="I182" t="inlineStr">
        <is>
          <t>Ile-de-France</t>
        </is>
      </c>
      <c r="J182" t="inlineStr">
        <is>
          <t>S6</t>
        </is>
      </c>
      <c r="K182" t="inlineStr">
        <is>
          <t>Nord</t>
        </is>
      </c>
      <c r="L182" s="28" t="n">
        <v>6</v>
      </c>
      <c r="M182" t="inlineStr">
        <is>
          <t>Neutre</t>
        </is>
      </c>
      <c r="N182" s="29">
        <f>--(OR([@[Sp?cialit? 1]]="Oncologie",[@[Sp?cialit? 1]]="H?matologie",[@[Sp?cialit? 2]]="Oncologie",[@[Sp?cialit? 2]]="H?matologie"))</f>
        <v/>
      </c>
    </row>
    <row r="183">
      <c r="B183" t="inlineStr">
        <is>
          <t>BM00180</t>
        </is>
      </c>
      <c r="C183" t="inlineStr">
        <is>
          <t>Mr</t>
        </is>
      </c>
      <c r="D183" t="inlineStr">
        <is>
          <t>Chabal</t>
        </is>
      </c>
      <c r="E183" t="inlineStr">
        <is>
          <t>Jean-Jacques</t>
        </is>
      </c>
      <c r="F183" t="inlineStr">
        <is>
          <t>Proctologie</t>
        </is>
      </c>
      <c r="H183" t="inlineStr">
        <is>
          <t>APHM</t>
        </is>
      </c>
      <c r="I183" t="inlineStr">
        <is>
          <t>Provence Alpes Côte d'Azur</t>
        </is>
      </c>
      <c r="J183" t="inlineStr">
        <is>
          <t>S2</t>
        </is>
      </c>
      <c r="K183" t="inlineStr">
        <is>
          <t>Sud</t>
        </is>
      </c>
      <c r="L183" s="28" t="n">
        <v>5</v>
      </c>
      <c r="M183" t="inlineStr">
        <is>
          <t>Neutre</t>
        </is>
      </c>
      <c r="N183" s="29">
        <f>--(OR([@[Sp?cialit? 1]]="Oncologie",[@[Sp?cialit? 1]]="H?matologie",[@[Sp?cialit? 2]]="Oncologie",[@[Sp?cialit? 2]]="H?matologie"))</f>
        <v/>
      </c>
    </row>
    <row r="184">
      <c r="B184" t="inlineStr">
        <is>
          <t>BM00181</t>
        </is>
      </c>
      <c r="C184" t="inlineStr">
        <is>
          <t>Mr</t>
        </is>
      </c>
      <c r="D184" t="inlineStr">
        <is>
          <t>Kenobi</t>
        </is>
      </c>
      <c r="E184" t="inlineStr">
        <is>
          <t>Emmanuel</t>
        </is>
      </c>
      <c r="F184" t="inlineStr">
        <is>
          <t>Urologie</t>
        </is>
      </c>
      <c r="G184" t="inlineStr">
        <is>
          <t>Proctologie</t>
        </is>
      </c>
      <c r="H184" t="inlineStr">
        <is>
          <t>CHU Bordeaux</t>
        </is>
      </c>
      <c r="I184" t="inlineStr">
        <is>
          <t>Aquitaine</t>
        </is>
      </c>
      <c r="J184" t="inlineStr">
        <is>
          <t>S1</t>
        </is>
      </c>
      <c r="K184" t="inlineStr">
        <is>
          <t>Sud</t>
        </is>
      </c>
      <c r="L184" s="28" t="n">
        <v>15</v>
      </c>
      <c r="M184" t="inlineStr">
        <is>
          <t>Neutre</t>
        </is>
      </c>
      <c r="N184" s="29">
        <f>--(OR([@[Sp?cialit? 1]]="Oncologie",[@[Sp?cialit? 1]]="H?matologie",[@[Sp?cialit? 2]]="Oncologie",[@[Sp?cialit? 2]]="H?matologie"))</f>
        <v/>
      </c>
    </row>
    <row r="185">
      <c r="B185" t="inlineStr">
        <is>
          <t>BM00182</t>
        </is>
      </c>
      <c r="C185" t="inlineStr">
        <is>
          <t>Mr</t>
        </is>
      </c>
      <c r="D185" t="inlineStr">
        <is>
          <t>Kenobi</t>
        </is>
      </c>
      <c r="E185" t="inlineStr">
        <is>
          <t>Jacques</t>
        </is>
      </c>
      <c r="F185" t="inlineStr">
        <is>
          <t>Radiologie</t>
        </is>
      </c>
      <c r="G185" t="inlineStr">
        <is>
          <t>Hématologie</t>
        </is>
      </c>
      <c r="H185" t="inlineStr">
        <is>
          <t>APHP</t>
        </is>
      </c>
      <c r="I185" t="inlineStr">
        <is>
          <t>Ile-de-France</t>
        </is>
      </c>
      <c r="J185" t="inlineStr">
        <is>
          <t>S6</t>
        </is>
      </c>
      <c r="K185" t="inlineStr">
        <is>
          <t>Nord</t>
        </is>
      </c>
      <c r="L185" s="28" t="n">
        <v>18</v>
      </c>
      <c r="M185" t="inlineStr">
        <is>
          <t>Détracteur</t>
        </is>
      </c>
      <c r="N185" s="29">
        <f>--(OR([@[Sp?cialit? 1]]="Oncologie",[@[Sp?cialit? 1]]="H?matologie",[@[Sp?cialit? 2]]="Oncologie",[@[Sp?cialit? 2]]="H?matologie"))</f>
        <v/>
      </c>
    </row>
    <row r="186">
      <c r="B186" t="inlineStr">
        <is>
          <t>BM00183</t>
        </is>
      </c>
      <c r="C186" t="inlineStr">
        <is>
          <t>Mme</t>
        </is>
      </c>
      <c r="D186" t="inlineStr">
        <is>
          <t>Exarchopoulos</t>
        </is>
      </c>
      <c r="E186" t="inlineStr">
        <is>
          <t>Hildegarde</t>
        </is>
      </c>
      <c r="F186" t="inlineStr">
        <is>
          <t>Oncologie</t>
        </is>
      </c>
      <c r="G186" t="inlineStr">
        <is>
          <t>Proctologie</t>
        </is>
      </c>
      <c r="H186" t="inlineStr">
        <is>
          <t>APHM</t>
        </is>
      </c>
      <c r="I186" t="inlineStr">
        <is>
          <t>Provence Alpes Côte d'Azur</t>
        </is>
      </c>
      <c r="J186" t="inlineStr">
        <is>
          <t>S2</t>
        </is>
      </c>
      <c r="K186" t="inlineStr">
        <is>
          <t>Sud</t>
        </is>
      </c>
      <c r="L186" s="28" t="n">
        <v>13</v>
      </c>
      <c r="M186" t="inlineStr">
        <is>
          <t>Prescripteur</t>
        </is>
      </c>
      <c r="N186" s="29">
        <f>--(OR([@[Sp?cialit? 1]]="Oncologie",[@[Sp?cialit? 1]]="H?matologie",[@[Sp?cialit? 2]]="Oncologie",[@[Sp?cialit? 2]]="H?matologie"))</f>
        <v/>
      </c>
    </row>
    <row r="187">
      <c r="B187" t="inlineStr">
        <is>
          <t>BM00184</t>
        </is>
      </c>
      <c r="C187" t="inlineStr">
        <is>
          <t>Mme</t>
        </is>
      </c>
      <c r="D187" t="inlineStr">
        <is>
          <t>Tilman</t>
        </is>
      </c>
      <c r="E187" t="inlineStr">
        <is>
          <t>Pauline</t>
        </is>
      </c>
      <c r="F187" t="inlineStr">
        <is>
          <t>Urologie</t>
        </is>
      </c>
      <c r="H187" t="inlineStr">
        <is>
          <t>APHP</t>
        </is>
      </c>
      <c r="I187" t="inlineStr">
        <is>
          <t>Ile-de-France</t>
        </is>
      </c>
      <c r="J187" t="inlineStr">
        <is>
          <t>S6</t>
        </is>
      </c>
      <c r="K187" t="inlineStr">
        <is>
          <t>Nord</t>
        </is>
      </c>
      <c r="L187" s="28" t="n">
        <v>6</v>
      </c>
      <c r="M187" t="inlineStr">
        <is>
          <t>Neutre</t>
        </is>
      </c>
      <c r="N187" s="29">
        <f>--(OR([@[Sp?cialit? 1]]="Oncologie",[@[Sp?cialit? 1]]="H?matologie",[@[Sp?cialit? 2]]="Oncologie",[@[Sp?cialit? 2]]="H?matologie"))</f>
        <v/>
      </c>
    </row>
    <row r="188">
      <c r="B188" t="inlineStr">
        <is>
          <t>BM00185</t>
        </is>
      </c>
      <c r="C188" t="inlineStr">
        <is>
          <t>Mr</t>
        </is>
      </c>
      <c r="D188" t="inlineStr">
        <is>
          <t>Michelet</t>
        </is>
      </c>
      <c r="E188" t="inlineStr">
        <is>
          <t>Charles</t>
        </is>
      </c>
      <c r="G188" t="inlineStr"/>
      <c r="H188" t="inlineStr">
        <is>
          <t>CHU Nantes</t>
        </is>
      </c>
      <c r="I188" t="inlineStr">
        <is>
          <t>Pays de la Loire</t>
        </is>
      </c>
      <c r="J188" t="inlineStr">
        <is>
          <t>S4</t>
        </is>
      </c>
      <c r="K188" t="inlineStr">
        <is>
          <t>Nord</t>
        </is>
      </c>
      <c r="L188" s="28" t="n">
        <v>0</v>
      </c>
      <c r="M188" t="inlineStr">
        <is>
          <t>Détracteur</t>
        </is>
      </c>
      <c r="N188" s="29">
        <f>--(OR([@[Sp?cialit? 1]]="Oncologie",[@[Sp?cialit? 1]]="H?matologie",[@[Sp?cialit? 2]]="Oncologie",[@[Sp?cialit? 2]]="H?matologie"))</f>
        <v/>
      </c>
    </row>
    <row r="189">
      <c r="B189" t="inlineStr">
        <is>
          <t>BM00186</t>
        </is>
      </c>
      <c r="C189" t="inlineStr">
        <is>
          <t>Mme</t>
        </is>
      </c>
      <c r="D189" t="inlineStr">
        <is>
          <t>Cornet</t>
        </is>
      </c>
      <c r="E189" t="inlineStr">
        <is>
          <t>Venus</t>
        </is>
      </c>
      <c r="G189" t="inlineStr"/>
      <c r="H189" t="inlineStr">
        <is>
          <t>APHP</t>
        </is>
      </c>
      <c r="I189" t="inlineStr">
        <is>
          <t>Ile-de-France</t>
        </is>
      </c>
      <c r="J189" t="inlineStr">
        <is>
          <t>S6</t>
        </is>
      </c>
      <c r="K189" t="inlineStr">
        <is>
          <t>Nord</t>
        </is>
      </c>
      <c r="L189" s="28" t="n">
        <v>12</v>
      </c>
      <c r="M189" t="inlineStr">
        <is>
          <t>Prescripteur</t>
        </is>
      </c>
      <c r="N189" s="29">
        <f>--(OR([@[Sp?cialit? 1]]="Oncologie",[@[Sp?cialit? 1]]="H?matologie",[@[Sp?cialit? 2]]="Oncologie",[@[Sp?cialit? 2]]="H?matologie"))</f>
        <v/>
      </c>
    </row>
    <row r="190">
      <c r="B190" t="inlineStr">
        <is>
          <t>BM00187</t>
        </is>
      </c>
      <c r="C190" t="inlineStr">
        <is>
          <t>Mme</t>
        </is>
      </c>
      <c r="D190" t="inlineStr">
        <is>
          <t>Osaka</t>
        </is>
      </c>
      <c r="E190" t="inlineStr">
        <is>
          <t>Léa</t>
        </is>
      </c>
      <c r="F190" t="inlineStr">
        <is>
          <t>Oncologie</t>
        </is>
      </c>
      <c r="G190" t="inlineStr">
        <is>
          <t>Proctologie</t>
        </is>
      </c>
      <c r="H190" t="inlineStr">
        <is>
          <t>APHP</t>
        </is>
      </c>
      <c r="I190" t="inlineStr">
        <is>
          <t>Ile-de-France</t>
        </is>
      </c>
      <c r="J190" t="inlineStr">
        <is>
          <t>S5</t>
        </is>
      </c>
      <c r="K190" t="inlineStr">
        <is>
          <t>Nord</t>
        </is>
      </c>
      <c r="L190" s="28" t="n">
        <v>8</v>
      </c>
      <c r="M190" t="inlineStr">
        <is>
          <t>Prescripteur</t>
        </is>
      </c>
      <c r="N190" s="29">
        <f>--(OR([@[Sp?cialit? 1]]="Oncologie",[@[Sp?cialit? 1]]="H?matologie",[@[Sp?cialit? 2]]="Oncologie",[@[Sp?cialit? 2]]="H?matologie"))</f>
        <v/>
      </c>
    </row>
    <row r="191">
      <c r="N191" s="29">
        <f>--(OR([@[Sp?cialit? 1]]="Oncologie",[@[Sp?cialit? 1]]="H?matologie",[@[Sp?cialit? 2]]="Oncologie",[@[Sp?cialit? 2]]="H?matologie"))</f>
        <v/>
      </c>
    </row>
    <row r="192">
      <c r="B192" t="inlineStr">
        <is>
          <t>BM00188</t>
        </is>
      </c>
      <c r="C192" t="inlineStr">
        <is>
          <t>Mme</t>
        </is>
      </c>
      <c r="D192" t="inlineStr">
        <is>
          <t>Farmer</t>
        </is>
      </c>
      <c r="E192" t="inlineStr">
        <is>
          <t>Berthe</t>
        </is>
      </c>
      <c r="F192" t="inlineStr">
        <is>
          <t>Hématologie</t>
        </is>
      </c>
      <c r="G192" t="inlineStr">
        <is>
          <t>Radiologie</t>
        </is>
      </c>
      <c r="H192" t="inlineStr">
        <is>
          <t>HCL</t>
        </is>
      </c>
      <c r="I192" t="inlineStr">
        <is>
          <t>Rhône-Alpes</t>
        </is>
      </c>
      <c r="J192" t="inlineStr">
        <is>
          <t>S3</t>
        </is>
      </c>
      <c r="K192" t="inlineStr">
        <is>
          <t>Sud</t>
        </is>
      </c>
      <c r="L192" s="28" t="n">
        <v>12</v>
      </c>
      <c r="M192">
        <f>IF(A192&lt;3,"Prescripteur",IF(A192&lt;7,"Neutre","Détracteur"))</f>
        <v/>
      </c>
      <c r="N192" s="29">
        <f>--(OR([@[Sp?cialit? 1]]="Oncologie",[@[Sp?cialit? 1]]="H?matologie",[@[Sp?cialit? 2]]="Oncologie",[@[Sp?cialit? 2]]="H?matologie"))</f>
        <v/>
      </c>
    </row>
    <row r="193">
      <c r="B193" t="inlineStr">
        <is>
          <t>BM00189</t>
        </is>
      </c>
      <c r="C193" t="inlineStr">
        <is>
          <t>Mr</t>
        </is>
      </c>
      <c r="D193" t="inlineStr">
        <is>
          <t>Kenobi</t>
        </is>
      </c>
      <c r="E193" t="inlineStr">
        <is>
          <t>Jerry</t>
        </is>
      </c>
      <c r="G193" t="inlineStr"/>
      <c r="H193" t="inlineStr">
        <is>
          <t>APHM</t>
        </is>
      </c>
      <c r="I193" t="inlineStr">
        <is>
          <t>Provence Alpes Côte d'Azur</t>
        </is>
      </c>
      <c r="J193" t="inlineStr">
        <is>
          <t>S2</t>
        </is>
      </c>
      <c r="K193" t="inlineStr">
        <is>
          <t>Sud</t>
        </is>
      </c>
      <c r="L193" s="28" t="n">
        <v>3</v>
      </c>
      <c r="M193">
        <f>IF(A193&lt;3,"Prescripteur",IF(A193&lt;7,"Neutre","Détracteur"))</f>
        <v/>
      </c>
      <c r="N193" s="29">
        <f>--(OR([@[Sp?cialit? 1]]="Oncologie",[@[Sp?cialit? 1]]="H?matologie",[@[Sp?cialit? 2]]="Oncologie",[@[Sp?cialit? 2]]="H?matologie"))</f>
        <v/>
      </c>
    </row>
    <row r="194">
      <c r="B194" t="inlineStr">
        <is>
          <t>BM00190</t>
        </is>
      </c>
      <c r="C194" t="inlineStr">
        <is>
          <t>Mr</t>
        </is>
      </c>
      <c r="D194" t="inlineStr">
        <is>
          <t>Kilmister</t>
        </is>
      </c>
      <c r="E194" t="inlineStr">
        <is>
          <t>Jacques</t>
        </is>
      </c>
      <c r="G194" t="inlineStr"/>
      <c r="H194" t="inlineStr">
        <is>
          <t>CHU Bordeaux</t>
        </is>
      </c>
      <c r="I194" t="inlineStr">
        <is>
          <t>Aquitaine</t>
        </is>
      </c>
      <c r="J194" t="inlineStr">
        <is>
          <t>S1</t>
        </is>
      </c>
      <c r="K194" t="inlineStr">
        <is>
          <t>Sud</t>
        </is>
      </c>
      <c r="L194" s="28" t="n">
        <v>0</v>
      </c>
      <c r="M194">
        <f>IF(A194&lt;3,"Prescripteur",IF(A194&lt;7,"Neutre","Détracteur"))</f>
        <v/>
      </c>
      <c r="N194" s="29">
        <f>--(OR([@[Sp?cialit? 1]]="Oncologie",[@[Sp?cialit? 1]]="H?matologie",[@[Sp?cialit? 2]]="Oncologie",[@[Sp?cialit? 2]]="H?matologie"))</f>
        <v/>
      </c>
    </row>
    <row r="195">
      <c r="B195" t="inlineStr">
        <is>
          <t>BM00191</t>
        </is>
      </c>
      <c r="C195" t="inlineStr">
        <is>
          <t>Mr</t>
        </is>
      </c>
      <c r="D195" t="inlineStr">
        <is>
          <t>Kilmister</t>
        </is>
      </c>
      <c r="E195" t="inlineStr">
        <is>
          <t>Jacques</t>
        </is>
      </c>
      <c r="G195" t="inlineStr"/>
      <c r="H195" t="inlineStr">
        <is>
          <t>CHU Bordeaux</t>
        </is>
      </c>
      <c r="I195" t="inlineStr">
        <is>
          <t>Aquitaine</t>
        </is>
      </c>
      <c r="J195" t="inlineStr">
        <is>
          <t>S1</t>
        </is>
      </c>
      <c r="K195" t="inlineStr">
        <is>
          <t>Sud</t>
        </is>
      </c>
      <c r="L195" s="28" t="n">
        <v>4</v>
      </c>
      <c r="M195">
        <f>IF(A195&lt;3,"Prescripteur",IF(A195&lt;7,"Neutre","Détracteur"))</f>
        <v/>
      </c>
      <c r="N195" s="29">
        <f>--(OR([@[Sp?cialit? 1]]="Oncologie",[@[Sp?cialit? 1]]="H?matologie",[@[Sp?cialit? 2]]="Oncologie",[@[Sp?cialit? 2]]="H?matologie"))</f>
        <v/>
      </c>
    </row>
    <row r="196">
      <c r="B196" t="inlineStr">
        <is>
          <t>BM00192</t>
        </is>
      </c>
      <c r="C196" t="inlineStr">
        <is>
          <t>Mr</t>
        </is>
      </c>
      <c r="D196" t="inlineStr">
        <is>
          <t>Cornet</t>
        </is>
      </c>
      <c r="E196" t="inlineStr">
        <is>
          <t>Ursule</t>
        </is>
      </c>
      <c r="F196" t="inlineStr">
        <is>
          <t>Hématologie</t>
        </is>
      </c>
      <c r="G196" t="inlineStr">
        <is>
          <t>Urologie</t>
        </is>
      </c>
      <c r="H196" t="inlineStr">
        <is>
          <t>APHM</t>
        </is>
      </c>
      <c r="I196" t="inlineStr">
        <is>
          <t>Provence Alpes Côte d'Azur</t>
        </is>
      </c>
      <c r="J196" t="inlineStr">
        <is>
          <t>S2</t>
        </is>
      </c>
      <c r="K196" t="inlineStr">
        <is>
          <t>Sud</t>
        </is>
      </c>
      <c r="L196" s="28" t="n">
        <v>18</v>
      </c>
      <c r="M196">
        <f>IF(A196&lt;3,"Prescripteur",IF(A196&lt;7,"Neutre","Détracteur"))</f>
        <v/>
      </c>
      <c r="N196" s="29">
        <f>--(OR([@[Sp?cialit? 1]]="Oncologie",[@[Sp?cialit? 1]]="H?matologie",[@[Sp?cialit? 2]]="Oncologie",[@[Sp?cialit? 2]]="H?matologie"))</f>
        <v/>
      </c>
    </row>
    <row r="197">
      <c r="B197" t="inlineStr">
        <is>
          <t>BM00193</t>
        </is>
      </c>
      <c r="C197" t="inlineStr">
        <is>
          <t>Mr</t>
        </is>
      </c>
      <c r="D197" t="inlineStr">
        <is>
          <t>Michelet</t>
        </is>
      </c>
      <c r="E197" t="inlineStr">
        <is>
          <t>Jean-Michel</t>
        </is>
      </c>
      <c r="F197" t="inlineStr">
        <is>
          <t>Urologie</t>
        </is>
      </c>
      <c r="G197" t="inlineStr">
        <is>
          <t>Proctologie</t>
        </is>
      </c>
      <c r="H197" t="inlineStr">
        <is>
          <t>CHU Nantes</t>
        </is>
      </c>
      <c r="I197" t="inlineStr">
        <is>
          <t>Pays de la Loire</t>
        </is>
      </c>
      <c r="J197" t="inlineStr">
        <is>
          <t>S4</t>
        </is>
      </c>
      <c r="K197" t="inlineStr">
        <is>
          <t>Nord</t>
        </is>
      </c>
      <c r="L197" s="28" t="n">
        <v>16</v>
      </c>
      <c r="M197">
        <f>IF(A197&lt;3,"Prescripteur",IF(A197&lt;7,"Neutre","Détracteur"))</f>
        <v/>
      </c>
      <c r="N197" s="29">
        <f>--(OR([@[Sp?cialit? 1]]="Oncologie",[@[Sp?cialit? 1]]="H?matologie",[@[Sp?cialit? 2]]="Oncologie",[@[Sp?cialit? 2]]="H?matologie"))</f>
        <v/>
      </c>
    </row>
    <row r="198">
      <c r="B198" t="inlineStr">
        <is>
          <t>BM00194</t>
        </is>
      </c>
      <c r="C198" t="inlineStr">
        <is>
          <t>Mr</t>
        </is>
      </c>
      <c r="D198" t="inlineStr">
        <is>
          <t>Vidal</t>
        </is>
      </c>
      <c r="E198" t="inlineStr">
        <is>
          <t>Valéry</t>
        </is>
      </c>
      <c r="G198" t="inlineStr"/>
      <c r="H198" t="inlineStr">
        <is>
          <t>APHP</t>
        </is>
      </c>
      <c r="I198" t="inlineStr">
        <is>
          <t>Ile-de-France</t>
        </is>
      </c>
      <c r="J198" t="inlineStr">
        <is>
          <t>S5</t>
        </is>
      </c>
      <c r="K198" t="inlineStr">
        <is>
          <t>Nord</t>
        </is>
      </c>
      <c r="L198" s="28" t="n">
        <v>16</v>
      </c>
      <c r="M198">
        <f>IF(A198&lt;3,"Prescripteur",IF(A198&lt;7,"Neutre","Détracteur"))</f>
        <v/>
      </c>
      <c r="N198" s="29">
        <f>--(OR([@[Sp?cialit? 1]]="Oncologie",[@[Sp?cialit? 1]]="H?matologie",[@[Sp?cialit? 2]]="Oncologie",[@[Sp?cialit? 2]]="H?matologie"))</f>
        <v/>
      </c>
    </row>
    <row r="199">
      <c r="B199" t="inlineStr">
        <is>
          <t>BM00195</t>
        </is>
      </c>
      <c r="C199" t="inlineStr">
        <is>
          <t>Mr</t>
        </is>
      </c>
      <c r="D199" t="inlineStr">
        <is>
          <t>Tilman</t>
        </is>
      </c>
      <c r="E199" t="inlineStr">
        <is>
          <t>Georges</t>
        </is>
      </c>
      <c r="F199" t="inlineStr">
        <is>
          <t>Oncologie</t>
        </is>
      </c>
      <c r="H199" t="inlineStr">
        <is>
          <t>HCL</t>
        </is>
      </c>
      <c r="I199" t="inlineStr">
        <is>
          <t>Rhône-Alpes</t>
        </is>
      </c>
      <c r="J199" t="inlineStr">
        <is>
          <t>S3</t>
        </is>
      </c>
      <c r="K199" t="inlineStr">
        <is>
          <t>Sud</t>
        </is>
      </c>
      <c r="L199" s="28" t="n">
        <v>20</v>
      </c>
      <c r="M199">
        <f>IF(A199&lt;3,"Prescripteur",IF(A199&lt;7,"Neutre","Détracteur"))</f>
        <v/>
      </c>
      <c r="N199" s="29">
        <f>--(OR([@[Sp?cialit? 1]]="Oncologie",[@[Sp?cialit? 1]]="H?matologie",[@[Sp?cialit? 2]]="Oncologie",[@[Sp?cialit? 2]]="H?matologie"))</f>
        <v/>
      </c>
    </row>
    <row r="200">
      <c r="B200" t="inlineStr">
        <is>
          <t>BM00196</t>
        </is>
      </c>
      <c r="C200" t="inlineStr">
        <is>
          <t>Mr</t>
        </is>
      </c>
      <c r="D200" t="inlineStr">
        <is>
          <t>Lennon</t>
        </is>
      </c>
      <c r="E200" t="inlineStr">
        <is>
          <t>François</t>
        </is>
      </c>
      <c r="F200" t="inlineStr">
        <is>
          <t>Oncologie</t>
        </is>
      </c>
      <c r="H200" t="inlineStr">
        <is>
          <t>CHU Lille</t>
        </is>
      </c>
      <c r="I200" t="inlineStr">
        <is>
          <t>Nord Pas-de-Calais</t>
        </is>
      </c>
      <c r="J200" t="inlineStr">
        <is>
          <t>S5</t>
        </is>
      </c>
      <c r="K200" t="inlineStr">
        <is>
          <t>Nord</t>
        </is>
      </c>
      <c r="L200" s="28" t="n">
        <v>20</v>
      </c>
      <c r="M200">
        <f>IF(A200&lt;3,"Prescripteur",IF(A200&lt;7,"Neutre","Détracteur"))</f>
        <v/>
      </c>
      <c r="N200" s="29">
        <f>--(OR([@[Sp?cialit? 1]]="Oncologie",[@[Sp?cialit? 1]]="H?matologie",[@[Sp?cialit? 2]]="Oncologie",[@[Sp?cialit? 2]]="H?matologie"))</f>
        <v/>
      </c>
    </row>
    <row r="201">
      <c r="B201" t="inlineStr">
        <is>
          <t>-</t>
        </is>
      </c>
      <c r="C201" t="inlineStr">
        <is>
          <t>-</t>
        </is>
      </c>
      <c r="D201" t="inlineStr">
        <is>
          <t>-</t>
        </is>
      </c>
      <c r="E201" t="inlineStr">
        <is>
          <t>-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  <c r="J201" t="inlineStr">
        <is>
          <t>-</t>
        </is>
      </c>
      <c r="K201" t="inlineStr">
        <is>
          <t>-</t>
        </is>
      </c>
      <c r="L201" t="inlineStr">
        <is>
          <t>-</t>
        </is>
      </c>
      <c r="M201" t="inlineStr">
        <is>
          <t>-</t>
        </is>
      </c>
      <c r="N201" s="29">
        <f>--(OR([@[Sp?cialit? 1]]="Oncologie",[@[Sp?cialit? 1]]="H?matologie",[@[Sp?cialit? 2]]="Oncologie",[@[Sp?cialit? 2]]="H?matologie"))</f>
        <v/>
      </c>
      <c r="O201" t="inlineStr">
        <is>
          <t>-</t>
        </is>
      </c>
      <c r="P201" t="inlineStr">
        <is>
          <t>-</t>
        </is>
      </c>
      <c r="Q201" t="inlineStr">
        <is>
          <t>-</t>
        </is>
      </c>
      <c r="R201" t="inlineStr">
        <is>
          <t>-</t>
        </is>
      </c>
      <c r="S201" t="inlineStr">
        <is>
          <t>-</t>
        </is>
      </c>
    </row>
  </sheetData>
  <mergeCells count="1">
    <mergeCell ref="F1:H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Q627"/>
  <sheetViews>
    <sheetView showGridLines="0" workbookViewId="0">
      <selection activeCell="A1" sqref="A1"/>
    </sheetView>
  </sheetViews>
  <sheetFormatPr baseColWidth="10" defaultRowHeight="14.4"/>
  <cols>
    <col width="12.33203125" bestFit="1" customWidth="1" min="2" max="2"/>
    <col width="14.77734375" bestFit="1" customWidth="1" min="3" max="3"/>
    <col width="14.77734375" customWidth="1" min="4" max="6"/>
    <col width="18.77734375" bestFit="1" customWidth="1" min="7" max="7"/>
    <col width="14.109375" bestFit="1" customWidth="1" min="8" max="8"/>
  </cols>
  <sheetData>
    <row r="1" ht="52.8" customHeight="1">
      <c r="G1" s="28" t="n"/>
    </row>
    <row r="3" ht="28.8" customHeight="1">
      <c r="B3" s="26" t="inlineStr">
        <is>
          <t>Identifiant</t>
        </is>
      </c>
      <c r="C3" s="26" t="inlineStr">
        <is>
          <t>Nom du médecin</t>
        </is>
      </c>
      <c r="D3" s="26" t="inlineStr">
        <is>
          <t>Prénom du médecin</t>
        </is>
      </c>
      <c r="E3" s="26" t="inlineStr">
        <is>
          <t>Secteur</t>
        </is>
      </c>
      <c r="F3" s="26" t="inlineStr">
        <is>
          <t>Nom du délégué</t>
        </is>
      </c>
      <c r="G3" s="26" t="inlineStr">
        <is>
          <t>Mode de visite</t>
        </is>
      </c>
      <c r="H3" s="26" t="inlineStr">
        <is>
          <t>Date visite</t>
        </is>
      </c>
      <c r="I3" s="26" t="inlineStr">
        <is>
          <t>Durée de la visite</t>
        </is>
      </c>
      <c r="J3" t="inlineStr">
        <is>
          <t>Annee</t>
        </is>
      </c>
      <c r="K3" t="inlineStr">
        <is>
          <t>Mois</t>
        </is>
      </c>
      <c r="L3" t="inlineStr">
        <is>
          <t>EstCible</t>
        </is>
      </c>
      <c r="M3" t="inlineStr">
        <is>
          <t>RegionMedecin</t>
        </is>
      </c>
      <c r="N3" t="inlineStr">
        <is>
          <t>MacroRegion</t>
        </is>
      </c>
      <c r="O3" t="inlineStr">
        <is>
          <t>DureeMinutes</t>
        </is>
      </c>
      <c r="P3" t="inlineStr">
        <is>
          <t>FaceAFace</t>
        </is>
      </c>
      <c r="Q3" t="inlineStr">
        <is>
          <t>InteractionDistance</t>
        </is>
      </c>
    </row>
    <row r="4">
      <c r="B4" t="inlineStr">
        <is>
          <t>BM00096</t>
        </is>
      </c>
      <c r="C4" t="inlineStr">
        <is>
          <t>Brassens</t>
        </is>
      </c>
      <c r="D4" t="inlineStr">
        <is>
          <t>Judie</t>
        </is>
      </c>
      <c r="E4" t="inlineStr">
        <is>
          <t>S4</t>
        </is>
      </c>
      <c r="F4" t="inlineStr">
        <is>
          <t>Agatha CHRISTIE</t>
        </is>
      </c>
      <c r="G4" t="inlineStr">
        <is>
          <t>Face à face</t>
        </is>
      </c>
      <c r="H4" t="n">
        <v>43839</v>
      </c>
      <c r="I4" t="inlineStr">
        <is>
          <t>15 min</t>
        </is>
      </c>
      <c r="J4" s="29">
        <f>IF([@[Date visite]]="","",YEAR([@[Date visite]]))</f>
        <v/>
      </c>
      <c r="K4" s="29">
        <f>IF([@[Date visite]]="","",MONTH([@[Date visite]]))</f>
        <v/>
      </c>
      <c r="L4" s="29">
        <f>IF([@Secteur]="","",IF(ISNUMBER(MATCH([@Secteur],{"S1","S2","S3","S4","S5","S6"},0)),1,0))</f>
        <v/>
      </c>
      <c r="M4">
        <f>IF([@Identifiant]="","",XLOOKUP([@Identifiant],tblMedecins[Identifiant],tblMedecins[R?gion],""))</f>
        <v/>
      </c>
      <c r="N4">
        <f>IF([@RegionMedecin]="","",IF(OR([@RegionMedecin]="Nord",[@RegionMedecin]="Sud"),[@RegionMedecin],"Hors_cible"))</f>
        <v/>
      </c>
      <c r="O4" s="29">
        <f>IF([@[Dur?e de la visite]]="","",VALUE(SUBSTITUTE([@[Dur?e de la visite]]," min","")))</f>
        <v/>
      </c>
      <c r="P4" s="29">
        <f>IF([@[Mode de visite]]="","",--([@[Mode de visite]]="Face ? face"))</f>
        <v/>
      </c>
      <c r="Q4" s="29">
        <f>IF([@[Mode de visite]]="","",--([@[Mode de visite]]="Interaction ? distance"))</f>
        <v/>
      </c>
    </row>
    <row r="5">
      <c r="B5" t="inlineStr">
        <is>
          <t>BM00048</t>
        </is>
      </c>
      <c r="C5" t="inlineStr">
        <is>
          <t>Vidal</t>
        </is>
      </c>
      <c r="D5" t="inlineStr">
        <is>
          <t>Jean-Claude</t>
        </is>
      </c>
      <c r="E5" t="inlineStr">
        <is>
          <t>S4</t>
        </is>
      </c>
      <c r="F5" t="inlineStr">
        <is>
          <t>Agatha CHRISTIE</t>
        </is>
      </c>
      <c r="G5" t="inlineStr">
        <is>
          <t>Face à face</t>
        </is>
      </c>
      <c r="H5" t="n">
        <v>43858</v>
      </c>
      <c r="I5" t="inlineStr">
        <is>
          <t>15 min</t>
        </is>
      </c>
      <c r="J5" s="29">
        <f>IF([@[Date visite]]="","",YEAR([@[Date visite]]))</f>
        <v/>
      </c>
      <c r="K5" s="29">
        <f>IF([@[Date visite]]="","",MONTH([@[Date visite]]))</f>
        <v/>
      </c>
      <c r="L5" s="29">
        <f>IF([@Secteur]="","",IF(ISNUMBER(MATCH([@Secteur],{"S1","S2","S3","S4","S5","S6"},0)),1,0))</f>
        <v/>
      </c>
      <c r="M5">
        <f>IF([@Identifiant]="","",XLOOKUP([@Identifiant],tblMedecins[Identifiant],tblMedecins[R?gion],""))</f>
        <v/>
      </c>
      <c r="N5">
        <f>IF([@RegionMedecin]="","",IF(OR([@RegionMedecin]="Nord",[@RegionMedecin]="Sud"),[@RegionMedecin],"Hors_cible"))</f>
        <v/>
      </c>
      <c r="O5" s="29">
        <f>IF([@[Dur?e de la visite]]="","",VALUE(SUBSTITUTE([@[Dur?e de la visite]]," min","")))</f>
        <v/>
      </c>
      <c r="P5" s="29">
        <f>IF([@[Mode de visite]]="","",--([@[Mode de visite]]="Face ? face"))</f>
        <v/>
      </c>
      <c r="Q5" s="29">
        <f>IF([@[Mode de visite]]="","",--([@[Mode de visite]]="Interaction ? distance"))</f>
        <v/>
      </c>
    </row>
    <row r="6">
      <c r="B6" t="inlineStr">
        <is>
          <t>BM00048</t>
        </is>
      </c>
      <c r="C6" t="inlineStr">
        <is>
          <t>Vidal</t>
        </is>
      </c>
      <c r="D6" t="inlineStr">
        <is>
          <t>Jean-Claude</t>
        </is>
      </c>
      <c r="E6" t="inlineStr">
        <is>
          <t>S4</t>
        </is>
      </c>
      <c r="F6" t="inlineStr">
        <is>
          <t>Agatha CHRISTIE</t>
        </is>
      </c>
      <c r="G6" t="inlineStr">
        <is>
          <t>Face à face</t>
        </is>
      </c>
      <c r="H6" t="n">
        <v>43867</v>
      </c>
      <c r="I6" t="inlineStr">
        <is>
          <t>15 min</t>
        </is>
      </c>
      <c r="J6" s="29">
        <f>IF([@[Date visite]]="","",YEAR([@[Date visite]]))</f>
        <v/>
      </c>
      <c r="K6" s="29">
        <f>IF([@[Date visite]]="","",MONTH([@[Date visite]]))</f>
        <v/>
      </c>
      <c r="L6" s="29">
        <f>IF([@Secteur]="","",IF(ISNUMBER(MATCH([@Secteur],{"S1","S2","S3","S4","S5","S6"},0)),1,0))</f>
        <v/>
      </c>
      <c r="M6">
        <f>IF([@Identifiant]="","",XLOOKUP([@Identifiant],tblMedecins[Identifiant],tblMedecins[R?gion],""))</f>
        <v/>
      </c>
      <c r="N6">
        <f>IF([@RegionMedecin]="","",IF(OR([@RegionMedecin]="Nord",[@RegionMedecin]="Sud"),[@RegionMedecin],"Hors_cible"))</f>
        <v/>
      </c>
      <c r="O6" s="29">
        <f>IF([@[Dur?e de la visite]]="","",VALUE(SUBSTITUTE([@[Dur?e de la visite]]," min","")))</f>
        <v/>
      </c>
      <c r="P6" s="29">
        <f>IF([@[Mode de visite]]="","",--([@[Mode de visite]]="Face ? face"))</f>
        <v/>
      </c>
      <c r="Q6" s="29">
        <f>IF([@[Mode de visite]]="","",--([@[Mode de visite]]="Interaction ? distance"))</f>
        <v/>
      </c>
    </row>
    <row r="7">
      <c r="B7" t="inlineStr">
        <is>
          <t>BM00059</t>
        </is>
      </c>
      <c r="C7" t="inlineStr">
        <is>
          <t>Hugo</t>
        </is>
      </c>
      <c r="D7" t="inlineStr">
        <is>
          <t>Josiane</t>
        </is>
      </c>
      <c r="E7" t="inlineStr">
        <is>
          <t>S4</t>
        </is>
      </c>
      <c r="F7" t="inlineStr">
        <is>
          <t>Agatha CHRISTIE</t>
        </is>
      </c>
      <c r="G7" t="inlineStr">
        <is>
          <t>Face à face</t>
        </is>
      </c>
      <c r="H7" t="n">
        <v>43870</v>
      </c>
      <c r="I7" t="inlineStr">
        <is>
          <t>15 min</t>
        </is>
      </c>
      <c r="J7" s="29">
        <f>IF([@[Date visite]]="","",YEAR([@[Date visite]]))</f>
        <v/>
      </c>
      <c r="K7" s="29">
        <f>IF([@[Date visite]]="","",MONTH([@[Date visite]]))</f>
        <v/>
      </c>
      <c r="L7" s="29">
        <f>IF([@Secteur]="","",IF(ISNUMBER(MATCH([@Secteur],{"S1","S2","S3","S4","S5","S6"},0)),1,0))</f>
        <v/>
      </c>
      <c r="M7">
        <f>IF([@Identifiant]="","",XLOOKUP([@Identifiant],tblMedecins[Identifiant],tblMedecins[R?gion],""))</f>
        <v/>
      </c>
      <c r="N7">
        <f>IF([@RegionMedecin]="","",IF(OR([@RegionMedecin]="Nord",[@RegionMedecin]="Sud"),[@RegionMedecin],"Hors_cible"))</f>
        <v/>
      </c>
      <c r="O7" s="29">
        <f>IF([@[Dur?e de la visite]]="","",VALUE(SUBSTITUTE([@[Dur?e de la visite]]," min","")))</f>
        <v/>
      </c>
      <c r="P7" s="29">
        <f>IF([@[Mode de visite]]="","",--([@[Mode de visite]]="Face ? face"))</f>
        <v/>
      </c>
      <c r="Q7" s="29">
        <f>IF([@[Mode de visite]]="","",--([@[Mode de visite]]="Interaction ? distance"))</f>
        <v/>
      </c>
    </row>
    <row r="8">
      <c r="B8" t="inlineStr">
        <is>
          <t>BM00090</t>
        </is>
      </c>
      <c r="C8" t="inlineStr">
        <is>
          <t>Michelet</t>
        </is>
      </c>
      <c r="D8" t="inlineStr">
        <is>
          <t>Jean-Jacques</t>
        </is>
      </c>
      <c r="E8" t="inlineStr">
        <is>
          <t>S4</t>
        </is>
      </c>
      <c r="F8" t="inlineStr">
        <is>
          <t>Agatha CHRISTIE</t>
        </is>
      </c>
      <c r="G8" t="inlineStr">
        <is>
          <t>Face à face</t>
        </is>
      </c>
      <c r="H8" t="n">
        <v>43873</v>
      </c>
      <c r="I8" t="inlineStr">
        <is>
          <t>15 min</t>
        </is>
      </c>
      <c r="J8" s="29">
        <f>IF([@[Date visite]]="","",YEAR([@[Date visite]]))</f>
        <v/>
      </c>
      <c r="K8" s="29">
        <f>IF([@[Date visite]]="","",MONTH([@[Date visite]]))</f>
        <v/>
      </c>
      <c r="L8" s="29">
        <f>IF([@Secteur]="","",IF(ISNUMBER(MATCH([@Secteur],{"S1","S2","S3","S4","S5","S6"},0)),1,0))</f>
        <v/>
      </c>
      <c r="M8">
        <f>IF([@Identifiant]="","",XLOOKUP([@Identifiant],tblMedecins[Identifiant],tblMedecins[R?gion],""))</f>
        <v/>
      </c>
      <c r="N8">
        <f>IF([@RegionMedecin]="","",IF(OR([@RegionMedecin]="Nord",[@RegionMedecin]="Sud"),[@RegionMedecin],"Hors_cible"))</f>
        <v/>
      </c>
      <c r="O8" s="29">
        <f>IF([@[Dur?e de la visite]]="","",VALUE(SUBSTITUTE([@[Dur?e de la visite]]," min","")))</f>
        <v/>
      </c>
      <c r="P8" s="29">
        <f>IF([@[Mode de visite]]="","",--([@[Mode de visite]]="Face ? face"))</f>
        <v/>
      </c>
      <c r="Q8" s="29">
        <f>IF([@[Mode de visite]]="","",--([@[Mode de visite]]="Interaction ? distance"))</f>
        <v/>
      </c>
    </row>
    <row r="9">
      <c r="B9" t="inlineStr">
        <is>
          <t>BM00138</t>
        </is>
      </c>
      <c r="C9" t="inlineStr">
        <is>
          <t>Céline</t>
        </is>
      </c>
      <c r="D9" t="inlineStr">
        <is>
          <t>Valéry</t>
        </is>
      </c>
      <c r="E9" t="inlineStr">
        <is>
          <t>S4</t>
        </is>
      </c>
      <c r="F9" t="inlineStr">
        <is>
          <t>Agatha CHRISTIE</t>
        </is>
      </c>
      <c r="G9" t="inlineStr">
        <is>
          <t>Face à face</t>
        </is>
      </c>
      <c r="H9" t="n">
        <v>43880</v>
      </c>
      <c r="I9" t="inlineStr">
        <is>
          <t>15 min</t>
        </is>
      </c>
      <c r="J9" s="29">
        <f>IF([@[Date visite]]="","",YEAR([@[Date visite]]))</f>
        <v/>
      </c>
      <c r="K9" s="29">
        <f>IF([@[Date visite]]="","",MONTH([@[Date visite]]))</f>
        <v/>
      </c>
      <c r="L9" s="29">
        <f>IF([@Secteur]="","",IF(ISNUMBER(MATCH([@Secteur],{"S1","S2","S3","S4","S5","S6"},0)),1,0))</f>
        <v/>
      </c>
      <c r="M9">
        <f>IF([@Identifiant]="","",XLOOKUP([@Identifiant],tblMedecins[Identifiant],tblMedecins[R?gion],""))</f>
        <v/>
      </c>
      <c r="N9">
        <f>IF([@RegionMedecin]="","",IF(OR([@RegionMedecin]="Nord",[@RegionMedecin]="Sud"),[@RegionMedecin],"Hors_cible"))</f>
        <v/>
      </c>
      <c r="O9" s="29">
        <f>IF([@[Dur?e de la visite]]="","",VALUE(SUBSTITUTE([@[Dur?e de la visite]]," min","")))</f>
        <v/>
      </c>
      <c r="P9" s="29">
        <f>IF([@[Mode de visite]]="","",--([@[Mode de visite]]="Face ? face"))</f>
        <v/>
      </c>
      <c r="Q9" s="29">
        <f>IF([@[Mode de visite]]="","",--([@[Mode de visite]]="Interaction ? distance"))</f>
        <v/>
      </c>
    </row>
    <row r="10">
      <c r="B10" t="inlineStr">
        <is>
          <t>BM00094</t>
        </is>
      </c>
      <c r="C10" t="inlineStr">
        <is>
          <t>Vidal</t>
        </is>
      </c>
      <c r="D10" t="inlineStr">
        <is>
          <t>Berthe</t>
        </is>
      </c>
      <c r="E10" t="inlineStr">
        <is>
          <t>S4</t>
        </is>
      </c>
      <c r="F10" t="inlineStr">
        <is>
          <t>Agatha CHRISTIE</t>
        </is>
      </c>
      <c r="G10" t="inlineStr">
        <is>
          <t>Face à face</t>
        </is>
      </c>
      <c r="H10" t="n">
        <v>43889</v>
      </c>
      <c r="I10" t="inlineStr">
        <is>
          <t>15 min</t>
        </is>
      </c>
      <c r="J10" s="29">
        <f>IF([@[Date visite]]="","",YEAR([@[Date visite]]))</f>
        <v/>
      </c>
      <c r="K10" s="29">
        <f>IF([@[Date visite]]="","",MONTH([@[Date visite]]))</f>
        <v/>
      </c>
      <c r="L10" s="29">
        <f>IF([@Secteur]="","",IF(ISNUMBER(MATCH([@Secteur],{"S1","S2","S3","S4","S5","S6"},0)),1,0))</f>
        <v/>
      </c>
      <c r="M10">
        <f>IF([@Identifiant]="","",XLOOKUP([@Identifiant],tblMedecins[Identifiant],tblMedecins[R?gion],""))</f>
        <v/>
      </c>
      <c r="N10">
        <f>IF([@RegionMedecin]="","",IF(OR([@RegionMedecin]="Nord",[@RegionMedecin]="Sud"),[@RegionMedecin],"Hors_cible"))</f>
        <v/>
      </c>
      <c r="O10" s="29">
        <f>IF([@[Dur?e de la visite]]="","",VALUE(SUBSTITUTE([@[Dur?e de la visite]]," min","")))</f>
        <v/>
      </c>
      <c r="P10" s="29">
        <f>IF([@[Mode de visite]]="","",--([@[Mode de visite]]="Face ? face"))</f>
        <v/>
      </c>
      <c r="Q10" s="29">
        <f>IF([@[Mode de visite]]="","",--([@[Mode de visite]]="Interaction ? distance"))</f>
        <v/>
      </c>
    </row>
    <row r="11">
      <c r="B11" t="inlineStr">
        <is>
          <t>BM00129</t>
        </is>
      </c>
      <c r="C11" t="inlineStr">
        <is>
          <t>Kilmister</t>
        </is>
      </c>
      <c r="D11" t="inlineStr">
        <is>
          <t>Philomène</t>
        </is>
      </c>
      <c r="E11" t="inlineStr">
        <is>
          <t>S4</t>
        </is>
      </c>
      <c r="F11" t="inlineStr">
        <is>
          <t>Agatha CHRISTIE</t>
        </is>
      </c>
      <c r="G11" t="inlineStr">
        <is>
          <t>Face à face</t>
        </is>
      </c>
      <c r="H11" t="n">
        <v>43924</v>
      </c>
      <c r="I11" t="inlineStr">
        <is>
          <t>15 min</t>
        </is>
      </c>
      <c r="J11" s="29">
        <f>IF([@[Date visite]]="","",YEAR([@[Date visite]]))</f>
        <v/>
      </c>
      <c r="K11" s="29">
        <f>IF([@[Date visite]]="","",MONTH([@[Date visite]]))</f>
        <v/>
      </c>
      <c r="L11" s="29">
        <f>IF([@Secteur]="","",IF(ISNUMBER(MATCH([@Secteur],{"S1","S2","S3","S4","S5","S6"},0)),1,0))</f>
        <v/>
      </c>
      <c r="M11">
        <f>IF([@Identifiant]="","",XLOOKUP([@Identifiant],tblMedecins[Identifiant],tblMedecins[R?gion],""))</f>
        <v/>
      </c>
      <c r="N11">
        <f>IF([@RegionMedecin]="","",IF(OR([@RegionMedecin]="Nord",[@RegionMedecin]="Sud"),[@RegionMedecin],"Hors_cible"))</f>
        <v/>
      </c>
      <c r="O11" s="29">
        <f>IF([@[Dur?e de la visite]]="","",VALUE(SUBSTITUTE([@[Dur?e de la visite]]," min","")))</f>
        <v/>
      </c>
      <c r="P11" s="29">
        <f>IF([@[Mode de visite]]="","",--([@[Mode de visite]]="Face ? face"))</f>
        <v/>
      </c>
      <c r="Q11" s="29">
        <f>IF([@[Mode de visite]]="","",--([@[Mode de visite]]="Interaction ? distance"))</f>
        <v/>
      </c>
    </row>
    <row r="12">
      <c r="B12" t="inlineStr">
        <is>
          <t>BM00052</t>
        </is>
      </c>
      <c r="C12" t="inlineStr">
        <is>
          <t>Michalo</t>
        </is>
      </c>
      <c r="D12" t="inlineStr">
        <is>
          <t>Julia</t>
        </is>
      </c>
      <c r="E12" t="inlineStr">
        <is>
          <t>S4</t>
        </is>
      </c>
      <c r="F12" t="inlineStr">
        <is>
          <t>Agatha CHRISTIE</t>
        </is>
      </c>
      <c r="G12" t="inlineStr">
        <is>
          <t>Face à face</t>
        </is>
      </c>
      <c r="H12" t="n">
        <v>43931</v>
      </c>
      <c r="I12" t="inlineStr">
        <is>
          <t>15 min</t>
        </is>
      </c>
      <c r="J12" s="29">
        <f>IF([@[Date visite]]="","",YEAR([@[Date visite]]))</f>
        <v/>
      </c>
      <c r="K12" s="29">
        <f>IF([@[Date visite]]="","",MONTH([@[Date visite]]))</f>
        <v/>
      </c>
      <c r="L12" s="29">
        <f>IF([@Secteur]="","",IF(ISNUMBER(MATCH([@Secteur],{"S1","S2","S3","S4","S5","S6"},0)),1,0))</f>
        <v/>
      </c>
      <c r="M12">
        <f>IF([@Identifiant]="","",XLOOKUP([@Identifiant],tblMedecins[Identifiant],tblMedecins[R?gion],""))</f>
        <v/>
      </c>
      <c r="N12">
        <f>IF([@RegionMedecin]="","",IF(OR([@RegionMedecin]="Nord",[@RegionMedecin]="Sud"),[@RegionMedecin],"Hors_cible"))</f>
        <v/>
      </c>
      <c r="O12" s="29">
        <f>IF([@[Dur?e de la visite]]="","",VALUE(SUBSTITUTE([@[Dur?e de la visite]]," min","")))</f>
        <v/>
      </c>
      <c r="P12" s="29">
        <f>IF([@[Mode de visite]]="","",--([@[Mode de visite]]="Face ? face"))</f>
        <v/>
      </c>
      <c r="Q12" s="29">
        <f>IF([@[Mode de visite]]="","",--([@[Mode de visite]]="Interaction ? distance"))</f>
        <v/>
      </c>
    </row>
    <row r="13">
      <c r="B13" t="inlineStr">
        <is>
          <t>BM00030</t>
        </is>
      </c>
      <c r="C13" t="inlineStr">
        <is>
          <t>Orban</t>
        </is>
      </c>
      <c r="D13" t="inlineStr">
        <is>
          <t>Zoltan</t>
        </is>
      </c>
      <c r="E13" t="inlineStr">
        <is>
          <t>S4</t>
        </is>
      </c>
      <c r="F13" t="inlineStr">
        <is>
          <t>Agatha CHRISTIE</t>
        </is>
      </c>
      <c r="G13" t="inlineStr">
        <is>
          <t>Face à face</t>
        </is>
      </c>
      <c r="H13" t="n">
        <v>43974</v>
      </c>
      <c r="I13" t="inlineStr">
        <is>
          <t>15 min</t>
        </is>
      </c>
      <c r="J13" s="29">
        <f>IF([@[Date visite]]="","",YEAR([@[Date visite]]))</f>
        <v/>
      </c>
      <c r="K13" s="29">
        <f>IF([@[Date visite]]="","",MONTH([@[Date visite]]))</f>
        <v/>
      </c>
      <c r="L13" s="29">
        <f>IF([@Secteur]="","",IF(ISNUMBER(MATCH([@Secteur],{"S1","S2","S3","S4","S5","S6"},0)),1,0))</f>
        <v/>
      </c>
      <c r="M13">
        <f>IF([@Identifiant]="","",XLOOKUP([@Identifiant],tblMedecins[Identifiant],tblMedecins[R?gion],""))</f>
        <v/>
      </c>
      <c r="N13">
        <f>IF([@RegionMedecin]="","",IF(OR([@RegionMedecin]="Nord",[@RegionMedecin]="Sud"),[@RegionMedecin],"Hors_cible"))</f>
        <v/>
      </c>
      <c r="O13" s="29">
        <f>IF([@[Dur?e de la visite]]="","",VALUE(SUBSTITUTE([@[Dur?e de la visite]]," min","")))</f>
        <v/>
      </c>
      <c r="P13" s="29">
        <f>IF([@[Mode de visite]]="","",--([@[Mode de visite]]="Face ? face"))</f>
        <v/>
      </c>
      <c r="Q13" s="29">
        <f>IF([@[Mode de visite]]="","",--([@[Mode de visite]]="Interaction ? distance"))</f>
        <v/>
      </c>
    </row>
    <row r="14">
      <c r="B14" t="inlineStr">
        <is>
          <t>BM00015</t>
        </is>
      </c>
      <c r="C14" t="inlineStr">
        <is>
          <t>Osaka</t>
        </is>
      </c>
      <c r="D14" t="inlineStr">
        <is>
          <t>Pauline</t>
        </is>
      </c>
      <c r="E14" t="inlineStr">
        <is>
          <t>S4</t>
        </is>
      </c>
      <c r="F14" t="inlineStr">
        <is>
          <t>Agatha CHRISTIE</t>
        </is>
      </c>
      <c r="G14" t="inlineStr">
        <is>
          <t>Face à face</t>
        </is>
      </c>
      <c r="H14" t="n">
        <v>43983</v>
      </c>
      <c r="I14" t="inlineStr">
        <is>
          <t>15 min</t>
        </is>
      </c>
      <c r="J14" s="29">
        <f>IF([@[Date visite]]="","",YEAR([@[Date visite]]))</f>
        <v/>
      </c>
      <c r="K14" s="29">
        <f>IF([@[Date visite]]="","",MONTH([@[Date visite]]))</f>
        <v/>
      </c>
      <c r="L14" s="29">
        <f>IF([@Secteur]="","",IF(ISNUMBER(MATCH([@Secteur],{"S1","S2","S3","S4","S5","S6"},0)),1,0))</f>
        <v/>
      </c>
      <c r="M14">
        <f>IF([@Identifiant]="","",XLOOKUP([@Identifiant],tblMedecins[Identifiant],tblMedecins[R?gion],""))</f>
        <v/>
      </c>
      <c r="N14">
        <f>IF([@RegionMedecin]="","",IF(OR([@RegionMedecin]="Nord",[@RegionMedecin]="Sud"),[@RegionMedecin],"Hors_cible"))</f>
        <v/>
      </c>
      <c r="O14" s="29">
        <f>IF([@[Dur?e de la visite]]="","",VALUE(SUBSTITUTE([@[Dur?e de la visite]]," min","")))</f>
        <v/>
      </c>
      <c r="P14" s="29">
        <f>IF([@[Mode de visite]]="","",--([@[Mode de visite]]="Face ? face"))</f>
        <v/>
      </c>
      <c r="Q14" s="29">
        <f>IF([@[Mode de visite]]="","",--([@[Mode de visite]]="Interaction ? distance"))</f>
        <v/>
      </c>
    </row>
    <row r="15">
      <c r="B15" t="inlineStr">
        <is>
          <t>BM00126</t>
        </is>
      </c>
      <c r="C15" t="inlineStr">
        <is>
          <t>Osaka</t>
        </is>
      </c>
      <c r="D15" t="inlineStr">
        <is>
          <t>Jacques</t>
        </is>
      </c>
      <c r="E15" t="inlineStr">
        <is>
          <t>S4</t>
        </is>
      </c>
      <c r="F15" t="inlineStr">
        <is>
          <t>Agatha CHRISTIE</t>
        </is>
      </c>
      <c r="G15" t="inlineStr">
        <is>
          <t>Face à face</t>
        </is>
      </c>
      <c r="H15" t="n">
        <v>43984</v>
      </c>
      <c r="I15" t="inlineStr">
        <is>
          <t>15 min</t>
        </is>
      </c>
      <c r="J15" s="29">
        <f>IF([@[Date visite]]="","",YEAR([@[Date visite]]))</f>
        <v/>
      </c>
      <c r="K15" s="29">
        <f>IF([@[Date visite]]="","",MONTH([@[Date visite]]))</f>
        <v/>
      </c>
      <c r="L15" s="29">
        <f>IF([@Secteur]="","",IF(ISNUMBER(MATCH([@Secteur],{"S1","S2","S3","S4","S5","S6"},0)),1,0))</f>
        <v/>
      </c>
      <c r="M15">
        <f>IF([@Identifiant]="","",XLOOKUP([@Identifiant],tblMedecins[Identifiant],tblMedecins[R?gion],""))</f>
        <v/>
      </c>
      <c r="N15">
        <f>IF([@RegionMedecin]="","",IF(OR([@RegionMedecin]="Nord",[@RegionMedecin]="Sud"),[@RegionMedecin],"Hors_cible"))</f>
        <v/>
      </c>
      <c r="O15" s="29">
        <f>IF([@[Dur?e de la visite]]="","",VALUE(SUBSTITUTE([@[Dur?e de la visite]]," min","")))</f>
        <v/>
      </c>
      <c r="P15" s="29">
        <f>IF([@[Mode de visite]]="","",--([@[Mode de visite]]="Face ? face"))</f>
        <v/>
      </c>
      <c r="Q15" s="29">
        <f>IF([@[Mode de visite]]="","",--([@[Mode de visite]]="Interaction ? distance"))</f>
        <v/>
      </c>
    </row>
    <row r="16">
      <c r="B16" t="inlineStr">
        <is>
          <t>BM00040</t>
        </is>
      </c>
      <c r="C16" t="inlineStr">
        <is>
          <t>Zeta-Jones</t>
        </is>
      </c>
      <c r="D16" t="inlineStr">
        <is>
          <t>Valéry</t>
        </is>
      </c>
      <c r="E16" t="inlineStr">
        <is>
          <t>S4</t>
        </is>
      </c>
      <c r="F16" t="inlineStr">
        <is>
          <t>Agatha CHRISTIE</t>
        </is>
      </c>
      <c r="G16" t="inlineStr">
        <is>
          <t>Face à face</t>
        </is>
      </c>
      <c r="H16" t="n">
        <v>43987</v>
      </c>
      <c r="I16" t="inlineStr">
        <is>
          <t>15 min</t>
        </is>
      </c>
      <c r="J16" s="29">
        <f>IF([@[Date visite]]="","",YEAR([@[Date visite]]))</f>
        <v/>
      </c>
      <c r="K16" s="29">
        <f>IF([@[Date visite]]="","",MONTH([@[Date visite]]))</f>
        <v/>
      </c>
      <c r="L16" s="29">
        <f>IF([@Secteur]="","",IF(ISNUMBER(MATCH([@Secteur],{"S1","S2","S3","S4","S5","S6"},0)),1,0))</f>
        <v/>
      </c>
      <c r="M16">
        <f>IF([@Identifiant]="","",XLOOKUP([@Identifiant],tblMedecins[Identifiant],tblMedecins[R?gion],""))</f>
        <v/>
      </c>
      <c r="N16">
        <f>IF([@RegionMedecin]="","",IF(OR([@RegionMedecin]="Nord",[@RegionMedecin]="Sud"),[@RegionMedecin],"Hors_cible"))</f>
        <v/>
      </c>
      <c r="O16" s="29">
        <f>IF([@[Dur?e de la visite]]="","",VALUE(SUBSTITUTE([@[Dur?e de la visite]]," min","")))</f>
        <v/>
      </c>
      <c r="P16" s="29">
        <f>IF([@[Mode de visite]]="","",--([@[Mode de visite]]="Face ? face"))</f>
        <v/>
      </c>
      <c r="Q16" s="29">
        <f>IF([@[Mode de visite]]="","",--([@[Mode de visite]]="Interaction ? distance"))</f>
        <v/>
      </c>
    </row>
    <row r="17">
      <c r="B17" t="inlineStr">
        <is>
          <t>BM00030</t>
        </is>
      </c>
      <c r="C17" t="inlineStr">
        <is>
          <t>Orban</t>
        </is>
      </c>
      <c r="D17" t="inlineStr">
        <is>
          <t>Zoltan</t>
        </is>
      </c>
      <c r="E17" t="inlineStr">
        <is>
          <t>S4</t>
        </is>
      </c>
      <c r="F17" t="inlineStr">
        <is>
          <t>Agatha CHRISTIE</t>
        </is>
      </c>
      <c r="G17" t="inlineStr">
        <is>
          <t>Face à face</t>
        </is>
      </c>
      <c r="H17" t="n">
        <v>43988</v>
      </c>
      <c r="I17" t="inlineStr">
        <is>
          <t>15 min</t>
        </is>
      </c>
      <c r="J17" s="29">
        <f>IF([@[Date visite]]="","",YEAR([@[Date visite]]))</f>
        <v/>
      </c>
      <c r="K17" s="29">
        <f>IF([@[Date visite]]="","",MONTH([@[Date visite]]))</f>
        <v/>
      </c>
      <c r="L17" s="29">
        <f>IF([@Secteur]="","",IF(ISNUMBER(MATCH([@Secteur],{"S1","S2","S3","S4","S5","S6"},0)),1,0))</f>
        <v/>
      </c>
      <c r="M17">
        <f>IF([@Identifiant]="","",XLOOKUP([@Identifiant],tblMedecins[Identifiant],tblMedecins[R?gion],""))</f>
        <v/>
      </c>
      <c r="N17">
        <f>IF([@RegionMedecin]="","",IF(OR([@RegionMedecin]="Nord",[@RegionMedecin]="Sud"),[@RegionMedecin],"Hors_cible"))</f>
        <v/>
      </c>
      <c r="O17" s="29">
        <f>IF([@[Dur?e de la visite]]="","",VALUE(SUBSTITUTE([@[Dur?e de la visite]]," min","")))</f>
        <v/>
      </c>
      <c r="P17" s="29">
        <f>IF([@[Mode de visite]]="","",--([@[Mode de visite]]="Face ? face"))</f>
        <v/>
      </c>
      <c r="Q17" s="29">
        <f>IF([@[Mode de visite]]="","",--([@[Mode de visite]]="Interaction ? distance"))</f>
        <v/>
      </c>
    </row>
    <row r="18">
      <c r="B18" t="inlineStr">
        <is>
          <t>BM00015</t>
        </is>
      </c>
      <c r="C18" t="inlineStr">
        <is>
          <t>Osaka</t>
        </is>
      </c>
      <c r="D18" t="inlineStr">
        <is>
          <t>Pauline</t>
        </is>
      </c>
      <c r="E18" t="inlineStr">
        <is>
          <t>S4</t>
        </is>
      </c>
      <c r="F18" t="inlineStr">
        <is>
          <t>Agatha CHRISTIE</t>
        </is>
      </c>
      <c r="G18" t="inlineStr">
        <is>
          <t>Face à face</t>
        </is>
      </c>
      <c r="H18" t="n">
        <v>43997</v>
      </c>
      <c r="I18" t="inlineStr">
        <is>
          <t>15 min</t>
        </is>
      </c>
      <c r="J18" s="29">
        <f>IF([@[Date visite]]="","",YEAR([@[Date visite]]))</f>
        <v/>
      </c>
      <c r="K18" s="29">
        <f>IF([@[Date visite]]="","",MONTH([@[Date visite]]))</f>
        <v/>
      </c>
      <c r="L18" s="29">
        <f>IF([@Secteur]="","",IF(ISNUMBER(MATCH([@Secteur],{"S1","S2","S3","S4","S5","S6"},0)),1,0))</f>
        <v/>
      </c>
      <c r="M18">
        <f>IF([@Identifiant]="","",XLOOKUP([@Identifiant],tblMedecins[Identifiant],tblMedecins[R?gion],""))</f>
        <v/>
      </c>
      <c r="N18">
        <f>IF([@RegionMedecin]="","",IF(OR([@RegionMedecin]="Nord",[@RegionMedecin]="Sud"),[@RegionMedecin],"Hors_cible"))</f>
        <v/>
      </c>
      <c r="O18" s="29">
        <f>IF([@[Dur?e de la visite]]="","",VALUE(SUBSTITUTE([@[Dur?e de la visite]]," min","")))</f>
        <v/>
      </c>
      <c r="P18" s="29">
        <f>IF([@[Mode de visite]]="","",--([@[Mode de visite]]="Face ? face"))</f>
        <v/>
      </c>
      <c r="Q18" s="29">
        <f>IF([@[Mode de visite]]="","",--([@[Mode de visite]]="Interaction ? distance"))</f>
        <v/>
      </c>
    </row>
    <row r="19">
      <c r="B19" t="inlineStr">
        <is>
          <t>BM00107</t>
        </is>
      </c>
      <c r="C19" t="inlineStr">
        <is>
          <t>McCartney</t>
        </is>
      </c>
      <c r="D19" t="inlineStr">
        <is>
          <t>Hildegarde</t>
        </is>
      </c>
      <c r="E19" t="inlineStr">
        <is>
          <t>S4</t>
        </is>
      </c>
      <c r="F19" t="inlineStr">
        <is>
          <t>Agatha CHRISTIE</t>
        </is>
      </c>
      <c r="G19" t="inlineStr">
        <is>
          <t>Face à face</t>
        </is>
      </c>
      <c r="H19" t="n">
        <v>44002</v>
      </c>
      <c r="I19" t="inlineStr">
        <is>
          <t>15 min</t>
        </is>
      </c>
      <c r="J19" s="29">
        <f>IF([@[Date visite]]="","",YEAR([@[Date visite]]))</f>
        <v/>
      </c>
      <c r="K19" s="29">
        <f>IF([@[Date visite]]="","",MONTH([@[Date visite]]))</f>
        <v/>
      </c>
      <c r="L19" s="29">
        <f>IF([@Secteur]="","",IF(ISNUMBER(MATCH([@Secteur],{"S1","S2","S3","S4","S5","S6"},0)),1,0))</f>
        <v/>
      </c>
      <c r="M19">
        <f>IF([@Identifiant]="","",XLOOKUP([@Identifiant],tblMedecins[Identifiant],tblMedecins[R?gion],""))</f>
        <v/>
      </c>
      <c r="N19">
        <f>IF([@RegionMedecin]="","",IF(OR([@RegionMedecin]="Nord",[@RegionMedecin]="Sud"),[@RegionMedecin],"Hors_cible"))</f>
        <v/>
      </c>
      <c r="O19" s="29">
        <f>IF([@[Dur?e de la visite]]="","",VALUE(SUBSTITUTE([@[Dur?e de la visite]]," min","")))</f>
        <v/>
      </c>
      <c r="P19" s="29">
        <f>IF([@[Mode de visite]]="","",--([@[Mode de visite]]="Face ? face"))</f>
        <v/>
      </c>
      <c r="Q19" s="29">
        <f>IF([@[Mode de visite]]="","",--([@[Mode de visite]]="Interaction ? distance"))</f>
        <v/>
      </c>
    </row>
    <row r="20">
      <c r="B20" t="inlineStr">
        <is>
          <t>BM00085</t>
        </is>
      </c>
      <c r="C20" t="inlineStr">
        <is>
          <t>Hugo</t>
        </is>
      </c>
      <c r="D20" t="inlineStr">
        <is>
          <t>Fernande</t>
        </is>
      </c>
      <c r="E20" t="inlineStr">
        <is>
          <t>S4</t>
        </is>
      </c>
      <c r="F20" t="inlineStr">
        <is>
          <t>Agatha CHRISTIE</t>
        </is>
      </c>
      <c r="G20" t="inlineStr">
        <is>
          <t>Face à face</t>
        </is>
      </c>
      <c r="H20" t="n">
        <v>44014</v>
      </c>
      <c r="I20" t="inlineStr">
        <is>
          <t>15 min</t>
        </is>
      </c>
      <c r="J20" s="29">
        <f>IF([@[Date visite]]="","",YEAR([@[Date visite]]))</f>
        <v/>
      </c>
      <c r="K20" s="29">
        <f>IF([@[Date visite]]="","",MONTH([@[Date visite]]))</f>
        <v/>
      </c>
      <c r="L20" s="29">
        <f>IF([@Secteur]="","",IF(ISNUMBER(MATCH([@Secteur],{"S1","S2","S3","S4","S5","S6"},0)),1,0))</f>
        <v/>
      </c>
      <c r="M20">
        <f>IF([@Identifiant]="","",XLOOKUP([@Identifiant],tblMedecins[Identifiant],tblMedecins[R?gion],""))</f>
        <v/>
      </c>
      <c r="N20">
        <f>IF([@RegionMedecin]="","",IF(OR([@RegionMedecin]="Nord",[@RegionMedecin]="Sud"),[@RegionMedecin],"Hors_cible"))</f>
        <v/>
      </c>
      <c r="O20" s="29">
        <f>IF([@[Dur?e de la visite]]="","",VALUE(SUBSTITUTE([@[Dur?e de la visite]]," min","")))</f>
        <v/>
      </c>
      <c r="P20" s="29">
        <f>IF([@[Mode de visite]]="","",--([@[Mode de visite]]="Face ? face"))</f>
        <v/>
      </c>
      <c r="Q20" s="29">
        <f>IF([@[Mode de visite]]="","",--([@[Mode de visite]]="Interaction ? distance"))</f>
        <v/>
      </c>
    </row>
    <row r="21">
      <c r="B21" t="inlineStr">
        <is>
          <t>BM00030</t>
        </is>
      </c>
      <c r="C21" t="inlineStr">
        <is>
          <t>Orban</t>
        </is>
      </c>
      <c r="D21" t="inlineStr">
        <is>
          <t>Zoltan</t>
        </is>
      </c>
      <c r="E21" t="inlineStr">
        <is>
          <t>S4</t>
        </is>
      </c>
      <c r="F21" t="inlineStr">
        <is>
          <t>Agatha CHRISTIE</t>
        </is>
      </c>
      <c r="G21" t="inlineStr">
        <is>
          <t>Face à face</t>
        </is>
      </c>
      <c r="H21" t="n">
        <v>44017</v>
      </c>
      <c r="I21" t="inlineStr">
        <is>
          <t>15 min</t>
        </is>
      </c>
      <c r="J21" s="29">
        <f>IF([@[Date visite]]="","",YEAR([@[Date visite]]))</f>
        <v/>
      </c>
      <c r="K21" s="29">
        <f>IF([@[Date visite]]="","",MONTH([@[Date visite]]))</f>
        <v/>
      </c>
      <c r="L21" s="29">
        <f>IF([@Secteur]="","",IF(ISNUMBER(MATCH([@Secteur],{"S1","S2","S3","S4","S5","S6"},0)),1,0))</f>
        <v/>
      </c>
      <c r="M21">
        <f>IF([@Identifiant]="","",XLOOKUP([@Identifiant],tblMedecins[Identifiant],tblMedecins[R?gion],""))</f>
        <v/>
      </c>
      <c r="N21">
        <f>IF([@RegionMedecin]="","",IF(OR([@RegionMedecin]="Nord",[@RegionMedecin]="Sud"),[@RegionMedecin],"Hors_cible"))</f>
        <v/>
      </c>
      <c r="O21" s="29">
        <f>IF([@[Dur?e de la visite]]="","",VALUE(SUBSTITUTE([@[Dur?e de la visite]]," min","")))</f>
        <v/>
      </c>
      <c r="P21" s="29">
        <f>IF([@[Mode de visite]]="","",--([@[Mode de visite]]="Face ? face"))</f>
        <v/>
      </c>
      <c r="Q21" s="29">
        <f>IF([@[Mode de visite]]="","",--([@[Mode de visite]]="Interaction ? distance"))</f>
        <v/>
      </c>
    </row>
    <row r="22">
      <c r="B22" t="inlineStr">
        <is>
          <t>BM00085</t>
        </is>
      </c>
      <c r="C22" t="inlineStr">
        <is>
          <t>Hugo</t>
        </is>
      </c>
      <c r="D22" t="inlineStr">
        <is>
          <t>Fernande</t>
        </is>
      </c>
      <c r="E22" t="inlineStr">
        <is>
          <t>S4</t>
        </is>
      </c>
      <c r="F22" t="inlineStr">
        <is>
          <t>Agatha CHRISTIE</t>
        </is>
      </c>
      <c r="G22" t="inlineStr">
        <is>
          <t>Face à face</t>
        </is>
      </c>
      <c r="H22" t="n">
        <v>44017</v>
      </c>
      <c r="I22" t="inlineStr">
        <is>
          <t>15 min</t>
        </is>
      </c>
      <c r="J22" s="29">
        <f>IF([@[Date visite]]="","",YEAR([@[Date visite]]))</f>
        <v/>
      </c>
      <c r="K22" s="29">
        <f>IF([@[Date visite]]="","",MONTH([@[Date visite]]))</f>
        <v/>
      </c>
      <c r="L22" s="29">
        <f>IF([@Secteur]="","",IF(ISNUMBER(MATCH([@Secteur],{"S1","S2","S3","S4","S5","S6"},0)),1,0))</f>
        <v/>
      </c>
      <c r="M22">
        <f>IF([@Identifiant]="","",XLOOKUP([@Identifiant],tblMedecins[Identifiant],tblMedecins[R?gion],""))</f>
        <v/>
      </c>
      <c r="N22">
        <f>IF([@RegionMedecin]="","",IF(OR([@RegionMedecin]="Nord",[@RegionMedecin]="Sud"),[@RegionMedecin],"Hors_cible"))</f>
        <v/>
      </c>
      <c r="O22" s="29">
        <f>IF([@[Dur?e de la visite]]="","",VALUE(SUBSTITUTE([@[Dur?e de la visite]]," min","")))</f>
        <v/>
      </c>
      <c r="P22" s="29">
        <f>IF([@[Mode de visite]]="","",--([@[Mode de visite]]="Face ? face"))</f>
        <v/>
      </c>
      <c r="Q22" s="29">
        <f>IF([@[Mode de visite]]="","",--([@[Mode de visite]]="Interaction ? distance"))</f>
        <v/>
      </c>
    </row>
    <row r="23">
      <c r="B23" t="inlineStr">
        <is>
          <t>BM00052</t>
        </is>
      </c>
      <c r="C23" t="inlineStr">
        <is>
          <t>Michalo</t>
        </is>
      </c>
      <c r="D23" t="inlineStr">
        <is>
          <t>Julia</t>
        </is>
      </c>
      <c r="E23" t="inlineStr">
        <is>
          <t>S4</t>
        </is>
      </c>
      <c r="F23" t="inlineStr">
        <is>
          <t>Agatha CHRISTIE</t>
        </is>
      </c>
      <c r="G23" t="inlineStr">
        <is>
          <t>Face à face</t>
        </is>
      </c>
      <c r="H23" t="n">
        <v>44032</v>
      </c>
      <c r="I23" t="inlineStr">
        <is>
          <t>15 min</t>
        </is>
      </c>
      <c r="J23" s="29">
        <f>IF([@[Date visite]]="","",YEAR([@[Date visite]]))</f>
        <v/>
      </c>
      <c r="K23" s="29">
        <f>IF([@[Date visite]]="","",MONTH([@[Date visite]]))</f>
        <v/>
      </c>
      <c r="L23" s="29">
        <f>IF([@Secteur]="","",IF(ISNUMBER(MATCH([@Secteur],{"S1","S2","S3","S4","S5","S6"},0)),1,0))</f>
        <v/>
      </c>
      <c r="M23">
        <f>IF([@Identifiant]="","",XLOOKUP([@Identifiant],tblMedecins[Identifiant],tblMedecins[R?gion],""))</f>
        <v/>
      </c>
      <c r="N23">
        <f>IF([@RegionMedecin]="","",IF(OR([@RegionMedecin]="Nord",[@RegionMedecin]="Sud"),[@RegionMedecin],"Hors_cible"))</f>
        <v/>
      </c>
      <c r="O23" s="29">
        <f>IF([@[Dur?e de la visite]]="","",VALUE(SUBSTITUTE([@[Dur?e de la visite]]," min","")))</f>
        <v/>
      </c>
      <c r="P23" s="29">
        <f>IF([@[Mode de visite]]="","",--([@[Mode de visite]]="Face ? face"))</f>
        <v/>
      </c>
      <c r="Q23" s="29">
        <f>IF([@[Mode de visite]]="","",--([@[Mode de visite]]="Interaction ? distance"))</f>
        <v/>
      </c>
    </row>
    <row r="24">
      <c r="B24" t="inlineStr">
        <is>
          <t>BM00015</t>
        </is>
      </c>
      <c r="C24" t="inlineStr">
        <is>
          <t>Osaka</t>
        </is>
      </c>
      <c r="D24" t="inlineStr">
        <is>
          <t>Pauline</t>
        </is>
      </c>
      <c r="E24" t="inlineStr">
        <is>
          <t>S4</t>
        </is>
      </c>
      <c r="F24" t="inlineStr">
        <is>
          <t>Agatha CHRISTIE</t>
        </is>
      </c>
      <c r="G24" t="inlineStr">
        <is>
          <t>Face à face</t>
        </is>
      </c>
      <c r="H24" t="n">
        <v>44033</v>
      </c>
      <c r="I24" t="inlineStr">
        <is>
          <t>15 min</t>
        </is>
      </c>
      <c r="J24" s="29">
        <f>IF([@[Date visite]]="","",YEAR([@[Date visite]]))</f>
        <v/>
      </c>
      <c r="K24" s="29">
        <f>IF([@[Date visite]]="","",MONTH([@[Date visite]]))</f>
        <v/>
      </c>
      <c r="L24" s="29">
        <f>IF([@Secteur]="","",IF(ISNUMBER(MATCH([@Secteur],{"S1","S2","S3","S4","S5","S6"},0)),1,0))</f>
        <v/>
      </c>
      <c r="M24">
        <f>IF([@Identifiant]="","",XLOOKUP([@Identifiant],tblMedecins[Identifiant],tblMedecins[R?gion],""))</f>
        <v/>
      </c>
      <c r="N24">
        <f>IF([@RegionMedecin]="","",IF(OR([@RegionMedecin]="Nord",[@RegionMedecin]="Sud"),[@RegionMedecin],"Hors_cible"))</f>
        <v/>
      </c>
      <c r="O24" s="29">
        <f>IF([@[Dur?e de la visite]]="","",VALUE(SUBSTITUTE([@[Dur?e de la visite]]," min","")))</f>
        <v/>
      </c>
      <c r="P24" s="29">
        <f>IF([@[Mode de visite]]="","",--([@[Mode de visite]]="Face ? face"))</f>
        <v/>
      </c>
      <c r="Q24" s="29">
        <f>IF([@[Mode de visite]]="","",--([@[Mode de visite]]="Interaction ? distance"))</f>
        <v/>
      </c>
    </row>
    <row r="25">
      <c r="B25" t="inlineStr">
        <is>
          <t>BM00052</t>
        </is>
      </c>
      <c r="C25" t="inlineStr">
        <is>
          <t>Michalo</t>
        </is>
      </c>
      <c r="D25" t="inlineStr">
        <is>
          <t>Julia</t>
        </is>
      </c>
      <c r="E25" t="inlineStr">
        <is>
          <t>S4</t>
        </is>
      </c>
      <c r="F25" t="inlineStr">
        <is>
          <t>Agatha CHRISTIE</t>
        </is>
      </c>
      <c r="G25" t="inlineStr">
        <is>
          <t>Face à face</t>
        </is>
      </c>
      <c r="H25" t="n">
        <v>44034</v>
      </c>
      <c r="I25" t="inlineStr">
        <is>
          <t>15 min</t>
        </is>
      </c>
      <c r="J25" s="29">
        <f>IF([@[Date visite]]="","",YEAR([@[Date visite]]))</f>
        <v/>
      </c>
      <c r="K25" s="29">
        <f>IF([@[Date visite]]="","",MONTH([@[Date visite]]))</f>
        <v/>
      </c>
      <c r="L25" s="29">
        <f>IF([@Secteur]="","",IF(ISNUMBER(MATCH([@Secteur],{"S1","S2","S3","S4","S5","S6"},0)),1,0))</f>
        <v/>
      </c>
      <c r="M25">
        <f>IF([@Identifiant]="","",XLOOKUP([@Identifiant],tblMedecins[Identifiant],tblMedecins[R?gion],""))</f>
        <v/>
      </c>
      <c r="N25">
        <f>IF([@RegionMedecin]="","",IF(OR([@RegionMedecin]="Nord",[@RegionMedecin]="Sud"),[@RegionMedecin],"Hors_cible"))</f>
        <v/>
      </c>
      <c r="O25" s="29">
        <f>IF([@[Dur?e de la visite]]="","",VALUE(SUBSTITUTE([@[Dur?e de la visite]]," min","")))</f>
        <v/>
      </c>
      <c r="P25" s="29">
        <f>IF([@[Mode de visite]]="","",--([@[Mode de visite]]="Face ? face"))</f>
        <v/>
      </c>
      <c r="Q25" s="29">
        <f>IF([@[Mode de visite]]="","",--([@[Mode de visite]]="Interaction ? distance"))</f>
        <v/>
      </c>
    </row>
    <row r="26">
      <c r="B26" t="inlineStr">
        <is>
          <t>BM00059</t>
        </is>
      </c>
      <c r="C26" t="inlineStr">
        <is>
          <t>Hugo</t>
        </is>
      </c>
      <c r="D26" t="inlineStr">
        <is>
          <t>Josiane</t>
        </is>
      </c>
      <c r="E26" t="inlineStr">
        <is>
          <t>S4</t>
        </is>
      </c>
      <c r="F26" t="inlineStr">
        <is>
          <t>Agatha CHRISTIE</t>
        </is>
      </c>
      <c r="G26" t="inlineStr">
        <is>
          <t>Face à face</t>
        </is>
      </c>
      <c r="H26" t="n">
        <v>44046</v>
      </c>
      <c r="I26" t="inlineStr">
        <is>
          <t>15 min</t>
        </is>
      </c>
      <c r="J26" s="29">
        <f>IF([@[Date visite]]="","",YEAR([@[Date visite]]))</f>
        <v/>
      </c>
      <c r="K26" s="29">
        <f>IF([@[Date visite]]="","",MONTH([@[Date visite]]))</f>
        <v/>
      </c>
      <c r="L26" s="29">
        <f>IF([@Secteur]="","",IF(ISNUMBER(MATCH([@Secteur],{"S1","S2","S3","S4","S5","S6"},0)),1,0))</f>
        <v/>
      </c>
      <c r="M26">
        <f>IF([@Identifiant]="","",XLOOKUP([@Identifiant],tblMedecins[Identifiant],tblMedecins[R?gion],""))</f>
        <v/>
      </c>
      <c r="N26">
        <f>IF([@RegionMedecin]="","",IF(OR([@RegionMedecin]="Nord",[@RegionMedecin]="Sud"),[@RegionMedecin],"Hors_cible"))</f>
        <v/>
      </c>
      <c r="O26" s="29">
        <f>IF([@[Dur?e de la visite]]="","",VALUE(SUBSTITUTE([@[Dur?e de la visite]]," min","")))</f>
        <v/>
      </c>
      <c r="P26" s="29">
        <f>IF([@[Mode de visite]]="","",--([@[Mode de visite]]="Face ? face"))</f>
        <v/>
      </c>
      <c r="Q26" s="29">
        <f>IF([@[Mode de visite]]="","",--([@[Mode de visite]]="Interaction ? distance"))</f>
        <v/>
      </c>
    </row>
    <row r="27">
      <c r="B27" t="inlineStr">
        <is>
          <t>BM00150</t>
        </is>
      </c>
      <c r="C27" t="inlineStr">
        <is>
          <t>Osaka</t>
        </is>
      </c>
      <c r="D27" t="inlineStr">
        <is>
          <t>Zinedine</t>
        </is>
      </c>
      <c r="E27" t="inlineStr">
        <is>
          <t>S4</t>
        </is>
      </c>
      <c r="F27" t="inlineStr">
        <is>
          <t>Agatha CHRISTIE</t>
        </is>
      </c>
      <c r="G27" t="inlineStr">
        <is>
          <t>Face à face</t>
        </is>
      </c>
      <c r="H27" t="n">
        <v>44061</v>
      </c>
      <c r="I27" t="inlineStr">
        <is>
          <t>15 min</t>
        </is>
      </c>
      <c r="J27" s="29">
        <f>IF([@[Date visite]]="","",YEAR([@[Date visite]]))</f>
        <v/>
      </c>
      <c r="K27" s="29">
        <f>IF([@[Date visite]]="","",MONTH([@[Date visite]]))</f>
        <v/>
      </c>
      <c r="L27" s="29">
        <f>IF([@Secteur]="","",IF(ISNUMBER(MATCH([@Secteur],{"S1","S2","S3","S4","S5","S6"},0)),1,0))</f>
        <v/>
      </c>
      <c r="M27">
        <f>IF([@Identifiant]="","",XLOOKUP([@Identifiant],tblMedecins[Identifiant],tblMedecins[R?gion],""))</f>
        <v/>
      </c>
      <c r="N27">
        <f>IF([@RegionMedecin]="","",IF(OR([@RegionMedecin]="Nord",[@RegionMedecin]="Sud"),[@RegionMedecin],"Hors_cible"))</f>
        <v/>
      </c>
      <c r="O27" s="29">
        <f>IF([@[Dur?e de la visite]]="","",VALUE(SUBSTITUTE([@[Dur?e de la visite]]," min","")))</f>
        <v/>
      </c>
      <c r="P27" s="29">
        <f>IF([@[Mode de visite]]="","",--([@[Mode de visite]]="Face ? face"))</f>
        <v/>
      </c>
      <c r="Q27" s="29">
        <f>IF([@[Mode de visite]]="","",--([@[Mode de visite]]="Interaction ? distance"))</f>
        <v/>
      </c>
    </row>
    <row r="28">
      <c r="B28" t="inlineStr">
        <is>
          <t>BM00059</t>
        </is>
      </c>
      <c r="C28" t="inlineStr">
        <is>
          <t>Hugo</t>
        </is>
      </c>
      <c r="D28" t="inlineStr">
        <is>
          <t>Josiane</t>
        </is>
      </c>
      <c r="E28" t="inlineStr">
        <is>
          <t>S4</t>
        </is>
      </c>
      <c r="F28" t="inlineStr">
        <is>
          <t>Agatha CHRISTIE</t>
        </is>
      </c>
      <c r="G28" t="inlineStr">
        <is>
          <t>Face à face</t>
        </is>
      </c>
      <c r="H28" t="n">
        <v>44076</v>
      </c>
      <c r="I28" t="inlineStr">
        <is>
          <t>15 min</t>
        </is>
      </c>
      <c r="J28" s="29">
        <f>IF([@[Date visite]]="","",YEAR([@[Date visite]]))</f>
        <v/>
      </c>
      <c r="K28" s="29">
        <f>IF([@[Date visite]]="","",MONTH([@[Date visite]]))</f>
        <v/>
      </c>
      <c r="L28" s="29">
        <f>IF([@Secteur]="","",IF(ISNUMBER(MATCH([@Secteur],{"S1","S2","S3","S4","S5","S6"},0)),1,0))</f>
        <v/>
      </c>
      <c r="M28">
        <f>IF([@Identifiant]="","",XLOOKUP([@Identifiant],tblMedecins[Identifiant],tblMedecins[R?gion],""))</f>
        <v/>
      </c>
      <c r="N28">
        <f>IF([@RegionMedecin]="","",IF(OR([@RegionMedecin]="Nord",[@RegionMedecin]="Sud"),[@RegionMedecin],"Hors_cible"))</f>
        <v/>
      </c>
      <c r="O28" s="29">
        <f>IF([@[Dur?e de la visite]]="","",VALUE(SUBSTITUTE([@[Dur?e de la visite]]," min","")))</f>
        <v/>
      </c>
      <c r="P28" s="29">
        <f>IF([@[Mode de visite]]="","",--([@[Mode de visite]]="Face ? face"))</f>
        <v/>
      </c>
      <c r="Q28" s="29">
        <f>IF([@[Mode de visite]]="","",--([@[Mode de visite]]="Interaction ? distance"))</f>
        <v/>
      </c>
    </row>
    <row r="29">
      <c r="B29" t="inlineStr">
        <is>
          <t>BM00059</t>
        </is>
      </c>
      <c r="C29" t="inlineStr">
        <is>
          <t>Hugo</t>
        </is>
      </c>
      <c r="D29" t="inlineStr">
        <is>
          <t>Josiane</t>
        </is>
      </c>
      <c r="E29" t="inlineStr">
        <is>
          <t>S4</t>
        </is>
      </c>
      <c r="F29" t="inlineStr">
        <is>
          <t>Agatha CHRISTIE</t>
        </is>
      </c>
      <c r="G29" t="inlineStr">
        <is>
          <t>Face à face</t>
        </is>
      </c>
      <c r="H29" t="n">
        <v>44085</v>
      </c>
      <c r="I29" t="inlineStr">
        <is>
          <t>15 min</t>
        </is>
      </c>
      <c r="J29" s="29">
        <f>IF([@[Date visite]]="","",YEAR([@[Date visite]]))</f>
        <v/>
      </c>
      <c r="K29" s="29">
        <f>IF([@[Date visite]]="","",MONTH([@[Date visite]]))</f>
        <v/>
      </c>
      <c r="L29" s="29">
        <f>IF([@Secteur]="","",IF(ISNUMBER(MATCH([@Secteur],{"S1","S2","S3","S4","S5","S6"},0)),1,0))</f>
        <v/>
      </c>
      <c r="M29">
        <f>IF([@Identifiant]="","",XLOOKUP([@Identifiant],tblMedecins[Identifiant],tblMedecins[R?gion],""))</f>
        <v/>
      </c>
      <c r="N29">
        <f>IF([@RegionMedecin]="","",IF(OR([@RegionMedecin]="Nord",[@RegionMedecin]="Sud"),[@RegionMedecin],"Hors_cible"))</f>
        <v/>
      </c>
      <c r="O29" s="29">
        <f>IF([@[Dur?e de la visite]]="","",VALUE(SUBSTITUTE([@[Dur?e de la visite]]," min","")))</f>
        <v/>
      </c>
      <c r="P29" s="29">
        <f>IF([@[Mode de visite]]="","",--([@[Mode de visite]]="Face ? face"))</f>
        <v/>
      </c>
      <c r="Q29" s="29">
        <f>IF([@[Mode de visite]]="","",--([@[Mode de visite]]="Interaction ? distance"))</f>
        <v/>
      </c>
    </row>
    <row r="30">
      <c r="B30" t="inlineStr">
        <is>
          <t>BM00084</t>
        </is>
      </c>
      <c r="C30" t="inlineStr">
        <is>
          <t>McCartney</t>
        </is>
      </c>
      <c r="D30" t="inlineStr">
        <is>
          <t>Josiane</t>
        </is>
      </c>
      <c r="E30" t="inlineStr">
        <is>
          <t>S4</t>
        </is>
      </c>
      <c r="F30" t="inlineStr">
        <is>
          <t>Agatha CHRISTIE</t>
        </is>
      </c>
      <c r="G30" t="inlineStr">
        <is>
          <t>Face à face</t>
        </is>
      </c>
      <c r="H30" t="n">
        <v>44092</v>
      </c>
      <c r="I30" t="inlineStr">
        <is>
          <t>15 min</t>
        </is>
      </c>
      <c r="J30" s="29">
        <f>IF([@[Date visite]]="","",YEAR([@[Date visite]]))</f>
        <v/>
      </c>
      <c r="K30" s="29">
        <f>IF([@[Date visite]]="","",MONTH([@[Date visite]]))</f>
        <v/>
      </c>
      <c r="L30" s="29">
        <f>IF([@Secteur]="","",IF(ISNUMBER(MATCH([@Secteur],{"S1","S2","S3","S4","S5","S6"},0)),1,0))</f>
        <v/>
      </c>
      <c r="M30">
        <f>IF([@Identifiant]="","",XLOOKUP([@Identifiant],tblMedecins[Identifiant],tblMedecins[R?gion],""))</f>
        <v/>
      </c>
      <c r="N30">
        <f>IF([@RegionMedecin]="","",IF(OR([@RegionMedecin]="Nord",[@RegionMedecin]="Sud"),[@RegionMedecin],"Hors_cible"))</f>
        <v/>
      </c>
      <c r="O30" s="29">
        <f>IF([@[Dur?e de la visite]]="","",VALUE(SUBSTITUTE([@[Dur?e de la visite]]," min","")))</f>
        <v/>
      </c>
      <c r="P30" s="29">
        <f>IF([@[Mode de visite]]="","",--([@[Mode de visite]]="Face ? face"))</f>
        <v/>
      </c>
      <c r="Q30" s="29">
        <f>IF([@[Mode de visite]]="","",--([@[Mode de visite]]="Interaction ? distance"))</f>
        <v/>
      </c>
    </row>
    <row r="31">
      <c r="B31" t="inlineStr">
        <is>
          <t>BM00138</t>
        </is>
      </c>
      <c r="C31" t="inlineStr">
        <is>
          <t>Céline</t>
        </is>
      </c>
      <c r="D31" t="inlineStr">
        <is>
          <t>Valéry</t>
        </is>
      </c>
      <c r="E31" t="inlineStr">
        <is>
          <t>S4</t>
        </is>
      </c>
      <c r="F31" t="inlineStr">
        <is>
          <t>Agatha CHRISTIE</t>
        </is>
      </c>
      <c r="G31" t="inlineStr">
        <is>
          <t>Face à face</t>
        </is>
      </c>
      <c r="H31" t="n">
        <v>44104</v>
      </c>
      <c r="I31" t="inlineStr">
        <is>
          <t>15 min</t>
        </is>
      </c>
      <c r="J31" s="29">
        <f>IF([@[Date visite]]="","",YEAR([@[Date visite]]))</f>
        <v/>
      </c>
      <c r="K31" s="29">
        <f>IF([@[Date visite]]="","",MONTH([@[Date visite]]))</f>
        <v/>
      </c>
      <c r="L31" s="29">
        <f>IF([@Secteur]="","",IF(ISNUMBER(MATCH([@Secteur],{"S1","S2","S3","S4","S5","S6"},0)),1,0))</f>
        <v/>
      </c>
      <c r="M31">
        <f>IF([@Identifiant]="","",XLOOKUP([@Identifiant],tblMedecins[Identifiant],tblMedecins[R?gion],""))</f>
        <v/>
      </c>
      <c r="N31">
        <f>IF([@RegionMedecin]="","",IF(OR([@RegionMedecin]="Nord",[@RegionMedecin]="Sud"),[@RegionMedecin],"Hors_cible"))</f>
        <v/>
      </c>
      <c r="O31" s="29">
        <f>IF([@[Dur?e de la visite]]="","",VALUE(SUBSTITUTE([@[Dur?e de la visite]]," min","")))</f>
        <v/>
      </c>
      <c r="P31" s="29">
        <f>IF([@[Mode de visite]]="","",--([@[Mode de visite]]="Face ? face"))</f>
        <v/>
      </c>
      <c r="Q31" s="29">
        <f>IF([@[Mode de visite]]="","",--([@[Mode de visite]]="Interaction ? distance"))</f>
        <v/>
      </c>
    </row>
    <row r="32">
      <c r="B32" t="inlineStr">
        <is>
          <t>BM00138</t>
        </is>
      </c>
      <c r="C32" t="inlineStr">
        <is>
          <t>Céline</t>
        </is>
      </c>
      <c r="D32" t="inlineStr">
        <is>
          <t>Valéry</t>
        </is>
      </c>
      <c r="E32" t="inlineStr">
        <is>
          <t>S4</t>
        </is>
      </c>
      <c r="F32" t="inlineStr">
        <is>
          <t>Agatha CHRISTIE</t>
        </is>
      </c>
      <c r="G32" t="inlineStr">
        <is>
          <t>Face à face</t>
        </is>
      </c>
      <c r="H32" t="n">
        <v>44104</v>
      </c>
      <c r="I32" t="inlineStr">
        <is>
          <t>15 min</t>
        </is>
      </c>
      <c r="J32" s="29">
        <f>IF([@[Date visite]]="","",YEAR([@[Date visite]]))</f>
        <v/>
      </c>
      <c r="K32" s="29">
        <f>IF([@[Date visite]]="","",MONTH([@[Date visite]]))</f>
        <v/>
      </c>
      <c r="L32" s="29">
        <f>IF([@Secteur]="","",IF(ISNUMBER(MATCH([@Secteur],{"S1","S2","S3","S4","S5","S6"},0)),1,0))</f>
        <v/>
      </c>
      <c r="M32">
        <f>IF([@Identifiant]="","",XLOOKUP([@Identifiant],tblMedecins[Identifiant],tblMedecins[R?gion],""))</f>
        <v/>
      </c>
      <c r="N32">
        <f>IF([@RegionMedecin]="","",IF(OR([@RegionMedecin]="Nord",[@RegionMedecin]="Sud"),[@RegionMedecin],"Hors_cible"))</f>
        <v/>
      </c>
      <c r="O32" s="29">
        <f>IF([@[Dur?e de la visite]]="","",VALUE(SUBSTITUTE([@[Dur?e de la visite]]," min","")))</f>
        <v/>
      </c>
      <c r="P32" s="29">
        <f>IF([@[Mode de visite]]="","",--([@[Mode de visite]]="Face ? face"))</f>
        <v/>
      </c>
      <c r="Q32" s="29">
        <f>IF([@[Mode de visite]]="","",--([@[Mode de visite]]="Interaction ? distance"))</f>
        <v/>
      </c>
    </row>
    <row r="33">
      <c r="B33" t="inlineStr">
        <is>
          <t>BM00090</t>
        </is>
      </c>
      <c r="C33" t="inlineStr">
        <is>
          <t>Michelet</t>
        </is>
      </c>
      <c r="D33" t="inlineStr">
        <is>
          <t>Jean-Jacques</t>
        </is>
      </c>
      <c r="E33" t="inlineStr">
        <is>
          <t>S4</t>
        </is>
      </c>
      <c r="F33" t="inlineStr">
        <is>
          <t>Agatha CHRISTIE</t>
        </is>
      </c>
      <c r="G33" t="inlineStr">
        <is>
          <t>Face à face</t>
        </is>
      </c>
      <c r="H33" t="n">
        <v>44107</v>
      </c>
      <c r="I33" t="inlineStr">
        <is>
          <t>15 min</t>
        </is>
      </c>
      <c r="J33" s="29">
        <f>IF([@[Date visite]]="","",YEAR([@[Date visite]]))</f>
        <v/>
      </c>
      <c r="K33" s="29">
        <f>IF([@[Date visite]]="","",MONTH([@[Date visite]]))</f>
        <v/>
      </c>
      <c r="L33" s="29">
        <f>IF([@Secteur]="","",IF(ISNUMBER(MATCH([@Secteur],{"S1","S2","S3","S4","S5","S6"},0)),1,0))</f>
        <v/>
      </c>
      <c r="M33">
        <f>IF([@Identifiant]="","",XLOOKUP([@Identifiant],tblMedecins[Identifiant],tblMedecins[R?gion],""))</f>
        <v/>
      </c>
      <c r="N33">
        <f>IF([@RegionMedecin]="","",IF(OR([@RegionMedecin]="Nord",[@RegionMedecin]="Sud"),[@RegionMedecin],"Hors_cible"))</f>
        <v/>
      </c>
      <c r="O33" s="29">
        <f>IF([@[Dur?e de la visite]]="","",VALUE(SUBSTITUTE([@[Dur?e de la visite]]," min","")))</f>
        <v/>
      </c>
      <c r="P33" s="29">
        <f>IF([@[Mode de visite]]="","",--([@[Mode de visite]]="Face ? face"))</f>
        <v/>
      </c>
      <c r="Q33" s="29">
        <f>IF([@[Mode de visite]]="","",--([@[Mode de visite]]="Interaction ? distance"))</f>
        <v/>
      </c>
    </row>
    <row r="34">
      <c r="B34" t="inlineStr">
        <is>
          <t>BM00084</t>
        </is>
      </c>
      <c r="C34" t="inlineStr">
        <is>
          <t>McCartney</t>
        </is>
      </c>
      <c r="D34" t="inlineStr">
        <is>
          <t>Josiane</t>
        </is>
      </c>
      <c r="E34" t="inlineStr">
        <is>
          <t>S4</t>
        </is>
      </c>
      <c r="F34" t="inlineStr">
        <is>
          <t>Agatha CHRISTIE</t>
        </is>
      </c>
      <c r="G34" t="inlineStr">
        <is>
          <t>Face à face</t>
        </is>
      </c>
      <c r="H34" t="n">
        <v>44118</v>
      </c>
      <c r="I34" t="inlineStr">
        <is>
          <t>15 min</t>
        </is>
      </c>
      <c r="J34" s="29">
        <f>IF([@[Date visite]]="","",YEAR([@[Date visite]]))</f>
        <v/>
      </c>
      <c r="K34" s="29">
        <f>IF([@[Date visite]]="","",MONTH([@[Date visite]]))</f>
        <v/>
      </c>
      <c r="L34" s="29">
        <f>IF([@Secteur]="","",IF(ISNUMBER(MATCH([@Secteur],{"S1","S2","S3","S4","S5","S6"},0)),1,0))</f>
        <v/>
      </c>
      <c r="M34">
        <f>IF([@Identifiant]="","",XLOOKUP([@Identifiant],tblMedecins[Identifiant],tblMedecins[R?gion],""))</f>
        <v/>
      </c>
      <c r="N34">
        <f>IF([@RegionMedecin]="","",IF(OR([@RegionMedecin]="Nord",[@RegionMedecin]="Sud"),[@RegionMedecin],"Hors_cible"))</f>
        <v/>
      </c>
      <c r="O34" s="29">
        <f>IF([@[Dur?e de la visite]]="","",VALUE(SUBSTITUTE([@[Dur?e de la visite]]," min","")))</f>
        <v/>
      </c>
      <c r="P34" s="29">
        <f>IF([@[Mode de visite]]="","",--([@[Mode de visite]]="Face ? face"))</f>
        <v/>
      </c>
      <c r="Q34" s="29">
        <f>IF([@[Mode de visite]]="","",--([@[Mode de visite]]="Interaction ? distance"))</f>
        <v/>
      </c>
    </row>
    <row r="35">
      <c r="B35" t="inlineStr">
        <is>
          <t>BM00047</t>
        </is>
      </c>
      <c r="C35" t="inlineStr">
        <is>
          <t>Hugo</t>
        </is>
      </c>
      <c r="D35" t="inlineStr">
        <is>
          <t>Hervé</t>
        </is>
      </c>
      <c r="E35" t="inlineStr">
        <is>
          <t>S4</t>
        </is>
      </c>
      <c r="F35" t="inlineStr">
        <is>
          <t>Agatha CHRISTIE</t>
        </is>
      </c>
      <c r="G35" t="inlineStr">
        <is>
          <t>Face à face</t>
        </is>
      </c>
      <c r="H35" t="n">
        <v>44123</v>
      </c>
      <c r="I35" t="inlineStr">
        <is>
          <t>15 min</t>
        </is>
      </c>
      <c r="J35" s="29">
        <f>IF([@[Date visite]]="","",YEAR([@[Date visite]]))</f>
        <v/>
      </c>
      <c r="K35" s="29">
        <f>IF([@[Date visite]]="","",MONTH([@[Date visite]]))</f>
        <v/>
      </c>
      <c r="L35" s="29">
        <f>IF([@Secteur]="","",IF(ISNUMBER(MATCH([@Secteur],{"S1","S2","S3","S4","S5","S6"},0)),1,0))</f>
        <v/>
      </c>
      <c r="M35">
        <f>IF([@Identifiant]="","",XLOOKUP([@Identifiant],tblMedecins[Identifiant],tblMedecins[R?gion],""))</f>
        <v/>
      </c>
      <c r="N35">
        <f>IF([@RegionMedecin]="","",IF(OR([@RegionMedecin]="Nord",[@RegionMedecin]="Sud"),[@RegionMedecin],"Hors_cible"))</f>
        <v/>
      </c>
      <c r="O35" s="29">
        <f>IF([@[Dur?e de la visite]]="","",VALUE(SUBSTITUTE([@[Dur?e de la visite]]," min","")))</f>
        <v/>
      </c>
      <c r="P35" s="29">
        <f>IF([@[Mode de visite]]="","",--([@[Mode de visite]]="Face ? face"))</f>
        <v/>
      </c>
      <c r="Q35" s="29">
        <f>IF([@[Mode de visite]]="","",--([@[Mode de visite]]="Interaction ? distance"))</f>
        <v/>
      </c>
    </row>
    <row r="36">
      <c r="B36" t="inlineStr">
        <is>
          <t>BM00085</t>
        </is>
      </c>
      <c r="C36" t="inlineStr">
        <is>
          <t>Hugo</t>
        </is>
      </c>
      <c r="D36" t="inlineStr">
        <is>
          <t>Fernande</t>
        </is>
      </c>
      <c r="E36" t="inlineStr">
        <is>
          <t>S4</t>
        </is>
      </c>
      <c r="F36" t="inlineStr">
        <is>
          <t>Agatha CHRISTIE</t>
        </is>
      </c>
      <c r="G36" t="inlineStr">
        <is>
          <t>Face à face</t>
        </is>
      </c>
      <c r="H36" t="n">
        <v>44124</v>
      </c>
      <c r="I36" t="inlineStr">
        <is>
          <t>15 min</t>
        </is>
      </c>
      <c r="J36" s="29">
        <f>IF([@[Date visite]]="","",YEAR([@[Date visite]]))</f>
        <v/>
      </c>
      <c r="K36" s="29">
        <f>IF([@[Date visite]]="","",MONTH([@[Date visite]]))</f>
        <v/>
      </c>
      <c r="L36" s="29">
        <f>IF([@Secteur]="","",IF(ISNUMBER(MATCH([@Secteur],{"S1","S2","S3","S4","S5","S6"},0)),1,0))</f>
        <v/>
      </c>
      <c r="M36">
        <f>IF([@Identifiant]="","",XLOOKUP([@Identifiant],tblMedecins[Identifiant],tblMedecins[R?gion],""))</f>
        <v/>
      </c>
      <c r="N36">
        <f>IF([@RegionMedecin]="","",IF(OR([@RegionMedecin]="Nord",[@RegionMedecin]="Sud"),[@RegionMedecin],"Hors_cible"))</f>
        <v/>
      </c>
      <c r="O36" s="29">
        <f>IF([@[Dur?e de la visite]]="","",VALUE(SUBSTITUTE([@[Dur?e de la visite]]," min","")))</f>
        <v/>
      </c>
      <c r="P36" s="29">
        <f>IF([@[Mode de visite]]="","",--([@[Mode de visite]]="Face ? face"))</f>
        <v/>
      </c>
      <c r="Q36" s="29">
        <f>IF([@[Mode de visite]]="","",--([@[Mode de visite]]="Interaction ? distance"))</f>
        <v/>
      </c>
    </row>
    <row r="37">
      <c r="B37" t="inlineStr">
        <is>
          <t>BM00030</t>
        </is>
      </c>
      <c r="C37" t="inlineStr">
        <is>
          <t>Orban</t>
        </is>
      </c>
      <c r="D37" t="inlineStr">
        <is>
          <t>Zoltan</t>
        </is>
      </c>
      <c r="E37" t="inlineStr">
        <is>
          <t>S4</t>
        </is>
      </c>
      <c r="F37" t="inlineStr">
        <is>
          <t>Agatha CHRISTIE</t>
        </is>
      </c>
      <c r="G37" t="inlineStr">
        <is>
          <t>Face à face</t>
        </is>
      </c>
      <c r="H37" t="n">
        <v>44132</v>
      </c>
      <c r="I37" t="inlineStr">
        <is>
          <t>15 min</t>
        </is>
      </c>
      <c r="J37" s="29">
        <f>IF([@[Date visite]]="","",YEAR([@[Date visite]]))</f>
        <v/>
      </c>
      <c r="K37" s="29">
        <f>IF([@[Date visite]]="","",MONTH([@[Date visite]]))</f>
        <v/>
      </c>
      <c r="L37" s="29">
        <f>IF([@Secteur]="","",IF(ISNUMBER(MATCH([@Secteur],{"S1","S2","S3","S4","S5","S6"},0)),1,0))</f>
        <v/>
      </c>
      <c r="M37">
        <f>IF([@Identifiant]="","",XLOOKUP([@Identifiant],tblMedecins[Identifiant],tblMedecins[R?gion],""))</f>
        <v/>
      </c>
      <c r="N37">
        <f>IF([@RegionMedecin]="","",IF(OR([@RegionMedecin]="Nord",[@RegionMedecin]="Sud"),[@RegionMedecin],"Hors_cible"))</f>
        <v/>
      </c>
      <c r="O37" s="29">
        <f>IF([@[Dur?e de la visite]]="","",VALUE(SUBSTITUTE([@[Dur?e de la visite]]," min","")))</f>
        <v/>
      </c>
      <c r="P37" s="29">
        <f>IF([@[Mode de visite]]="","",--([@[Mode de visite]]="Face ? face"))</f>
        <v/>
      </c>
      <c r="Q37" s="29">
        <f>IF([@[Mode de visite]]="","",--([@[Mode de visite]]="Interaction ? distance"))</f>
        <v/>
      </c>
    </row>
    <row r="38">
      <c r="B38" t="inlineStr">
        <is>
          <t>BM00041</t>
        </is>
      </c>
      <c r="C38" t="inlineStr">
        <is>
          <t>McCartney</t>
        </is>
      </c>
      <c r="D38" t="inlineStr">
        <is>
          <t>Berthe</t>
        </is>
      </c>
      <c r="E38" t="inlineStr">
        <is>
          <t>S4</t>
        </is>
      </c>
      <c r="F38" t="inlineStr">
        <is>
          <t>Agatha CHRISTIE</t>
        </is>
      </c>
      <c r="G38" t="inlineStr">
        <is>
          <t>Face à face</t>
        </is>
      </c>
      <c r="H38" t="n">
        <v>44133</v>
      </c>
      <c r="I38" t="inlineStr">
        <is>
          <t>15 min</t>
        </is>
      </c>
      <c r="J38" s="29">
        <f>IF([@[Date visite]]="","",YEAR([@[Date visite]]))</f>
        <v/>
      </c>
      <c r="K38" s="29">
        <f>IF([@[Date visite]]="","",MONTH([@[Date visite]]))</f>
        <v/>
      </c>
      <c r="L38" s="29">
        <f>IF([@Secteur]="","",IF(ISNUMBER(MATCH([@Secteur],{"S1","S2","S3","S4","S5","S6"},0)),1,0))</f>
        <v/>
      </c>
      <c r="M38">
        <f>IF([@Identifiant]="","",XLOOKUP([@Identifiant],tblMedecins[Identifiant],tblMedecins[R?gion],""))</f>
        <v/>
      </c>
      <c r="N38">
        <f>IF([@RegionMedecin]="","",IF(OR([@RegionMedecin]="Nord",[@RegionMedecin]="Sud"),[@RegionMedecin],"Hors_cible"))</f>
        <v/>
      </c>
      <c r="O38" s="29">
        <f>IF([@[Dur?e de la visite]]="","",VALUE(SUBSTITUTE([@[Dur?e de la visite]]," min","")))</f>
        <v/>
      </c>
      <c r="P38" s="29">
        <f>IF([@[Mode de visite]]="","",--([@[Mode de visite]]="Face ? face"))</f>
        <v/>
      </c>
      <c r="Q38" s="29">
        <f>IF([@[Mode de visite]]="","",--([@[Mode de visite]]="Interaction ? distance"))</f>
        <v/>
      </c>
    </row>
    <row r="39">
      <c r="B39" t="inlineStr">
        <is>
          <t>BM00059</t>
        </is>
      </c>
      <c r="C39" t="inlineStr">
        <is>
          <t>Hugo</t>
        </is>
      </c>
      <c r="D39" t="inlineStr">
        <is>
          <t>Josiane</t>
        </is>
      </c>
      <c r="E39" t="inlineStr">
        <is>
          <t>S4</t>
        </is>
      </c>
      <c r="F39" t="inlineStr">
        <is>
          <t>Agatha CHRISTIE</t>
        </is>
      </c>
      <c r="G39" t="inlineStr">
        <is>
          <t>Face à face</t>
        </is>
      </c>
      <c r="H39" t="n">
        <v>44144</v>
      </c>
      <c r="I39" t="inlineStr">
        <is>
          <t>15 min</t>
        </is>
      </c>
      <c r="J39" s="29">
        <f>IF([@[Date visite]]="","",YEAR([@[Date visite]]))</f>
        <v/>
      </c>
      <c r="K39" s="29">
        <f>IF([@[Date visite]]="","",MONTH([@[Date visite]]))</f>
        <v/>
      </c>
      <c r="L39" s="29">
        <f>IF([@Secteur]="","",IF(ISNUMBER(MATCH([@Secteur],{"S1","S2","S3","S4","S5","S6"},0)),1,0))</f>
        <v/>
      </c>
      <c r="M39">
        <f>IF([@Identifiant]="","",XLOOKUP([@Identifiant],tblMedecins[Identifiant],tblMedecins[R?gion],""))</f>
        <v/>
      </c>
      <c r="N39">
        <f>IF([@RegionMedecin]="","",IF(OR([@RegionMedecin]="Nord",[@RegionMedecin]="Sud"),[@RegionMedecin],"Hors_cible"))</f>
        <v/>
      </c>
      <c r="O39" s="29">
        <f>IF([@[Dur?e de la visite]]="","",VALUE(SUBSTITUTE([@[Dur?e de la visite]]," min","")))</f>
        <v/>
      </c>
      <c r="P39" s="29">
        <f>IF([@[Mode de visite]]="","",--([@[Mode de visite]]="Face ? face"))</f>
        <v/>
      </c>
      <c r="Q39" s="29">
        <f>IF([@[Mode de visite]]="","",--([@[Mode de visite]]="Interaction ? distance"))</f>
        <v/>
      </c>
    </row>
    <row r="40">
      <c r="B40" t="inlineStr">
        <is>
          <t>BM00090</t>
        </is>
      </c>
      <c r="C40" t="inlineStr">
        <is>
          <t>Michelet</t>
        </is>
      </c>
      <c r="D40" t="inlineStr">
        <is>
          <t>Jean-Jacques</t>
        </is>
      </c>
      <c r="E40" t="inlineStr">
        <is>
          <t>S4</t>
        </is>
      </c>
      <c r="F40" t="inlineStr">
        <is>
          <t>Agatha CHRISTIE</t>
        </is>
      </c>
      <c r="G40" t="inlineStr">
        <is>
          <t>Face à face</t>
        </is>
      </c>
      <c r="H40" t="n">
        <v>44161</v>
      </c>
      <c r="I40" t="inlineStr">
        <is>
          <t>15 min</t>
        </is>
      </c>
      <c r="J40" s="29">
        <f>IF([@[Date visite]]="","",YEAR([@[Date visite]]))</f>
        <v/>
      </c>
      <c r="K40" s="29">
        <f>IF([@[Date visite]]="","",MONTH([@[Date visite]]))</f>
        <v/>
      </c>
      <c r="L40" s="29">
        <f>IF([@Secteur]="","",IF(ISNUMBER(MATCH([@Secteur],{"S1","S2","S3","S4","S5","S6"},0)),1,0))</f>
        <v/>
      </c>
      <c r="M40">
        <f>IF([@Identifiant]="","",XLOOKUP([@Identifiant],tblMedecins[Identifiant],tblMedecins[R?gion],""))</f>
        <v/>
      </c>
      <c r="N40">
        <f>IF([@RegionMedecin]="","",IF(OR([@RegionMedecin]="Nord",[@RegionMedecin]="Sud"),[@RegionMedecin],"Hors_cible"))</f>
        <v/>
      </c>
      <c r="O40" s="29">
        <f>IF([@[Dur?e de la visite]]="","",VALUE(SUBSTITUTE([@[Dur?e de la visite]]," min","")))</f>
        <v/>
      </c>
      <c r="P40" s="29">
        <f>IF([@[Mode de visite]]="","",--([@[Mode de visite]]="Face ? face"))</f>
        <v/>
      </c>
      <c r="Q40" s="29">
        <f>IF([@[Mode de visite]]="","",--([@[Mode de visite]]="Interaction ? distance"))</f>
        <v/>
      </c>
    </row>
    <row r="41">
      <c r="B41" t="inlineStr">
        <is>
          <t>BM00143</t>
        </is>
      </c>
      <c r="C41" t="inlineStr">
        <is>
          <t>Céline</t>
        </is>
      </c>
      <c r="D41" t="inlineStr">
        <is>
          <t>Philomène</t>
        </is>
      </c>
      <c r="E41" t="inlineStr">
        <is>
          <t>S3</t>
        </is>
      </c>
      <c r="F41" t="inlineStr">
        <is>
          <t>Catelyn STARK</t>
        </is>
      </c>
      <c r="G41" t="inlineStr">
        <is>
          <t>Face à face</t>
        </is>
      </c>
      <c r="H41" t="n">
        <v>43836</v>
      </c>
      <c r="I41" t="inlineStr">
        <is>
          <t>15 min</t>
        </is>
      </c>
      <c r="J41" s="29">
        <f>IF([@[Date visite]]="","",YEAR([@[Date visite]]))</f>
        <v/>
      </c>
      <c r="K41" s="29">
        <f>IF([@[Date visite]]="","",MONTH([@[Date visite]]))</f>
        <v/>
      </c>
      <c r="L41" s="29">
        <f>IF([@Secteur]="","",IF(ISNUMBER(MATCH([@Secteur],{"S1","S2","S3","S4","S5","S6"},0)),1,0))</f>
        <v/>
      </c>
      <c r="M41">
        <f>IF([@Identifiant]="","",XLOOKUP([@Identifiant],tblMedecins[Identifiant],tblMedecins[R?gion],""))</f>
        <v/>
      </c>
      <c r="N41">
        <f>IF([@RegionMedecin]="","",IF(OR([@RegionMedecin]="Nord",[@RegionMedecin]="Sud"),[@RegionMedecin],"Hors_cible"))</f>
        <v/>
      </c>
      <c r="O41" s="29">
        <f>IF([@[Dur?e de la visite]]="","",VALUE(SUBSTITUTE([@[Dur?e de la visite]]," min","")))</f>
        <v/>
      </c>
      <c r="P41" s="29">
        <f>IF([@[Mode de visite]]="","",--([@[Mode de visite]]="Face ? face"))</f>
        <v/>
      </c>
      <c r="Q41" s="29">
        <f>IF([@[Mode de visite]]="","",--([@[Mode de visite]]="Interaction ? distance"))</f>
        <v/>
      </c>
    </row>
    <row r="42">
      <c r="B42" t="inlineStr">
        <is>
          <t>BM00106</t>
        </is>
      </c>
      <c r="C42" t="inlineStr">
        <is>
          <t>Harrison</t>
        </is>
      </c>
      <c r="D42" t="inlineStr">
        <is>
          <t>Zinedine</t>
        </is>
      </c>
      <c r="E42" t="inlineStr">
        <is>
          <t>S3</t>
        </is>
      </c>
      <c r="F42" t="inlineStr">
        <is>
          <t>Catelyn STARK</t>
        </is>
      </c>
      <c r="G42" t="inlineStr">
        <is>
          <t>Face à face</t>
        </is>
      </c>
      <c r="H42" t="n">
        <v>43838</v>
      </c>
      <c r="I42" t="inlineStr">
        <is>
          <t>15 min</t>
        </is>
      </c>
      <c r="J42" s="29">
        <f>IF([@[Date visite]]="","",YEAR([@[Date visite]]))</f>
        <v/>
      </c>
      <c r="K42" s="29">
        <f>IF([@[Date visite]]="","",MONTH([@[Date visite]]))</f>
        <v/>
      </c>
      <c r="L42" s="29">
        <f>IF([@Secteur]="","",IF(ISNUMBER(MATCH([@Secteur],{"S1","S2","S3","S4","S5","S6"},0)),1,0))</f>
        <v/>
      </c>
      <c r="M42">
        <f>IF([@Identifiant]="","",XLOOKUP([@Identifiant],tblMedecins[Identifiant],tblMedecins[R?gion],""))</f>
        <v/>
      </c>
      <c r="N42">
        <f>IF([@RegionMedecin]="","",IF(OR([@RegionMedecin]="Nord",[@RegionMedecin]="Sud"),[@RegionMedecin],"Hors_cible"))</f>
        <v/>
      </c>
      <c r="O42" s="29">
        <f>IF([@[Dur?e de la visite]]="","",VALUE(SUBSTITUTE([@[Dur?e de la visite]]," min","")))</f>
        <v/>
      </c>
      <c r="P42" s="29">
        <f>IF([@[Mode de visite]]="","",--([@[Mode de visite]]="Face ? face"))</f>
        <v/>
      </c>
      <c r="Q42" s="29">
        <f>IF([@[Mode de visite]]="","",--([@[Mode de visite]]="Interaction ? distance"))</f>
        <v/>
      </c>
    </row>
    <row r="43">
      <c r="B43" t="inlineStr">
        <is>
          <t>BM00031</t>
        </is>
      </c>
      <c r="C43" t="inlineStr">
        <is>
          <t>Molière</t>
        </is>
      </c>
      <c r="D43" t="inlineStr">
        <is>
          <t>Jerry</t>
        </is>
      </c>
      <c r="E43" t="inlineStr">
        <is>
          <t>S3</t>
        </is>
      </c>
      <c r="F43" t="inlineStr">
        <is>
          <t>Catelyn STARK</t>
        </is>
      </c>
      <c r="G43" t="inlineStr">
        <is>
          <t>Face à face</t>
        </is>
      </c>
      <c r="H43" t="n">
        <v>43839</v>
      </c>
      <c r="I43" t="inlineStr">
        <is>
          <t>15 min</t>
        </is>
      </c>
      <c r="J43" s="29">
        <f>IF([@[Date visite]]="","",YEAR([@[Date visite]]))</f>
        <v/>
      </c>
      <c r="K43" s="29">
        <f>IF([@[Date visite]]="","",MONTH([@[Date visite]]))</f>
        <v/>
      </c>
      <c r="L43" s="29">
        <f>IF([@Secteur]="","",IF(ISNUMBER(MATCH([@Secteur],{"S1","S2","S3","S4","S5","S6"},0)),1,0))</f>
        <v/>
      </c>
      <c r="M43">
        <f>IF([@Identifiant]="","",XLOOKUP([@Identifiant],tblMedecins[Identifiant],tblMedecins[R?gion],""))</f>
        <v/>
      </c>
      <c r="N43">
        <f>IF([@RegionMedecin]="","",IF(OR([@RegionMedecin]="Nord",[@RegionMedecin]="Sud"),[@RegionMedecin],"Hors_cible"))</f>
        <v/>
      </c>
      <c r="O43" s="29">
        <f>IF([@[Dur?e de la visite]]="","",VALUE(SUBSTITUTE([@[Dur?e de la visite]]," min","")))</f>
        <v/>
      </c>
      <c r="P43" s="29">
        <f>IF([@[Mode de visite]]="","",--([@[Mode de visite]]="Face ? face"))</f>
        <v/>
      </c>
      <c r="Q43" s="29">
        <f>IF([@[Mode de visite]]="","",--([@[Mode de visite]]="Interaction ? distance"))</f>
        <v/>
      </c>
    </row>
    <row r="44">
      <c r="B44" t="inlineStr">
        <is>
          <t>BM00104</t>
        </is>
      </c>
      <c r="C44" t="inlineStr">
        <is>
          <t>Zeta-Jones</t>
        </is>
      </c>
      <c r="D44" t="inlineStr">
        <is>
          <t>Jerry</t>
        </is>
      </c>
      <c r="E44" t="inlineStr">
        <is>
          <t>S3</t>
        </is>
      </c>
      <c r="F44" t="inlineStr">
        <is>
          <t>Catelyn STARK</t>
        </is>
      </c>
      <c r="G44" t="inlineStr">
        <is>
          <t>Face à face</t>
        </is>
      </c>
      <c r="H44" t="n">
        <v>43846</v>
      </c>
      <c r="I44" t="inlineStr">
        <is>
          <t>15 min</t>
        </is>
      </c>
      <c r="J44" s="29">
        <f>IF([@[Date visite]]="","",YEAR([@[Date visite]]))</f>
        <v/>
      </c>
      <c r="K44" s="29">
        <f>IF([@[Date visite]]="","",MONTH([@[Date visite]]))</f>
        <v/>
      </c>
      <c r="L44" s="29">
        <f>IF([@Secteur]="","",IF(ISNUMBER(MATCH([@Secteur],{"S1","S2","S3","S4","S5","S6"},0)),1,0))</f>
        <v/>
      </c>
      <c r="M44">
        <f>IF([@Identifiant]="","",XLOOKUP([@Identifiant],tblMedecins[Identifiant],tblMedecins[R?gion],""))</f>
        <v/>
      </c>
      <c r="N44">
        <f>IF([@RegionMedecin]="","",IF(OR([@RegionMedecin]="Nord",[@RegionMedecin]="Sud"),[@RegionMedecin],"Hors_cible"))</f>
        <v/>
      </c>
      <c r="O44" s="29">
        <f>IF([@[Dur?e de la visite]]="","",VALUE(SUBSTITUTE([@[Dur?e de la visite]]," min","")))</f>
        <v/>
      </c>
      <c r="P44" s="29">
        <f>IF([@[Mode de visite]]="","",--([@[Mode de visite]]="Face ? face"))</f>
        <v/>
      </c>
      <c r="Q44" s="29">
        <f>IF([@[Mode de visite]]="","",--([@[Mode de visite]]="Interaction ? distance"))</f>
        <v/>
      </c>
    </row>
    <row r="45">
      <c r="B45" t="inlineStr">
        <is>
          <t>BM00081</t>
        </is>
      </c>
      <c r="C45" t="inlineStr">
        <is>
          <t>Diaz</t>
        </is>
      </c>
      <c r="D45" t="inlineStr">
        <is>
          <t>André</t>
        </is>
      </c>
      <c r="E45" t="inlineStr">
        <is>
          <t>S3</t>
        </is>
      </c>
      <c r="F45" t="inlineStr">
        <is>
          <t>Catelyn STARK</t>
        </is>
      </c>
      <c r="G45" t="inlineStr">
        <is>
          <t>Face à face</t>
        </is>
      </c>
      <c r="H45" t="n">
        <v>43857</v>
      </c>
      <c r="I45" t="inlineStr">
        <is>
          <t>15 min</t>
        </is>
      </c>
      <c r="J45" s="29">
        <f>IF([@[Date visite]]="","",YEAR([@[Date visite]]))</f>
        <v/>
      </c>
      <c r="K45" s="29">
        <f>IF([@[Date visite]]="","",MONTH([@[Date visite]]))</f>
        <v/>
      </c>
      <c r="L45" s="29">
        <f>IF([@Secteur]="","",IF(ISNUMBER(MATCH([@Secteur],{"S1","S2","S3","S4","S5","S6"},0)),1,0))</f>
        <v/>
      </c>
      <c r="M45">
        <f>IF([@Identifiant]="","",XLOOKUP([@Identifiant],tblMedecins[Identifiant],tblMedecins[R?gion],""))</f>
        <v/>
      </c>
      <c r="N45">
        <f>IF([@RegionMedecin]="","",IF(OR([@RegionMedecin]="Nord",[@RegionMedecin]="Sud"),[@RegionMedecin],"Hors_cible"))</f>
        <v/>
      </c>
      <c r="O45" s="29">
        <f>IF([@[Dur?e de la visite]]="","",VALUE(SUBSTITUTE([@[Dur?e de la visite]]," min","")))</f>
        <v/>
      </c>
      <c r="P45" s="29">
        <f>IF([@[Mode de visite]]="","",--([@[Mode de visite]]="Face ? face"))</f>
        <v/>
      </c>
      <c r="Q45" s="29">
        <f>IF([@[Mode de visite]]="","",--([@[Mode de visite]]="Interaction ? distance"))</f>
        <v/>
      </c>
    </row>
    <row r="46">
      <c r="B46" t="inlineStr">
        <is>
          <t>BM00143</t>
        </is>
      </c>
      <c r="C46" t="inlineStr">
        <is>
          <t>Céline</t>
        </is>
      </c>
      <c r="D46" t="inlineStr">
        <is>
          <t>Philomène</t>
        </is>
      </c>
      <c r="E46" t="inlineStr">
        <is>
          <t>S3</t>
        </is>
      </c>
      <c r="F46" t="inlineStr">
        <is>
          <t>Catelyn STARK</t>
        </is>
      </c>
      <c r="G46" t="inlineStr">
        <is>
          <t>Face à face</t>
        </is>
      </c>
      <c r="H46" t="n">
        <v>43874</v>
      </c>
      <c r="I46" t="inlineStr">
        <is>
          <t>15 min</t>
        </is>
      </c>
      <c r="J46" s="29">
        <f>IF([@[Date visite]]="","",YEAR([@[Date visite]]))</f>
        <v/>
      </c>
      <c r="K46" s="29">
        <f>IF([@[Date visite]]="","",MONTH([@[Date visite]]))</f>
        <v/>
      </c>
      <c r="L46" s="29">
        <f>IF([@Secteur]="","",IF(ISNUMBER(MATCH([@Secteur],{"S1","S2","S3","S4","S5","S6"},0)),1,0))</f>
        <v/>
      </c>
      <c r="M46">
        <f>IF([@Identifiant]="","",XLOOKUP([@Identifiant],tblMedecins[Identifiant],tblMedecins[R?gion],""))</f>
        <v/>
      </c>
      <c r="N46">
        <f>IF([@RegionMedecin]="","",IF(OR([@RegionMedecin]="Nord",[@RegionMedecin]="Sud"),[@RegionMedecin],"Hors_cible"))</f>
        <v/>
      </c>
      <c r="O46" s="29">
        <f>IF([@[Dur?e de la visite]]="","",VALUE(SUBSTITUTE([@[Dur?e de la visite]]," min","")))</f>
        <v/>
      </c>
      <c r="P46" s="29">
        <f>IF([@[Mode de visite]]="","",--([@[Mode de visite]]="Face ? face"))</f>
        <v/>
      </c>
      <c r="Q46" s="29">
        <f>IF([@[Mode de visite]]="","",--([@[Mode de visite]]="Interaction ? distance"))</f>
        <v/>
      </c>
    </row>
    <row r="47">
      <c r="B47" t="inlineStr">
        <is>
          <t>BM00043</t>
        </is>
      </c>
      <c r="C47" t="inlineStr">
        <is>
          <t>Michalo</t>
        </is>
      </c>
      <c r="D47" t="inlineStr">
        <is>
          <t>Edith</t>
        </is>
      </c>
      <c r="E47" t="inlineStr">
        <is>
          <t>S3</t>
        </is>
      </c>
      <c r="F47" t="inlineStr">
        <is>
          <t>Catelyn STARK</t>
        </is>
      </c>
      <c r="G47" t="inlineStr">
        <is>
          <t>Face à face</t>
        </is>
      </c>
      <c r="H47" t="n">
        <v>43880</v>
      </c>
      <c r="I47" t="inlineStr">
        <is>
          <t>15 min</t>
        </is>
      </c>
      <c r="J47" s="29">
        <f>IF([@[Date visite]]="","",YEAR([@[Date visite]]))</f>
        <v/>
      </c>
      <c r="K47" s="29">
        <f>IF([@[Date visite]]="","",MONTH([@[Date visite]]))</f>
        <v/>
      </c>
      <c r="L47" s="29">
        <f>IF([@Secteur]="","",IF(ISNUMBER(MATCH([@Secteur],{"S1","S2","S3","S4","S5","S6"},0)),1,0))</f>
        <v/>
      </c>
      <c r="M47">
        <f>IF([@Identifiant]="","",XLOOKUP([@Identifiant],tblMedecins[Identifiant],tblMedecins[R?gion],""))</f>
        <v/>
      </c>
      <c r="N47">
        <f>IF([@RegionMedecin]="","",IF(OR([@RegionMedecin]="Nord",[@RegionMedecin]="Sud"),[@RegionMedecin],"Hors_cible"))</f>
        <v/>
      </c>
      <c r="O47" s="29">
        <f>IF([@[Dur?e de la visite]]="","",VALUE(SUBSTITUTE([@[Dur?e de la visite]]," min","")))</f>
        <v/>
      </c>
      <c r="P47" s="29">
        <f>IF([@[Mode de visite]]="","",--([@[Mode de visite]]="Face ? face"))</f>
        <v/>
      </c>
      <c r="Q47" s="29">
        <f>IF([@[Mode de visite]]="","",--([@[Mode de visite]]="Interaction ? distance"))</f>
        <v/>
      </c>
    </row>
    <row r="48">
      <c r="B48" t="inlineStr">
        <is>
          <t>BM00087</t>
        </is>
      </c>
      <c r="C48" t="inlineStr">
        <is>
          <t>Liszt</t>
        </is>
      </c>
      <c r="D48" t="inlineStr">
        <is>
          <t>Hildegarde</t>
        </is>
      </c>
      <c r="E48" t="inlineStr">
        <is>
          <t>S3</t>
        </is>
      </c>
      <c r="F48" t="inlineStr">
        <is>
          <t>Catelyn STARK</t>
        </is>
      </c>
      <c r="G48" t="inlineStr">
        <is>
          <t>Face à face</t>
        </is>
      </c>
      <c r="H48" t="n">
        <v>43883</v>
      </c>
      <c r="I48" t="inlineStr">
        <is>
          <t>15 min</t>
        </is>
      </c>
      <c r="J48" s="29">
        <f>IF([@[Date visite]]="","",YEAR([@[Date visite]]))</f>
        <v/>
      </c>
      <c r="K48" s="29">
        <f>IF([@[Date visite]]="","",MONTH([@[Date visite]]))</f>
        <v/>
      </c>
      <c r="L48" s="29">
        <f>IF([@Secteur]="","",IF(ISNUMBER(MATCH([@Secteur],{"S1","S2","S3","S4","S5","S6"},0)),1,0))</f>
        <v/>
      </c>
      <c r="M48">
        <f>IF([@Identifiant]="","",XLOOKUP([@Identifiant],tblMedecins[Identifiant],tblMedecins[R?gion],""))</f>
        <v/>
      </c>
      <c r="N48">
        <f>IF([@RegionMedecin]="","",IF(OR([@RegionMedecin]="Nord",[@RegionMedecin]="Sud"),[@RegionMedecin],"Hors_cible"))</f>
        <v/>
      </c>
      <c r="O48" s="29">
        <f>IF([@[Dur?e de la visite]]="","",VALUE(SUBSTITUTE([@[Dur?e de la visite]]," min","")))</f>
        <v/>
      </c>
      <c r="P48" s="29">
        <f>IF([@[Mode de visite]]="","",--([@[Mode de visite]]="Face ? face"))</f>
        <v/>
      </c>
      <c r="Q48" s="29">
        <f>IF([@[Mode de visite]]="","",--([@[Mode de visite]]="Interaction ? distance"))</f>
        <v/>
      </c>
    </row>
    <row r="49">
      <c r="B49" t="inlineStr">
        <is>
          <t>BM00045</t>
        </is>
      </c>
      <c r="C49" t="inlineStr">
        <is>
          <t>Hugo</t>
        </is>
      </c>
      <c r="D49" t="inlineStr">
        <is>
          <t>Hypathie</t>
        </is>
      </c>
      <c r="E49" t="inlineStr">
        <is>
          <t>S3</t>
        </is>
      </c>
      <c r="F49" t="inlineStr">
        <is>
          <t>Catelyn STARK</t>
        </is>
      </c>
      <c r="G49" t="inlineStr">
        <is>
          <t>Face à face</t>
        </is>
      </c>
      <c r="H49" t="n">
        <v>43905</v>
      </c>
      <c r="I49" t="inlineStr">
        <is>
          <t>15 min</t>
        </is>
      </c>
      <c r="J49" s="29">
        <f>IF([@[Date visite]]="","",YEAR([@[Date visite]]))</f>
        <v/>
      </c>
      <c r="K49" s="29">
        <f>IF([@[Date visite]]="","",MONTH([@[Date visite]]))</f>
        <v/>
      </c>
      <c r="L49" s="29">
        <f>IF([@Secteur]="","",IF(ISNUMBER(MATCH([@Secteur],{"S1","S2","S3","S4","S5","S6"},0)),1,0))</f>
        <v/>
      </c>
      <c r="M49">
        <f>IF([@Identifiant]="","",XLOOKUP([@Identifiant],tblMedecins[Identifiant],tblMedecins[R?gion],""))</f>
        <v/>
      </c>
      <c r="N49">
        <f>IF([@RegionMedecin]="","",IF(OR([@RegionMedecin]="Nord",[@RegionMedecin]="Sud"),[@RegionMedecin],"Hors_cible"))</f>
        <v/>
      </c>
      <c r="O49" s="29">
        <f>IF([@[Dur?e de la visite]]="","",VALUE(SUBSTITUTE([@[Dur?e de la visite]]," min","")))</f>
        <v/>
      </c>
      <c r="P49" s="29">
        <f>IF([@[Mode de visite]]="","",--([@[Mode de visite]]="Face ? face"))</f>
        <v/>
      </c>
      <c r="Q49" s="29">
        <f>IF([@[Mode de visite]]="","",--([@[Mode de visite]]="Interaction ? distance"))</f>
        <v/>
      </c>
    </row>
    <row r="50">
      <c r="B50" t="inlineStr">
        <is>
          <t>BM00148</t>
        </is>
      </c>
      <c r="C50" t="inlineStr">
        <is>
          <t>Star</t>
        </is>
      </c>
      <c r="D50" t="inlineStr">
        <is>
          <t>Margaret</t>
        </is>
      </c>
      <c r="E50" t="inlineStr">
        <is>
          <t>S3</t>
        </is>
      </c>
      <c r="F50" t="inlineStr">
        <is>
          <t>Catelyn STARK</t>
        </is>
      </c>
      <c r="G50" t="inlineStr">
        <is>
          <t>Face à face</t>
        </is>
      </c>
      <c r="H50" t="n">
        <v>43930</v>
      </c>
      <c r="I50" t="inlineStr">
        <is>
          <t>15 min</t>
        </is>
      </c>
      <c r="J50" s="29">
        <f>IF([@[Date visite]]="","",YEAR([@[Date visite]]))</f>
        <v/>
      </c>
      <c r="K50" s="29">
        <f>IF([@[Date visite]]="","",MONTH([@[Date visite]]))</f>
        <v/>
      </c>
      <c r="L50" s="29">
        <f>IF([@Secteur]="","",IF(ISNUMBER(MATCH([@Secteur],{"S1","S2","S3","S4","S5","S6"},0)),1,0))</f>
        <v/>
      </c>
      <c r="M50">
        <f>IF([@Identifiant]="","",XLOOKUP([@Identifiant],tblMedecins[Identifiant],tblMedecins[R?gion],""))</f>
        <v/>
      </c>
      <c r="N50">
        <f>IF([@RegionMedecin]="","",IF(OR([@RegionMedecin]="Nord",[@RegionMedecin]="Sud"),[@RegionMedecin],"Hors_cible"))</f>
        <v/>
      </c>
      <c r="O50" s="29">
        <f>IF([@[Dur?e de la visite]]="","",VALUE(SUBSTITUTE([@[Dur?e de la visite]]," min","")))</f>
        <v/>
      </c>
      <c r="P50" s="29">
        <f>IF([@[Mode de visite]]="","",--([@[Mode de visite]]="Face ? face"))</f>
        <v/>
      </c>
      <c r="Q50" s="29">
        <f>IF([@[Mode de visite]]="","",--([@[Mode de visite]]="Interaction ? distance"))</f>
        <v/>
      </c>
    </row>
    <row r="51">
      <c r="B51" t="inlineStr">
        <is>
          <t>BM00148</t>
        </is>
      </c>
      <c r="C51" t="inlineStr">
        <is>
          <t>Star</t>
        </is>
      </c>
      <c r="D51" t="inlineStr">
        <is>
          <t>Margaret</t>
        </is>
      </c>
      <c r="E51" t="inlineStr">
        <is>
          <t>S3</t>
        </is>
      </c>
      <c r="F51" t="inlineStr">
        <is>
          <t>Catelyn STARK</t>
        </is>
      </c>
      <c r="G51" t="inlineStr">
        <is>
          <t>Face à face</t>
        </is>
      </c>
      <c r="H51" t="n">
        <v>43935</v>
      </c>
      <c r="I51" t="inlineStr">
        <is>
          <t>15 min</t>
        </is>
      </c>
      <c r="J51" s="29">
        <f>IF([@[Date visite]]="","",YEAR([@[Date visite]]))</f>
        <v/>
      </c>
      <c r="K51" s="29">
        <f>IF([@[Date visite]]="","",MONTH([@[Date visite]]))</f>
        <v/>
      </c>
      <c r="L51" s="29">
        <f>IF([@Secteur]="","",IF(ISNUMBER(MATCH([@Secteur],{"S1","S2","S3","S4","S5","S6"},0)),1,0))</f>
        <v/>
      </c>
      <c r="M51">
        <f>IF([@Identifiant]="","",XLOOKUP([@Identifiant],tblMedecins[Identifiant],tblMedecins[R?gion],""))</f>
        <v/>
      </c>
      <c r="N51">
        <f>IF([@RegionMedecin]="","",IF(OR([@RegionMedecin]="Nord",[@RegionMedecin]="Sud"),[@RegionMedecin],"Hors_cible"))</f>
        <v/>
      </c>
      <c r="O51" s="29">
        <f>IF([@[Dur?e de la visite]]="","",VALUE(SUBSTITUTE([@[Dur?e de la visite]]," min","")))</f>
        <v/>
      </c>
      <c r="P51" s="29">
        <f>IF([@[Mode de visite]]="","",--([@[Mode de visite]]="Face ? face"))</f>
        <v/>
      </c>
      <c r="Q51" s="29">
        <f>IF([@[Mode de visite]]="","",--([@[Mode de visite]]="Interaction ? distance"))</f>
        <v/>
      </c>
    </row>
    <row r="52">
      <c r="B52" t="inlineStr">
        <is>
          <t>BM00019</t>
        </is>
      </c>
      <c r="C52" t="inlineStr">
        <is>
          <t>McCartney</t>
        </is>
      </c>
      <c r="D52" t="inlineStr">
        <is>
          <t>Emmanuel</t>
        </is>
      </c>
      <c r="E52" t="inlineStr">
        <is>
          <t>S3</t>
        </is>
      </c>
      <c r="F52" t="inlineStr">
        <is>
          <t>Catelyn STARK</t>
        </is>
      </c>
      <c r="G52" t="inlineStr">
        <is>
          <t>Face à face</t>
        </is>
      </c>
      <c r="H52" t="n">
        <v>43948</v>
      </c>
      <c r="I52" t="inlineStr">
        <is>
          <t>15 min</t>
        </is>
      </c>
      <c r="J52" s="29">
        <f>IF([@[Date visite]]="","",YEAR([@[Date visite]]))</f>
        <v/>
      </c>
      <c r="K52" s="29">
        <f>IF([@[Date visite]]="","",MONTH([@[Date visite]]))</f>
        <v/>
      </c>
      <c r="L52" s="29">
        <f>IF([@Secteur]="","",IF(ISNUMBER(MATCH([@Secteur],{"S1","S2","S3","S4","S5","S6"},0)),1,0))</f>
        <v/>
      </c>
      <c r="M52">
        <f>IF([@Identifiant]="","",XLOOKUP([@Identifiant],tblMedecins[Identifiant],tblMedecins[R?gion],""))</f>
        <v/>
      </c>
      <c r="N52">
        <f>IF([@RegionMedecin]="","",IF(OR([@RegionMedecin]="Nord",[@RegionMedecin]="Sud"),[@RegionMedecin],"Hors_cible"))</f>
        <v/>
      </c>
      <c r="O52" s="29">
        <f>IF([@[Dur?e de la visite]]="","",VALUE(SUBSTITUTE([@[Dur?e de la visite]]," min","")))</f>
        <v/>
      </c>
      <c r="P52" s="29">
        <f>IF([@[Mode de visite]]="","",--([@[Mode de visite]]="Face ? face"))</f>
        <v/>
      </c>
      <c r="Q52" s="29">
        <f>IF([@[Mode de visite]]="","",--([@[Mode de visite]]="Interaction ? distance"))</f>
        <v/>
      </c>
    </row>
    <row r="53">
      <c r="B53" t="inlineStr">
        <is>
          <t>BM00106</t>
        </is>
      </c>
      <c r="C53" t="inlineStr">
        <is>
          <t>Harrison</t>
        </is>
      </c>
      <c r="D53" t="inlineStr">
        <is>
          <t>Zinedine</t>
        </is>
      </c>
      <c r="E53" t="inlineStr">
        <is>
          <t>S3</t>
        </is>
      </c>
      <c r="F53" t="inlineStr">
        <is>
          <t>Catelyn STARK</t>
        </is>
      </c>
      <c r="G53" t="inlineStr">
        <is>
          <t>Face à face</t>
        </is>
      </c>
      <c r="H53" t="n">
        <v>43955</v>
      </c>
      <c r="I53" t="inlineStr">
        <is>
          <t>15 min</t>
        </is>
      </c>
      <c r="J53" s="29">
        <f>IF([@[Date visite]]="","",YEAR([@[Date visite]]))</f>
        <v/>
      </c>
      <c r="K53" s="29">
        <f>IF([@[Date visite]]="","",MONTH([@[Date visite]]))</f>
        <v/>
      </c>
      <c r="L53" s="29">
        <f>IF([@Secteur]="","",IF(ISNUMBER(MATCH([@Secteur],{"S1","S2","S3","S4","S5","S6"},0)),1,0))</f>
        <v/>
      </c>
      <c r="M53">
        <f>IF([@Identifiant]="","",XLOOKUP([@Identifiant],tblMedecins[Identifiant],tblMedecins[R?gion],""))</f>
        <v/>
      </c>
      <c r="N53">
        <f>IF([@RegionMedecin]="","",IF(OR([@RegionMedecin]="Nord",[@RegionMedecin]="Sud"),[@RegionMedecin],"Hors_cible"))</f>
        <v/>
      </c>
      <c r="O53" s="29">
        <f>IF([@[Dur?e de la visite]]="","",VALUE(SUBSTITUTE([@[Dur?e de la visite]]," min","")))</f>
        <v/>
      </c>
      <c r="P53" s="29">
        <f>IF([@[Mode de visite]]="","",--([@[Mode de visite]]="Face ? face"))</f>
        <v/>
      </c>
      <c r="Q53" s="29">
        <f>IF([@[Mode de visite]]="","",--([@[Mode de visite]]="Interaction ? distance"))</f>
        <v/>
      </c>
    </row>
    <row r="54">
      <c r="B54" t="inlineStr">
        <is>
          <t>BM00104</t>
        </is>
      </c>
      <c r="C54" t="inlineStr">
        <is>
          <t>Zeta-Jones</t>
        </is>
      </c>
      <c r="D54" t="inlineStr">
        <is>
          <t>Jerry</t>
        </is>
      </c>
      <c r="E54" t="inlineStr">
        <is>
          <t>S3</t>
        </is>
      </c>
      <c r="F54" t="inlineStr">
        <is>
          <t>Catelyn STARK</t>
        </is>
      </c>
      <c r="G54" t="inlineStr">
        <is>
          <t>Face à face</t>
        </is>
      </c>
      <c r="H54" t="n">
        <v>43969</v>
      </c>
      <c r="I54" t="inlineStr">
        <is>
          <t>15 min</t>
        </is>
      </c>
      <c r="J54" s="29">
        <f>IF([@[Date visite]]="","",YEAR([@[Date visite]]))</f>
        <v/>
      </c>
      <c r="K54" s="29">
        <f>IF([@[Date visite]]="","",MONTH([@[Date visite]]))</f>
        <v/>
      </c>
      <c r="L54" s="29">
        <f>IF([@Secteur]="","",IF(ISNUMBER(MATCH([@Secteur],{"S1","S2","S3","S4","S5","S6"},0)),1,0))</f>
        <v/>
      </c>
      <c r="M54">
        <f>IF([@Identifiant]="","",XLOOKUP([@Identifiant],tblMedecins[Identifiant],tblMedecins[R?gion],""))</f>
        <v/>
      </c>
      <c r="N54">
        <f>IF([@RegionMedecin]="","",IF(OR([@RegionMedecin]="Nord",[@RegionMedecin]="Sud"),[@RegionMedecin],"Hors_cible"))</f>
        <v/>
      </c>
      <c r="O54" s="29">
        <f>IF([@[Dur?e de la visite]]="","",VALUE(SUBSTITUTE([@[Dur?e de la visite]]," min","")))</f>
        <v/>
      </c>
      <c r="P54" s="29">
        <f>IF([@[Mode de visite]]="","",--([@[Mode de visite]]="Face ? face"))</f>
        <v/>
      </c>
      <c r="Q54" s="29">
        <f>IF([@[Mode de visite]]="","",--([@[Mode de visite]]="Interaction ? distance"))</f>
        <v/>
      </c>
    </row>
    <row r="55">
      <c r="B55" t="inlineStr">
        <is>
          <t>BM00065</t>
        </is>
      </c>
      <c r="C55" t="inlineStr">
        <is>
          <t>McCartney</t>
        </is>
      </c>
      <c r="D55" t="inlineStr">
        <is>
          <t>Georges</t>
        </is>
      </c>
      <c r="E55" t="inlineStr">
        <is>
          <t>S3</t>
        </is>
      </c>
      <c r="F55" t="inlineStr">
        <is>
          <t>Catelyn STARK</t>
        </is>
      </c>
      <c r="G55" t="inlineStr">
        <is>
          <t>Face à face</t>
        </is>
      </c>
      <c r="H55" t="n">
        <v>43978</v>
      </c>
      <c r="I55" t="inlineStr">
        <is>
          <t>15 min</t>
        </is>
      </c>
      <c r="J55" s="29">
        <f>IF([@[Date visite]]="","",YEAR([@[Date visite]]))</f>
        <v/>
      </c>
      <c r="K55" s="29">
        <f>IF([@[Date visite]]="","",MONTH([@[Date visite]]))</f>
        <v/>
      </c>
      <c r="L55" s="29">
        <f>IF([@Secteur]="","",IF(ISNUMBER(MATCH([@Secteur],{"S1","S2","S3","S4","S5","S6"},0)),1,0))</f>
        <v/>
      </c>
      <c r="M55">
        <f>IF([@Identifiant]="","",XLOOKUP([@Identifiant],tblMedecins[Identifiant],tblMedecins[R?gion],""))</f>
        <v/>
      </c>
      <c r="N55">
        <f>IF([@RegionMedecin]="","",IF(OR([@RegionMedecin]="Nord",[@RegionMedecin]="Sud"),[@RegionMedecin],"Hors_cible"))</f>
        <v/>
      </c>
      <c r="O55" s="29">
        <f>IF([@[Dur?e de la visite]]="","",VALUE(SUBSTITUTE([@[Dur?e de la visite]]," min","")))</f>
        <v/>
      </c>
      <c r="P55" s="29">
        <f>IF([@[Mode de visite]]="","",--([@[Mode de visite]]="Face ? face"))</f>
        <v/>
      </c>
      <c r="Q55" s="29">
        <f>IF([@[Mode de visite]]="","",--([@[Mode de visite]]="Interaction ? distance"))</f>
        <v/>
      </c>
    </row>
    <row r="56">
      <c r="B56" t="inlineStr">
        <is>
          <t>BM00109</t>
        </is>
      </c>
      <c r="C56" t="inlineStr">
        <is>
          <t>Harrison</t>
        </is>
      </c>
      <c r="D56" t="inlineStr">
        <is>
          <t>Charles</t>
        </is>
      </c>
      <c r="E56" t="inlineStr">
        <is>
          <t>S3</t>
        </is>
      </c>
      <c r="F56" t="inlineStr">
        <is>
          <t>Catelyn STARK</t>
        </is>
      </c>
      <c r="G56" t="inlineStr">
        <is>
          <t>Face à face</t>
        </is>
      </c>
      <c r="H56" t="n">
        <v>43623</v>
      </c>
      <c r="I56" t="inlineStr">
        <is>
          <t>15 min</t>
        </is>
      </c>
      <c r="J56" s="29">
        <f>IF([@[Date visite]]="","",YEAR([@[Date visite]]))</f>
        <v/>
      </c>
      <c r="K56" s="29">
        <f>IF([@[Date visite]]="","",MONTH([@[Date visite]]))</f>
        <v/>
      </c>
      <c r="L56" s="29">
        <f>IF([@Secteur]="","",IF(ISNUMBER(MATCH([@Secteur],{"S1","S2","S3","S4","S5","S6"},0)),1,0))</f>
        <v/>
      </c>
      <c r="M56">
        <f>IF([@Identifiant]="","",XLOOKUP([@Identifiant],tblMedecins[Identifiant],tblMedecins[R?gion],""))</f>
        <v/>
      </c>
      <c r="N56">
        <f>IF([@RegionMedecin]="","",IF(OR([@RegionMedecin]="Nord",[@RegionMedecin]="Sud"),[@RegionMedecin],"Hors_cible"))</f>
        <v/>
      </c>
      <c r="O56" s="29">
        <f>IF([@[Dur?e de la visite]]="","",VALUE(SUBSTITUTE([@[Dur?e de la visite]]," min","")))</f>
        <v/>
      </c>
      <c r="P56" s="29">
        <f>IF([@[Mode de visite]]="","",--([@[Mode de visite]]="Face ? face"))</f>
        <v/>
      </c>
      <c r="Q56" s="29">
        <f>IF([@[Mode de visite]]="","",--([@[Mode de visite]]="Interaction ? distance"))</f>
        <v/>
      </c>
    </row>
    <row r="57">
      <c r="B57" t="inlineStr">
        <is>
          <t>BM00080</t>
        </is>
      </c>
      <c r="C57" t="inlineStr">
        <is>
          <t>Vidal</t>
        </is>
      </c>
      <c r="D57" t="inlineStr">
        <is>
          <t>Zoltan</t>
        </is>
      </c>
      <c r="E57" t="inlineStr">
        <is>
          <t>S3</t>
        </is>
      </c>
      <c r="F57" t="inlineStr">
        <is>
          <t>Catelyn STARK</t>
        </is>
      </c>
      <c r="G57" t="inlineStr">
        <is>
          <t>Face à face</t>
        </is>
      </c>
      <c r="H57" t="n">
        <v>44046</v>
      </c>
      <c r="I57" t="inlineStr">
        <is>
          <t>15 min</t>
        </is>
      </c>
      <c r="J57" s="29">
        <f>IF([@[Date visite]]="","",YEAR([@[Date visite]]))</f>
        <v/>
      </c>
      <c r="K57" s="29">
        <f>IF([@[Date visite]]="","",MONTH([@[Date visite]]))</f>
        <v/>
      </c>
      <c r="L57" s="29">
        <f>IF([@Secteur]="","",IF(ISNUMBER(MATCH([@Secteur],{"S1","S2","S3","S4","S5","S6"},0)),1,0))</f>
        <v/>
      </c>
      <c r="M57">
        <f>IF([@Identifiant]="","",XLOOKUP([@Identifiant],tblMedecins[Identifiant],tblMedecins[R?gion],""))</f>
        <v/>
      </c>
      <c r="N57">
        <f>IF([@RegionMedecin]="","",IF(OR([@RegionMedecin]="Nord",[@RegionMedecin]="Sud"),[@RegionMedecin],"Hors_cible"))</f>
        <v/>
      </c>
      <c r="O57" s="29">
        <f>IF([@[Dur?e de la visite]]="","",VALUE(SUBSTITUTE([@[Dur?e de la visite]]," min","")))</f>
        <v/>
      </c>
      <c r="P57" s="29">
        <f>IF([@[Mode de visite]]="","",--([@[Mode de visite]]="Face ? face"))</f>
        <v/>
      </c>
      <c r="Q57" s="29">
        <f>IF([@[Mode de visite]]="","",--([@[Mode de visite]]="Interaction ? distance"))</f>
        <v/>
      </c>
    </row>
    <row r="58">
      <c r="B58" t="inlineStr">
        <is>
          <t>BM00031</t>
        </is>
      </c>
      <c r="C58" t="inlineStr">
        <is>
          <t>Molière</t>
        </is>
      </c>
      <c r="D58" t="inlineStr">
        <is>
          <t>Jerry</t>
        </is>
      </c>
      <c r="E58" t="inlineStr">
        <is>
          <t>S3</t>
        </is>
      </c>
      <c r="F58" t="inlineStr">
        <is>
          <t>Catelyn STARK</t>
        </is>
      </c>
      <c r="G58" t="inlineStr">
        <is>
          <t>Face à face</t>
        </is>
      </c>
      <c r="H58" t="n">
        <v>44052</v>
      </c>
      <c r="I58" t="inlineStr">
        <is>
          <t>15 min</t>
        </is>
      </c>
      <c r="J58" s="29">
        <f>IF([@[Date visite]]="","",YEAR([@[Date visite]]))</f>
        <v/>
      </c>
      <c r="K58" s="29">
        <f>IF([@[Date visite]]="","",MONTH([@[Date visite]]))</f>
        <v/>
      </c>
      <c r="L58" s="29">
        <f>IF([@Secteur]="","",IF(ISNUMBER(MATCH([@Secteur],{"S1","S2","S3","S4","S5","S6"},0)),1,0))</f>
        <v/>
      </c>
      <c r="M58">
        <f>IF([@Identifiant]="","",XLOOKUP([@Identifiant],tblMedecins[Identifiant],tblMedecins[R?gion],""))</f>
        <v/>
      </c>
      <c r="N58">
        <f>IF([@RegionMedecin]="","",IF(OR([@RegionMedecin]="Nord",[@RegionMedecin]="Sud"),[@RegionMedecin],"Hors_cible"))</f>
        <v/>
      </c>
      <c r="O58" s="29">
        <f>IF([@[Dur?e de la visite]]="","",VALUE(SUBSTITUTE([@[Dur?e de la visite]]," min","")))</f>
        <v/>
      </c>
      <c r="P58" s="29">
        <f>IF([@[Mode de visite]]="","",--([@[Mode de visite]]="Face ? face"))</f>
        <v/>
      </c>
      <c r="Q58" s="29">
        <f>IF([@[Mode de visite]]="","",--([@[Mode de visite]]="Interaction ? distance"))</f>
        <v/>
      </c>
    </row>
    <row r="59">
      <c r="B59" t="inlineStr">
        <is>
          <t>BM00106</t>
        </is>
      </c>
      <c r="C59" t="inlineStr">
        <is>
          <t>Harrison</t>
        </is>
      </c>
      <c r="D59" t="inlineStr">
        <is>
          <t>Zinedine</t>
        </is>
      </c>
      <c r="E59" t="inlineStr">
        <is>
          <t>S3</t>
        </is>
      </c>
      <c r="F59" t="inlineStr">
        <is>
          <t>Catelyn STARK</t>
        </is>
      </c>
      <c r="G59" t="inlineStr">
        <is>
          <t>Face à face</t>
        </is>
      </c>
      <c r="H59" t="n">
        <v>44053</v>
      </c>
      <c r="I59" t="inlineStr">
        <is>
          <t>15 min</t>
        </is>
      </c>
      <c r="J59" s="29">
        <f>IF([@[Date visite]]="","",YEAR([@[Date visite]]))</f>
        <v/>
      </c>
      <c r="K59" s="29">
        <f>IF([@[Date visite]]="","",MONTH([@[Date visite]]))</f>
        <v/>
      </c>
      <c r="L59" s="29">
        <f>IF([@Secteur]="","",IF(ISNUMBER(MATCH([@Secteur],{"S1","S2","S3","S4","S5","S6"},0)),1,0))</f>
        <v/>
      </c>
      <c r="M59">
        <f>IF([@Identifiant]="","",XLOOKUP([@Identifiant],tblMedecins[Identifiant],tblMedecins[R?gion],""))</f>
        <v/>
      </c>
      <c r="N59">
        <f>IF([@RegionMedecin]="","",IF(OR([@RegionMedecin]="Nord",[@RegionMedecin]="Sud"),[@RegionMedecin],"Hors_cible"))</f>
        <v/>
      </c>
      <c r="O59" s="29">
        <f>IF([@[Dur?e de la visite]]="","",VALUE(SUBSTITUTE([@[Dur?e de la visite]]," min","")))</f>
        <v/>
      </c>
      <c r="P59" s="29">
        <f>IF([@[Mode de visite]]="","",--([@[Mode de visite]]="Face ? face"))</f>
        <v/>
      </c>
      <c r="Q59" s="29">
        <f>IF([@[Mode de visite]]="","",--([@[Mode de visite]]="Interaction ? distance"))</f>
        <v/>
      </c>
    </row>
    <row r="60">
      <c r="B60" t="inlineStr">
        <is>
          <t>BM00087</t>
        </is>
      </c>
      <c r="C60" t="inlineStr">
        <is>
          <t>Liszt</t>
        </is>
      </c>
      <c r="D60" t="inlineStr">
        <is>
          <t>Hildegarde</t>
        </is>
      </c>
      <c r="E60" t="inlineStr">
        <is>
          <t>S3</t>
        </is>
      </c>
      <c r="F60" t="inlineStr">
        <is>
          <t>Catelyn STARK</t>
        </is>
      </c>
      <c r="G60" t="inlineStr">
        <is>
          <t>Face à face</t>
        </is>
      </c>
      <c r="H60" t="n">
        <v>44059</v>
      </c>
      <c r="I60" t="inlineStr">
        <is>
          <t>15 min</t>
        </is>
      </c>
      <c r="J60" s="29">
        <f>IF([@[Date visite]]="","",YEAR([@[Date visite]]))</f>
        <v/>
      </c>
      <c r="K60" s="29">
        <f>IF([@[Date visite]]="","",MONTH([@[Date visite]]))</f>
        <v/>
      </c>
      <c r="L60" s="29">
        <f>IF([@Secteur]="","",IF(ISNUMBER(MATCH([@Secteur],{"S1","S2","S3","S4","S5","S6"},0)),1,0))</f>
        <v/>
      </c>
      <c r="M60">
        <f>IF([@Identifiant]="","",XLOOKUP([@Identifiant],tblMedecins[Identifiant],tblMedecins[R?gion],""))</f>
        <v/>
      </c>
      <c r="N60">
        <f>IF([@RegionMedecin]="","",IF(OR([@RegionMedecin]="Nord",[@RegionMedecin]="Sud"),[@RegionMedecin],"Hors_cible"))</f>
        <v/>
      </c>
      <c r="O60" s="29">
        <f>IF([@[Dur?e de la visite]]="","",VALUE(SUBSTITUTE([@[Dur?e de la visite]]," min","")))</f>
        <v/>
      </c>
      <c r="P60" s="29">
        <f>IF([@[Mode de visite]]="","",--([@[Mode de visite]]="Face ? face"))</f>
        <v/>
      </c>
      <c r="Q60" s="29">
        <f>IF([@[Mode de visite]]="","",--([@[Mode de visite]]="Interaction ? distance"))</f>
        <v/>
      </c>
    </row>
    <row r="61">
      <c r="B61" t="inlineStr">
        <is>
          <t>BM00109</t>
        </is>
      </c>
      <c r="C61" t="inlineStr">
        <is>
          <t>Harrison</t>
        </is>
      </c>
      <c r="D61" t="inlineStr">
        <is>
          <t>Charles</t>
        </is>
      </c>
      <c r="E61" t="inlineStr">
        <is>
          <t>S3</t>
        </is>
      </c>
      <c r="F61" t="inlineStr">
        <is>
          <t>Catelyn STARK</t>
        </is>
      </c>
      <c r="G61" t="inlineStr">
        <is>
          <t>Face à face</t>
        </is>
      </c>
      <c r="H61" t="n">
        <v>44065</v>
      </c>
      <c r="I61" t="inlineStr">
        <is>
          <t>15 min</t>
        </is>
      </c>
      <c r="J61" s="29">
        <f>IF([@[Date visite]]="","",YEAR([@[Date visite]]))</f>
        <v/>
      </c>
      <c r="K61" s="29">
        <f>IF([@[Date visite]]="","",MONTH([@[Date visite]]))</f>
        <v/>
      </c>
      <c r="L61" s="29">
        <f>IF([@Secteur]="","",IF(ISNUMBER(MATCH([@Secteur],{"S1","S2","S3","S4","S5","S6"},0)),1,0))</f>
        <v/>
      </c>
      <c r="M61">
        <f>IF([@Identifiant]="","",XLOOKUP([@Identifiant],tblMedecins[Identifiant],tblMedecins[R?gion],""))</f>
        <v/>
      </c>
      <c r="N61">
        <f>IF([@RegionMedecin]="","",IF(OR([@RegionMedecin]="Nord",[@RegionMedecin]="Sud"),[@RegionMedecin],"Hors_cible"))</f>
        <v/>
      </c>
      <c r="O61" s="29">
        <f>IF([@[Dur?e de la visite]]="","",VALUE(SUBSTITUTE([@[Dur?e de la visite]]," min","")))</f>
        <v/>
      </c>
      <c r="P61" s="29">
        <f>IF([@[Mode de visite]]="","",--([@[Mode de visite]]="Face ? face"))</f>
        <v/>
      </c>
      <c r="Q61" s="29">
        <f>IF([@[Mode de visite]]="","",--([@[Mode de visite]]="Interaction ? distance"))</f>
        <v/>
      </c>
    </row>
    <row r="62">
      <c r="B62" t="inlineStr">
        <is>
          <t>BM00143</t>
        </is>
      </c>
      <c r="C62" t="inlineStr">
        <is>
          <t>Céline</t>
        </is>
      </c>
      <c r="D62" t="inlineStr">
        <is>
          <t>Philomène</t>
        </is>
      </c>
      <c r="E62" t="inlineStr">
        <is>
          <t>S3</t>
        </is>
      </c>
      <c r="F62" t="inlineStr">
        <is>
          <t>Catelyn STARK</t>
        </is>
      </c>
      <c r="G62" t="inlineStr">
        <is>
          <t>Face à face</t>
        </is>
      </c>
      <c r="H62" t="n">
        <v>44092</v>
      </c>
      <c r="I62" t="inlineStr">
        <is>
          <t>15 min</t>
        </is>
      </c>
      <c r="J62" s="29">
        <f>IF([@[Date visite]]="","",YEAR([@[Date visite]]))</f>
        <v/>
      </c>
      <c r="K62" s="29">
        <f>IF([@[Date visite]]="","",MONTH([@[Date visite]]))</f>
        <v/>
      </c>
      <c r="L62" s="29">
        <f>IF([@Secteur]="","",IF(ISNUMBER(MATCH([@Secteur],{"S1","S2","S3","S4","S5","S6"},0)),1,0))</f>
        <v/>
      </c>
      <c r="M62">
        <f>IF([@Identifiant]="","",XLOOKUP([@Identifiant],tblMedecins[Identifiant],tblMedecins[R?gion],""))</f>
        <v/>
      </c>
      <c r="N62">
        <f>IF([@RegionMedecin]="","",IF(OR([@RegionMedecin]="Nord",[@RegionMedecin]="Sud"),[@RegionMedecin],"Hors_cible"))</f>
        <v/>
      </c>
      <c r="O62" s="29">
        <f>IF([@[Dur?e de la visite]]="","",VALUE(SUBSTITUTE([@[Dur?e de la visite]]," min","")))</f>
        <v/>
      </c>
      <c r="P62" s="29">
        <f>IF([@[Mode de visite]]="","",--([@[Mode de visite]]="Face ? face"))</f>
        <v/>
      </c>
      <c r="Q62" s="29">
        <f>IF([@[Mode de visite]]="","",--([@[Mode de visite]]="Interaction ? distance"))</f>
        <v/>
      </c>
    </row>
    <row r="63">
      <c r="B63" t="inlineStr">
        <is>
          <t>BM00065</t>
        </is>
      </c>
      <c r="C63" t="inlineStr">
        <is>
          <t>McCartney</t>
        </is>
      </c>
      <c r="D63" t="inlineStr">
        <is>
          <t>Georges</t>
        </is>
      </c>
      <c r="E63" t="inlineStr">
        <is>
          <t>S3</t>
        </is>
      </c>
      <c r="F63" t="inlineStr">
        <is>
          <t>Catelyn STARK</t>
        </is>
      </c>
      <c r="G63" t="inlineStr">
        <is>
          <t>Face à face</t>
        </is>
      </c>
      <c r="H63" t="n">
        <v>44102</v>
      </c>
      <c r="I63" t="inlineStr">
        <is>
          <t>15 min</t>
        </is>
      </c>
      <c r="J63" s="29">
        <f>IF([@[Date visite]]="","",YEAR([@[Date visite]]))</f>
        <v/>
      </c>
      <c r="K63" s="29">
        <f>IF([@[Date visite]]="","",MONTH([@[Date visite]]))</f>
        <v/>
      </c>
      <c r="L63" s="29">
        <f>IF([@Secteur]="","",IF(ISNUMBER(MATCH([@Secteur],{"S1","S2","S3","S4","S5","S6"},0)),1,0))</f>
        <v/>
      </c>
      <c r="M63">
        <f>IF([@Identifiant]="","",XLOOKUP([@Identifiant],tblMedecins[Identifiant],tblMedecins[R?gion],""))</f>
        <v/>
      </c>
      <c r="N63">
        <f>IF([@RegionMedecin]="","",IF(OR([@RegionMedecin]="Nord",[@RegionMedecin]="Sud"),[@RegionMedecin],"Hors_cible"))</f>
        <v/>
      </c>
      <c r="O63" s="29">
        <f>IF([@[Dur?e de la visite]]="","",VALUE(SUBSTITUTE([@[Dur?e de la visite]]," min","")))</f>
        <v/>
      </c>
      <c r="P63" s="29">
        <f>IF([@[Mode de visite]]="","",--([@[Mode de visite]]="Face ? face"))</f>
        <v/>
      </c>
      <c r="Q63" s="29">
        <f>IF([@[Mode de visite]]="","",--([@[Mode de visite]]="Interaction ? distance"))</f>
        <v/>
      </c>
    </row>
    <row r="64">
      <c r="B64" t="inlineStr">
        <is>
          <t>BM00104</t>
        </is>
      </c>
      <c r="C64" t="inlineStr">
        <is>
          <t>Zeta-Jones</t>
        </is>
      </c>
      <c r="D64" t="inlineStr">
        <is>
          <t>Jerry</t>
        </is>
      </c>
      <c r="E64" t="inlineStr">
        <is>
          <t>S3</t>
        </is>
      </c>
      <c r="F64" t="inlineStr">
        <is>
          <t>Catelyn STARK</t>
        </is>
      </c>
      <c r="G64" t="inlineStr">
        <is>
          <t>Face à face</t>
        </is>
      </c>
      <c r="H64" t="n">
        <v>44126</v>
      </c>
      <c r="I64" t="inlineStr">
        <is>
          <t>15 min</t>
        </is>
      </c>
      <c r="J64" s="29">
        <f>IF([@[Date visite]]="","",YEAR([@[Date visite]]))</f>
        <v/>
      </c>
      <c r="K64" s="29">
        <f>IF([@[Date visite]]="","",MONTH([@[Date visite]]))</f>
        <v/>
      </c>
      <c r="L64" s="29">
        <f>IF([@Secteur]="","",IF(ISNUMBER(MATCH([@Secteur],{"S1","S2","S3","S4","S5","S6"},0)),1,0))</f>
        <v/>
      </c>
      <c r="M64">
        <f>IF([@Identifiant]="","",XLOOKUP([@Identifiant],tblMedecins[Identifiant],tblMedecins[R?gion],""))</f>
        <v/>
      </c>
      <c r="N64">
        <f>IF([@RegionMedecin]="","",IF(OR([@RegionMedecin]="Nord",[@RegionMedecin]="Sud"),[@RegionMedecin],"Hors_cible"))</f>
        <v/>
      </c>
      <c r="O64" s="29">
        <f>IF([@[Dur?e de la visite]]="","",VALUE(SUBSTITUTE([@[Dur?e de la visite]]," min","")))</f>
        <v/>
      </c>
      <c r="P64" s="29">
        <f>IF([@[Mode de visite]]="","",--([@[Mode de visite]]="Face ? face"))</f>
        <v/>
      </c>
      <c r="Q64" s="29">
        <f>IF([@[Mode de visite]]="","",--([@[Mode de visite]]="Interaction ? distance"))</f>
        <v/>
      </c>
    </row>
    <row r="65">
      <c r="B65" t="inlineStr">
        <is>
          <t>BM00104</t>
        </is>
      </c>
      <c r="C65" t="inlineStr">
        <is>
          <t>Zeta-Jones</t>
        </is>
      </c>
      <c r="D65" t="inlineStr">
        <is>
          <t>Jerry</t>
        </is>
      </c>
      <c r="E65" t="inlineStr">
        <is>
          <t>S3</t>
        </is>
      </c>
      <c r="F65" t="inlineStr">
        <is>
          <t>Catelyn STARK</t>
        </is>
      </c>
      <c r="G65" t="inlineStr">
        <is>
          <t>Face à face</t>
        </is>
      </c>
      <c r="H65" t="n">
        <v>44159</v>
      </c>
      <c r="I65" t="inlineStr">
        <is>
          <t>15 min</t>
        </is>
      </c>
      <c r="J65" s="29">
        <f>IF([@[Date visite]]="","",YEAR([@[Date visite]]))</f>
        <v/>
      </c>
      <c r="K65" s="29">
        <f>IF([@[Date visite]]="","",MONTH([@[Date visite]]))</f>
        <v/>
      </c>
      <c r="L65" s="29">
        <f>IF([@Secteur]="","",IF(ISNUMBER(MATCH([@Secteur],{"S1","S2","S3","S4","S5","S6"},0)),1,0))</f>
        <v/>
      </c>
      <c r="M65">
        <f>IF([@Identifiant]="","",XLOOKUP([@Identifiant],tblMedecins[Identifiant],tblMedecins[R?gion],""))</f>
        <v/>
      </c>
      <c r="N65">
        <f>IF([@RegionMedecin]="","",IF(OR([@RegionMedecin]="Nord",[@RegionMedecin]="Sud"),[@RegionMedecin],"Hors_cible"))</f>
        <v/>
      </c>
      <c r="O65" s="29">
        <f>IF([@[Dur?e de la visite]]="","",VALUE(SUBSTITUTE([@[Dur?e de la visite]]," min","")))</f>
        <v/>
      </c>
      <c r="P65" s="29">
        <f>IF([@[Mode de visite]]="","",--([@[Mode de visite]]="Face ? face"))</f>
        <v/>
      </c>
      <c r="Q65" s="29">
        <f>IF([@[Mode de visite]]="","",--([@[Mode de visite]]="Interaction ? distance"))</f>
        <v/>
      </c>
    </row>
    <row r="66">
      <c r="B66" t="inlineStr">
        <is>
          <t>BM00045</t>
        </is>
      </c>
      <c r="C66" t="inlineStr">
        <is>
          <t>Hugo</t>
        </is>
      </c>
      <c r="D66" t="inlineStr">
        <is>
          <t>Hypathie</t>
        </is>
      </c>
      <c r="E66" t="inlineStr">
        <is>
          <t>S3</t>
        </is>
      </c>
      <c r="F66" t="inlineStr">
        <is>
          <t>Catelyn STARK</t>
        </is>
      </c>
      <c r="G66" t="inlineStr">
        <is>
          <t>Face à face</t>
        </is>
      </c>
      <c r="H66" t="n">
        <v>44171</v>
      </c>
      <c r="I66" t="inlineStr">
        <is>
          <t>15 min</t>
        </is>
      </c>
      <c r="J66" s="29">
        <f>IF([@[Date visite]]="","",YEAR([@[Date visite]]))</f>
        <v/>
      </c>
      <c r="K66" s="29">
        <f>IF([@[Date visite]]="","",MONTH([@[Date visite]]))</f>
        <v/>
      </c>
      <c r="L66" s="29">
        <f>IF([@Secteur]="","",IF(ISNUMBER(MATCH([@Secteur],{"S1","S2","S3","S4","S5","S6"},0)),1,0))</f>
        <v/>
      </c>
      <c r="M66">
        <f>IF([@Identifiant]="","",XLOOKUP([@Identifiant],tblMedecins[Identifiant],tblMedecins[R?gion],""))</f>
        <v/>
      </c>
      <c r="N66">
        <f>IF([@RegionMedecin]="","",IF(OR([@RegionMedecin]="Nord",[@RegionMedecin]="Sud"),[@RegionMedecin],"Hors_cible"))</f>
        <v/>
      </c>
      <c r="O66" s="29">
        <f>IF([@[Dur?e de la visite]]="","",VALUE(SUBSTITUTE([@[Dur?e de la visite]]," min","")))</f>
        <v/>
      </c>
      <c r="P66" s="29">
        <f>IF([@[Mode de visite]]="","",--([@[Mode de visite]]="Face ? face"))</f>
        <v/>
      </c>
      <c r="Q66" s="29">
        <f>IF([@[Mode de visite]]="","",--([@[Mode de visite]]="Interaction ? distance"))</f>
        <v/>
      </c>
    </row>
    <row r="67">
      <c r="B67" t="inlineStr">
        <is>
          <t>BM00106</t>
        </is>
      </c>
      <c r="C67" t="inlineStr">
        <is>
          <t>Harrison</t>
        </is>
      </c>
      <c r="D67" t="inlineStr">
        <is>
          <t>Zinedine</t>
        </is>
      </c>
      <c r="E67" t="inlineStr">
        <is>
          <t>S3</t>
        </is>
      </c>
      <c r="F67" t="inlineStr">
        <is>
          <t>Catelyn STARK</t>
        </is>
      </c>
      <c r="G67" t="inlineStr">
        <is>
          <t>Face à face</t>
        </is>
      </c>
      <c r="H67" t="n">
        <v>44177</v>
      </c>
      <c r="I67" t="inlineStr">
        <is>
          <t>15 min</t>
        </is>
      </c>
      <c r="J67" s="29">
        <f>IF([@[Date visite]]="","",YEAR([@[Date visite]]))</f>
        <v/>
      </c>
      <c r="K67" s="29">
        <f>IF([@[Date visite]]="","",MONTH([@[Date visite]]))</f>
        <v/>
      </c>
      <c r="L67" s="29">
        <f>IF([@Secteur]="","",IF(ISNUMBER(MATCH([@Secteur],{"S1","S2","S3","S4","S5","S6"},0)),1,0))</f>
        <v/>
      </c>
      <c r="M67">
        <f>IF([@Identifiant]="","",XLOOKUP([@Identifiant],tblMedecins[Identifiant],tblMedecins[R?gion],""))</f>
        <v/>
      </c>
      <c r="N67">
        <f>IF([@RegionMedecin]="","",IF(OR([@RegionMedecin]="Nord",[@RegionMedecin]="Sud"),[@RegionMedecin],"Hors_cible"))</f>
        <v/>
      </c>
      <c r="O67" s="29">
        <f>IF([@[Dur?e de la visite]]="","",VALUE(SUBSTITUTE([@[Dur?e de la visite]]," min","")))</f>
        <v/>
      </c>
      <c r="P67" s="29">
        <f>IF([@[Mode de visite]]="","",--([@[Mode de visite]]="Face ? face"))</f>
        <v/>
      </c>
      <c r="Q67" s="29">
        <f>IF([@[Mode de visite]]="","",--([@[Mode de visite]]="Interaction ? distance"))</f>
        <v/>
      </c>
    </row>
    <row r="68">
      <c r="B68" t="inlineStr">
        <is>
          <t>BM00087</t>
        </is>
      </c>
      <c r="C68" t="inlineStr">
        <is>
          <t>Liszt</t>
        </is>
      </c>
      <c r="D68" t="inlineStr">
        <is>
          <t>Hildegarde</t>
        </is>
      </c>
      <c r="E68" t="inlineStr">
        <is>
          <t>S3</t>
        </is>
      </c>
      <c r="F68" t="inlineStr">
        <is>
          <t>Catelyn STARK</t>
        </is>
      </c>
      <c r="G68" t="inlineStr">
        <is>
          <t>Face à face</t>
        </is>
      </c>
      <c r="H68" t="n">
        <v>44186</v>
      </c>
      <c r="I68" t="inlineStr">
        <is>
          <t>15 min</t>
        </is>
      </c>
      <c r="J68" s="29">
        <f>IF([@[Date visite]]="","",YEAR([@[Date visite]]))</f>
        <v/>
      </c>
      <c r="K68" s="29">
        <f>IF([@[Date visite]]="","",MONTH([@[Date visite]]))</f>
        <v/>
      </c>
      <c r="L68" s="29">
        <f>IF([@Secteur]="","",IF(ISNUMBER(MATCH([@Secteur],{"S1","S2","S3","S4","S5","S6"},0)),1,0))</f>
        <v/>
      </c>
      <c r="M68">
        <f>IF([@Identifiant]="","",XLOOKUP([@Identifiant],tblMedecins[Identifiant],tblMedecins[R?gion],""))</f>
        <v/>
      </c>
      <c r="N68">
        <f>IF([@RegionMedecin]="","",IF(OR([@RegionMedecin]="Nord",[@RegionMedecin]="Sud"),[@RegionMedecin],"Hors_cible"))</f>
        <v/>
      </c>
      <c r="O68" s="29">
        <f>IF([@[Dur?e de la visite]]="","",VALUE(SUBSTITUTE([@[Dur?e de la visite]]," min","")))</f>
        <v/>
      </c>
      <c r="P68" s="29">
        <f>IF([@[Mode de visite]]="","",--([@[Mode de visite]]="Face ? face"))</f>
        <v/>
      </c>
      <c r="Q68" s="29">
        <f>IF([@[Mode de visite]]="","",--([@[Mode de visite]]="Interaction ? distance"))</f>
        <v/>
      </c>
    </row>
    <row r="69">
      <c r="B69" t="inlineStr">
        <is>
          <t>BM00106</t>
        </is>
      </c>
      <c r="C69" t="inlineStr">
        <is>
          <t>Harrison</t>
        </is>
      </c>
      <c r="D69" t="inlineStr">
        <is>
          <t>Zinedine</t>
        </is>
      </c>
      <c r="E69" t="inlineStr">
        <is>
          <t>S3</t>
        </is>
      </c>
      <c r="F69" t="inlineStr">
        <is>
          <t>Catelyn STARK</t>
        </is>
      </c>
      <c r="G69" t="inlineStr">
        <is>
          <t>Face à face</t>
        </is>
      </c>
      <c r="H69" t="n">
        <v>44195</v>
      </c>
      <c r="I69" t="inlineStr">
        <is>
          <t>15 min</t>
        </is>
      </c>
      <c r="J69" s="29">
        <f>IF([@[Date visite]]="","",YEAR([@[Date visite]]))</f>
        <v/>
      </c>
      <c r="K69" s="29">
        <f>IF([@[Date visite]]="","",MONTH([@[Date visite]]))</f>
        <v/>
      </c>
      <c r="L69" s="29">
        <f>IF([@Secteur]="","",IF(ISNUMBER(MATCH([@Secteur],{"S1","S2","S3","S4","S5","S6"},0)),1,0))</f>
        <v/>
      </c>
      <c r="M69">
        <f>IF([@Identifiant]="","",XLOOKUP([@Identifiant],tblMedecins[Identifiant],tblMedecins[R?gion],""))</f>
        <v/>
      </c>
      <c r="N69">
        <f>IF([@RegionMedecin]="","",IF(OR([@RegionMedecin]="Nord",[@RegionMedecin]="Sud"),[@RegionMedecin],"Hors_cible"))</f>
        <v/>
      </c>
      <c r="O69" s="29">
        <f>IF([@[Dur?e de la visite]]="","",VALUE(SUBSTITUTE([@[Dur?e de la visite]]," min","")))</f>
        <v/>
      </c>
      <c r="P69" s="29">
        <f>IF([@[Mode de visite]]="","",--([@[Mode de visite]]="Face ? face"))</f>
        <v/>
      </c>
      <c r="Q69" s="29">
        <f>IF([@[Mode de visite]]="","",--([@[Mode de visite]]="Interaction ? distance"))</f>
        <v/>
      </c>
    </row>
    <row r="70">
      <c r="B70" t="inlineStr">
        <is>
          <t>BM00074</t>
        </is>
      </c>
      <c r="C70" t="inlineStr">
        <is>
          <t>Orban</t>
        </is>
      </c>
      <c r="D70" t="inlineStr">
        <is>
          <t>Zinedine</t>
        </is>
      </c>
      <c r="E70" t="inlineStr">
        <is>
          <t>S5</t>
        </is>
      </c>
      <c r="F70" t="inlineStr">
        <is>
          <t>Charlotte CORDAY</t>
        </is>
      </c>
      <c r="G70" t="inlineStr">
        <is>
          <t>Face à face</t>
        </is>
      </c>
      <c r="H70" t="n">
        <v>44217</v>
      </c>
      <c r="I70" t="inlineStr">
        <is>
          <t>15 min</t>
        </is>
      </c>
      <c r="J70" s="29">
        <f>IF([@[Date visite]]="","",YEAR([@[Date visite]]))</f>
        <v/>
      </c>
      <c r="K70" s="29">
        <f>IF([@[Date visite]]="","",MONTH([@[Date visite]]))</f>
        <v/>
      </c>
      <c r="L70" s="29">
        <f>IF([@Secteur]="","",IF(ISNUMBER(MATCH([@Secteur],{"S1","S2","S3","S4","S5","S6"},0)),1,0))</f>
        <v/>
      </c>
      <c r="M70">
        <f>IF([@Identifiant]="","",XLOOKUP([@Identifiant],tblMedecins[Identifiant],tblMedecins[R?gion],""))</f>
        <v/>
      </c>
      <c r="N70">
        <f>IF([@RegionMedecin]="","",IF(OR([@RegionMedecin]="Nord",[@RegionMedecin]="Sud"),[@RegionMedecin],"Hors_cible"))</f>
        <v/>
      </c>
      <c r="O70" s="29">
        <f>IF([@[Dur?e de la visite]]="","",VALUE(SUBSTITUTE([@[Dur?e de la visite]]," min","")))</f>
        <v/>
      </c>
      <c r="P70" s="29">
        <f>IF([@[Mode de visite]]="","",--([@[Mode de visite]]="Face ? face"))</f>
        <v/>
      </c>
      <c r="Q70" s="29">
        <f>IF([@[Mode de visite]]="","",--([@[Mode de visite]]="Interaction ? distance"))</f>
        <v/>
      </c>
    </row>
    <row r="71">
      <c r="B71" t="inlineStr">
        <is>
          <t>BM00063</t>
        </is>
      </c>
      <c r="C71" t="inlineStr">
        <is>
          <t>Osaka</t>
        </is>
      </c>
      <c r="D71" t="inlineStr">
        <is>
          <t>Valéry</t>
        </is>
      </c>
      <c r="E71" t="inlineStr">
        <is>
          <t>S5</t>
        </is>
      </c>
      <c r="F71" t="inlineStr">
        <is>
          <t>Charlotte CORDAY</t>
        </is>
      </c>
      <c r="G71" t="inlineStr">
        <is>
          <t>Face à face</t>
        </is>
      </c>
      <c r="H71" t="n">
        <v>43852</v>
      </c>
      <c r="I71" t="inlineStr">
        <is>
          <t>15 min</t>
        </is>
      </c>
      <c r="J71" s="29">
        <f>IF([@[Date visite]]="","",YEAR([@[Date visite]]))</f>
        <v/>
      </c>
      <c r="K71" s="29">
        <f>IF([@[Date visite]]="","",MONTH([@[Date visite]]))</f>
        <v/>
      </c>
      <c r="L71" s="29">
        <f>IF([@Secteur]="","",IF(ISNUMBER(MATCH([@Secteur],{"S1","S2","S3","S4","S5","S6"},0)),1,0))</f>
        <v/>
      </c>
      <c r="M71">
        <f>IF([@Identifiant]="","",XLOOKUP([@Identifiant],tblMedecins[Identifiant],tblMedecins[R?gion],""))</f>
        <v/>
      </c>
      <c r="N71">
        <f>IF([@RegionMedecin]="","",IF(OR([@RegionMedecin]="Nord",[@RegionMedecin]="Sud"),[@RegionMedecin],"Hors_cible"))</f>
        <v/>
      </c>
      <c r="O71" s="29">
        <f>IF([@[Dur?e de la visite]]="","",VALUE(SUBSTITUTE([@[Dur?e de la visite]]," min","")))</f>
        <v/>
      </c>
      <c r="P71" s="29">
        <f>IF([@[Mode de visite]]="","",--([@[Mode de visite]]="Face ? face"))</f>
        <v/>
      </c>
      <c r="Q71" s="29">
        <f>IF([@[Mode de visite]]="","",--([@[Mode de visite]]="Interaction ? distance"))</f>
        <v/>
      </c>
    </row>
    <row r="72">
      <c r="B72" t="inlineStr">
        <is>
          <t>BM00074</t>
        </is>
      </c>
      <c r="C72" t="inlineStr">
        <is>
          <t>Orban</t>
        </is>
      </c>
      <c r="D72" t="inlineStr">
        <is>
          <t>Zinedine</t>
        </is>
      </c>
      <c r="E72" t="inlineStr">
        <is>
          <t>S5</t>
        </is>
      </c>
      <c r="F72" t="inlineStr">
        <is>
          <t>Charlotte CORDAY</t>
        </is>
      </c>
      <c r="G72" t="inlineStr">
        <is>
          <t>Face à face</t>
        </is>
      </c>
      <c r="H72" t="n">
        <v>43854</v>
      </c>
      <c r="I72" t="inlineStr">
        <is>
          <t>15 min</t>
        </is>
      </c>
      <c r="J72" s="29">
        <f>IF([@[Date visite]]="","",YEAR([@[Date visite]]))</f>
        <v/>
      </c>
      <c r="K72" s="29">
        <f>IF([@[Date visite]]="","",MONTH([@[Date visite]]))</f>
        <v/>
      </c>
      <c r="L72" s="29">
        <f>IF([@Secteur]="","",IF(ISNUMBER(MATCH([@Secteur],{"S1","S2","S3","S4","S5","S6"},0)),1,0))</f>
        <v/>
      </c>
      <c r="M72">
        <f>IF([@Identifiant]="","",XLOOKUP([@Identifiant],tblMedecins[Identifiant],tblMedecins[R?gion],""))</f>
        <v/>
      </c>
      <c r="N72">
        <f>IF([@RegionMedecin]="","",IF(OR([@RegionMedecin]="Nord",[@RegionMedecin]="Sud"),[@RegionMedecin],"Hors_cible"))</f>
        <v/>
      </c>
      <c r="O72" s="29">
        <f>IF([@[Dur?e de la visite]]="","",VALUE(SUBSTITUTE([@[Dur?e de la visite]]," min","")))</f>
        <v/>
      </c>
      <c r="P72" s="29">
        <f>IF([@[Mode de visite]]="","",--([@[Mode de visite]]="Face ? face"))</f>
        <v/>
      </c>
      <c r="Q72" s="29">
        <f>IF([@[Mode de visite]]="","",--([@[Mode de visite]]="Interaction ? distance"))</f>
        <v/>
      </c>
    </row>
    <row r="73">
      <c r="B73" t="inlineStr">
        <is>
          <t>BM00074</t>
        </is>
      </c>
      <c r="C73" t="inlineStr">
        <is>
          <t>Orban</t>
        </is>
      </c>
      <c r="D73" t="inlineStr">
        <is>
          <t>Zinedine</t>
        </is>
      </c>
      <c r="E73" t="inlineStr">
        <is>
          <t>S5</t>
        </is>
      </c>
      <c r="F73" t="inlineStr">
        <is>
          <t>Charlotte CORDAY</t>
        </is>
      </c>
      <c r="G73" t="inlineStr">
        <is>
          <t>Face à face</t>
        </is>
      </c>
      <c r="H73" t="n">
        <v>43856</v>
      </c>
      <c r="I73" t="inlineStr">
        <is>
          <t>15 min</t>
        </is>
      </c>
      <c r="J73" s="29">
        <f>IF([@[Date visite]]="","",YEAR([@[Date visite]]))</f>
        <v/>
      </c>
      <c r="K73" s="29">
        <f>IF([@[Date visite]]="","",MONTH([@[Date visite]]))</f>
        <v/>
      </c>
      <c r="L73" s="29">
        <f>IF([@Secteur]="","",IF(ISNUMBER(MATCH([@Secteur],{"S1","S2","S3","S4","S5","S6"},0)),1,0))</f>
        <v/>
      </c>
      <c r="M73">
        <f>IF([@Identifiant]="","",XLOOKUP([@Identifiant],tblMedecins[Identifiant],tblMedecins[R?gion],""))</f>
        <v/>
      </c>
      <c r="N73">
        <f>IF([@RegionMedecin]="","",IF(OR([@RegionMedecin]="Nord",[@RegionMedecin]="Sud"),[@RegionMedecin],"Hors_cible"))</f>
        <v/>
      </c>
      <c r="O73" s="29">
        <f>IF([@[Dur?e de la visite]]="","",VALUE(SUBSTITUTE([@[Dur?e de la visite]]," min","")))</f>
        <v/>
      </c>
      <c r="P73" s="29">
        <f>IF([@[Mode de visite]]="","",--([@[Mode de visite]]="Face ? face"))</f>
        <v/>
      </c>
      <c r="Q73" s="29">
        <f>IF([@[Mode de visite]]="","",--([@[Mode de visite]]="Interaction ? distance"))</f>
        <v/>
      </c>
    </row>
    <row r="74">
      <c r="B74" t="inlineStr">
        <is>
          <t>BM00111</t>
        </is>
      </c>
      <c r="C74" t="inlineStr">
        <is>
          <t>Chabal</t>
        </is>
      </c>
      <c r="D74" t="inlineStr">
        <is>
          <t>Georges</t>
        </is>
      </c>
      <c r="E74" t="inlineStr">
        <is>
          <t>S5</t>
        </is>
      </c>
      <c r="F74" t="inlineStr">
        <is>
          <t>Charlotte CORDAY</t>
        </is>
      </c>
      <c r="G74" t="inlineStr">
        <is>
          <t>Face à face</t>
        </is>
      </c>
      <c r="H74" t="n">
        <v>43862</v>
      </c>
      <c r="I74" t="inlineStr">
        <is>
          <t>15 min</t>
        </is>
      </c>
      <c r="J74" s="29">
        <f>IF([@[Date visite]]="","",YEAR([@[Date visite]]))</f>
        <v/>
      </c>
      <c r="K74" s="29">
        <f>IF([@[Date visite]]="","",MONTH([@[Date visite]]))</f>
        <v/>
      </c>
      <c r="L74" s="29">
        <f>IF([@Secteur]="","",IF(ISNUMBER(MATCH([@Secteur],{"S1","S2","S3","S4","S5","S6"},0)),1,0))</f>
        <v/>
      </c>
      <c r="M74">
        <f>IF([@Identifiant]="","",XLOOKUP([@Identifiant],tblMedecins[Identifiant],tblMedecins[R?gion],""))</f>
        <v/>
      </c>
      <c r="N74">
        <f>IF([@RegionMedecin]="","",IF(OR([@RegionMedecin]="Nord",[@RegionMedecin]="Sud"),[@RegionMedecin],"Hors_cible"))</f>
        <v/>
      </c>
      <c r="O74" s="29">
        <f>IF([@[Dur?e de la visite]]="","",VALUE(SUBSTITUTE([@[Dur?e de la visite]]," min","")))</f>
        <v/>
      </c>
      <c r="P74" s="29">
        <f>IF([@[Mode de visite]]="","",--([@[Mode de visite]]="Face ? face"))</f>
        <v/>
      </c>
      <c r="Q74" s="29">
        <f>IF([@[Mode de visite]]="","",--([@[Mode de visite]]="Interaction ? distance"))</f>
        <v/>
      </c>
    </row>
    <row r="75">
      <c r="B75" t="inlineStr">
        <is>
          <t>BM00074</t>
        </is>
      </c>
      <c r="C75" t="inlineStr">
        <is>
          <t>Orban</t>
        </is>
      </c>
      <c r="D75" t="inlineStr">
        <is>
          <t>Zinedine</t>
        </is>
      </c>
      <c r="E75" t="inlineStr">
        <is>
          <t>S5</t>
        </is>
      </c>
      <c r="F75" t="inlineStr">
        <is>
          <t>Charlotte CORDAY</t>
        </is>
      </c>
      <c r="G75" t="inlineStr">
        <is>
          <t>Face à face</t>
        </is>
      </c>
      <c r="H75" t="n">
        <v>43876</v>
      </c>
      <c r="I75" t="inlineStr">
        <is>
          <t>15 min</t>
        </is>
      </c>
      <c r="J75" s="29">
        <f>IF([@[Date visite]]="","",YEAR([@[Date visite]]))</f>
        <v/>
      </c>
      <c r="K75" s="29">
        <f>IF([@[Date visite]]="","",MONTH([@[Date visite]]))</f>
        <v/>
      </c>
      <c r="L75" s="29">
        <f>IF([@Secteur]="","",IF(ISNUMBER(MATCH([@Secteur],{"S1","S2","S3","S4","S5","S6"},0)),1,0))</f>
        <v/>
      </c>
      <c r="M75">
        <f>IF([@Identifiant]="","",XLOOKUP([@Identifiant],tblMedecins[Identifiant],tblMedecins[R?gion],""))</f>
        <v/>
      </c>
      <c r="N75">
        <f>IF([@RegionMedecin]="","",IF(OR([@RegionMedecin]="Nord",[@RegionMedecin]="Sud"),[@RegionMedecin],"Hors_cible"))</f>
        <v/>
      </c>
      <c r="O75" s="29">
        <f>IF([@[Dur?e de la visite]]="","",VALUE(SUBSTITUTE([@[Dur?e de la visite]]," min","")))</f>
        <v/>
      </c>
      <c r="P75" s="29">
        <f>IF([@[Mode de visite]]="","",--([@[Mode de visite]]="Face ? face"))</f>
        <v/>
      </c>
      <c r="Q75" s="29">
        <f>IF([@[Mode de visite]]="","",--([@[Mode de visite]]="Interaction ? distance"))</f>
        <v/>
      </c>
    </row>
    <row r="76">
      <c r="B76" t="inlineStr">
        <is>
          <t>BM00074</t>
        </is>
      </c>
      <c r="C76" t="inlineStr">
        <is>
          <t>Orban</t>
        </is>
      </c>
      <c r="D76" t="inlineStr">
        <is>
          <t>Zinedine</t>
        </is>
      </c>
      <c r="E76" t="inlineStr">
        <is>
          <t>S5</t>
        </is>
      </c>
      <c r="F76" t="inlineStr">
        <is>
          <t>Charlotte CORDAY</t>
        </is>
      </c>
      <c r="G76" t="inlineStr">
        <is>
          <t>Face à face</t>
        </is>
      </c>
      <c r="H76" t="n">
        <v>43888</v>
      </c>
      <c r="I76" t="inlineStr">
        <is>
          <t>15 min</t>
        </is>
      </c>
      <c r="J76" s="29">
        <f>IF([@[Date visite]]="","",YEAR([@[Date visite]]))</f>
        <v/>
      </c>
      <c r="K76" s="29">
        <f>IF([@[Date visite]]="","",MONTH([@[Date visite]]))</f>
        <v/>
      </c>
      <c r="L76" s="29">
        <f>IF([@Secteur]="","",IF(ISNUMBER(MATCH([@Secteur],{"S1","S2","S3","S4","S5","S6"},0)),1,0))</f>
        <v/>
      </c>
      <c r="M76">
        <f>IF([@Identifiant]="","",XLOOKUP([@Identifiant],tblMedecins[Identifiant],tblMedecins[R?gion],""))</f>
        <v/>
      </c>
      <c r="N76">
        <f>IF([@RegionMedecin]="","",IF(OR([@RegionMedecin]="Nord",[@RegionMedecin]="Sud"),[@RegionMedecin],"Hors_cible"))</f>
        <v/>
      </c>
      <c r="O76" s="29">
        <f>IF([@[Dur?e de la visite]]="","",VALUE(SUBSTITUTE([@[Dur?e de la visite]]," min","")))</f>
        <v/>
      </c>
      <c r="P76" s="29">
        <f>IF([@[Mode de visite]]="","",--([@[Mode de visite]]="Face ? face"))</f>
        <v/>
      </c>
      <c r="Q76" s="29">
        <f>IF([@[Mode de visite]]="","",--([@[Mode de visite]]="Interaction ? distance"))</f>
        <v/>
      </c>
    </row>
    <row r="77">
      <c r="B77" t="inlineStr">
        <is>
          <t>BM00074</t>
        </is>
      </c>
      <c r="C77" t="inlineStr">
        <is>
          <t>Orban</t>
        </is>
      </c>
      <c r="D77" t="inlineStr">
        <is>
          <t>Zinedine</t>
        </is>
      </c>
      <c r="E77" t="inlineStr">
        <is>
          <t>S5</t>
        </is>
      </c>
      <c r="F77" t="inlineStr">
        <is>
          <t>Charlotte CORDAY</t>
        </is>
      </c>
      <c r="G77" t="inlineStr">
        <is>
          <t>Face à face</t>
        </is>
      </c>
      <c r="H77" t="n">
        <v>43913</v>
      </c>
      <c r="I77" t="inlineStr">
        <is>
          <t>15 min</t>
        </is>
      </c>
      <c r="J77" s="29">
        <f>IF([@[Date visite]]="","",YEAR([@[Date visite]]))</f>
        <v/>
      </c>
      <c r="K77" s="29">
        <f>IF([@[Date visite]]="","",MONTH([@[Date visite]]))</f>
        <v/>
      </c>
      <c r="L77" s="29">
        <f>IF([@Secteur]="","",IF(ISNUMBER(MATCH([@Secteur],{"S1","S2","S3","S4","S5","S6"},0)),1,0))</f>
        <v/>
      </c>
      <c r="M77">
        <f>IF([@Identifiant]="","",XLOOKUP([@Identifiant],tblMedecins[Identifiant],tblMedecins[R?gion],""))</f>
        <v/>
      </c>
      <c r="N77">
        <f>IF([@RegionMedecin]="","",IF(OR([@RegionMedecin]="Nord",[@RegionMedecin]="Sud"),[@RegionMedecin],"Hors_cible"))</f>
        <v/>
      </c>
      <c r="O77" s="29">
        <f>IF([@[Dur?e de la visite]]="","",VALUE(SUBSTITUTE([@[Dur?e de la visite]]," min","")))</f>
        <v/>
      </c>
      <c r="P77" s="29">
        <f>IF([@[Mode de visite]]="","",--([@[Mode de visite]]="Face ? face"))</f>
        <v/>
      </c>
      <c r="Q77" s="29">
        <f>IF([@[Mode de visite]]="","",--([@[Mode de visite]]="Interaction ? distance"))</f>
        <v/>
      </c>
    </row>
    <row r="78">
      <c r="B78" t="inlineStr">
        <is>
          <t>BM00005</t>
        </is>
      </c>
      <c r="C78" t="inlineStr">
        <is>
          <t>Michelet</t>
        </is>
      </c>
      <c r="D78" t="inlineStr">
        <is>
          <t>Edith</t>
        </is>
      </c>
      <c r="E78" t="inlineStr">
        <is>
          <t>S5</t>
        </is>
      </c>
      <c r="F78" t="inlineStr">
        <is>
          <t>Charlotte CORDAY</t>
        </is>
      </c>
      <c r="G78" t="inlineStr">
        <is>
          <t>Face à face</t>
        </is>
      </c>
      <c r="H78" t="n">
        <v>43924</v>
      </c>
      <c r="I78" t="inlineStr">
        <is>
          <t>15 min</t>
        </is>
      </c>
      <c r="J78" s="29">
        <f>IF([@[Date visite]]="","",YEAR([@[Date visite]]))</f>
        <v/>
      </c>
      <c r="K78" s="29">
        <f>IF([@[Date visite]]="","",MONTH([@[Date visite]]))</f>
        <v/>
      </c>
      <c r="L78" s="29">
        <f>IF([@Secteur]="","",IF(ISNUMBER(MATCH([@Secteur],{"S1","S2","S3","S4","S5","S6"},0)),1,0))</f>
        <v/>
      </c>
      <c r="M78">
        <f>IF([@Identifiant]="","",XLOOKUP([@Identifiant],tblMedecins[Identifiant],tblMedecins[R?gion],""))</f>
        <v/>
      </c>
      <c r="N78">
        <f>IF([@RegionMedecin]="","",IF(OR([@RegionMedecin]="Nord",[@RegionMedecin]="Sud"),[@RegionMedecin],"Hors_cible"))</f>
        <v/>
      </c>
      <c r="O78" s="29">
        <f>IF([@[Dur?e de la visite]]="","",VALUE(SUBSTITUTE([@[Dur?e de la visite]]," min","")))</f>
        <v/>
      </c>
      <c r="P78" s="29">
        <f>IF([@[Mode de visite]]="","",--([@[Mode de visite]]="Face ? face"))</f>
        <v/>
      </c>
      <c r="Q78" s="29">
        <f>IF([@[Mode de visite]]="","",--([@[Mode de visite]]="Interaction ? distance"))</f>
        <v/>
      </c>
    </row>
    <row r="79">
      <c r="B79" t="inlineStr">
        <is>
          <t>BM00111</t>
        </is>
      </c>
      <c r="C79" t="inlineStr">
        <is>
          <t>Chabal</t>
        </is>
      </c>
      <c r="D79" t="inlineStr">
        <is>
          <t>Georges</t>
        </is>
      </c>
      <c r="E79" t="inlineStr">
        <is>
          <t>S5</t>
        </is>
      </c>
      <c r="F79" t="inlineStr">
        <is>
          <t>Charlotte CORDAY</t>
        </is>
      </c>
      <c r="G79" t="inlineStr">
        <is>
          <t>Face à face</t>
        </is>
      </c>
      <c r="H79" t="n">
        <v>43935</v>
      </c>
      <c r="I79" t="inlineStr">
        <is>
          <t>15 min</t>
        </is>
      </c>
      <c r="J79" s="29">
        <f>IF([@[Date visite]]="","",YEAR([@[Date visite]]))</f>
        <v/>
      </c>
      <c r="K79" s="29">
        <f>IF([@[Date visite]]="","",MONTH([@[Date visite]]))</f>
        <v/>
      </c>
      <c r="L79" s="29">
        <f>IF([@Secteur]="","",IF(ISNUMBER(MATCH([@Secteur],{"S1","S2","S3","S4","S5","S6"},0)),1,0))</f>
        <v/>
      </c>
      <c r="M79">
        <f>IF([@Identifiant]="","",XLOOKUP([@Identifiant],tblMedecins[Identifiant],tblMedecins[R?gion],""))</f>
        <v/>
      </c>
      <c r="N79">
        <f>IF([@RegionMedecin]="","",IF(OR([@RegionMedecin]="Nord",[@RegionMedecin]="Sud"),[@RegionMedecin],"Hors_cible"))</f>
        <v/>
      </c>
      <c r="O79" s="29">
        <f>IF([@[Dur?e de la visite]]="","",VALUE(SUBSTITUTE([@[Dur?e de la visite]]," min","")))</f>
        <v/>
      </c>
      <c r="P79" s="29">
        <f>IF([@[Mode de visite]]="","",--([@[Mode de visite]]="Face ? face"))</f>
        <v/>
      </c>
      <c r="Q79" s="29">
        <f>IF([@[Mode de visite]]="","",--([@[Mode de visite]]="Interaction ? distance"))</f>
        <v/>
      </c>
    </row>
    <row r="80">
      <c r="B80" t="inlineStr">
        <is>
          <t>BM00056</t>
        </is>
      </c>
      <c r="C80" t="inlineStr">
        <is>
          <t>Exarchopoulos</t>
        </is>
      </c>
      <c r="D80" t="inlineStr">
        <is>
          <t>Judie</t>
        </is>
      </c>
      <c r="E80" t="inlineStr">
        <is>
          <t>S5</t>
        </is>
      </c>
      <c r="F80" t="inlineStr">
        <is>
          <t>Charlotte CORDAY</t>
        </is>
      </c>
      <c r="G80" t="inlineStr">
        <is>
          <t>Face à face</t>
        </is>
      </c>
      <c r="H80" t="n">
        <v>43944</v>
      </c>
      <c r="I80" t="inlineStr">
        <is>
          <t>15 min</t>
        </is>
      </c>
      <c r="J80" s="29">
        <f>IF([@[Date visite]]="","",YEAR([@[Date visite]]))</f>
        <v/>
      </c>
      <c r="K80" s="29">
        <f>IF([@[Date visite]]="","",MONTH([@[Date visite]]))</f>
        <v/>
      </c>
      <c r="L80" s="29">
        <f>IF([@Secteur]="","",IF(ISNUMBER(MATCH([@Secteur],{"S1","S2","S3","S4","S5","S6"},0)),1,0))</f>
        <v/>
      </c>
      <c r="M80">
        <f>IF([@Identifiant]="","",XLOOKUP([@Identifiant],tblMedecins[Identifiant],tblMedecins[R?gion],""))</f>
        <v/>
      </c>
      <c r="N80">
        <f>IF([@RegionMedecin]="","",IF(OR([@RegionMedecin]="Nord",[@RegionMedecin]="Sud"),[@RegionMedecin],"Hors_cible"))</f>
        <v/>
      </c>
      <c r="O80" s="29">
        <f>IF([@[Dur?e de la visite]]="","",VALUE(SUBSTITUTE([@[Dur?e de la visite]]," min","")))</f>
        <v/>
      </c>
      <c r="P80" s="29">
        <f>IF([@[Mode de visite]]="","",--([@[Mode de visite]]="Face ? face"))</f>
        <v/>
      </c>
      <c r="Q80" s="29">
        <f>IF([@[Mode de visite]]="","",--([@[Mode de visite]]="Interaction ? distance"))</f>
        <v/>
      </c>
    </row>
    <row r="81">
      <c r="B81" t="inlineStr">
        <is>
          <t>BM00046</t>
        </is>
      </c>
      <c r="C81" t="inlineStr">
        <is>
          <t>Exarchopoulos</t>
        </is>
      </c>
      <c r="D81" t="inlineStr">
        <is>
          <t>Hervé</t>
        </is>
      </c>
      <c r="E81" t="inlineStr">
        <is>
          <t>S5</t>
        </is>
      </c>
      <c r="F81" t="inlineStr">
        <is>
          <t>Charlotte CORDAY</t>
        </is>
      </c>
      <c r="G81" t="inlineStr">
        <is>
          <t>Face à face</t>
        </is>
      </c>
      <c r="H81" t="n">
        <v>43589</v>
      </c>
      <c r="I81" t="inlineStr">
        <is>
          <t>15 min</t>
        </is>
      </c>
      <c r="J81" s="29">
        <f>IF([@[Date visite]]="","",YEAR([@[Date visite]]))</f>
        <v/>
      </c>
      <c r="K81" s="29">
        <f>IF([@[Date visite]]="","",MONTH([@[Date visite]]))</f>
        <v/>
      </c>
      <c r="L81" s="29">
        <f>IF([@Secteur]="","",IF(ISNUMBER(MATCH([@Secteur],{"S1","S2","S3","S4","S5","S6"},0)),1,0))</f>
        <v/>
      </c>
      <c r="M81">
        <f>IF([@Identifiant]="","",XLOOKUP([@Identifiant],tblMedecins[Identifiant],tblMedecins[R?gion],""))</f>
        <v/>
      </c>
      <c r="N81">
        <f>IF([@RegionMedecin]="","",IF(OR([@RegionMedecin]="Nord",[@RegionMedecin]="Sud"),[@RegionMedecin],"Hors_cible"))</f>
        <v/>
      </c>
      <c r="O81" s="29">
        <f>IF([@[Dur?e de la visite]]="","",VALUE(SUBSTITUTE([@[Dur?e de la visite]]," min","")))</f>
        <v/>
      </c>
      <c r="P81" s="29">
        <f>IF([@[Mode de visite]]="","",--([@[Mode de visite]]="Face ? face"))</f>
        <v/>
      </c>
      <c r="Q81" s="29">
        <f>IF([@[Mode de visite]]="","",--([@[Mode de visite]]="Interaction ? distance"))</f>
        <v/>
      </c>
    </row>
    <row r="82">
      <c r="B82" t="inlineStr">
        <is>
          <t>BM00070</t>
        </is>
      </c>
      <c r="C82" t="inlineStr">
        <is>
          <t>Exarchopoulos</t>
        </is>
      </c>
      <c r="D82" t="inlineStr">
        <is>
          <t>Léa</t>
        </is>
      </c>
      <c r="E82" t="inlineStr">
        <is>
          <t>S5</t>
        </is>
      </c>
      <c r="F82" t="inlineStr">
        <is>
          <t>Charlotte CORDAY</t>
        </is>
      </c>
      <c r="G82" t="inlineStr">
        <is>
          <t>Face à face</t>
        </is>
      </c>
      <c r="H82" t="n">
        <v>43957</v>
      </c>
      <c r="I82" t="inlineStr">
        <is>
          <t>15 min</t>
        </is>
      </c>
      <c r="J82" s="29">
        <f>IF([@[Date visite]]="","",YEAR([@[Date visite]]))</f>
        <v/>
      </c>
      <c r="K82" s="29">
        <f>IF([@[Date visite]]="","",MONTH([@[Date visite]]))</f>
        <v/>
      </c>
      <c r="L82" s="29">
        <f>IF([@Secteur]="","",IF(ISNUMBER(MATCH([@Secteur],{"S1","S2","S3","S4","S5","S6"},0)),1,0))</f>
        <v/>
      </c>
      <c r="M82">
        <f>IF([@Identifiant]="","",XLOOKUP([@Identifiant],tblMedecins[Identifiant],tblMedecins[R?gion],""))</f>
        <v/>
      </c>
      <c r="N82">
        <f>IF([@RegionMedecin]="","",IF(OR([@RegionMedecin]="Nord",[@RegionMedecin]="Sud"),[@RegionMedecin],"Hors_cible"))</f>
        <v/>
      </c>
      <c r="O82" s="29">
        <f>IF([@[Dur?e de la visite]]="","",VALUE(SUBSTITUTE([@[Dur?e de la visite]]," min","")))</f>
        <v/>
      </c>
      <c r="P82" s="29">
        <f>IF([@[Mode de visite]]="","",--([@[Mode de visite]]="Face ? face"))</f>
        <v/>
      </c>
      <c r="Q82" s="29">
        <f>IF([@[Mode de visite]]="","",--([@[Mode de visite]]="Interaction ? distance"))</f>
        <v/>
      </c>
    </row>
    <row r="83">
      <c r="B83" t="inlineStr">
        <is>
          <t>BM00113</t>
        </is>
      </c>
      <c r="C83" t="inlineStr">
        <is>
          <t>Harrison</t>
        </is>
      </c>
      <c r="D83" t="inlineStr">
        <is>
          <t>Hervé</t>
        </is>
      </c>
      <c r="E83" t="inlineStr">
        <is>
          <t>S5</t>
        </is>
      </c>
      <c r="F83" t="inlineStr">
        <is>
          <t>Charlotte CORDAY</t>
        </is>
      </c>
      <c r="G83" t="inlineStr">
        <is>
          <t>Face à face</t>
        </is>
      </c>
      <c r="H83" t="n">
        <v>43959</v>
      </c>
      <c r="I83" t="inlineStr">
        <is>
          <t>15 min</t>
        </is>
      </c>
      <c r="J83" s="29">
        <f>IF([@[Date visite]]="","",YEAR([@[Date visite]]))</f>
        <v/>
      </c>
      <c r="K83" s="29">
        <f>IF([@[Date visite]]="","",MONTH([@[Date visite]]))</f>
        <v/>
      </c>
      <c r="L83" s="29">
        <f>IF([@Secteur]="","",IF(ISNUMBER(MATCH([@Secteur],{"S1","S2","S3","S4","S5","S6"},0)),1,0))</f>
        <v/>
      </c>
      <c r="M83">
        <f>IF([@Identifiant]="","",XLOOKUP([@Identifiant],tblMedecins[Identifiant],tblMedecins[R?gion],""))</f>
        <v/>
      </c>
      <c r="N83">
        <f>IF([@RegionMedecin]="","",IF(OR([@RegionMedecin]="Nord",[@RegionMedecin]="Sud"),[@RegionMedecin],"Hors_cible"))</f>
        <v/>
      </c>
      <c r="O83" s="29">
        <f>IF([@[Dur?e de la visite]]="","",VALUE(SUBSTITUTE([@[Dur?e de la visite]]," min","")))</f>
        <v/>
      </c>
      <c r="P83" s="29">
        <f>IF([@[Mode de visite]]="","",--([@[Mode de visite]]="Face ? face"))</f>
        <v/>
      </c>
      <c r="Q83" s="29">
        <f>IF([@[Mode de visite]]="","",--([@[Mode de visite]]="Interaction ? distance"))</f>
        <v/>
      </c>
    </row>
    <row r="84">
      <c r="B84" t="inlineStr">
        <is>
          <t>BM00038</t>
        </is>
      </c>
      <c r="C84" t="inlineStr">
        <is>
          <t>Céline</t>
        </is>
      </c>
      <c r="D84" t="inlineStr">
        <is>
          <t>Margaret</t>
        </is>
      </c>
      <c r="E84" t="inlineStr">
        <is>
          <t>S5</t>
        </is>
      </c>
      <c r="F84" t="inlineStr">
        <is>
          <t>Charlotte CORDAY</t>
        </is>
      </c>
      <c r="G84" t="inlineStr">
        <is>
          <t>Face à face</t>
        </is>
      </c>
      <c r="H84" t="n">
        <v>43974</v>
      </c>
      <c r="I84" t="inlineStr">
        <is>
          <t>15 min</t>
        </is>
      </c>
      <c r="J84" s="29">
        <f>IF([@[Date visite]]="","",YEAR([@[Date visite]]))</f>
        <v/>
      </c>
      <c r="K84" s="29">
        <f>IF([@[Date visite]]="","",MONTH([@[Date visite]]))</f>
        <v/>
      </c>
      <c r="L84" s="29">
        <f>IF([@Secteur]="","",IF(ISNUMBER(MATCH([@Secteur],{"S1","S2","S3","S4","S5","S6"},0)),1,0))</f>
        <v/>
      </c>
      <c r="M84">
        <f>IF([@Identifiant]="","",XLOOKUP([@Identifiant],tblMedecins[Identifiant],tblMedecins[R?gion],""))</f>
        <v/>
      </c>
      <c r="N84">
        <f>IF([@RegionMedecin]="","",IF(OR([@RegionMedecin]="Nord",[@RegionMedecin]="Sud"),[@RegionMedecin],"Hors_cible"))</f>
        <v/>
      </c>
      <c r="O84" s="29">
        <f>IF([@[Dur?e de la visite]]="","",VALUE(SUBSTITUTE([@[Dur?e de la visite]]," min","")))</f>
        <v/>
      </c>
      <c r="P84" s="29">
        <f>IF([@[Mode de visite]]="","",--([@[Mode de visite]]="Face ? face"))</f>
        <v/>
      </c>
      <c r="Q84" s="29">
        <f>IF([@[Mode de visite]]="","",--([@[Mode de visite]]="Interaction ? distance"))</f>
        <v/>
      </c>
    </row>
    <row r="85">
      <c r="B85" t="inlineStr">
        <is>
          <t>BM00012</t>
        </is>
      </c>
      <c r="C85" t="inlineStr">
        <is>
          <t>Hugo</t>
        </is>
      </c>
      <c r="D85" t="inlineStr">
        <is>
          <t>Valéry</t>
        </is>
      </c>
      <c r="E85" t="inlineStr">
        <is>
          <t>S5</t>
        </is>
      </c>
      <c r="F85" t="inlineStr">
        <is>
          <t>Charlotte CORDAY</t>
        </is>
      </c>
      <c r="G85" t="inlineStr">
        <is>
          <t>Face à face</t>
        </is>
      </c>
      <c r="H85" t="n">
        <v>43978</v>
      </c>
      <c r="I85" t="inlineStr">
        <is>
          <t>15 min</t>
        </is>
      </c>
      <c r="J85" s="29">
        <f>IF([@[Date visite]]="","",YEAR([@[Date visite]]))</f>
        <v/>
      </c>
      <c r="K85" s="29">
        <f>IF([@[Date visite]]="","",MONTH([@[Date visite]]))</f>
        <v/>
      </c>
      <c r="L85" s="29">
        <f>IF([@Secteur]="","",IF(ISNUMBER(MATCH([@Secteur],{"S1","S2","S3","S4","S5","S6"},0)),1,0))</f>
        <v/>
      </c>
      <c r="M85">
        <f>IF([@Identifiant]="","",XLOOKUP([@Identifiant],tblMedecins[Identifiant],tblMedecins[R?gion],""))</f>
        <v/>
      </c>
      <c r="N85">
        <f>IF([@RegionMedecin]="","",IF(OR([@RegionMedecin]="Nord",[@RegionMedecin]="Sud"),[@RegionMedecin],"Hors_cible"))</f>
        <v/>
      </c>
      <c r="O85" s="29">
        <f>IF([@[Dur?e de la visite]]="","",VALUE(SUBSTITUTE([@[Dur?e de la visite]]," min","")))</f>
        <v/>
      </c>
      <c r="P85" s="29">
        <f>IF([@[Mode de visite]]="","",--([@[Mode de visite]]="Face ? face"))</f>
        <v/>
      </c>
      <c r="Q85" s="29">
        <f>IF([@[Mode de visite]]="","",--([@[Mode de visite]]="Interaction ? distance"))</f>
        <v/>
      </c>
    </row>
    <row r="86">
      <c r="B86" t="inlineStr">
        <is>
          <t>BM00074</t>
        </is>
      </c>
      <c r="C86" t="inlineStr">
        <is>
          <t>Orban</t>
        </is>
      </c>
      <c r="D86" t="inlineStr">
        <is>
          <t>Zinedine</t>
        </is>
      </c>
      <c r="E86" t="inlineStr">
        <is>
          <t>S5</t>
        </is>
      </c>
      <c r="F86" t="inlineStr">
        <is>
          <t>Charlotte CORDAY</t>
        </is>
      </c>
      <c r="G86" t="inlineStr">
        <is>
          <t>Face à face</t>
        </is>
      </c>
      <c r="H86" t="n">
        <v>43995</v>
      </c>
      <c r="I86" t="inlineStr">
        <is>
          <t>15 min</t>
        </is>
      </c>
      <c r="J86" s="29">
        <f>IF([@[Date visite]]="","",YEAR([@[Date visite]]))</f>
        <v/>
      </c>
      <c r="K86" s="29">
        <f>IF([@[Date visite]]="","",MONTH([@[Date visite]]))</f>
        <v/>
      </c>
      <c r="L86" s="29">
        <f>IF([@Secteur]="","",IF(ISNUMBER(MATCH([@Secteur],{"S1","S2","S3","S4","S5","S6"},0)),1,0))</f>
        <v/>
      </c>
      <c r="M86">
        <f>IF([@Identifiant]="","",XLOOKUP([@Identifiant],tblMedecins[Identifiant],tblMedecins[R?gion],""))</f>
        <v/>
      </c>
      <c r="N86">
        <f>IF([@RegionMedecin]="","",IF(OR([@RegionMedecin]="Nord",[@RegionMedecin]="Sud"),[@RegionMedecin],"Hors_cible"))</f>
        <v/>
      </c>
      <c r="O86" s="29">
        <f>IF([@[Dur?e de la visite]]="","",VALUE(SUBSTITUTE([@[Dur?e de la visite]]," min","")))</f>
        <v/>
      </c>
      <c r="P86" s="29">
        <f>IF([@[Mode de visite]]="","",--([@[Mode de visite]]="Face ? face"))</f>
        <v/>
      </c>
      <c r="Q86" s="29">
        <f>IF([@[Mode de visite]]="","",--([@[Mode de visite]]="Interaction ? distance"))</f>
        <v/>
      </c>
    </row>
    <row r="87">
      <c r="B87" t="inlineStr">
        <is>
          <t>BM00074</t>
        </is>
      </c>
      <c r="C87" t="inlineStr">
        <is>
          <t>Orban</t>
        </is>
      </c>
      <c r="D87" t="inlineStr">
        <is>
          <t>Zinedine</t>
        </is>
      </c>
      <c r="E87" t="inlineStr">
        <is>
          <t>S5</t>
        </is>
      </c>
      <c r="F87" t="inlineStr">
        <is>
          <t>Charlotte CORDAY</t>
        </is>
      </c>
      <c r="G87" t="inlineStr">
        <is>
          <t>Face à face</t>
        </is>
      </c>
      <c r="H87" t="n">
        <v>44029</v>
      </c>
      <c r="I87" t="inlineStr">
        <is>
          <t>15 min</t>
        </is>
      </c>
      <c r="J87" s="29">
        <f>IF([@[Date visite]]="","",YEAR([@[Date visite]]))</f>
        <v/>
      </c>
      <c r="K87" s="29">
        <f>IF([@[Date visite]]="","",MONTH([@[Date visite]]))</f>
        <v/>
      </c>
      <c r="L87" s="29">
        <f>IF([@Secteur]="","",IF(ISNUMBER(MATCH([@Secteur],{"S1","S2","S3","S4","S5","S6"},0)),1,0))</f>
        <v/>
      </c>
      <c r="M87">
        <f>IF([@Identifiant]="","",XLOOKUP([@Identifiant],tblMedecins[Identifiant],tblMedecins[R?gion],""))</f>
        <v/>
      </c>
      <c r="N87">
        <f>IF([@RegionMedecin]="","",IF(OR([@RegionMedecin]="Nord",[@RegionMedecin]="Sud"),[@RegionMedecin],"Hors_cible"))</f>
        <v/>
      </c>
      <c r="O87" s="29">
        <f>IF([@[Dur?e de la visite]]="","",VALUE(SUBSTITUTE([@[Dur?e de la visite]]," min","")))</f>
        <v/>
      </c>
      <c r="P87" s="29">
        <f>IF([@[Mode de visite]]="","",--([@[Mode de visite]]="Face ? face"))</f>
        <v/>
      </c>
      <c r="Q87" s="29">
        <f>IF([@[Mode de visite]]="","",--([@[Mode de visite]]="Interaction ? distance"))</f>
        <v/>
      </c>
    </row>
    <row r="88">
      <c r="B88" t="inlineStr">
        <is>
          <t>BM00074</t>
        </is>
      </c>
      <c r="C88" t="inlineStr">
        <is>
          <t>Orban</t>
        </is>
      </c>
      <c r="D88" t="inlineStr">
        <is>
          <t>Zinedine</t>
        </is>
      </c>
      <c r="E88" t="inlineStr">
        <is>
          <t>S5</t>
        </is>
      </c>
      <c r="F88" t="inlineStr">
        <is>
          <t>Charlotte CORDAY</t>
        </is>
      </c>
      <c r="G88" t="inlineStr">
        <is>
          <t>Face à face</t>
        </is>
      </c>
      <c r="H88" t="n">
        <v>44052</v>
      </c>
      <c r="I88" t="inlineStr">
        <is>
          <t>15 min</t>
        </is>
      </c>
      <c r="J88" s="29">
        <f>IF([@[Date visite]]="","",YEAR([@[Date visite]]))</f>
        <v/>
      </c>
      <c r="K88" s="29">
        <f>IF([@[Date visite]]="","",MONTH([@[Date visite]]))</f>
        <v/>
      </c>
      <c r="L88" s="29">
        <f>IF([@Secteur]="","",IF(ISNUMBER(MATCH([@Secteur],{"S1","S2","S3","S4","S5","S6"},0)),1,0))</f>
        <v/>
      </c>
      <c r="M88">
        <f>IF([@Identifiant]="","",XLOOKUP([@Identifiant],tblMedecins[Identifiant],tblMedecins[R?gion],""))</f>
        <v/>
      </c>
      <c r="N88">
        <f>IF([@RegionMedecin]="","",IF(OR([@RegionMedecin]="Nord",[@RegionMedecin]="Sud"),[@RegionMedecin],"Hors_cible"))</f>
        <v/>
      </c>
      <c r="O88" s="29">
        <f>IF([@[Dur?e de la visite]]="","",VALUE(SUBSTITUTE([@[Dur?e de la visite]]," min","")))</f>
        <v/>
      </c>
      <c r="P88" s="29">
        <f>IF([@[Mode de visite]]="","",--([@[Mode de visite]]="Face ? face"))</f>
        <v/>
      </c>
      <c r="Q88" s="29">
        <f>IF([@[Mode de visite]]="","",--([@[Mode de visite]]="Interaction ? distance"))</f>
        <v/>
      </c>
    </row>
    <row r="89">
      <c r="B89" t="inlineStr">
        <is>
          <t>BM00113</t>
        </is>
      </c>
      <c r="C89" t="inlineStr">
        <is>
          <t>Harrison</t>
        </is>
      </c>
      <c r="D89" t="inlineStr">
        <is>
          <t>Hervé</t>
        </is>
      </c>
      <c r="E89" t="inlineStr">
        <is>
          <t>S5</t>
        </is>
      </c>
      <c r="F89" t="inlineStr">
        <is>
          <t>Charlotte CORDAY</t>
        </is>
      </c>
      <c r="G89" t="inlineStr">
        <is>
          <t>Face à face</t>
        </is>
      </c>
      <c r="H89" t="n">
        <v>44082</v>
      </c>
      <c r="I89" t="inlineStr">
        <is>
          <t>15 min</t>
        </is>
      </c>
      <c r="J89" s="29">
        <f>IF([@[Date visite]]="","",YEAR([@[Date visite]]))</f>
        <v/>
      </c>
      <c r="K89" s="29">
        <f>IF([@[Date visite]]="","",MONTH([@[Date visite]]))</f>
        <v/>
      </c>
      <c r="L89" s="29">
        <f>IF([@Secteur]="","",IF(ISNUMBER(MATCH([@Secteur],{"S1","S2","S3","S4","S5","S6"},0)),1,0))</f>
        <v/>
      </c>
      <c r="M89">
        <f>IF([@Identifiant]="","",XLOOKUP([@Identifiant],tblMedecins[Identifiant],tblMedecins[R?gion],""))</f>
        <v/>
      </c>
      <c r="N89">
        <f>IF([@RegionMedecin]="","",IF(OR([@RegionMedecin]="Nord",[@RegionMedecin]="Sud"),[@RegionMedecin],"Hors_cible"))</f>
        <v/>
      </c>
      <c r="O89" s="29">
        <f>IF([@[Dur?e de la visite]]="","",VALUE(SUBSTITUTE([@[Dur?e de la visite]]," min","")))</f>
        <v/>
      </c>
      <c r="P89" s="29">
        <f>IF([@[Mode de visite]]="","",--([@[Mode de visite]]="Face ? face"))</f>
        <v/>
      </c>
      <c r="Q89" s="29">
        <f>IF([@[Mode de visite]]="","",--([@[Mode de visite]]="Interaction ? distance"))</f>
        <v/>
      </c>
    </row>
    <row r="90">
      <c r="B90" t="inlineStr">
        <is>
          <t>BM00074</t>
        </is>
      </c>
      <c r="C90" t="inlineStr">
        <is>
          <t>Orban</t>
        </is>
      </c>
      <c r="D90" t="inlineStr">
        <is>
          <t>Zinedine</t>
        </is>
      </c>
      <c r="E90" t="inlineStr">
        <is>
          <t>S5</t>
        </is>
      </c>
      <c r="F90" t="inlineStr">
        <is>
          <t>Charlotte CORDAY</t>
        </is>
      </c>
      <c r="G90" t="inlineStr">
        <is>
          <t>Face à face</t>
        </is>
      </c>
      <c r="H90" t="n">
        <v>44107</v>
      </c>
      <c r="I90" t="inlineStr">
        <is>
          <t>15 min</t>
        </is>
      </c>
      <c r="J90" s="29">
        <f>IF([@[Date visite]]="","",YEAR([@[Date visite]]))</f>
        <v/>
      </c>
      <c r="K90" s="29">
        <f>IF([@[Date visite]]="","",MONTH([@[Date visite]]))</f>
        <v/>
      </c>
      <c r="L90" s="29">
        <f>IF([@Secteur]="","",IF(ISNUMBER(MATCH([@Secteur],{"S1","S2","S3","S4","S5","S6"},0)),1,0))</f>
        <v/>
      </c>
      <c r="M90">
        <f>IF([@Identifiant]="","",XLOOKUP([@Identifiant],tblMedecins[Identifiant],tblMedecins[R?gion],""))</f>
        <v/>
      </c>
      <c r="N90">
        <f>IF([@RegionMedecin]="","",IF(OR([@RegionMedecin]="Nord",[@RegionMedecin]="Sud"),[@RegionMedecin],"Hors_cible"))</f>
        <v/>
      </c>
      <c r="O90" s="29">
        <f>IF([@[Dur?e de la visite]]="","",VALUE(SUBSTITUTE([@[Dur?e de la visite]]," min","")))</f>
        <v/>
      </c>
      <c r="P90" s="29">
        <f>IF([@[Mode de visite]]="","",--([@[Mode de visite]]="Face ? face"))</f>
        <v/>
      </c>
      <c r="Q90" s="29">
        <f>IF([@[Mode de visite]]="","",--([@[Mode de visite]]="Interaction ? distance"))</f>
        <v/>
      </c>
    </row>
    <row r="91">
      <c r="B91" t="inlineStr">
        <is>
          <t>BM00033</t>
        </is>
      </c>
      <c r="C91" t="inlineStr">
        <is>
          <t>Brady</t>
        </is>
      </c>
      <c r="D91" t="inlineStr">
        <is>
          <t>Hervé</t>
        </is>
      </c>
      <c r="E91" t="inlineStr">
        <is>
          <t>S5</t>
        </is>
      </c>
      <c r="F91" t="inlineStr">
        <is>
          <t>Charlotte CORDAY</t>
        </is>
      </c>
      <c r="G91" t="inlineStr">
        <is>
          <t>Face à face</t>
        </is>
      </c>
      <c r="H91" t="n">
        <v>44115</v>
      </c>
      <c r="I91" t="inlineStr">
        <is>
          <t>15 min</t>
        </is>
      </c>
      <c r="J91" s="29">
        <f>IF([@[Date visite]]="","",YEAR([@[Date visite]]))</f>
        <v/>
      </c>
      <c r="K91" s="29">
        <f>IF([@[Date visite]]="","",MONTH([@[Date visite]]))</f>
        <v/>
      </c>
      <c r="L91" s="29">
        <f>IF([@Secteur]="","",IF(ISNUMBER(MATCH([@Secteur],{"S1","S2","S3","S4","S5","S6"},0)),1,0))</f>
        <v/>
      </c>
      <c r="M91">
        <f>IF([@Identifiant]="","",XLOOKUP([@Identifiant],tblMedecins[Identifiant],tblMedecins[R?gion],""))</f>
        <v/>
      </c>
      <c r="N91">
        <f>IF([@RegionMedecin]="","",IF(OR([@RegionMedecin]="Nord",[@RegionMedecin]="Sud"),[@RegionMedecin],"Hors_cible"))</f>
        <v/>
      </c>
      <c r="O91" s="29">
        <f>IF([@[Dur?e de la visite]]="","",VALUE(SUBSTITUTE([@[Dur?e de la visite]]," min","")))</f>
        <v/>
      </c>
      <c r="P91" s="29">
        <f>IF([@[Mode de visite]]="","",--([@[Mode de visite]]="Face ? face"))</f>
        <v/>
      </c>
      <c r="Q91" s="29">
        <f>IF([@[Mode de visite]]="","",--([@[Mode de visite]]="Interaction ? distance"))</f>
        <v/>
      </c>
    </row>
    <row r="92">
      <c r="B92" t="inlineStr">
        <is>
          <t>BM00152</t>
        </is>
      </c>
      <c r="C92" t="inlineStr">
        <is>
          <t>McCartney</t>
        </is>
      </c>
      <c r="D92" t="inlineStr">
        <is>
          <t>Hildegarde</t>
        </is>
      </c>
      <c r="E92" t="inlineStr">
        <is>
          <t>S5</t>
        </is>
      </c>
      <c r="F92" t="inlineStr">
        <is>
          <t>Charlotte CORDAY</t>
        </is>
      </c>
      <c r="G92" t="inlineStr">
        <is>
          <t>Face à face</t>
        </is>
      </c>
      <c r="H92" t="n">
        <v>44125</v>
      </c>
      <c r="I92" t="inlineStr">
        <is>
          <t>15 min</t>
        </is>
      </c>
      <c r="J92" s="29">
        <f>IF([@[Date visite]]="","",YEAR([@[Date visite]]))</f>
        <v/>
      </c>
      <c r="K92" s="29">
        <f>IF([@[Date visite]]="","",MONTH([@[Date visite]]))</f>
        <v/>
      </c>
      <c r="L92" s="29">
        <f>IF([@Secteur]="","",IF(ISNUMBER(MATCH([@Secteur],{"S1","S2","S3","S4","S5","S6"},0)),1,0))</f>
        <v/>
      </c>
      <c r="M92">
        <f>IF([@Identifiant]="","",XLOOKUP([@Identifiant],tblMedecins[Identifiant],tblMedecins[R?gion],""))</f>
        <v/>
      </c>
      <c r="N92">
        <f>IF([@RegionMedecin]="","",IF(OR([@RegionMedecin]="Nord",[@RegionMedecin]="Sud"),[@RegionMedecin],"Hors_cible"))</f>
        <v/>
      </c>
      <c r="O92" s="29">
        <f>IF([@[Dur?e de la visite]]="","",VALUE(SUBSTITUTE([@[Dur?e de la visite]]," min","")))</f>
        <v/>
      </c>
      <c r="P92" s="29">
        <f>IF([@[Mode de visite]]="","",--([@[Mode de visite]]="Face ? face"))</f>
        <v/>
      </c>
      <c r="Q92" s="29">
        <f>IF([@[Mode de visite]]="","",--([@[Mode de visite]]="Interaction ? distance"))</f>
        <v/>
      </c>
    </row>
    <row r="93">
      <c r="B93" t="inlineStr">
        <is>
          <t>BM00063</t>
        </is>
      </c>
      <c r="C93" t="inlineStr">
        <is>
          <t>Osaka</t>
        </is>
      </c>
      <c r="D93" t="inlineStr">
        <is>
          <t>Valéry</t>
        </is>
      </c>
      <c r="E93" t="inlineStr">
        <is>
          <t>S5</t>
        </is>
      </c>
      <c r="F93" t="inlineStr">
        <is>
          <t>Charlotte CORDAY</t>
        </is>
      </c>
      <c r="G93" t="inlineStr">
        <is>
          <t>Face à face</t>
        </is>
      </c>
      <c r="H93" t="n">
        <v>44128</v>
      </c>
      <c r="I93" t="inlineStr">
        <is>
          <t>15 min</t>
        </is>
      </c>
      <c r="J93" s="29">
        <f>IF([@[Date visite]]="","",YEAR([@[Date visite]]))</f>
        <v/>
      </c>
      <c r="K93" s="29">
        <f>IF([@[Date visite]]="","",MONTH([@[Date visite]]))</f>
        <v/>
      </c>
      <c r="L93" s="29">
        <f>IF([@Secteur]="","",IF(ISNUMBER(MATCH([@Secteur],{"S1","S2","S3","S4","S5","S6"},0)),1,0))</f>
        <v/>
      </c>
      <c r="M93">
        <f>IF([@Identifiant]="","",XLOOKUP([@Identifiant],tblMedecins[Identifiant],tblMedecins[R?gion],""))</f>
        <v/>
      </c>
      <c r="N93">
        <f>IF([@RegionMedecin]="","",IF(OR([@RegionMedecin]="Nord",[@RegionMedecin]="Sud"),[@RegionMedecin],"Hors_cible"))</f>
        <v/>
      </c>
      <c r="O93" s="29">
        <f>IF([@[Dur?e de la visite]]="","",VALUE(SUBSTITUTE([@[Dur?e de la visite]]," min","")))</f>
        <v/>
      </c>
      <c r="P93" s="29">
        <f>IF([@[Mode de visite]]="","",--([@[Mode de visite]]="Face ? face"))</f>
        <v/>
      </c>
      <c r="Q93" s="29">
        <f>IF([@[Mode de visite]]="","",--([@[Mode de visite]]="Interaction ? distance"))</f>
        <v/>
      </c>
    </row>
    <row r="94">
      <c r="B94" t="inlineStr">
        <is>
          <t>BM00051</t>
        </is>
      </c>
      <c r="C94" t="inlineStr">
        <is>
          <t>Michalo</t>
        </is>
      </c>
      <c r="D94" t="inlineStr">
        <is>
          <t>Josiane</t>
        </is>
      </c>
      <c r="E94" t="inlineStr">
        <is>
          <t>S5</t>
        </is>
      </c>
      <c r="F94" t="inlineStr">
        <is>
          <t>Charlotte CORDAY</t>
        </is>
      </c>
      <c r="G94" t="inlineStr">
        <is>
          <t>Face à face</t>
        </is>
      </c>
      <c r="H94" t="n">
        <v>44161</v>
      </c>
      <c r="I94" t="inlineStr">
        <is>
          <t>15 min</t>
        </is>
      </c>
      <c r="J94" s="29">
        <f>IF([@[Date visite]]="","",YEAR([@[Date visite]]))</f>
        <v/>
      </c>
      <c r="K94" s="29">
        <f>IF([@[Date visite]]="","",MONTH([@[Date visite]]))</f>
        <v/>
      </c>
      <c r="L94" s="29">
        <f>IF([@Secteur]="","",IF(ISNUMBER(MATCH([@Secteur],{"S1","S2","S3","S4","S5","S6"},0)),1,0))</f>
        <v/>
      </c>
      <c r="M94">
        <f>IF([@Identifiant]="","",XLOOKUP([@Identifiant],tblMedecins[Identifiant],tblMedecins[R?gion],""))</f>
        <v/>
      </c>
      <c r="N94">
        <f>IF([@RegionMedecin]="","",IF(OR([@RegionMedecin]="Nord",[@RegionMedecin]="Sud"),[@RegionMedecin],"Hors_cible"))</f>
        <v/>
      </c>
      <c r="O94" s="29">
        <f>IF([@[Dur?e de la visite]]="","",VALUE(SUBSTITUTE([@[Dur?e de la visite]]," min","")))</f>
        <v/>
      </c>
      <c r="P94" s="29">
        <f>IF([@[Mode de visite]]="","",--([@[Mode de visite]]="Face ? face"))</f>
        <v/>
      </c>
      <c r="Q94" s="29">
        <f>IF([@[Mode de visite]]="","",--([@[Mode de visite]]="Interaction ? distance"))</f>
        <v/>
      </c>
    </row>
    <row r="95">
      <c r="B95" t="inlineStr">
        <is>
          <t>BM00010</t>
        </is>
      </c>
      <c r="C95" t="inlineStr">
        <is>
          <t>Exarchopoulos</t>
        </is>
      </c>
      <c r="D95" t="inlineStr">
        <is>
          <t>Valéry</t>
        </is>
      </c>
      <c r="E95" t="inlineStr">
        <is>
          <t>S5</t>
        </is>
      </c>
      <c r="F95" t="inlineStr">
        <is>
          <t>Charlotte CORDAY</t>
        </is>
      </c>
      <c r="G95" t="inlineStr">
        <is>
          <t>Face à face</t>
        </is>
      </c>
      <c r="H95" t="n">
        <v>44173</v>
      </c>
      <c r="I95" t="inlineStr">
        <is>
          <t>15 min</t>
        </is>
      </c>
      <c r="J95" s="29">
        <f>IF([@[Date visite]]="","",YEAR([@[Date visite]]))</f>
        <v/>
      </c>
      <c r="K95" s="29">
        <f>IF([@[Date visite]]="","",MONTH([@[Date visite]]))</f>
        <v/>
      </c>
      <c r="L95" s="29">
        <f>IF([@Secteur]="","",IF(ISNUMBER(MATCH([@Secteur],{"S1","S2","S3","S4","S5","S6"},0)),1,0))</f>
        <v/>
      </c>
      <c r="M95">
        <f>IF([@Identifiant]="","",XLOOKUP([@Identifiant],tblMedecins[Identifiant],tblMedecins[R?gion],""))</f>
        <v/>
      </c>
      <c r="N95">
        <f>IF([@RegionMedecin]="","",IF(OR([@RegionMedecin]="Nord",[@RegionMedecin]="Sud"),[@RegionMedecin],"Hors_cible"))</f>
        <v/>
      </c>
      <c r="O95" s="29">
        <f>IF([@[Dur?e de la visite]]="","",VALUE(SUBSTITUTE([@[Dur?e de la visite]]," min","")))</f>
        <v/>
      </c>
      <c r="P95" s="29">
        <f>IF([@[Mode de visite]]="","",--([@[Mode de visite]]="Face ? face"))</f>
        <v/>
      </c>
      <c r="Q95" s="29">
        <f>IF([@[Mode de visite]]="","",--([@[Mode de visite]]="Interaction ? distance"))</f>
        <v/>
      </c>
    </row>
    <row r="96">
      <c r="B96" t="inlineStr">
        <is>
          <t>BM00136</t>
        </is>
      </c>
      <c r="C96" t="inlineStr">
        <is>
          <t>Cornet</t>
        </is>
      </c>
      <c r="D96" t="inlineStr">
        <is>
          <t>Nicolas</t>
        </is>
      </c>
      <c r="E96" t="inlineStr">
        <is>
          <t>S6</t>
        </is>
      </c>
      <c r="F96" t="inlineStr">
        <is>
          <t>Coco CHANEL</t>
        </is>
      </c>
      <c r="G96" t="inlineStr">
        <is>
          <t>Face à face</t>
        </is>
      </c>
      <c r="H96" t="n">
        <v>44198</v>
      </c>
      <c r="I96" t="inlineStr">
        <is>
          <t>15 min</t>
        </is>
      </c>
      <c r="J96" s="29">
        <f>IF([@[Date visite]]="","",YEAR([@[Date visite]]))</f>
        <v/>
      </c>
      <c r="K96" s="29">
        <f>IF([@[Date visite]]="","",MONTH([@[Date visite]]))</f>
        <v/>
      </c>
      <c r="L96" s="29">
        <f>IF([@Secteur]="","",IF(ISNUMBER(MATCH([@Secteur],{"S1","S2","S3","S4","S5","S6"},0)),1,0))</f>
        <v/>
      </c>
      <c r="M96">
        <f>IF([@Identifiant]="","",XLOOKUP([@Identifiant],tblMedecins[Identifiant],tblMedecins[R?gion],""))</f>
        <v/>
      </c>
      <c r="N96">
        <f>IF([@RegionMedecin]="","",IF(OR([@RegionMedecin]="Nord",[@RegionMedecin]="Sud"),[@RegionMedecin],"Hors_cible"))</f>
        <v/>
      </c>
      <c r="O96" s="29">
        <f>IF([@[Dur?e de la visite]]="","",VALUE(SUBSTITUTE([@[Dur?e de la visite]]," min","")))</f>
        <v/>
      </c>
      <c r="P96" s="29">
        <f>IF([@[Mode de visite]]="","",--([@[Mode de visite]]="Face ? face"))</f>
        <v/>
      </c>
      <c r="Q96" s="29">
        <f>IF([@[Mode de visite]]="","",--([@[Mode de visite]]="Interaction ? distance"))</f>
        <v/>
      </c>
    </row>
    <row r="97">
      <c r="B97" t="inlineStr">
        <is>
          <t>BM00125</t>
        </is>
      </c>
      <c r="C97" t="inlineStr">
        <is>
          <t>Orban</t>
        </is>
      </c>
      <c r="D97" t="inlineStr">
        <is>
          <t>André</t>
        </is>
      </c>
      <c r="E97" t="inlineStr">
        <is>
          <t>S6</t>
        </is>
      </c>
      <c r="F97" t="inlineStr">
        <is>
          <t>Coco CHANEL</t>
        </is>
      </c>
      <c r="G97" t="inlineStr">
        <is>
          <t>Face à face</t>
        </is>
      </c>
      <c r="H97" t="n">
        <v>43849</v>
      </c>
      <c r="I97" t="inlineStr">
        <is>
          <t>15 min</t>
        </is>
      </c>
      <c r="J97" s="29">
        <f>IF([@[Date visite]]="","",YEAR([@[Date visite]]))</f>
        <v/>
      </c>
      <c r="K97" s="29">
        <f>IF([@[Date visite]]="","",MONTH([@[Date visite]]))</f>
        <v/>
      </c>
      <c r="L97" s="29">
        <f>IF([@Secteur]="","",IF(ISNUMBER(MATCH([@Secteur],{"S1","S2","S3","S4","S5","S6"},0)),1,0))</f>
        <v/>
      </c>
      <c r="M97">
        <f>IF([@Identifiant]="","",XLOOKUP([@Identifiant],tblMedecins[Identifiant],tblMedecins[R?gion],""))</f>
        <v/>
      </c>
      <c r="N97">
        <f>IF([@RegionMedecin]="","",IF(OR([@RegionMedecin]="Nord",[@RegionMedecin]="Sud"),[@RegionMedecin],"Hors_cible"))</f>
        <v/>
      </c>
      <c r="O97" s="29">
        <f>IF([@[Dur?e de la visite]]="","",VALUE(SUBSTITUTE([@[Dur?e de la visite]]," min","")))</f>
        <v/>
      </c>
      <c r="P97" s="29">
        <f>IF([@[Mode de visite]]="","",--([@[Mode de visite]]="Face ? face"))</f>
        <v/>
      </c>
      <c r="Q97" s="29">
        <f>IF([@[Mode de visite]]="","",--([@[Mode de visite]]="Interaction ? distance"))</f>
        <v/>
      </c>
    </row>
    <row r="98">
      <c r="B98" t="inlineStr">
        <is>
          <t>BM00021</t>
        </is>
      </c>
      <c r="C98" t="inlineStr">
        <is>
          <t>Exarchopoulos</t>
        </is>
      </c>
      <c r="D98" t="inlineStr">
        <is>
          <t>Venus</t>
        </is>
      </c>
      <c r="E98" t="inlineStr">
        <is>
          <t>S6</t>
        </is>
      </c>
      <c r="F98" t="inlineStr">
        <is>
          <t>Coco CHANEL</t>
        </is>
      </c>
      <c r="G98" t="inlineStr">
        <is>
          <t>Face à face</t>
        </is>
      </c>
      <c r="H98" t="n">
        <v>43857</v>
      </c>
      <c r="I98" t="inlineStr">
        <is>
          <t>15 min</t>
        </is>
      </c>
      <c r="J98" s="29">
        <f>IF([@[Date visite]]="","",YEAR([@[Date visite]]))</f>
        <v/>
      </c>
      <c r="K98" s="29">
        <f>IF([@[Date visite]]="","",MONTH([@[Date visite]]))</f>
        <v/>
      </c>
      <c r="L98" s="29">
        <f>IF([@Secteur]="","",IF(ISNUMBER(MATCH([@Secteur],{"S1","S2","S3","S4","S5","S6"},0)),1,0))</f>
        <v/>
      </c>
      <c r="M98">
        <f>IF([@Identifiant]="","",XLOOKUP([@Identifiant],tblMedecins[Identifiant],tblMedecins[R?gion],""))</f>
        <v/>
      </c>
      <c r="N98">
        <f>IF([@RegionMedecin]="","",IF(OR([@RegionMedecin]="Nord",[@RegionMedecin]="Sud"),[@RegionMedecin],"Hors_cible"))</f>
        <v/>
      </c>
      <c r="O98" s="29">
        <f>IF([@[Dur?e de la visite]]="","",VALUE(SUBSTITUTE([@[Dur?e de la visite]]," min","")))</f>
        <v/>
      </c>
      <c r="P98" s="29">
        <f>IF([@[Mode de visite]]="","",--([@[Mode de visite]]="Face ? face"))</f>
        <v/>
      </c>
      <c r="Q98" s="29">
        <f>IF([@[Mode de visite]]="","",--([@[Mode de visite]]="Interaction ? distance"))</f>
        <v/>
      </c>
    </row>
    <row r="99">
      <c r="B99" t="inlineStr">
        <is>
          <t>BM00125</t>
        </is>
      </c>
      <c r="C99" t="inlineStr">
        <is>
          <t>Orban</t>
        </is>
      </c>
      <c r="D99" t="inlineStr">
        <is>
          <t>André</t>
        </is>
      </c>
      <c r="E99" t="inlineStr">
        <is>
          <t>S6</t>
        </is>
      </c>
      <c r="F99" t="inlineStr">
        <is>
          <t>Coco CHANEL</t>
        </is>
      </c>
      <c r="G99" t="inlineStr">
        <is>
          <t>Face à face</t>
        </is>
      </c>
      <c r="H99" t="n">
        <v>43864</v>
      </c>
      <c r="I99" t="inlineStr">
        <is>
          <t>15 min</t>
        </is>
      </c>
      <c r="J99" s="29">
        <f>IF([@[Date visite]]="","",YEAR([@[Date visite]]))</f>
        <v/>
      </c>
      <c r="K99" s="29">
        <f>IF([@[Date visite]]="","",MONTH([@[Date visite]]))</f>
        <v/>
      </c>
      <c r="L99" s="29">
        <f>IF([@Secteur]="","",IF(ISNUMBER(MATCH([@Secteur],{"S1","S2","S3","S4","S5","S6"},0)),1,0))</f>
        <v/>
      </c>
      <c r="M99">
        <f>IF([@Identifiant]="","",XLOOKUP([@Identifiant],tblMedecins[Identifiant],tblMedecins[R?gion],""))</f>
        <v/>
      </c>
      <c r="N99">
        <f>IF([@RegionMedecin]="","",IF(OR([@RegionMedecin]="Nord",[@RegionMedecin]="Sud"),[@RegionMedecin],"Hors_cible"))</f>
        <v/>
      </c>
      <c r="O99" s="29">
        <f>IF([@[Dur?e de la visite]]="","",VALUE(SUBSTITUTE([@[Dur?e de la visite]]," min","")))</f>
        <v/>
      </c>
      <c r="P99" s="29">
        <f>IF([@[Mode de visite]]="","",--([@[Mode de visite]]="Face ? face"))</f>
        <v/>
      </c>
      <c r="Q99" s="29">
        <f>IF([@[Mode de visite]]="","",--([@[Mode de visite]]="Interaction ? distance"))</f>
        <v/>
      </c>
    </row>
    <row r="100">
      <c r="B100" t="inlineStr">
        <is>
          <t>BM00151</t>
        </is>
      </c>
      <c r="C100" t="inlineStr">
        <is>
          <t>McCartney</t>
        </is>
      </c>
      <c r="D100" t="inlineStr">
        <is>
          <t>Bernadette</t>
        </is>
      </c>
      <c r="E100" t="inlineStr">
        <is>
          <t>S6</t>
        </is>
      </c>
      <c r="F100" t="inlineStr">
        <is>
          <t>Coco CHANEL</t>
        </is>
      </c>
      <c r="G100" t="inlineStr">
        <is>
          <t>Face à face</t>
        </is>
      </c>
      <c r="H100" t="n">
        <v>43924</v>
      </c>
      <c r="I100" t="inlineStr">
        <is>
          <t>15 min</t>
        </is>
      </c>
      <c r="J100" s="29">
        <f>IF([@[Date visite]]="","",YEAR([@[Date visite]]))</f>
        <v/>
      </c>
      <c r="K100" s="29">
        <f>IF([@[Date visite]]="","",MONTH([@[Date visite]]))</f>
        <v/>
      </c>
      <c r="L100" s="29">
        <f>IF([@Secteur]="","",IF(ISNUMBER(MATCH([@Secteur],{"S1","S2","S3","S4","S5","S6"},0)),1,0))</f>
        <v/>
      </c>
      <c r="M100">
        <f>IF([@Identifiant]="","",XLOOKUP([@Identifiant],tblMedecins[Identifiant],tblMedecins[R?gion],""))</f>
        <v/>
      </c>
      <c r="N100">
        <f>IF([@RegionMedecin]="","",IF(OR([@RegionMedecin]="Nord",[@RegionMedecin]="Sud"),[@RegionMedecin],"Hors_cible"))</f>
        <v/>
      </c>
      <c r="O100" s="29">
        <f>IF([@[Dur?e de la visite]]="","",VALUE(SUBSTITUTE([@[Dur?e de la visite]]," min","")))</f>
        <v/>
      </c>
      <c r="P100" s="29">
        <f>IF([@[Mode de visite]]="","",--([@[Mode de visite]]="Face ? face"))</f>
        <v/>
      </c>
      <c r="Q100" s="29">
        <f>IF([@[Mode de visite]]="","",--([@[Mode de visite]]="Interaction ? distance"))</f>
        <v/>
      </c>
    </row>
    <row r="101">
      <c r="B101" t="inlineStr">
        <is>
          <t>BM00021</t>
        </is>
      </c>
      <c r="C101" t="inlineStr">
        <is>
          <t>Exarchopoulos</t>
        </is>
      </c>
      <c r="D101" t="inlineStr">
        <is>
          <t>Venus</t>
        </is>
      </c>
      <c r="E101" t="inlineStr">
        <is>
          <t>S6</t>
        </is>
      </c>
      <c r="F101" t="inlineStr">
        <is>
          <t>Coco CHANEL</t>
        </is>
      </c>
      <c r="G101" t="inlineStr">
        <is>
          <t>Face à face</t>
        </is>
      </c>
      <c r="H101" t="n">
        <v>43932</v>
      </c>
      <c r="I101" t="inlineStr">
        <is>
          <t>15 min</t>
        </is>
      </c>
      <c r="J101" s="29">
        <f>IF([@[Date visite]]="","",YEAR([@[Date visite]]))</f>
        <v/>
      </c>
      <c r="K101" s="29">
        <f>IF([@[Date visite]]="","",MONTH([@[Date visite]]))</f>
        <v/>
      </c>
      <c r="L101" s="29">
        <f>IF([@Secteur]="","",IF(ISNUMBER(MATCH([@Secteur],{"S1","S2","S3","S4","S5","S6"},0)),1,0))</f>
        <v/>
      </c>
      <c r="M101">
        <f>IF([@Identifiant]="","",XLOOKUP([@Identifiant],tblMedecins[Identifiant],tblMedecins[R?gion],""))</f>
        <v/>
      </c>
      <c r="N101">
        <f>IF([@RegionMedecin]="","",IF(OR([@RegionMedecin]="Nord",[@RegionMedecin]="Sud"),[@RegionMedecin],"Hors_cible"))</f>
        <v/>
      </c>
      <c r="O101" s="29">
        <f>IF([@[Dur?e de la visite]]="","",VALUE(SUBSTITUTE([@[Dur?e de la visite]]," min","")))</f>
        <v/>
      </c>
      <c r="P101" s="29">
        <f>IF([@[Mode de visite]]="","",--([@[Mode de visite]]="Face ? face"))</f>
        <v/>
      </c>
      <c r="Q101" s="29">
        <f>IF([@[Mode de visite]]="","",--([@[Mode de visite]]="Interaction ? distance"))</f>
        <v/>
      </c>
    </row>
    <row r="102">
      <c r="B102" t="inlineStr">
        <is>
          <t>BM00117</t>
        </is>
      </c>
      <c r="C102" t="inlineStr">
        <is>
          <t>Harrison</t>
        </is>
      </c>
      <c r="D102" t="inlineStr">
        <is>
          <t>Julia</t>
        </is>
      </c>
      <c r="E102" t="inlineStr">
        <is>
          <t>S6</t>
        </is>
      </c>
      <c r="F102" t="inlineStr">
        <is>
          <t>Coco CHANEL</t>
        </is>
      </c>
      <c r="G102" t="inlineStr">
        <is>
          <t>Face à face</t>
        </is>
      </c>
      <c r="H102" t="n">
        <v>43940</v>
      </c>
      <c r="I102" t="inlineStr">
        <is>
          <t>15 min</t>
        </is>
      </c>
      <c r="J102" s="29">
        <f>IF([@[Date visite]]="","",YEAR([@[Date visite]]))</f>
        <v/>
      </c>
      <c r="K102" s="29">
        <f>IF([@[Date visite]]="","",MONTH([@[Date visite]]))</f>
        <v/>
      </c>
      <c r="L102" s="29">
        <f>IF([@Secteur]="","",IF(ISNUMBER(MATCH([@Secteur],{"S1","S2","S3","S4","S5","S6"},0)),1,0))</f>
        <v/>
      </c>
      <c r="M102">
        <f>IF([@Identifiant]="","",XLOOKUP([@Identifiant],tblMedecins[Identifiant],tblMedecins[R?gion],""))</f>
        <v/>
      </c>
      <c r="N102">
        <f>IF([@RegionMedecin]="","",IF(OR([@RegionMedecin]="Nord",[@RegionMedecin]="Sud"),[@RegionMedecin],"Hors_cible"))</f>
        <v/>
      </c>
      <c r="O102" s="29">
        <f>IF([@[Dur?e de la visite]]="","",VALUE(SUBSTITUTE([@[Dur?e de la visite]]," min","")))</f>
        <v/>
      </c>
      <c r="P102" s="29">
        <f>IF([@[Mode de visite]]="","",--([@[Mode de visite]]="Face ? face"))</f>
        <v/>
      </c>
      <c r="Q102" s="29">
        <f>IF([@[Mode de visite]]="","",--([@[Mode de visite]]="Interaction ? distance"))</f>
        <v/>
      </c>
    </row>
    <row r="103">
      <c r="B103" t="inlineStr">
        <is>
          <t>BM00021</t>
        </is>
      </c>
      <c r="C103" t="inlineStr">
        <is>
          <t>Exarchopoulos</t>
        </is>
      </c>
      <c r="D103" t="inlineStr">
        <is>
          <t>Venus</t>
        </is>
      </c>
      <c r="E103" t="inlineStr">
        <is>
          <t>S6</t>
        </is>
      </c>
      <c r="F103" t="inlineStr">
        <is>
          <t>Coco CHANEL</t>
        </is>
      </c>
      <c r="G103" t="inlineStr">
        <is>
          <t>Face à face</t>
        </is>
      </c>
      <c r="H103" t="n">
        <v>43946</v>
      </c>
      <c r="I103" t="inlineStr">
        <is>
          <t>15 min</t>
        </is>
      </c>
      <c r="J103" s="29">
        <f>IF([@[Date visite]]="","",YEAR([@[Date visite]]))</f>
        <v/>
      </c>
      <c r="K103" s="29">
        <f>IF([@[Date visite]]="","",MONTH([@[Date visite]]))</f>
        <v/>
      </c>
      <c r="L103" s="29">
        <f>IF([@Secteur]="","",IF(ISNUMBER(MATCH([@Secteur],{"S1","S2","S3","S4","S5","S6"},0)),1,0))</f>
        <v/>
      </c>
      <c r="M103">
        <f>IF([@Identifiant]="","",XLOOKUP([@Identifiant],tblMedecins[Identifiant],tblMedecins[R?gion],""))</f>
        <v/>
      </c>
      <c r="N103">
        <f>IF([@RegionMedecin]="","",IF(OR([@RegionMedecin]="Nord",[@RegionMedecin]="Sud"),[@RegionMedecin],"Hors_cible"))</f>
        <v/>
      </c>
      <c r="O103" s="29">
        <f>IF([@[Dur?e de la visite]]="","",VALUE(SUBSTITUTE([@[Dur?e de la visite]]," min","")))</f>
        <v/>
      </c>
      <c r="P103" s="29">
        <f>IF([@[Mode de visite]]="","",--([@[Mode de visite]]="Face ? face"))</f>
        <v/>
      </c>
      <c r="Q103" s="29">
        <f>IF([@[Mode de visite]]="","",--([@[Mode de visite]]="Interaction ? distance"))</f>
        <v/>
      </c>
    </row>
    <row r="104">
      <c r="B104" t="inlineStr">
        <is>
          <t>BM00118</t>
        </is>
      </c>
      <c r="C104" t="inlineStr">
        <is>
          <t>McCartney</t>
        </is>
      </c>
      <c r="D104" t="inlineStr">
        <is>
          <t>Micheline</t>
        </is>
      </c>
      <c r="E104" t="inlineStr">
        <is>
          <t>S6</t>
        </is>
      </c>
      <c r="F104" t="inlineStr">
        <is>
          <t>Coco CHANEL</t>
        </is>
      </c>
      <c r="G104" t="inlineStr">
        <is>
          <t>Face à face</t>
        </is>
      </c>
      <c r="H104" t="n">
        <v>43950</v>
      </c>
      <c r="I104" t="inlineStr">
        <is>
          <t>15 min</t>
        </is>
      </c>
      <c r="J104" s="29">
        <f>IF([@[Date visite]]="","",YEAR([@[Date visite]]))</f>
        <v/>
      </c>
      <c r="K104" s="29">
        <f>IF([@[Date visite]]="","",MONTH([@[Date visite]]))</f>
        <v/>
      </c>
      <c r="L104" s="29">
        <f>IF([@Secteur]="","",IF(ISNUMBER(MATCH([@Secteur],{"S1","S2","S3","S4","S5","S6"},0)),1,0))</f>
        <v/>
      </c>
      <c r="M104">
        <f>IF([@Identifiant]="","",XLOOKUP([@Identifiant],tblMedecins[Identifiant],tblMedecins[R?gion],""))</f>
        <v/>
      </c>
      <c r="N104">
        <f>IF([@RegionMedecin]="","",IF(OR([@RegionMedecin]="Nord",[@RegionMedecin]="Sud"),[@RegionMedecin],"Hors_cible"))</f>
        <v/>
      </c>
      <c r="O104" s="29">
        <f>IF([@[Dur?e de la visite]]="","",VALUE(SUBSTITUTE([@[Dur?e de la visite]]," min","")))</f>
        <v/>
      </c>
      <c r="P104" s="29">
        <f>IF([@[Mode de visite]]="","",--([@[Mode de visite]]="Face ? face"))</f>
        <v/>
      </c>
      <c r="Q104" s="29">
        <f>IF([@[Mode de visite]]="","",--([@[Mode de visite]]="Interaction ? distance"))</f>
        <v/>
      </c>
    </row>
    <row r="105">
      <c r="B105" t="inlineStr">
        <is>
          <t>BM00021</t>
        </is>
      </c>
      <c r="C105" t="inlineStr">
        <is>
          <t>Exarchopoulos</t>
        </is>
      </c>
      <c r="D105" t="inlineStr">
        <is>
          <t>Venus</t>
        </is>
      </c>
      <c r="E105" t="inlineStr">
        <is>
          <t>S6</t>
        </is>
      </c>
      <c r="F105" t="inlineStr">
        <is>
          <t>Coco CHANEL</t>
        </is>
      </c>
      <c r="G105" t="inlineStr">
        <is>
          <t>Face à face</t>
        </is>
      </c>
      <c r="H105" t="n">
        <v>43992</v>
      </c>
      <c r="I105" t="inlineStr">
        <is>
          <t>15 min</t>
        </is>
      </c>
      <c r="J105" s="29">
        <f>IF([@[Date visite]]="","",YEAR([@[Date visite]]))</f>
        <v/>
      </c>
      <c r="K105" s="29">
        <f>IF([@[Date visite]]="","",MONTH([@[Date visite]]))</f>
        <v/>
      </c>
      <c r="L105" s="29">
        <f>IF([@Secteur]="","",IF(ISNUMBER(MATCH([@Secteur],{"S1","S2","S3","S4","S5","S6"},0)),1,0))</f>
        <v/>
      </c>
      <c r="M105">
        <f>IF([@Identifiant]="","",XLOOKUP([@Identifiant],tblMedecins[Identifiant],tblMedecins[R?gion],""))</f>
        <v/>
      </c>
      <c r="N105">
        <f>IF([@RegionMedecin]="","",IF(OR([@RegionMedecin]="Nord",[@RegionMedecin]="Sud"),[@RegionMedecin],"Hors_cible"))</f>
        <v/>
      </c>
      <c r="O105" s="29">
        <f>IF([@[Dur?e de la visite]]="","",VALUE(SUBSTITUTE([@[Dur?e de la visite]]," min","")))</f>
        <v/>
      </c>
      <c r="P105" s="29">
        <f>IF([@[Mode de visite]]="","",--([@[Mode de visite]]="Face ? face"))</f>
        <v/>
      </c>
      <c r="Q105" s="29">
        <f>IF([@[Mode de visite]]="","",--([@[Mode de visite]]="Interaction ? distance"))</f>
        <v/>
      </c>
    </row>
    <row r="106">
      <c r="B106" t="inlineStr">
        <is>
          <t>BM00016</t>
        </is>
      </c>
      <c r="C106" t="inlineStr">
        <is>
          <t>Harrison</t>
        </is>
      </c>
      <c r="D106" t="inlineStr">
        <is>
          <t>André</t>
        </is>
      </c>
      <c r="E106" t="inlineStr">
        <is>
          <t>S6</t>
        </is>
      </c>
      <c r="F106" t="inlineStr">
        <is>
          <t>Coco CHANEL</t>
        </is>
      </c>
      <c r="G106" t="inlineStr">
        <is>
          <t>Face à face</t>
        </is>
      </c>
      <c r="H106" t="n">
        <v>44001</v>
      </c>
      <c r="I106" t="inlineStr">
        <is>
          <t>15 min</t>
        </is>
      </c>
      <c r="J106" s="29">
        <f>IF([@[Date visite]]="","",YEAR([@[Date visite]]))</f>
        <v/>
      </c>
      <c r="K106" s="29">
        <f>IF([@[Date visite]]="","",MONTH([@[Date visite]]))</f>
        <v/>
      </c>
      <c r="L106" s="29">
        <f>IF([@Secteur]="","",IF(ISNUMBER(MATCH([@Secteur],{"S1","S2","S3","S4","S5","S6"},0)),1,0))</f>
        <v/>
      </c>
      <c r="M106">
        <f>IF([@Identifiant]="","",XLOOKUP([@Identifiant],tblMedecins[Identifiant],tblMedecins[R?gion],""))</f>
        <v/>
      </c>
      <c r="N106">
        <f>IF([@RegionMedecin]="","",IF(OR([@RegionMedecin]="Nord",[@RegionMedecin]="Sud"),[@RegionMedecin],"Hors_cible"))</f>
        <v/>
      </c>
      <c r="O106" s="29">
        <f>IF([@[Dur?e de la visite]]="","",VALUE(SUBSTITUTE([@[Dur?e de la visite]]," min","")))</f>
        <v/>
      </c>
      <c r="P106" s="29">
        <f>IF([@[Mode de visite]]="","",--([@[Mode de visite]]="Face ? face"))</f>
        <v/>
      </c>
      <c r="Q106" s="29">
        <f>IF([@[Mode de visite]]="","",--([@[Mode de visite]]="Interaction ? distance"))</f>
        <v/>
      </c>
    </row>
    <row r="107">
      <c r="B107" t="inlineStr">
        <is>
          <t>BM00020</t>
        </is>
      </c>
      <c r="C107" t="inlineStr">
        <is>
          <t>McLane</t>
        </is>
      </c>
      <c r="D107" t="inlineStr">
        <is>
          <t>Nicolas</t>
        </is>
      </c>
      <c r="E107" t="inlineStr">
        <is>
          <t>S6</t>
        </is>
      </c>
      <c r="F107" t="inlineStr">
        <is>
          <t>Coco CHANEL</t>
        </is>
      </c>
      <c r="G107" t="inlineStr">
        <is>
          <t>Face à face</t>
        </is>
      </c>
      <c r="H107" t="n">
        <v>44004</v>
      </c>
      <c r="I107" t="inlineStr">
        <is>
          <t>15 min</t>
        </is>
      </c>
      <c r="J107" s="29">
        <f>IF([@[Date visite]]="","",YEAR([@[Date visite]]))</f>
        <v/>
      </c>
      <c r="K107" s="29">
        <f>IF([@[Date visite]]="","",MONTH([@[Date visite]]))</f>
        <v/>
      </c>
      <c r="L107" s="29">
        <f>IF([@Secteur]="","",IF(ISNUMBER(MATCH([@Secteur],{"S1","S2","S3","S4","S5","S6"},0)),1,0))</f>
        <v/>
      </c>
      <c r="M107">
        <f>IF([@Identifiant]="","",XLOOKUP([@Identifiant],tblMedecins[Identifiant],tblMedecins[R?gion],""))</f>
        <v/>
      </c>
      <c r="N107">
        <f>IF([@RegionMedecin]="","",IF(OR([@RegionMedecin]="Nord",[@RegionMedecin]="Sud"),[@RegionMedecin],"Hors_cible"))</f>
        <v/>
      </c>
      <c r="O107" s="29">
        <f>IF([@[Dur?e de la visite]]="","",VALUE(SUBSTITUTE([@[Dur?e de la visite]]," min","")))</f>
        <v/>
      </c>
      <c r="P107" s="29">
        <f>IF([@[Mode de visite]]="","",--([@[Mode de visite]]="Face ? face"))</f>
        <v/>
      </c>
      <c r="Q107" s="29">
        <f>IF([@[Mode de visite]]="","",--([@[Mode de visite]]="Interaction ? distance"))</f>
        <v/>
      </c>
    </row>
    <row r="108">
      <c r="B108" t="inlineStr">
        <is>
          <t>BM00021</t>
        </is>
      </c>
      <c r="C108" t="inlineStr">
        <is>
          <t>Exarchopoulos</t>
        </is>
      </c>
      <c r="D108" t="inlineStr">
        <is>
          <t>Venus</t>
        </is>
      </c>
      <c r="E108" t="inlineStr">
        <is>
          <t>S6</t>
        </is>
      </c>
      <c r="F108" t="inlineStr">
        <is>
          <t>Coco CHANEL</t>
        </is>
      </c>
      <c r="G108" t="inlineStr">
        <is>
          <t>Face à face</t>
        </is>
      </c>
      <c r="H108" t="n">
        <v>44021</v>
      </c>
      <c r="I108" t="inlineStr">
        <is>
          <t>15 min</t>
        </is>
      </c>
      <c r="J108" s="29">
        <f>IF([@[Date visite]]="","",YEAR([@[Date visite]]))</f>
        <v/>
      </c>
      <c r="K108" s="29">
        <f>IF([@[Date visite]]="","",MONTH([@[Date visite]]))</f>
        <v/>
      </c>
      <c r="L108" s="29">
        <f>IF([@Secteur]="","",IF(ISNUMBER(MATCH([@Secteur],{"S1","S2","S3","S4","S5","S6"},0)),1,0))</f>
        <v/>
      </c>
      <c r="M108">
        <f>IF([@Identifiant]="","",XLOOKUP([@Identifiant],tblMedecins[Identifiant],tblMedecins[R?gion],""))</f>
        <v/>
      </c>
      <c r="N108">
        <f>IF([@RegionMedecin]="","",IF(OR([@RegionMedecin]="Nord",[@RegionMedecin]="Sud"),[@RegionMedecin],"Hors_cible"))</f>
        <v/>
      </c>
      <c r="O108" s="29">
        <f>IF([@[Dur?e de la visite]]="","",VALUE(SUBSTITUTE([@[Dur?e de la visite]]," min","")))</f>
        <v/>
      </c>
      <c r="P108" s="29">
        <f>IF([@[Mode de visite]]="","",--([@[Mode de visite]]="Face ? face"))</f>
        <v/>
      </c>
      <c r="Q108" s="29">
        <f>IF([@[Mode de visite]]="","",--([@[Mode de visite]]="Interaction ? distance"))</f>
        <v/>
      </c>
    </row>
    <row r="109">
      <c r="B109" t="inlineStr">
        <is>
          <t>BM00021</t>
        </is>
      </c>
      <c r="C109" t="inlineStr">
        <is>
          <t>Exarchopoulos</t>
        </is>
      </c>
      <c r="D109" t="inlineStr">
        <is>
          <t>Venus</t>
        </is>
      </c>
      <c r="E109" t="inlineStr">
        <is>
          <t>S6</t>
        </is>
      </c>
      <c r="F109" t="inlineStr">
        <is>
          <t>Coco CHANEL</t>
        </is>
      </c>
      <c r="G109" t="inlineStr">
        <is>
          <t>Face à face</t>
        </is>
      </c>
      <c r="H109" t="n">
        <v>44062</v>
      </c>
      <c r="I109" t="inlineStr">
        <is>
          <t>15 min</t>
        </is>
      </c>
      <c r="J109" s="29">
        <f>IF([@[Date visite]]="","",YEAR([@[Date visite]]))</f>
        <v/>
      </c>
      <c r="K109" s="29">
        <f>IF([@[Date visite]]="","",MONTH([@[Date visite]]))</f>
        <v/>
      </c>
      <c r="L109" s="29">
        <f>IF([@Secteur]="","",IF(ISNUMBER(MATCH([@Secteur],{"S1","S2","S3","S4","S5","S6"},0)),1,0))</f>
        <v/>
      </c>
      <c r="M109">
        <f>IF([@Identifiant]="","",XLOOKUP([@Identifiant],tblMedecins[Identifiant],tblMedecins[R?gion],""))</f>
        <v/>
      </c>
      <c r="N109">
        <f>IF([@RegionMedecin]="","",IF(OR([@RegionMedecin]="Nord",[@RegionMedecin]="Sud"),[@RegionMedecin],"Hors_cible"))</f>
        <v/>
      </c>
      <c r="O109" s="29">
        <f>IF([@[Dur?e de la visite]]="","",VALUE(SUBSTITUTE([@[Dur?e de la visite]]," min","")))</f>
        <v/>
      </c>
      <c r="P109" s="29">
        <f>IF([@[Mode de visite]]="","",--([@[Mode de visite]]="Face ? face"))</f>
        <v/>
      </c>
      <c r="Q109" s="29">
        <f>IF([@[Mode de visite]]="","",--([@[Mode de visite]]="Interaction ? distance"))</f>
        <v/>
      </c>
    </row>
    <row r="110">
      <c r="B110" t="inlineStr">
        <is>
          <t>BM00117</t>
        </is>
      </c>
      <c r="C110" t="inlineStr">
        <is>
          <t>Harrison</t>
        </is>
      </c>
      <c r="D110" t="inlineStr">
        <is>
          <t>Julia</t>
        </is>
      </c>
      <c r="E110" t="inlineStr">
        <is>
          <t>S6</t>
        </is>
      </c>
      <c r="F110" t="inlineStr">
        <is>
          <t>Coco CHANEL</t>
        </is>
      </c>
      <c r="G110" t="inlineStr">
        <is>
          <t>Face à face</t>
        </is>
      </c>
      <c r="H110" t="n">
        <v>44076</v>
      </c>
      <c r="I110" t="inlineStr">
        <is>
          <t>15 min</t>
        </is>
      </c>
      <c r="J110" s="29">
        <f>IF([@[Date visite]]="","",YEAR([@[Date visite]]))</f>
        <v/>
      </c>
      <c r="K110" s="29">
        <f>IF([@[Date visite]]="","",MONTH([@[Date visite]]))</f>
        <v/>
      </c>
      <c r="L110" s="29">
        <f>IF([@Secteur]="","",IF(ISNUMBER(MATCH([@Secteur],{"S1","S2","S3","S4","S5","S6"},0)),1,0))</f>
        <v/>
      </c>
      <c r="M110">
        <f>IF([@Identifiant]="","",XLOOKUP([@Identifiant],tblMedecins[Identifiant],tblMedecins[R?gion],""))</f>
        <v/>
      </c>
      <c r="N110">
        <f>IF([@RegionMedecin]="","",IF(OR([@RegionMedecin]="Nord",[@RegionMedecin]="Sud"),[@RegionMedecin],"Hors_cible"))</f>
        <v/>
      </c>
      <c r="O110" s="29">
        <f>IF([@[Dur?e de la visite]]="","",VALUE(SUBSTITUTE([@[Dur?e de la visite]]," min","")))</f>
        <v/>
      </c>
      <c r="P110" s="29">
        <f>IF([@[Mode de visite]]="","",--([@[Mode de visite]]="Face ? face"))</f>
        <v/>
      </c>
      <c r="Q110" s="29">
        <f>IF([@[Mode de visite]]="","",--([@[Mode de visite]]="Interaction ? distance"))</f>
        <v/>
      </c>
    </row>
    <row r="111">
      <c r="B111" t="inlineStr">
        <is>
          <t>BM00125</t>
        </is>
      </c>
      <c r="C111" t="inlineStr">
        <is>
          <t>Orban</t>
        </is>
      </c>
      <c r="D111" t="inlineStr">
        <is>
          <t>André</t>
        </is>
      </c>
      <c r="E111" t="inlineStr">
        <is>
          <t>S6</t>
        </is>
      </c>
      <c r="F111" t="inlineStr">
        <is>
          <t>Coco CHANEL</t>
        </is>
      </c>
      <c r="G111" t="inlineStr">
        <is>
          <t>Face à face</t>
        </is>
      </c>
      <c r="H111" t="n">
        <v>44078</v>
      </c>
      <c r="I111" t="inlineStr">
        <is>
          <t>15 min</t>
        </is>
      </c>
      <c r="J111" s="29">
        <f>IF([@[Date visite]]="","",YEAR([@[Date visite]]))</f>
        <v/>
      </c>
      <c r="K111" s="29">
        <f>IF([@[Date visite]]="","",MONTH([@[Date visite]]))</f>
        <v/>
      </c>
      <c r="L111" s="29">
        <f>IF([@Secteur]="","",IF(ISNUMBER(MATCH([@Secteur],{"S1","S2","S3","S4","S5","S6"},0)),1,0))</f>
        <v/>
      </c>
      <c r="M111">
        <f>IF([@Identifiant]="","",XLOOKUP([@Identifiant],tblMedecins[Identifiant],tblMedecins[R?gion],""))</f>
        <v/>
      </c>
      <c r="N111">
        <f>IF([@RegionMedecin]="","",IF(OR([@RegionMedecin]="Nord",[@RegionMedecin]="Sud"),[@RegionMedecin],"Hors_cible"))</f>
        <v/>
      </c>
      <c r="O111" s="29">
        <f>IF([@[Dur?e de la visite]]="","",VALUE(SUBSTITUTE([@[Dur?e de la visite]]," min","")))</f>
        <v/>
      </c>
      <c r="P111" s="29">
        <f>IF([@[Mode de visite]]="","",--([@[Mode de visite]]="Face ? face"))</f>
        <v/>
      </c>
      <c r="Q111" s="29">
        <f>IF([@[Mode de visite]]="","",--([@[Mode de visite]]="Interaction ? distance"))</f>
        <v/>
      </c>
    </row>
    <row r="112">
      <c r="B112" t="inlineStr">
        <is>
          <t>BM00021</t>
        </is>
      </c>
      <c r="C112" t="inlineStr">
        <is>
          <t>Exarchopoulos</t>
        </is>
      </c>
      <c r="D112" t="inlineStr">
        <is>
          <t>Venus</t>
        </is>
      </c>
      <c r="E112" t="inlineStr">
        <is>
          <t>S6</t>
        </is>
      </c>
      <c r="F112" t="inlineStr">
        <is>
          <t>Coco CHANEL</t>
        </is>
      </c>
      <c r="G112" t="inlineStr">
        <is>
          <t>Face à face</t>
        </is>
      </c>
      <c r="H112" t="n">
        <v>44105</v>
      </c>
      <c r="I112" t="inlineStr">
        <is>
          <t>15 min</t>
        </is>
      </c>
      <c r="J112" s="29">
        <f>IF([@[Date visite]]="","",YEAR([@[Date visite]]))</f>
        <v/>
      </c>
      <c r="K112" s="29">
        <f>IF([@[Date visite]]="","",MONTH([@[Date visite]]))</f>
        <v/>
      </c>
      <c r="L112" s="29">
        <f>IF([@Secteur]="","",IF(ISNUMBER(MATCH([@Secteur],{"S1","S2","S3","S4","S5","S6"},0)),1,0))</f>
        <v/>
      </c>
      <c r="M112">
        <f>IF([@Identifiant]="","",XLOOKUP([@Identifiant],tblMedecins[Identifiant],tblMedecins[R?gion],""))</f>
        <v/>
      </c>
      <c r="N112">
        <f>IF([@RegionMedecin]="","",IF(OR([@RegionMedecin]="Nord",[@RegionMedecin]="Sud"),[@RegionMedecin],"Hors_cible"))</f>
        <v/>
      </c>
      <c r="O112" s="29">
        <f>IF([@[Dur?e de la visite]]="","",VALUE(SUBSTITUTE([@[Dur?e de la visite]]," min","")))</f>
        <v/>
      </c>
      <c r="P112" s="29">
        <f>IF([@[Mode de visite]]="","",--([@[Mode de visite]]="Face ? face"))</f>
        <v/>
      </c>
      <c r="Q112" s="29">
        <f>IF([@[Mode de visite]]="","",--([@[Mode de visite]]="Interaction ? distance"))</f>
        <v/>
      </c>
    </row>
    <row r="113">
      <c r="B113" t="inlineStr">
        <is>
          <t>BM00117</t>
        </is>
      </c>
      <c r="C113" t="inlineStr">
        <is>
          <t>Harrison</t>
        </is>
      </c>
      <c r="D113" t="inlineStr">
        <is>
          <t>Julia</t>
        </is>
      </c>
      <c r="E113" t="inlineStr">
        <is>
          <t>S6</t>
        </is>
      </c>
      <c r="F113" t="inlineStr">
        <is>
          <t>Coco CHANEL</t>
        </is>
      </c>
      <c r="G113" t="inlineStr">
        <is>
          <t>Face à face</t>
        </is>
      </c>
      <c r="H113" t="n">
        <v>44111</v>
      </c>
      <c r="I113" t="inlineStr">
        <is>
          <t>15 min</t>
        </is>
      </c>
      <c r="J113" s="29">
        <f>IF([@[Date visite]]="","",YEAR([@[Date visite]]))</f>
        <v/>
      </c>
      <c r="K113" s="29">
        <f>IF([@[Date visite]]="","",MONTH([@[Date visite]]))</f>
        <v/>
      </c>
      <c r="L113" s="29">
        <f>IF([@Secteur]="","",IF(ISNUMBER(MATCH([@Secteur],{"S1","S2","S3","S4","S5","S6"},0)),1,0))</f>
        <v/>
      </c>
      <c r="M113">
        <f>IF([@Identifiant]="","",XLOOKUP([@Identifiant],tblMedecins[Identifiant],tblMedecins[R?gion],""))</f>
        <v/>
      </c>
      <c r="N113">
        <f>IF([@RegionMedecin]="","",IF(OR([@RegionMedecin]="Nord",[@RegionMedecin]="Sud"),[@RegionMedecin],"Hors_cible"))</f>
        <v/>
      </c>
      <c r="O113" s="29">
        <f>IF([@[Dur?e de la visite]]="","",VALUE(SUBSTITUTE([@[Dur?e de la visite]]," min","")))</f>
        <v/>
      </c>
      <c r="P113" s="29">
        <f>IF([@[Mode de visite]]="","",--([@[Mode de visite]]="Face ? face"))</f>
        <v/>
      </c>
      <c r="Q113" s="29">
        <f>IF([@[Mode de visite]]="","",--([@[Mode de visite]]="Interaction ? distance"))</f>
        <v/>
      </c>
    </row>
    <row r="114">
      <c r="B114" t="inlineStr">
        <is>
          <t>BM00125</t>
        </is>
      </c>
      <c r="C114" t="inlineStr">
        <is>
          <t>Orban</t>
        </is>
      </c>
      <c r="D114" t="inlineStr">
        <is>
          <t>André</t>
        </is>
      </c>
      <c r="E114" t="inlineStr">
        <is>
          <t>S6</t>
        </is>
      </c>
      <c r="F114" t="inlineStr">
        <is>
          <t>Coco CHANEL</t>
        </is>
      </c>
      <c r="G114" t="inlineStr">
        <is>
          <t>Face à face</t>
        </is>
      </c>
      <c r="H114" t="n">
        <v>44120</v>
      </c>
      <c r="I114" t="inlineStr">
        <is>
          <t>15 min</t>
        </is>
      </c>
      <c r="J114" s="29">
        <f>IF([@[Date visite]]="","",YEAR([@[Date visite]]))</f>
        <v/>
      </c>
      <c r="K114" s="29">
        <f>IF([@[Date visite]]="","",MONTH([@[Date visite]]))</f>
        <v/>
      </c>
      <c r="L114" s="29">
        <f>IF([@Secteur]="","",IF(ISNUMBER(MATCH([@Secteur],{"S1","S2","S3","S4","S5","S6"},0)),1,0))</f>
        <v/>
      </c>
      <c r="M114">
        <f>IF([@Identifiant]="","",XLOOKUP([@Identifiant],tblMedecins[Identifiant],tblMedecins[R?gion],""))</f>
        <v/>
      </c>
      <c r="N114">
        <f>IF([@RegionMedecin]="","",IF(OR([@RegionMedecin]="Nord",[@RegionMedecin]="Sud"),[@RegionMedecin],"Hors_cible"))</f>
        <v/>
      </c>
      <c r="O114" s="29">
        <f>IF([@[Dur?e de la visite]]="","",VALUE(SUBSTITUTE([@[Dur?e de la visite]]," min","")))</f>
        <v/>
      </c>
      <c r="P114" s="29">
        <f>IF([@[Mode de visite]]="","",--([@[Mode de visite]]="Face ? face"))</f>
        <v/>
      </c>
      <c r="Q114" s="29">
        <f>IF([@[Mode de visite]]="","",--([@[Mode de visite]]="Interaction ? distance"))</f>
        <v/>
      </c>
    </row>
    <row r="115">
      <c r="B115" t="inlineStr">
        <is>
          <t>BM00072</t>
        </is>
      </c>
      <c r="C115" t="inlineStr">
        <is>
          <t>Farmer</t>
        </is>
      </c>
      <c r="D115" t="inlineStr">
        <is>
          <t>Georges</t>
        </is>
      </c>
      <c r="E115" t="inlineStr">
        <is>
          <t>S6</t>
        </is>
      </c>
      <c r="F115" t="inlineStr">
        <is>
          <t>Coco CHANEL</t>
        </is>
      </c>
      <c r="G115" t="inlineStr">
        <is>
          <t>Face à face</t>
        </is>
      </c>
      <c r="H115" t="n">
        <v>44130</v>
      </c>
      <c r="I115" t="inlineStr">
        <is>
          <t>15 min</t>
        </is>
      </c>
      <c r="J115" s="29">
        <f>IF([@[Date visite]]="","",YEAR([@[Date visite]]))</f>
        <v/>
      </c>
      <c r="K115" s="29">
        <f>IF([@[Date visite]]="","",MONTH([@[Date visite]]))</f>
        <v/>
      </c>
      <c r="L115" s="29">
        <f>IF([@Secteur]="","",IF(ISNUMBER(MATCH([@Secteur],{"S1","S2","S3","S4","S5","S6"},0)),1,0))</f>
        <v/>
      </c>
      <c r="M115">
        <f>IF([@Identifiant]="","",XLOOKUP([@Identifiant],tblMedecins[Identifiant],tblMedecins[R?gion],""))</f>
        <v/>
      </c>
      <c r="N115">
        <f>IF([@RegionMedecin]="","",IF(OR([@RegionMedecin]="Nord",[@RegionMedecin]="Sud"),[@RegionMedecin],"Hors_cible"))</f>
        <v/>
      </c>
      <c r="O115" s="29">
        <f>IF([@[Dur?e de la visite]]="","",VALUE(SUBSTITUTE([@[Dur?e de la visite]]," min","")))</f>
        <v/>
      </c>
      <c r="P115" s="29">
        <f>IF([@[Mode de visite]]="","",--([@[Mode de visite]]="Face ? face"))</f>
        <v/>
      </c>
      <c r="Q115" s="29">
        <f>IF([@[Mode de visite]]="","",--([@[Mode de visite]]="Interaction ? distance"))</f>
        <v/>
      </c>
    </row>
    <row r="116">
      <c r="B116" t="inlineStr">
        <is>
          <t>BM00135</t>
        </is>
      </c>
      <c r="C116" t="inlineStr">
        <is>
          <t>Lennon</t>
        </is>
      </c>
      <c r="D116" t="inlineStr">
        <is>
          <t>Cléopatre</t>
        </is>
      </c>
      <c r="E116" t="inlineStr">
        <is>
          <t>S6</t>
        </is>
      </c>
      <c r="F116" t="inlineStr">
        <is>
          <t>Coco CHANEL</t>
        </is>
      </c>
      <c r="G116" t="inlineStr">
        <is>
          <t>Face à face</t>
        </is>
      </c>
      <c r="H116" t="n">
        <v>44162</v>
      </c>
      <c r="I116" t="inlineStr">
        <is>
          <t>15 min</t>
        </is>
      </c>
      <c r="J116" s="29">
        <f>IF([@[Date visite]]="","",YEAR([@[Date visite]]))</f>
        <v/>
      </c>
      <c r="K116" s="29">
        <f>IF([@[Date visite]]="","",MONTH([@[Date visite]]))</f>
        <v/>
      </c>
      <c r="L116" s="29">
        <f>IF([@Secteur]="","",IF(ISNUMBER(MATCH([@Secteur],{"S1","S2","S3","S4","S5","S6"},0)),1,0))</f>
        <v/>
      </c>
      <c r="M116">
        <f>IF([@Identifiant]="","",XLOOKUP([@Identifiant],tblMedecins[Identifiant],tblMedecins[R?gion],""))</f>
        <v/>
      </c>
      <c r="N116">
        <f>IF([@RegionMedecin]="","",IF(OR([@RegionMedecin]="Nord",[@RegionMedecin]="Sud"),[@RegionMedecin],"Hors_cible"))</f>
        <v/>
      </c>
      <c r="O116" s="29">
        <f>IF([@[Dur?e de la visite]]="","",VALUE(SUBSTITUTE([@[Dur?e de la visite]]," min","")))</f>
        <v/>
      </c>
      <c r="P116" s="29">
        <f>IF([@[Mode de visite]]="","",--([@[Mode de visite]]="Face ? face"))</f>
        <v/>
      </c>
      <c r="Q116" s="29">
        <f>IF([@[Mode de visite]]="","",--([@[Mode de visite]]="Interaction ? distance"))</f>
        <v/>
      </c>
    </row>
    <row r="117">
      <c r="B117" t="inlineStr">
        <is>
          <t>BM00125</t>
        </is>
      </c>
      <c r="C117" t="inlineStr">
        <is>
          <t>Orban</t>
        </is>
      </c>
      <c r="D117" t="inlineStr">
        <is>
          <t>André</t>
        </is>
      </c>
      <c r="E117" t="inlineStr">
        <is>
          <t>S6</t>
        </is>
      </c>
      <c r="F117" t="inlineStr">
        <is>
          <t>Coco CHANEL</t>
        </is>
      </c>
      <c r="G117" t="inlineStr">
        <is>
          <t>Face à face</t>
        </is>
      </c>
      <c r="H117" t="n">
        <v>44168</v>
      </c>
      <c r="I117" t="inlineStr">
        <is>
          <t>15 min</t>
        </is>
      </c>
      <c r="J117" s="29">
        <f>IF([@[Date visite]]="","",YEAR([@[Date visite]]))</f>
        <v/>
      </c>
      <c r="K117" s="29">
        <f>IF([@[Date visite]]="","",MONTH([@[Date visite]]))</f>
        <v/>
      </c>
      <c r="L117" s="29">
        <f>IF([@Secteur]="","",IF(ISNUMBER(MATCH([@Secteur],{"S1","S2","S3","S4","S5","S6"},0)),1,0))</f>
        <v/>
      </c>
      <c r="M117">
        <f>IF([@Identifiant]="","",XLOOKUP([@Identifiant],tblMedecins[Identifiant],tblMedecins[R?gion],""))</f>
        <v/>
      </c>
      <c r="N117">
        <f>IF([@RegionMedecin]="","",IF(OR([@RegionMedecin]="Nord",[@RegionMedecin]="Sud"),[@RegionMedecin],"Hors_cible"))</f>
        <v/>
      </c>
      <c r="O117" s="29">
        <f>IF([@[Dur?e de la visite]]="","",VALUE(SUBSTITUTE([@[Dur?e de la visite]]," min","")))</f>
        <v/>
      </c>
      <c r="P117" s="29">
        <f>IF([@[Mode de visite]]="","",--([@[Mode de visite]]="Face ? face"))</f>
        <v/>
      </c>
      <c r="Q117" s="29">
        <f>IF([@[Mode de visite]]="","",--([@[Mode de visite]]="Interaction ? distance"))</f>
        <v/>
      </c>
    </row>
    <row r="118">
      <c r="B118" t="inlineStr">
        <is>
          <t>BM00021</t>
        </is>
      </c>
      <c r="C118" t="inlineStr">
        <is>
          <t>Exarchopoulos</t>
        </is>
      </c>
      <c r="D118" t="inlineStr">
        <is>
          <t>Venus</t>
        </is>
      </c>
      <c r="E118" t="inlineStr">
        <is>
          <t>S6</t>
        </is>
      </c>
      <c r="F118" t="inlineStr">
        <is>
          <t>Coco CHANEL</t>
        </is>
      </c>
      <c r="G118" t="inlineStr">
        <is>
          <t>Face à face</t>
        </is>
      </c>
      <c r="H118" t="n">
        <v>44176</v>
      </c>
      <c r="I118" t="inlineStr">
        <is>
          <t>15 min</t>
        </is>
      </c>
      <c r="J118" s="29">
        <f>IF([@[Date visite]]="","",YEAR([@[Date visite]]))</f>
        <v/>
      </c>
      <c r="K118" s="29">
        <f>IF([@[Date visite]]="","",MONTH([@[Date visite]]))</f>
        <v/>
      </c>
      <c r="L118" s="29">
        <f>IF([@Secteur]="","",IF(ISNUMBER(MATCH([@Secteur],{"S1","S2","S3","S4","S5","S6"},0)),1,0))</f>
        <v/>
      </c>
      <c r="M118">
        <f>IF([@Identifiant]="","",XLOOKUP([@Identifiant],tblMedecins[Identifiant],tblMedecins[R?gion],""))</f>
        <v/>
      </c>
      <c r="N118">
        <f>IF([@RegionMedecin]="","",IF(OR([@RegionMedecin]="Nord",[@RegionMedecin]="Sud"),[@RegionMedecin],"Hors_cible"))</f>
        <v/>
      </c>
      <c r="O118" s="29">
        <f>IF([@[Dur?e de la visite]]="","",VALUE(SUBSTITUTE([@[Dur?e de la visite]]," min","")))</f>
        <v/>
      </c>
      <c r="P118" s="29">
        <f>IF([@[Mode de visite]]="","",--([@[Mode de visite]]="Face ? face"))</f>
        <v/>
      </c>
      <c r="Q118" s="29">
        <f>IF([@[Mode de visite]]="","",--([@[Mode de visite]]="Interaction ? distance"))</f>
        <v/>
      </c>
    </row>
    <row r="119">
      <c r="B119" t="inlineStr">
        <is>
          <t>BM00133</t>
        </is>
      </c>
      <c r="C119" t="inlineStr">
        <is>
          <t>Chabal</t>
        </is>
      </c>
      <c r="D119" t="inlineStr">
        <is>
          <t>Bernadette</t>
        </is>
      </c>
      <c r="E119" t="inlineStr">
        <is>
          <t>S6</t>
        </is>
      </c>
      <c r="F119" t="inlineStr">
        <is>
          <t>Coco CHANEL</t>
        </is>
      </c>
      <c r="G119" t="inlineStr">
        <is>
          <t>Face à face</t>
        </is>
      </c>
      <c r="H119" t="n">
        <v>44184</v>
      </c>
      <c r="I119" t="inlineStr">
        <is>
          <t>15 min</t>
        </is>
      </c>
      <c r="J119" s="29">
        <f>IF([@[Date visite]]="","",YEAR([@[Date visite]]))</f>
        <v/>
      </c>
      <c r="K119" s="29">
        <f>IF([@[Date visite]]="","",MONTH([@[Date visite]]))</f>
        <v/>
      </c>
      <c r="L119" s="29">
        <f>IF([@Secteur]="","",IF(ISNUMBER(MATCH([@Secteur],{"S1","S2","S3","S4","S5","S6"},0)),1,0))</f>
        <v/>
      </c>
      <c r="M119">
        <f>IF([@Identifiant]="","",XLOOKUP([@Identifiant],tblMedecins[Identifiant],tblMedecins[R?gion],""))</f>
        <v/>
      </c>
      <c r="N119">
        <f>IF([@RegionMedecin]="","",IF(OR([@RegionMedecin]="Nord",[@RegionMedecin]="Sud"),[@RegionMedecin],"Hors_cible"))</f>
        <v/>
      </c>
      <c r="O119" s="29">
        <f>IF([@[Dur?e de la visite]]="","",VALUE(SUBSTITUTE([@[Dur?e de la visite]]," min","")))</f>
        <v/>
      </c>
      <c r="P119" s="29">
        <f>IF([@[Mode de visite]]="","",--([@[Mode de visite]]="Face ? face"))</f>
        <v/>
      </c>
      <c r="Q119" s="29">
        <f>IF([@[Mode de visite]]="","",--([@[Mode de visite]]="Interaction ? distance"))</f>
        <v/>
      </c>
    </row>
    <row r="120">
      <c r="B120" t="inlineStr">
        <is>
          <t>BM00133</t>
        </is>
      </c>
      <c r="C120" t="inlineStr">
        <is>
          <t>Chabal</t>
        </is>
      </c>
      <c r="D120" t="inlineStr">
        <is>
          <t>Bernadette</t>
        </is>
      </c>
      <c r="E120" t="inlineStr">
        <is>
          <t>S6</t>
        </is>
      </c>
      <c r="F120" t="inlineStr">
        <is>
          <t>Coco CHANEL</t>
        </is>
      </c>
      <c r="G120" t="inlineStr">
        <is>
          <t>Face à face</t>
        </is>
      </c>
      <c r="H120" t="n">
        <v>44189</v>
      </c>
      <c r="I120" t="inlineStr">
        <is>
          <t>15 min</t>
        </is>
      </c>
      <c r="J120" s="29">
        <f>IF([@[Date visite]]="","",YEAR([@[Date visite]]))</f>
        <v/>
      </c>
      <c r="K120" s="29">
        <f>IF([@[Date visite]]="","",MONTH([@[Date visite]]))</f>
        <v/>
      </c>
      <c r="L120" s="29">
        <f>IF([@Secteur]="","",IF(ISNUMBER(MATCH([@Secteur],{"S1","S2","S3","S4","S5","S6"},0)),1,0))</f>
        <v/>
      </c>
      <c r="M120">
        <f>IF([@Identifiant]="","",XLOOKUP([@Identifiant],tblMedecins[Identifiant],tblMedecins[R?gion],""))</f>
        <v/>
      </c>
      <c r="N120">
        <f>IF([@RegionMedecin]="","",IF(OR([@RegionMedecin]="Nord",[@RegionMedecin]="Sud"),[@RegionMedecin],"Hors_cible"))</f>
        <v/>
      </c>
      <c r="O120" s="29">
        <f>IF([@[Dur?e de la visite]]="","",VALUE(SUBSTITUTE([@[Dur?e de la visite]]," min","")))</f>
        <v/>
      </c>
      <c r="P120" s="29">
        <f>IF([@[Mode de visite]]="","",--([@[Mode de visite]]="Face ? face"))</f>
        <v/>
      </c>
      <c r="Q120" s="29">
        <f>IF([@[Mode de visite]]="","",--([@[Mode de visite]]="Interaction ? distance"))</f>
        <v/>
      </c>
    </row>
    <row r="121">
      <c r="B121" t="inlineStr">
        <is>
          <t>BM00069</t>
        </is>
      </c>
      <c r="C121" t="inlineStr">
        <is>
          <t>Céline</t>
        </is>
      </c>
      <c r="D121" t="inlineStr">
        <is>
          <t>Hervé</t>
        </is>
      </c>
      <c r="E121" t="inlineStr">
        <is>
          <t>S1</t>
        </is>
      </c>
      <c r="F121" t="inlineStr">
        <is>
          <t>Marie CURIE</t>
        </is>
      </c>
      <c r="G121" t="inlineStr">
        <is>
          <t>Face à face</t>
        </is>
      </c>
      <c r="H121" t="n">
        <v>43858</v>
      </c>
      <c r="I121" t="inlineStr">
        <is>
          <t>15 min</t>
        </is>
      </c>
      <c r="J121" s="29">
        <f>IF([@[Date visite]]="","",YEAR([@[Date visite]]))</f>
        <v/>
      </c>
      <c r="K121" s="29">
        <f>IF([@[Date visite]]="","",MONTH([@[Date visite]]))</f>
        <v/>
      </c>
      <c r="L121" s="29">
        <f>IF([@Secteur]="","",IF(ISNUMBER(MATCH([@Secteur],{"S1","S2","S3","S4","S5","S6"},0)),1,0))</f>
        <v/>
      </c>
      <c r="M121">
        <f>IF([@Identifiant]="","",XLOOKUP([@Identifiant],tblMedecins[Identifiant],tblMedecins[R?gion],""))</f>
        <v/>
      </c>
      <c r="N121">
        <f>IF([@RegionMedecin]="","",IF(OR([@RegionMedecin]="Nord",[@RegionMedecin]="Sud"),[@RegionMedecin],"Hors_cible"))</f>
        <v/>
      </c>
      <c r="O121" s="29">
        <f>IF([@[Dur?e de la visite]]="","",VALUE(SUBSTITUTE([@[Dur?e de la visite]]," min","")))</f>
        <v/>
      </c>
      <c r="P121" s="29">
        <f>IF([@[Mode de visite]]="","",--([@[Mode de visite]]="Face ? face"))</f>
        <v/>
      </c>
      <c r="Q121" s="29">
        <f>IF([@[Mode de visite]]="","",--([@[Mode de visite]]="Interaction ? distance"))</f>
        <v/>
      </c>
    </row>
    <row r="122">
      <c r="B122" t="inlineStr">
        <is>
          <t>BM00101</t>
        </is>
      </c>
      <c r="C122" t="inlineStr">
        <is>
          <t>McCartney</t>
        </is>
      </c>
      <c r="D122" t="inlineStr">
        <is>
          <t>Valéry</t>
        </is>
      </c>
      <c r="E122" t="inlineStr">
        <is>
          <t>S1</t>
        </is>
      </c>
      <c r="F122" t="inlineStr">
        <is>
          <t>Marie CURIE</t>
        </is>
      </c>
      <c r="G122" t="inlineStr">
        <is>
          <t>Face à face</t>
        </is>
      </c>
      <c r="H122" t="n">
        <v>43859</v>
      </c>
      <c r="I122" t="inlineStr">
        <is>
          <t>15 min</t>
        </is>
      </c>
      <c r="J122" s="29">
        <f>IF([@[Date visite]]="","",YEAR([@[Date visite]]))</f>
        <v/>
      </c>
      <c r="K122" s="29">
        <f>IF([@[Date visite]]="","",MONTH([@[Date visite]]))</f>
        <v/>
      </c>
      <c r="L122" s="29">
        <f>IF([@Secteur]="","",IF(ISNUMBER(MATCH([@Secteur],{"S1","S2","S3","S4","S5","S6"},0)),1,0))</f>
        <v/>
      </c>
      <c r="M122">
        <f>IF([@Identifiant]="","",XLOOKUP([@Identifiant],tblMedecins[Identifiant],tblMedecins[R?gion],""))</f>
        <v/>
      </c>
      <c r="N122">
        <f>IF([@RegionMedecin]="","",IF(OR([@RegionMedecin]="Nord",[@RegionMedecin]="Sud"),[@RegionMedecin],"Hors_cible"))</f>
        <v/>
      </c>
      <c r="O122" s="29">
        <f>IF([@[Dur?e de la visite]]="","",VALUE(SUBSTITUTE([@[Dur?e de la visite]]," min","")))</f>
        <v/>
      </c>
      <c r="P122" s="29">
        <f>IF([@[Mode de visite]]="","",--([@[Mode de visite]]="Face ? face"))</f>
        <v/>
      </c>
      <c r="Q122" s="29">
        <f>IF([@[Mode de visite]]="","",--([@[Mode de visite]]="Interaction ? distance"))</f>
        <v/>
      </c>
    </row>
    <row r="123">
      <c r="B123" t="inlineStr">
        <is>
          <t>BM00025</t>
        </is>
      </c>
      <c r="C123" t="inlineStr">
        <is>
          <t>Vidal</t>
        </is>
      </c>
      <c r="D123" t="inlineStr">
        <is>
          <t>Micheline</t>
        </is>
      </c>
      <c r="E123" t="inlineStr">
        <is>
          <t>S1</t>
        </is>
      </c>
      <c r="F123" t="inlineStr">
        <is>
          <t>Marie CURIE</t>
        </is>
      </c>
      <c r="G123" t="inlineStr">
        <is>
          <t>Face à face</t>
        </is>
      </c>
      <c r="H123" t="n">
        <v>43887</v>
      </c>
      <c r="I123" t="inlineStr">
        <is>
          <t>15 min</t>
        </is>
      </c>
      <c r="J123" s="29">
        <f>IF([@[Date visite]]="","",YEAR([@[Date visite]]))</f>
        <v/>
      </c>
      <c r="K123" s="29">
        <f>IF([@[Date visite]]="","",MONTH([@[Date visite]]))</f>
        <v/>
      </c>
      <c r="L123" s="29">
        <f>IF([@Secteur]="","",IF(ISNUMBER(MATCH([@Secteur],{"S1","S2","S3","S4","S5","S6"},0)),1,0))</f>
        <v/>
      </c>
      <c r="M123">
        <f>IF([@Identifiant]="","",XLOOKUP([@Identifiant],tblMedecins[Identifiant],tblMedecins[R?gion],""))</f>
        <v/>
      </c>
      <c r="N123">
        <f>IF([@RegionMedecin]="","",IF(OR([@RegionMedecin]="Nord",[@RegionMedecin]="Sud"),[@RegionMedecin],"Hors_cible"))</f>
        <v/>
      </c>
      <c r="O123" s="29">
        <f>IF([@[Dur?e de la visite]]="","",VALUE(SUBSTITUTE([@[Dur?e de la visite]]," min","")))</f>
        <v/>
      </c>
      <c r="P123" s="29">
        <f>IF([@[Mode de visite]]="","",--([@[Mode de visite]]="Face ? face"))</f>
        <v/>
      </c>
      <c r="Q123" s="29">
        <f>IF([@[Mode de visite]]="","",--([@[Mode de visite]]="Interaction ? distance"))</f>
        <v/>
      </c>
    </row>
    <row r="124">
      <c r="B124" t="inlineStr">
        <is>
          <t>BM00124</t>
        </is>
      </c>
      <c r="C124" t="inlineStr">
        <is>
          <t>Diaz</t>
        </is>
      </c>
      <c r="D124" t="inlineStr">
        <is>
          <t>Pauline</t>
        </is>
      </c>
      <c r="E124" t="inlineStr">
        <is>
          <t>S1</t>
        </is>
      </c>
      <c r="F124" t="inlineStr">
        <is>
          <t>Marie CURIE</t>
        </is>
      </c>
      <c r="G124" t="inlineStr">
        <is>
          <t>Face à face</t>
        </is>
      </c>
      <c r="H124" t="n">
        <v>43894</v>
      </c>
      <c r="I124" t="inlineStr">
        <is>
          <t>15 min</t>
        </is>
      </c>
      <c r="J124" s="29">
        <f>IF([@[Date visite]]="","",YEAR([@[Date visite]]))</f>
        <v/>
      </c>
      <c r="K124" s="29">
        <f>IF([@[Date visite]]="","",MONTH([@[Date visite]]))</f>
        <v/>
      </c>
      <c r="L124" s="29">
        <f>IF([@Secteur]="","",IF(ISNUMBER(MATCH([@Secteur],{"S1","S2","S3","S4","S5","S6"},0)),1,0))</f>
        <v/>
      </c>
      <c r="M124">
        <f>IF([@Identifiant]="","",XLOOKUP([@Identifiant],tblMedecins[Identifiant],tblMedecins[R?gion],""))</f>
        <v/>
      </c>
      <c r="N124">
        <f>IF([@RegionMedecin]="","",IF(OR([@RegionMedecin]="Nord",[@RegionMedecin]="Sud"),[@RegionMedecin],"Hors_cible"))</f>
        <v/>
      </c>
      <c r="O124" s="29">
        <f>IF([@[Dur?e de la visite]]="","",VALUE(SUBSTITUTE([@[Dur?e de la visite]]," min","")))</f>
        <v/>
      </c>
      <c r="P124" s="29">
        <f>IF([@[Mode de visite]]="","",--([@[Mode de visite]]="Face ? face"))</f>
        <v/>
      </c>
      <c r="Q124" s="29">
        <f>IF([@[Mode de visite]]="","",--([@[Mode de visite]]="Interaction ? distance"))</f>
        <v/>
      </c>
    </row>
    <row r="125">
      <c r="B125" t="inlineStr">
        <is>
          <t>BM00035</t>
        </is>
      </c>
      <c r="C125" t="inlineStr">
        <is>
          <t>Brassens</t>
        </is>
      </c>
      <c r="D125" t="inlineStr">
        <is>
          <t>Valéry</t>
        </is>
      </c>
      <c r="E125" t="inlineStr">
        <is>
          <t>S1</t>
        </is>
      </c>
      <c r="F125" t="inlineStr">
        <is>
          <t>Marie CURIE</t>
        </is>
      </c>
      <c r="G125" t="inlineStr">
        <is>
          <t>Face à face</t>
        </is>
      </c>
      <c r="H125" t="n">
        <v>43896</v>
      </c>
      <c r="I125" t="inlineStr">
        <is>
          <t>15 min</t>
        </is>
      </c>
      <c r="J125" s="29">
        <f>IF([@[Date visite]]="","",YEAR([@[Date visite]]))</f>
        <v/>
      </c>
      <c r="K125" s="29">
        <f>IF([@[Date visite]]="","",MONTH([@[Date visite]]))</f>
        <v/>
      </c>
      <c r="L125" s="29">
        <f>IF([@Secteur]="","",IF(ISNUMBER(MATCH([@Secteur],{"S1","S2","S3","S4","S5","S6"},0)),1,0))</f>
        <v/>
      </c>
      <c r="M125">
        <f>IF([@Identifiant]="","",XLOOKUP([@Identifiant],tblMedecins[Identifiant],tblMedecins[R?gion],""))</f>
        <v/>
      </c>
      <c r="N125">
        <f>IF([@RegionMedecin]="","",IF(OR([@RegionMedecin]="Nord",[@RegionMedecin]="Sud"),[@RegionMedecin],"Hors_cible"))</f>
        <v/>
      </c>
      <c r="O125" s="29">
        <f>IF([@[Dur?e de la visite]]="","",VALUE(SUBSTITUTE([@[Dur?e de la visite]]," min","")))</f>
        <v/>
      </c>
      <c r="P125" s="29">
        <f>IF([@[Mode de visite]]="","",--([@[Mode de visite]]="Face ? face"))</f>
        <v/>
      </c>
      <c r="Q125" s="29">
        <f>IF([@[Mode de visite]]="","",--([@[Mode de visite]]="Interaction ? distance"))</f>
        <v/>
      </c>
    </row>
    <row r="126">
      <c r="B126" t="inlineStr">
        <is>
          <t>BM00139</t>
        </is>
      </c>
      <c r="C126" t="inlineStr">
        <is>
          <t>Chabal</t>
        </is>
      </c>
      <c r="D126" t="inlineStr">
        <is>
          <t>Charles</t>
        </is>
      </c>
      <c r="E126" t="inlineStr">
        <is>
          <t>S1</t>
        </is>
      </c>
      <c r="F126" t="inlineStr">
        <is>
          <t>Marie CURIE</t>
        </is>
      </c>
      <c r="G126" t="inlineStr">
        <is>
          <t>Face à face</t>
        </is>
      </c>
      <c r="H126" t="n">
        <v>43531</v>
      </c>
      <c r="I126" t="inlineStr">
        <is>
          <t>15 min</t>
        </is>
      </c>
      <c r="J126" s="29">
        <f>IF([@[Date visite]]="","",YEAR([@[Date visite]]))</f>
        <v/>
      </c>
      <c r="K126" s="29">
        <f>IF([@[Date visite]]="","",MONTH([@[Date visite]]))</f>
        <v/>
      </c>
      <c r="L126" s="29">
        <f>IF([@Secteur]="","",IF(ISNUMBER(MATCH([@Secteur],{"S1","S2","S3","S4","S5","S6"},0)),1,0))</f>
        <v/>
      </c>
      <c r="M126">
        <f>IF([@Identifiant]="","",XLOOKUP([@Identifiant],tblMedecins[Identifiant],tblMedecins[R?gion],""))</f>
        <v/>
      </c>
      <c r="N126">
        <f>IF([@RegionMedecin]="","",IF(OR([@RegionMedecin]="Nord",[@RegionMedecin]="Sud"),[@RegionMedecin],"Hors_cible"))</f>
        <v/>
      </c>
      <c r="O126" s="29">
        <f>IF([@[Dur?e de la visite]]="","",VALUE(SUBSTITUTE([@[Dur?e de la visite]]," min","")))</f>
        <v/>
      </c>
      <c r="P126" s="29">
        <f>IF([@[Mode de visite]]="","",--([@[Mode de visite]]="Face ? face"))</f>
        <v/>
      </c>
      <c r="Q126" s="29">
        <f>IF([@[Mode de visite]]="","",--([@[Mode de visite]]="Interaction ? distance"))</f>
        <v/>
      </c>
    </row>
    <row r="127">
      <c r="B127" t="inlineStr">
        <is>
          <t>BM00139</t>
        </is>
      </c>
      <c r="C127" t="inlineStr">
        <is>
          <t>Chabal</t>
        </is>
      </c>
      <c r="D127" t="inlineStr">
        <is>
          <t>Charles</t>
        </is>
      </c>
      <c r="E127" t="inlineStr">
        <is>
          <t>S1</t>
        </is>
      </c>
      <c r="F127" t="inlineStr">
        <is>
          <t>Marie CURIE</t>
        </is>
      </c>
      <c r="G127" t="inlineStr">
        <is>
          <t>Face à face</t>
        </is>
      </c>
      <c r="H127" t="n">
        <v>43927</v>
      </c>
      <c r="I127" t="inlineStr">
        <is>
          <t>15 min</t>
        </is>
      </c>
      <c r="J127" s="29">
        <f>IF([@[Date visite]]="","",YEAR([@[Date visite]]))</f>
        <v/>
      </c>
      <c r="K127" s="29">
        <f>IF([@[Date visite]]="","",MONTH([@[Date visite]]))</f>
        <v/>
      </c>
      <c r="L127" s="29">
        <f>IF([@Secteur]="","",IF(ISNUMBER(MATCH([@Secteur],{"S1","S2","S3","S4","S5","S6"},0)),1,0))</f>
        <v/>
      </c>
      <c r="M127">
        <f>IF([@Identifiant]="","",XLOOKUP([@Identifiant],tblMedecins[Identifiant],tblMedecins[R?gion],""))</f>
        <v/>
      </c>
      <c r="N127">
        <f>IF([@RegionMedecin]="","",IF(OR([@RegionMedecin]="Nord",[@RegionMedecin]="Sud"),[@RegionMedecin],"Hors_cible"))</f>
        <v/>
      </c>
      <c r="O127" s="29">
        <f>IF([@[Dur?e de la visite]]="","",VALUE(SUBSTITUTE([@[Dur?e de la visite]]," min","")))</f>
        <v/>
      </c>
      <c r="P127" s="29">
        <f>IF([@[Mode de visite]]="","",--([@[Mode de visite]]="Face ? face"))</f>
        <v/>
      </c>
      <c r="Q127" s="29">
        <f>IF([@[Mode de visite]]="","",--([@[Mode de visite]]="Interaction ? distance"))</f>
        <v/>
      </c>
    </row>
    <row r="128">
      <c r="B128" t="inlineStr">
        <is>
          <t>BM00011</t>
        </is>
      </c>
      <c r="C128" t="inlineStr">
        <is>
          <t>Brady</t>
        </is>
      </c>
      <c r="D128" t="inlineStr">
        <is>
          <t>Margaret</t>
        </is>
      </c>
      <c r="E128" t="inlineStr">
        <is>
          <t>S1</t>
        </is>
      </c>
      <c r="F128" t="inlineStr">
        <is>
          <t>Marie CURIE</t>
        </is>
      </c>
      <c r="G128" t="inlineStr">
        <is>
          <t>Face à face</t>
        </is>
      </c>
      <c r="H128" t="n">
        <v>43985</v>
      </c>
      <c r="I128" t="inlineStr">
        <is>
          <t>15 min</t>
        </is>
      </c>
      <c r="J128" s="29">
        <f>IF([@[Date visite]]="","",YEAR([@[Date visite]]))</f>
        <v/>
      </c>
      <c r="K128" s="29">
        <f>IF([@[Date visite]]="","",MONTH([@[Date visite]]))</f>
        <v/>
      </c>
      <c r="L128" s="29">
        <f>IF([@Secteur]="","",IF(ISNUMBER(MATCH([@Secteur],{"S1","S2","S3","S4","S5","S6"},0)),1,0))</f>
        <v/>
      </c>
      <c r="M128">
        <f>IF([@Identifiant]="","",XLOOKUP([@Identifiant],tblMedecins[Identifiant],tblMedecins[R?gion],""))</f>
        <v/>
      </c>
      <c r="N128">
        <f>IF([@RegionMedecin]="","",IF(OR([@RegionMedecin]="Nord",[@RegionMedecin]="Sud"),[@RegionMedecin],"Hors_cible"))</f>
        <v/>
      </c>
      <c r="O128" s="29">
        <f>IF([@[Dur?e de la visite]]="","",VALUE(SUBSTITUTE([@[Dur?e de la visite]]," min","")))</f>
        <v/>
      </c>
      <c r="P128" s="29">
        <f>IF([@[Mode de visite]]="","",--([@[Mode de visite]]="Face ? face"))</f>
        <v/>
      </c>
      <c r="Q128" s="29">
        <f>IF([@[Mode de visite]]="","",--([@[Mode de visite]]="Interaction ? distance"))</f>
        <v/>
      </c>
    </row>
    <row r="129">
      <c r="B129" t="inlineStr">
        <is>
          <t>BM00076</t>
        </is>
      </c>
      <c r="C129" t="inlineStr">
        <is>
          <t>Michalo</t>
        </is>
      </c>
      <c r="D129" t="inlineStr">
        <is>
          <t>Judie</t>
        </is>
      </c>
      <c r="E129" t="inlineStr">
        <is>
          <t>S1</t>
        </is>
      </c>
      <c r="F129" t="inlineStr">
        <is>
          <t>Marie CURIE</t>
        </is>
      </c>
      <c r="G129" t="inlineStr">
        <is>
          <t>Face à face</t>
        </is>
      </c>
      <c r="H129" t="n">
        <v>43993</v>
      </c>
      <c r="I129" t="inlineStr">
        <is>
          <t>15 min</t>
        </is>
      </c>
      <c r="J129" s="29">
        <f>IF([@[Date visite]]="","",YEAR([@[Date visite]]))</f>
        <v/>
      </c>
      <c r="K129" s="29">
        <f>IF([@[Date visite]]="","",MONTH([@[Date visite]]))</f>
        <v/>
      </c>
      <c r="L129" s="29">
        <f>IF([@Secteur]="","",IF(ISNUMBER(MATCH([@Secteur],{"S1","S2","S3","S4","S5","S6"},0)),1,0))</f>
        <v/>
      </c>
      <c r="M129">
        <f>IF([@Identifiant]="","",XLOOKUP([@Identifiant],tblMedecins[Identifiant],tblMedecins[R?gion],""))</f>
        <v/>
      </c>
      <c r="N129">
        <f>IF([@RegionMedecin]="","",IF(OR([@RegionMedecin]="Nord",[@RegionMedecin]="Sud"),[@RegionMedecin],"Hors_cible"))</f>
        <v/>
      </c>
      <c r="O129" s="29">
        <f>IF([@[Dur?e de la visite]]="","",VALUE(SUBSTITUTE([@[Dur?e de la visite]]," min","")))</f>
        <v/>
      </c>
      <c r="P129" s="29">
        <f>IF([@[Mode de visite]]="","",--([@[Mode de visite]]="Face ? face"))</f>
        <v/>
      </c>
      <c r="Q129" s="29">
        <f>IF([@[Mode de visite]]="","",--([@[Mode de visite]]="Interaction ? distance"))</f>
        <v/>
      </c>
    </row>
    <row r="130">
      <c r="B130" t="inlineStr">
        <is>
          <t>BM00139</t>
        </is>
      </c>
      <c r="C130" t="inlineStr">
        <is>
          <t>Chabal</t>
        </is>
      </c>
      <c r="D130" t="inlineStr">
        <is>
          <t>Charles</t>
        </is>
      </c>
      <c r="E130" t="inlineStr">
        <is>
          <t>S1</t>
        </is>
      </c>
      <c r="F130" t="inlineStr">
        <is>
          <t>Marie CURIE</t>
        </is>
      </c>
      <c r="G130" t="inlineStr">
        <is>
          <t>Face à face</t>
        </is>
      </c>
      <c r="H130" t="n">
        <v>43994</v>
      </c>
      <c r="I130" t="inlineStr">
        <is>
          <t>15 min</t>
        </is>
      </c>
      <c r="J130" s="29">
        <f>IF([@[Date visite]]="","",YEAR([@[Date visite]]))</f>
        <v/>
      </c>
      <c r="K130" s="29">
        <f>IF([@[Date visite]]="","",MONTH([@[Date visite]]))</f>
        <v/>
      </c>
      <c r="L130" s="29">
        <f>IF([@Secteur]="","",IF(ISNUMBER(MATCH([@Secteur],{"S1","S2","S3","S4","S5","S6"},0)),1,0))</f>
        <v/>
      </c>
      <c r="M130">
        <f>IF([@Identifiant]="","",XLOOKUP([@Identifiant],tblMedecins[Identifiant],tblMedecins[R?gion],""))</f>
        <v/>
      </c>
      <c r="N130">
        <f>IF([@RegionMedecin]="","",IF(OR([@RegionMedecin]="Nord",[@RegionMedecin]="Sud"),[@RegionMedecin],"Hors_cible"))</f>
        <v/>
      </c>
      <c r="O130" s="29">
        <f>IF([@[Dur?e de la visite]]="","",VALUE(SUBSTITUTE([@[Dur?e de la visite]]," min","")))</f>
        <v/>
      </c>
      <c r="P130" s="29">
        <f>IF([@[Mode de visite]]="","",--([@[Mode de visite]]="Face ? face"))</f>
        <v/>
      </c>
      <c r="Q130" s="29">
        <f>IF([@[Mode de visite]]="","",--([@[Mode de visite]]="Interaction ? distance"))</f>
        <v/>
      </c>
    </row>
    <row r="131">
      <c r="B131" t="inlineStr">
        <is>
          <t>BM00122</t>
        </is>
      </c>
      <c r="C131" t="inlineStr">
        <is>
          <t>Michelet</t>
        </is>
      </c>
      <c r="D131" t="inlineStr">
        <is>
          <t>Ursule</t>
        </is>
      </c>
      <c r="E131" t="inlineStr">
        <is>
          <t>S1</t>
        </is>
      </c>
      <c r="F131" t="inlineStr">
        <is>
          <t>Marie CURIE</t>
        </is>
      </c>
      <c r="G131" t="inlineStr">
        <is>
          <t>Face à face</t>
        </is>
      </c>
      <c r="H131" t="n">
        <v>44000</v>
      </c>
      <c r="I131" t="inlineStr">
        <is>
          <t>15 min</t>
        </is>
      </c>
      <c r="J131" s="29">
        <f>IF([@[Date visite]]="","",YEAR([@[Date visite]]))</f>
        <v/>
      </c>
      <c r="K131" s="29">
        <f>IF([@[Date visite]]="","",MONTH([@[Date visite]]))</f>
        <v/>
      </c>
      <c r="L131" s="29">
        <f>IF([@Secteur]="","",IF(ISNUMBER(MATCH([@Secteur],{"S1","S2","S3","S4","S5","S6"},0)),1,0))</f>
        <v/>
      </c>
      <c r="M131">
        <f>IF([@Identifiant]="","",XLOOKUP([@Identifiant],tblMedecins[Identifiant],tblMedecins[R?gion],""))</f>
        <v/>
      </c>
      <c r="N131">
        <f>IF([@RegionMedecin]="","",IF(OR([@RegionMedecin]="Nord",[@RegionMedecin]="Sud"),[@RegionMedecin],"Hors_cible"))</f>
        <v/>
      </c>
      <c r="O131" s="29">
        <f>IF([@[Dur?e de la visite]]="","",VALUE(SUBSTITUTE([@[Dur?e de la visite]]," min","")))</f>
        <v/>
      </c>
      <c r="P131" s="29">
        <f>IF([@[Mode de visite]]="","",--([@[Mode de visite]]="Face ? face"))</f>
        <v/>
      </c>
      <c r="Q131" s="29">
        <f>IF([@[Mode de visite]]="","",--([@[Mode de visite]]="Interaction ? distance"))</f>
        <v/>
      </c>
    </row>
    <row r="132">
      <c r="B132" t="inlineStr">
        <is>
          <t>BM00088</t>
        </is>
      </c>
      <c r="C132" t="inlineStr">
        <is>
          <t>Exarchopoulos</t>
        </is>
      </c>
      <c r="D132" t="inlineStr">
        <is>
          <t>Berthe</t>
        </is>
      </c>
      <c r="E132" t="inlineStr">
        <is>
          <t>S1</t>
        </is>
      </c>
      <c r="F132" t="inlineStr">
        <is>
          <t>Marie CURIE</t>
        </is>
      </c>
      <c r="G132" t="inlineStr">
        <is>
          <t>Face à face</t>
        </is>
      </c>
      <c r="H132" t="n">
        <v>44033</v>
      </c>
      <c r="I132" t="inlineStr">
        <is>
          <t>15 min</t>
        </is>
      </c>
      <c r="J132" s="29">
        <f>IF([@[Date visite]]="","",YEAR([@[Date visite]]))</f>
        <v/>
      </c>
      <c r="K132" s="29">
        <f>IF([@[Date visite]]="","",MONTH([@[Date visite]]))</f>
        <v/>
      </c>
      <c r="L132" s="29">
        <f>IF([@Secteur]="","",IF(ISNUMBER(MATCH([@Secteur],{"S1","S2","S3","S4","S5","S6"},0)),1,0))</f>
        <v/>
      </c>
      <c r="M132">
        <f>IF([@Identifiant]="","",XLOOKUP([@Identifiant],tblMedecins[Identifiant],tblMedecins[R?gion],""))</f>
        <v/>
      </c>
      <c r="N132">
        <f>IF([@RegionMedecin]="","",IF(OR([@RegionMedecin]="Nord",[@RegionMedecin]="Sud"),[@RegionMedecin],"Hors_cible"))</f>
        <v/>
      </c>
      <c r="O132" s="29">
        <f>IF([@[Dur?e de la visite]]="","",VALUE(SUBSTITUTE([@[Dur?e de la visite]]," min","")))</f>
        <v/>
      </c>
      <c r="P132" s="29">
        <f>IF([@[Mode de visite]]="","",--([@[Mode de visite]]="Face ? face"))</f>
        <v/>
      </c>
      <c r="Q132" s="29">
        <f>IF([@[Mode de visite]]="","",--([@[Mode de visite]]="Interaction ? distance"))</f>
        <v/>
      </c>
    </row>
    <row r="133">
      <c r="B133" t="inlineStr">
        <is>
          <t>BM00124</t>
        </is>
      </c>
      <c r="C133" t="inlineStr">
        <is>
          <t>Diaz</t>
        </is>
      </c>
      <c r="D133" t="inlineStr">
        <is>
          <t>Pauline</t>
        </is>
      </c>
      <c r="E133" t="inlineStr">
        <is>
          <t>S1</t>
        </is>
      </c>
      <c r="F133" t="inlineStr">
        <is>
          <t>Marie CURIE</t>
        </is>
      </c>
      <c r="G133" t="inlineStr">
        <is>
          <t>Face à face</t>
        </is>
      </c>
      <c r="H133" t="n">
        <v>44042</v>
      </c>
      <c r="I133" t="inlineStr">
        <is>
          <t>15 min</t>
        </is>
      </c>
      <c r="J133" s="29">
        <f>IF([@[Date visite]]="","",YEAR([@[Date visite]]))</f>
        <v/>
      </c>
      <c r="K133" s="29">
        <f>IF([@[Date visite]]="","",MONTH([@[Date visite]]))</f>
        <v/>
      </c>
      <c r="L133" s="29">
        <f>IF([@Secteur]="","",IF(ISNUMBER(MATCH([@Secteur],{"S1","S2","S3","S4","S5","S6"},0)),1,0))</f>
        <v/>
      </c>
      <c r="M133">
        <f>IF([@Identifiant]="","",XLOOKUP([@Identifiant],tblMedecins[Identifiant],tblMedecins[R?gion],""))</f>
        <v/>
      </c>
      <c r="N133">
        <f>IF([@RegionMedecin]="","",IF(OR([@RegionMedecin]="Nord",[@RegionMedecin]="Sud"),[@RegionMedecin],"Hors_cible"))</f>
        <v/>
      </c>
      <c r="O133" s="29">
        <f>IF([@[Dur?e de la visite]]="","",VALUE(SUBSTITUTE([@[Dur?e de la visite]]," min","")))</f>
        <v/>
      </c>
      <c r="P133" s="29">
        <f>IF([@[Mode de visite]]="","",--([@[Mode de visite]]="Face ? face"))</f>
        <v/>
      </c>
      <c r="Q133" s="29">
        <f>IF([@[Mode de visite]]="","",--([@[Mode de visite]]="Interaction ? distance"))</f>
        <v/>
      </c>
    </row>
    <row r="134">
      <c r="B134" t="inlineStr">
        <is>
          <t>BM00139</t>
        </is>
      </c>
      <c r="C134" t="inlineStr">
        <is>
          <t>Chabal</t>
        </is>
      </c>
      <c r="D134" t="inlineStr">
        <is>
          <t>Charles</t>
        </is>
      </c>
      <c r="E134" t="inlineStr">
        <is>
          <t>S1</t>
        </is>
      </c>
      <c r="F134" t="inlineStr">
        <is>
          <t>Marie CURIE</t>
        </is>
      </c>
      <c r="G134" t="inlineStr">
        <is>
          <t>Face à face</t>
        </is>
      </c>
      <c r="H134" t="n">
        <v>44043</v>
      </c>
      <c r="I134" t="inlineStr">
        <is>
          <t>15 min</t>
        </is>
      </c>
      <c r="J134" s="29">
        <f>IF([@[Date visite]]="","",YEAR([@[Date visite]]))</f>
        <v/>
      </c>
      <c r="K134" s="29">
        <f>IF([@[Date visite]]="","",MONTH([@[Date visite]]))</f>
        <v/>
      </c>
      <c r="L134" s="29">
        <f>IF([@Secteur]="","",IF(ISNUMBER(MATCH([@Secteur],{"S1","S2","S3","S4","S5","S6"},0)),1,0))</f>
        <v/>
      </c>
      <c r="M134">
        <f>IF([@Identifiant]="","",XLOOKUP([@Identifiant],tblMedecins[Identifiant],tblMedecins[R?gion],""))</f>
        <v/>
      </c>
      <c r="N134">
        <f>IF([@RegionMedecin]="","",IF(OR([@RegionMedecin]="Nord",[@RegionMedecin]="Sud"),[@RegionMedecin],"Hors_cible"))</f>
        <v/>
      </c>
      <c r="O134" s="29">
        <f>IF([@[Dur?e de la visite]]="","",VALUE(SUBSTITUTE([@[Dur?e de la visite]]," min","")))</f>
        <v/>
      </c>
      <c r="P134" s="29">
        <f>IF([@[Mode de visite]]="","",--([@[Mode de visite]]="Face ? face"))</f>
        <v/>
      </c>
      <c r="Q134" s="29">
        <f>IF([@[Mode de visite]]="","",--([@[Mode de visite]]="Interaction ? distance"))</f>
        <v/>
      </c>
    </row>
    <row r="135">
      <c r="B135" t="inlineStr">
        <is>
          <t>BM00110</t>
        </is>
      </c>
      <c r="C135" t="inlineStr">
        <is>
          <t>Chabal</t>
        </is>
      </c>
      <c r="D135" t="inlineStr">
        <is>
          <t>Jerry</t>
        </is>
      </c>
      <c r="E135" t="inlineStr">
        <is>
          <t>S1</t>
        </is>
      </c>
      <c r="F135" t="inlineStr">
        <is>
          <t>Marie CURIE</t>
        </is>
      </c>
      <c r="G135" t="inlineStr">
        <is>
          <t>Face à face</t>
        </is>
      </c>
      <c r="H135" t="n">
        <v>44051</v>
      </c>
      <c r="I135" t="inlineStr">
        <is>
          <t>15 min</t>
        </is>
      </c>
      <c r="J135" s="29">
        <f>IF([@[Date visite]]="","",YEAR([@[Date visite]]))</f>
        <v/>
      </c>
      <c r="K135" s="29">
        <f>IF([@[Date visite]]="","",MONTH([@[Date visite]]))</f>
        <v/>
      </c>
      <c r="L135" s="29">
        <f>IF([@Secteur]="","",IF(ISNUMBER(MATCH([@Secteur],{"S1","S2","S3","S4","S5","S6"},0)),1,0))</f>
        <v/>
      </c>
      <c r="M135">
        <f>IF([@Identifiant]="","",XLOOKUP([@Identifiant],tblMedecins[Identifiant],tblMedecins[R?gion],""))</f>
        <v/>
      </c>
      <c r="N135">
        <f>IF([@RegionMedecin]="","",IF(OR([@RegionMedecin]="Nord",[@RegionMedecin]="Sud"),[@RegionMedecin],"Hors_cible"))</f>
        <v/>
      </c>
      <c r="O135" s="29">
        <f>IF([@[Dur?e de la visite]]="","",VALUE(SUBSTITUTE([@[Dur?e de la visite]]," min","")))</f>
        <v/>
      </c>
      <c r="P135" s="29">
        <f>IF([@[Mode de visite]]="","",--([@[Mode de visite]]="Face ? face"))</f>
        <v/>
      </c>
      <c r="Q135" s="29">
        <f>IF([@[Mode de visite]]="","",--([@[Mode de visite]]="Interaction ? distance"))</f>
        <v/>
      </c>
    </row>
    <row r="136">
      <c r="B136" t="inlineStr">
        <is>
          <t>BM00122</t>
        </is>
      </c>
      <c r="C136" t="inlineStr">
        <is>
          <t>Michelet</t>
        </is>
      </c>
      <c r="D136" t="inlineStr">
        <is>
          <t>Ursule</t>
        </is>
      </c>
      <c r="E136" t="inlineStr">
        <is>
          <t>S1</t>
        </is>
      </c>
      <c r="F136" t="inlineStr">
        <is>
          <t>Marie CURIE</t>
        </is>
      </c>
      <c r="G136" t="inlineStr">
        <is>
          <t>Face à face</t>
        </is>
      </c>
      <c r="H136" t="n">
        <v>44058</v>
      </c>
      <c r="I136" t="inlineStr">
        <is>
          <t>15 min</t>
        </is>
      </c>
      <c r="J136" s="29">
        <f>IF([@[Date visite]]="","",YEAR([@[Date visite]]))</f>
        <v/>
      </c>
      <c r="K136" s="29">
        <f>IF([@[Date visite]]="","",MONTH([@[Date visite]]))</f>
        <v/>
      </c>
      <c r="L136" s="29">
        <f>IF([@Secteur]="","",IF(ISNUMBER(MATCH([@Secteur],{"S1","S2","S3","S4","S5","S6"},0)),1,0))</f>
        <v/>
      </c>
      <c r="M136">
        <f>IF([@Identifiant]="","",XLOOKUP([@Identifiant],tblMedecins[Identifiant],tblMedecins[R?gion],""))</f>
        <v/>
      </c>
      <c r="N136">
        <f>IF([@RegionMedecin]="","",IF(OR([@RegionMedecin]="Nord",[@RegionMedecin]="Sud"),[@RegionMedecin],"Hors_cible"))</f>
        <v/>
      </c>
      <c r="O136" s="29">
        <f>IF([@[Dur?e de la visite]]="","",VALUE(SUBSTITUTE([@[Dur?e de la visite]]," min","")))</f>
        <v/>
      </c>
      <c r="P136" s="29">
        <f>IF([@[Mode de visite]]="","",--([@[Mode de visite]]="Face ? face"))</f>
        <v/>
      </c>
      <c r="Q136" s="29">
        <f>IF([@[Mode de visite]]="","",--([@[Mode de visite]]="Interaction ? distance"))</f>
        <v/>
      </c>
    </row>
    <row r="137">
      <c r="B137" t="inlineStr">
        <is>
          <t>BM00127</t>
        </is>
      </c>
      <c r="C137" t="inlineStr">
        <is>
          <t>Star</t>
        </is>
      </c>
      <c r="D137" t="inlineStr">
        <is>
          <t>Micheline</t>
        </is>
      </c>
      <c r="E137" t="inlineStr">
        <is>
          <t>S1</t>
        </is>
      </c>
      <c r="F137" t="inlineStr">
        <is>
          <t>Marie CURIE</t>
        </is>
      </c>
      <c r="G137" t="inlineStr">
        <is>
          <t>Face à face</t>
        </is>
      </c>
      <c r="H137" t="n">
        <v>44071</v>
      </c>
      <c r="I137" t="inlineStr">
        <is>
          <t>15 min</t>
        </is>
      </c>
      <c r="J137" s="29">
        <f>IF([@[Date visite]]="","",YEAR([@[Date visite]]))</f>
        <v/>
      </c>
      <c r="K137" s="29">
        <f>IF([@[Date visite]]="","",MONTH([@[Date visite]]))</f>
        <v/>
      </c>
      <c r="L137" s="29">
        <f>IF([@Secteur]="","",IF(ISNUMBER(MATCH([@Secteur],{"S1","S2","S3","S4","S5","S6"},0)),1,0))</f>
        <v/>
      </c>
      <c r="M137">
        <f>IF([@Identifiant]="","",XLOOKUP([@Identifiant],tblMedecins[Identifiant],tblMedecins[R?gion],""))</f>
        <v/>
      </c>
      <c r="N137">
        <f>IF([@RegionMedecin]="","",IF(OR([@RegionMedecin]="Nord",[@RegionMedecin]="Sud"),[@RegionMedecin],"Hors_cible"))</f>
        <v/>
      </c>
      <c r="O137" s="29">
        <f>IF([@[Dur?e de la visite]]="","",VALUE(SUBSTITUTE([@[Dur?e de la visite]]," min","")))</f>
        <v/>
      </c>
      <c r="P137" s="29">
        <f>IF([@[Mode de visite]]="","",--([@[Mode de visite]]="Face ? face"))</f>
        <v/>
      </c>
      <c r="Q137" s="29">
        <f>IF([@[Mode de visite]]="","",--([@[Mode de visite]]="Interaction ? distance"))</f>
        <v/>
      </c>
    </row>
    <row r="138">
      <c r="B138" t="inlineStr">
        <is>
          <t>BM00139</t>
        </is>
      </c>
      <c r="C138" t="inlineStr">
        <is>
          <t>Chabal</t>
        </is>
      </c>
      <c r="D138" t="inlineStr">
        <is>
          <t>Charles</t>
        </is>
      </c>
      <c r="E138" t="inlineStr">
        <is>
          <t>S1</t>
        </is>
      </c>
      <c r="F138" t="inlineStr">
        <is>
          <t>Marie CURIE</t>
        </is>
      </c>
      <c r="G138" t="inlineStr">
        <is>
          <t>Face à face</t>
        </is>
      </c>
      <c r="H138" t="n">
        <v>44082</v>
      </c>
      <c r="I138" t="inlineStr">
        <is>
          <t>15 min</t>
        </is>
      </c>
      <c r="J138" s="29">
        <f>IF([@[Date visite]]="","",YEAR([@[Date visite]]))</f>
        <v/>
      </c>
      <c r="K138" s="29">
        <f>IF([@[Date visite]]="","",MONTH([@[Date visite]]))</f>
        <v/>
      </c>
      <c r="L138" s="29">
        <f>IF([@Secteur]="","",IF(ISNUMBER(MATCH([@Secteur],{"S1","S2","S3","S4","S5","S6"},0)),1,0))</f>
        <v/>
      </c>
      <c r="M138">
        <f>IF([@Identifiant]="","",XLOOKUP([@Identifiant],tblMedecins[Identifiant],tblMedecins[R?gion],""))</f>
        <v/>
      </c>
      <c r="N138">
        <f>IF([@RegionMedecin]="","",IF(OR([@RegionMedecin]="Nord",[@RegionMedecin]="Sud"),[@RegionMedecin],"Hors_cible"))</f>
        <v/>
      </c>
      <c r="O138" s="29">
        <f>IF([@[Dur?e de la visite]]="","",VALUE(SUBSTITUTE([@[Dur?e de la visite]]," min","")))</f>
        <v/>
      </c>
      <c r="P138" s="29">
        <f>IF([@[Mode de visite]]="","",--([@[Mode de visite]]="Face ? face"))</f>
        <v/>
      </c>
      <c r="Q138" s="29">
        <f>IF([@[Mode de visite]]="","",--([@[Mode de visite]]="Interaction ? distance"))</f>
        <v/>
      </c>
    </row>
    <row r="139">
      <c r="B139" t="inlineStr">
        <is>
          <t>BM00139</t>
        </is>
      </c>
      <c r="C139" t="inlineStr">
        <is>
          <t>Chabal</t>
        </is>
      </c>
      <c r="D139" t="inlineStr">
        <is>
          <t>Charles</t>
        </is>
      </c>
      <c r="E139" t="inlineStr">
        <is>
          <t>S1</t>
        </is>
      </c>
      <c r="F139" t="inlineStr">
        <is>
          <t>Marie CURIE</t>
        </is>
      </c>
      <c r="G139" t="inlineStr">
        <is>
          <t>Face à face</t>
        </is>
      </c>
      <c r="H139" t="n">
        <v>44087</v>
      </c>
      <c r="I139" t="inlineStr">
        <is>
          <t>15 min</t>
        </is>
      </c>
      <c r="J139" s="29">
        <f>IF([@[Date visite]]="","",YEAR([@[Date visite]]))</f>
        <v/>
      </c>
      <c r="K139" s="29">
        <f>IF([@[Date visite]]="","",MONTH([@[Date visite]]))</f>
        <v/>
      </c>
      <c r="L139" s="29">
        <f>IF([@Secteur]="","",IF(ISNUMBER(MATCH([@Secteur],{"S1","S2","S3","S4","S5","S6"},0)),1,0))</f>
        <v/>
      </c>
      <c r="M139">
        <f>IF([@Identifiant]="","",XLOOKUP([@Identifiant],tblMedecins[Identifiant],tblMedecins[R?gion],""))</f>
        <v/>
      </c>
      <c r="N139">
        <f>IF([@RegionMedecin]="","",IF(OR([@RegionMedecin]="Nord",[@RegionMedecin]="Sud"),[@RegionMedecin],"Hors_cible"))</f>
        <v/>
      </c>
      <c r="O139" s="29">
        <f>IF([@[Dur?e de la visite]]="","",VALUE(SUBSTITUTE([@[Dur?e de la visite]]," min","")))</f>
        <v/>
      </c>
      <c r="P139" s="29">
        <f>IF([@[Mode de visite]]="","",--([@[Mode de visite]]="Face ? face"))</f>
        <v/>
      </c>
      <c r="Q139" s="29">
        <f>IF([@[Mode de visite]]="","",--([@[Mode de visite]]="Interaction ? distance"))</f>
        <v/>
      </c>
    </row>
    <row r="140">
      <c r="B140" t="inlineStr">
        <is>
          <t>BM00122</t>
        </is>
      </c>
      <c r="C140" t="inlineStr">
        <is>
          <t>Michelet</t>
        </is>
      </c>
      <c r="D140" t="inlineStr">
        <is>
          <t>Ursule</t>
        </is>
      </c>
      <c r="E140" t="inlineStr">
        <is>
          <t>S1</t>
        </is>
      </c>
      <c r="F140" t="inlineStr">
        <is>
          <t>Marie CURIE</t>
        </is>
      </c>
      <c r="G140" t="inlineStr">
        <is>
          <t>Face à face</t>
        </is>
      </c>
      <c r="H140" t="n">
        <v>44150</v>
      </c>
      <c r="I140" t="inlineStr">
        <is>
          <t>15 min</t>
        </is>
      </c>
      <c r="J140" s="29">
        <f>IF([@[Date visite]]="","",YEAR([@[Date visite]]))</f>
        <v/>
      </c>
      <c r="K140" s="29">
        <f>IF([@[Date visite]]="","",MONTH([@[Date visite]]))</f>
        <v/>
      </c>
      <c r="L140" s="29">
        <f>IF([@Secteur]="","",IF(ISNUMBER(MATCH([@Secteur],{"S1","S2","S3","S4","S5","S6"},0)),1,0))</f>
        <v/>
      </c>
      <c r="M140">
        <f>IF([@Identifiant]="","",XLOOKUP([@Identifiant],tblMedecins[Identifiant],tblMedecins[R?gion],""))</f>
        <v/>
      </c>
      <c r="N140">
        <f>IF([@RegionMedecin]="","",IF(OR([@RegionMedecin]="Nord",[@RegionMedecin]="Sud"),[@RegionMedecin],"Hors_cible"))</f>
        <v/>
      </c>
      <c r="O140" s="29">
        <f>IF([@[Dur?e de la visite]]="","",VALUE(SUBSTITUTE([@[Dur?e de la visite]]," min","")))</f>
        <v/>
      </c>
      <c r="P140" s="29">
        <f>IF([@[Mode de visite]]="","",--([@[Mode de visite]]="Face ? face"))</f>
        <v/>
      </c>
      <c r="Q140" s="29">
        <f>IF([@[Mode de visite]]="","",--([@[Mode de visite]]="Interaction ? distance"))</f>
        <v/>
      </c>
    </row>
    <row r="141">
      <c r="B141" t="inlineStr">
        <is>
          <t>BM00122</t>
        </is>
      </c>
      <c r="C141" t="inlineStr">
        <is>
          <t>Michelet</t>
        </is>
      </c>
      <c r="D141" t="inlineStr">
        <is>
          <t>Ursule</t>
        </is>
      </c>
      <c r="E141" t="inlineStr">
        <is>
          <t>S1</t>
        </is>
      </c>
      <c r="F141" t="inlineStr">
        <is>
          <t>Marie CURIE</t>
        </is>
      </c>
      <c r="G141" t="inlineStr">
        <is>
          <t>Face à face</t>
        </is>
      </c>
      <c r="H141" t="n">
        <v>44163</v>
      </c>
      <c r="I141" t="inlineStr">
        <is>
          <t>15 min</t>
        </is>
      </c>
      <c r="J141" s="29">
        <f>IF([@[Date visite]]="","",YEAR([@[Date visite]]))</f>
        <v/>
      </c>
      <c r="K141" s="29">
        <f>IF([@[Date visite]]="","",MONTH([@[Date visite]]))</f>
        <v/>
      </c>
      <c r="L141" s="29">
        <f>IF([@Secteur]="","",IF(ISNUMBER(MATCH([@Secteur],{"S1","S2","S3","S4","S5","S6"},0)),1,0))</f>
        <v/>
      </c>
      <c r="M141">
        <f>IF([@Identifiant]="","",XLOOKUP([@Identifiant],tblMedecins[Identifiant],tblMedecins[R?gion],""))</f>
        <v/>
      </c>
      <c r="N141">
        <f>IF([@RegionMedecin]="","",IF(OR([@RegionMedecin]="Nord",[@RegionMedecin]="Sud"),[@RegionMedecin],"Hors_cible"))</f>
        <v/>
      </c>
      <c r="O141" s="29">
        <f>IF([@[Dur?e de la visite]]="","",VALUE(SUBSTITUTE([@[Dur?e de la visite]]," min","")))</f>
        <v/>
      </c>
      <c r="P141" s="29">
        <f>IF([@[Mode de visite]]="","",--([@[Mode de visite]]="Face ? face"))</f>
        <v/>
      </c>
      <c r="Q141" s="29">
        <f>IF([@[Mode de visite]]="","",--([@[Mode de visite]]="Interaction ? distance"))</f>
        <v/>
      </c>
    </row>
    <row r="142">
      <c r="B142" t="inlineStr">
        <is>
          <t>BM00009</t>
        </is>
      </c>
      <c r="C142" t="inlineStr">
        <is>
          <t>McLane</t>
        </is>
      </c>
      <c r="D142" t="inlineStr">
        <is>
          <t>Margaret</t>
        </is>
      </c>
      <c r="E142" t="inlineStr">
        <is>
          <t>S2</t>
        </is>
      </c>
      <c r="F142" t="inlineStr">
        <is>
          <t>Michel STROGOFF</t>
        </is>
      </c>
      <c r="G142" t="inlineStr">
        <is>
          <t>Face à face</t>
        </is>
      </c>
      <c r="H142" t="n">
        <v>43836</v>
      </c>
      <c r="I142" t="inlineStr">
        <is>
          <t>15 min</t>
        </is>
      </c>
      <c r="J142" s="29">
        <f>IF([@[Date visite]]="","",YEAR([@[Date visite]]))</f>
        <v/>
      </c>
      <c r="K142" s="29">
        <f>IF([@[Date visite]]="","",MONTH([@[Date visite]]))</f>
        <v/>
      </c>
      <c r="L142" s="29">
        <f>IF([@Secteur]="","",IF(ISNUMBER(MATCH([@Secteur],{"S1","S2","S3","S4","S5","S6"},0)),1,0))</f>
        <v/>
      </c>
      <c r="M142">
        <f>IF([@Identifiant]="","",XLOOKUP([@Identifiant],tblMedecins[Identifiant],tblMedecins[R?gion],""))</f>
        <v/>
      </c>
      <c r="N142">
        <f>IF([@RegionMedecin]="","",IF(OR([@RegionMedecin]="Nord",[@RegionMedecin]="Sud"),[@RegionMedecin],"Hors_cible"))</f>
        <v/>
      </c>
      <c r="O142" s="29">
        <f>IF([@[Dur?e de la visite]]="","",VALUE(SUBSTITUTE([@[Dur?e de la visite]]," min","")))</f>
        <v/>
      </c>
      <c r="P142" s="29">
        <f>IF([@[Mode de visite]]="","",--([@[Mode de visite]]="Face ? face"))</f>
        <v/>
      </c>
      <c r="Q142" s="29">
        <f>IF([@[Mode de visite]]="","",--([@[Mode de visite]]="Interaction ? distance"))</f>
        <v/>
      </c>
    </row>
    <row r="143">
      <c r="B143" t="inlineStr">
        <is>
          <t>BM00100</t>
        </is>
      </c>
      <c r="C143" t="inlineStr">
        <is>
          <t>McLane</t>
        </is>
      </c>
      <c r="D143" t="inlineStr">
        <is>
          <t>Jerry</t>
        </is>
      </c>
      <c r="E143" t="inlineStr">
        <is>
          <t>S2</t>
        </is>
      </c>
      <c r="F143" t="inlineStr">
        <is>
          <t>Michel STROGOFF</t>
        </is>
      </c>
      <c r="G143" t="inlineStr">
        <is>
          <t>Face à face</t>
        </is>
      </c>
      <c r="H143" t="n">
        <v>43842</v>
      </c>
      <c r="I143" t="inlineStr">
        <is>
          <t>15 min</t>
        </is>
      </c>
      <c r="J143" s="29">
        <f>IF([@[Date visite]]="","",YEAR([@[Date visite]]))</f>
        <v/>
      </c>
      <c r="K143" s="29">
        <f>IF([@[Date visite]]="","",MONTH([@[Date visite]]))</f>
        <v/>
      </c>
      <c r="L143" s="29">
        <f>IF([@Secteur]="","",IF(ISNUMBER(MATCH([@Secteur],{"S1","S2","S3","S4","S5","S6"},0)),1,0))</f>
        <v/>
      </c>
      <c r="M143">
        <f>IF([@Identifiant]="","",XLOOKUP([@Identifiant],tblMedecins[Identifiant],tblMedecins[R?gion],""))</f>
        <v/>
      </c>
      <c r="N143">
        <f>IF([@RegionMedecin]="","",IF(OR([@RegionMedecin]="Nord",[@RegionMedecin]="Sud"),[@RegionMedecin],"Hors_cible"))</f>
        <v/>
      </c>
      <c r="O143" s="29">
        <f>IF([@[Dur?e de la visite]]="","",VALUE(SUBSTITUTE([@[Dur?e de la visite]]," min","")))</f>
        <v/>
      </c>
      <c r="P143" s="29">
        <f>IF([@[Mode de visite]]="","",--([@[Mode de visite]]="Face ? face"))</f>
        <v/>
      </c>
      <c r="Q143" s="29">
        <f>IF([@[Mode de visite]]="","",--([@[Mode de visite]]="Interaction ? distance"))</f>
        <v/>
      </c>
    </row>
    <row r="144">
      <c r="B144" t="inlineStr">
        <is>
          <t>BM00014</t>
        </is>
      </c>
      <c r="C144" t="inlineStr">
        <is>
          <t>McLane</t>
        </is>
      </c>
      <c r="D144" t="inlineStr">
        <is>
          <t>Killian</t>
        </is>
      </c>
      <c r="E144" t="inlineStr">
        <is>
          <t>S2</t>
        </is>
      </c>
      <c r="F144" t="inlineStr">
        <is>
          <t>Michel STROGOFF</t>
        </is>
      </c>
      <c r="G144" t="inlineStr">
        <is>
          <t>Face à face</t>
        </is>
      </c>
      <c r="H144" t="n">
        <v>43846</v>
      </c>
      <c r="I144" t="inlineStr">
        <is>
          <t>15 min</t>
        </is>
      </c>
      <c r="J144" s="29">
        <f>IF([@[Date visite]]="","",YEAR([@[Date visite]]))</f>
        <v/>
      </c>
      <c r="K144" s="29">
        <f>IF([@[Date visite]]="","",MONTH([@[Date visite]]))</f>
        <v/>
      </c>
      <c r="L144" s="29">
        <f>IF([@Secteur]="","",IF(ISNUMBER(MATCH([@Secteur],{"S1","S2","S3","S4","S5","S6"},0)),1,0))</f>
        <v/>
      </c>
      <c r="M144">
        <f>IF([@Identifiant]="","",XLOOKUP([@Identifiant],tblMedecins[Identifiant],tblMedecins[R?gion],""))</f>
        <v/>
      </c>
      <c r="N144">
        <f>IF([@RegionMedecin]="","",IF(OR([@RegionMedecin]="Nord",[@RegionMedecin]="Sud"),[@RegionMedecin],"Hors_cible"))</f>
        <v/>
      </c>
      <c r="O144" s="29">
        <f>IF([@[Dur?e de la visite]]="","",VALUE(SUBSTITUTE([@[Dur?e de la visite]]," min","")))</f>
        <v/>
      </c>
      <c r="P144" s="29">
        <f>IF([@[Mode de visite]]="","",--([@[Mode de visite]]="Face ? face"))</f>
        <v/>
      </c>
      <c r="Q144" s="29">
        <f>IF([@[Mode de visite]]="","",--([@[Mode de visite]]="Interaction ? distance"))</f>
        <v/>
      </c>
    </row>
    <row r="145">
      <c r="B145" t="inlineStr">
        <is>
          <t>BM00146</t>
        </is>
      </c>
      <c r="C145" t="inlineStr">
        <is>
          <t>Vidal</t>
        </is>
      </c>
      <c r="D145" t="inlineStr">
        <is>
          <t>Georges</t>
        </is>
      </c>
      <c r="E145" t="inlineStr">
        <is>
          <t>S2</t>
        </is>
      </c>
      <c r="F145" t="inlineStr">
        <is>
          <t>Michel STROGOFF</t>
        </is>
      </c>
      <c r="G145" t="inlineStr">
        <is>
          <t>Face à face</t>
        </is>
      </c>
      <c r="H145" t="n">
        <v>43849</v>
      </c>
      <c r="I145" t="inlineStr">
        <is>
          <t>15 min</t>
        </is>
      </c>
      <c r="J145" s="29">
        <f>IF([@[Date visite]]="","",YEAR([@[Date visite]]))</f>
        <v/>
      </c>
      <c r="K145" s="29">
        <f>IF([@[Date visite]]="","",MONTH([@[Date visite]]))</f>
        <v/>
      </c>
      <c r="L145" s="29">
        <f>IF([@Secteur]="","",IF(ISNUMBER(MATCH([@Secteur],{"S1","S2","S3","S4","S5","S6"},0)),1,0))</f>
        <v/>
      </c>
      <c r="M145">
        <f>IF([@Identifiant]="","",XLOOKUP([@Identifiant],tblMedecins[Identifiant],tblMedecins[R?gion],""))</f>
        <v/>
      </c>
      <c r="N145">
        <f>IF([@RegionMedecin]="","",IF(OR([@RegionMedecin]="Nord",[@RegionMedecin]="Sud"),[@RegionMedecin],"Hors_cible"))</f>
        <v/>
      </c>
      <c r="O145" s="29">
        <f>IF([@[Dur?e de la visite]]="","",VALUE(SUBSTITUTE([@[Dur?e de la visite]]," min","")))</f>
        <v/>
      </c>
      <c r="P145" s="29">
        <f>IF([@[Mode de visite]]="","",--([@[Mode de visite]]="Face ? face"))</f>
        <v/>
      </c>
      <c r="Q145" s="29">
        <f>IF([@[Mode de visite]]="","",--([@[Mode de visite]]="Interaction ? distance"))</f>
        <v/>
      </c>
    </row>
    <row r="146">
      <c r="B146" t="inlineStr">
        <is>
          <t>BM00100</t>
        </is>
      </c>
      <c r="C146" t="inlineStr">
        <is>
          <t>McLane</t>
        </is>
      </c>
      <c r="D146" t="inlineStr">
        <is>
          <t>Jerry</t>
        </is>
      </c>
      <c r="E146" t="inlineStr">
        <is>
          <t>S2</t>
        </is>
      </c>
      <c r="F146" t="inlineStr">
        <is>
          <t>Michel STROGOFF</t>
        </is>
      </c>
      <c r="G146" t="inlineStr">
        <is>
          <t>Face à face</t>
        </is>
      </c>
      <c r="H146" t="n">
        <v>43877</v>
      </c>
      <c r="I146" t="inlineStr">
        <is>
          <t>15 min</t>
        </is>
      </c>
      <c r="J146" s="29">
        <f>IF([@[Date visite]]="","",YEAR([@[Date visite]]))</f>
        <v/>
      </c>
      <c r="K146" s="29">
        <f>IF([@[Date visite]]="","",MONTH([@[Date visite]]))</f>
        <v/>
      </c>
      <c r="L146" s="29">
        <f>IF([@Secteur]="","",IF(ISNUMBER(MATCH([@Secteur],{"S1","S2","S3","S4","S5","S6"},0)),1,0))</f>
        <v/>
      </c>
      <c r="M146">
        <f>IF([@Identifiant]="","",XLOOKUP([@Identifiant],tblMedecins[Identifiant],tblMedecins[R?gion],""))</f>
        <v/>
      </c>
      <c r="N146">
        <f>IF([@RegionMedecin]="","",IF(OR([@RegionMedecin]="Nord",[@RegionMedecin]="Sud"),[@RegionMedecin],"Hors_cible"))</f>
        <v/>
      </c>
      <c r="O146" s="29">
        <f>IF([@[Dur?e de la visite]]="","",VALUE(SUBSTITUTE([@[Dur?e de la visite]]," min","")))</f>
        <v/>
      </c>
      <c r="P146" s="29">
        <f>IF([@[Mode de visite]]="","",--([@[Mode de visite]]="Face ? face"))</f>
        <v/>
      </c>
      <c r="Q146" s="29">
        <f>IF([@[Mode de visite]]="","",--([@[Mode de visite]]="Interaction ? distance"))</f>
        <v/>
      </c>
    </row>
    <row r="147">
      <c r="B147" t="inlineStr">
        <is>
          <t>BM00128</t>
        </is>
      </c>
      <c r="C147" t="inlineStr">
        <is>
          <t>Diaz</t>
        </is>
      </c>
      <c r="D147" t="inlineStr">
        <is>
          <t>Cléopatre</t>
        </is>
      </c>
      <c r="E147" t="inlineStr">
        <is>
          <t>S2</t>
        </is>
      </c>
      <c r="F147" t="inlineStr">
        <is>
          <t>Michel STROGOFF</t>
        </is>
      </c>
      <c r="G147" t="inlineStr">
        <is>
          <t>Face à face</t>
        </is>
      </c>
      <c r="H147" t="n">
        <v>43877</v>
      </c>
      <c r="I147" t="inlineStr">
        <is>
          <t>15 min</t>
        </is>
      </c>
      <c r="J147" s="29">
        <f>IF([@[Date visite]]="","",YEAR([@[Date visite]]))</f>
        <v/>
      </c>
      <c r="K147" s="29">
        <f>IF([@[Date visite]]="","",MONTH([@[Date visite]]))</f>
        <v/>
      </c>
      <c r="L147" s="29">
        <f>IF([@Secteur]="","",IF(ISNUMBER(MATCH([@Secteur],{"S1","S2","S3","S4","S5","S6"},0)),1,0))</f>
        <v/>
      </c>
      <c r="M147">
        <f>IF([@Identifiant]="","",XLOOKUP([@Identifiant],tblMedecins[Identifiant],tblMedecins[R?gion],""))</f>
        <v/>
      </c>
      <c r="N147">
        <f>IF([@RegionMedecin]="","",IF(OR([@RegionMedecin]="Nord",[@RegionMedecin]="Sud"),[@RegionMedecin],"Hors_cible"))</f>
        <v/>
      </c>
      <c r="O147" s="29">
        <f>IF([@[Dur?e de la visite]]="","",VALUE(SUBSTITUTE([@[Dur?e de la visite]]," min","")))</f>
        <v/>
      </c>
      <c r="P147" s="29">
        <f>IF([@[Mode de visite]]="","",--([@[Mode de visite]]="Face ? face"))</f>
        <v/>
      </c>
      <c r="Q147" s="29">
        <f>IF([@[Mode de visite]]="","",--([@[Mode de visite]]="Interaction ? distance"))</f>
        <v/>
      </c>
    </row>
    <row r="148">
      <c r="B148" t="inlineStr">
        <is>
          <t>BM00053</t>
        </is>
      </c>
      <c r="C148" t="inlineStr">
        <is>
          <t>Orban</t>
        </is>
      </c>
      <c r="D148" t="inlineStr">
        <is>
          <t>Venus</t>
        </is>
      </c>
      <c r="E148" t="inlineStr">
        <is>
          <t>S2</t>
        </is>
      </c>
      <c r="F148" t="inlineStr">
        <is>
          <t>Michel STROGOFF</t>
        </is>
      </c>
      <c r="G148" t="inlineStr">
        <is>
          <t>Face à face</t>
        </is>
      </c>
      <c r="H148" t="n">
        <v>43908</v>
      </c>
      <c r="I148" t="inlineStr">
        <is>
          <t>15 min</t>
        </is>
      </c>
      <c r="J148" s="29">
        <f>IF([@[Date visite]]="","",YEAR([@[Date visite]]))</f>
        <v/>
      </c>
      <c r="K148" s="29">
        <f>IF([@[Date visite]]="","",MONTH([@[Date visite]]))</f>
        <v/>
      </c>
      <c r="L148" s="29">
        <f>IF([@Secteur]="","",IF(ISNUMBER(MATCH([@Secteur],{"S1","S2","S3","S4","S5","S6"},0)),1,0))</f>
        <v/>
      </c>
      <c r="M148">
        <f>IF([@Identifiant]="","",XLOOKUP([@Identifiant],tblMedecins[Identifiant],tblMedecins[R?gion],""))</f>
        <v/>
      </c>
      <c r="N148">
        <f>IF([@RegionMedecin]="","",IF(OR([@RegionMedecin]="Nord",[@RegionMedecin]="Sud"),[@RegionMedecin],"Hors_cible"))</f>
        <v/>
      </c>
      <c r="O148" s="29">
        <f>IF([@[Dur?e de la visite]]="","",VALUE(SUBSTITUTE([@[Dur?e de la visite]]," min","")))</f>
        <v/>
      </c>
      <c r="P148" s="29">
        <f>IF([@[Mode de visite]]="","",--([@[Mode de visite]]="Face ? face"))</f>
        <v/>
      </c>
      <c r="Q148" s="29">
        <f>IF([@[Mode de visite]]="","",--([@[Mode de visite]]="Interaction ? distance"))</f>
        <v/>
      </c>
    </row>
    <row r="149">
      <c r="B149" t="inlineStr">
        <is>
          <t>BM00055</t>
        </is>
      </c>
      <c r="C149" t="inlineStr">
        <is>
          <t>Farmer</t>
        </is>
      </c>
      <c r="D149" t="inlineStr">
        <is>
          <t>Nicolas</t>
        </is>
      </c>
      <c r="E149" t="inlineStr">
        <is>
          <t>S2</t>
        </is>
      </c>
      <c r="F149" t="inlineStr">
        <is>
          <t>Michel STROGOFF</t>
        </is>
      </c>
      <c r="G149" t="inlineStr">
        <is>
          <t>Face à face</t>
        </is>
      </c>
      <c r="H149" t="n">
        <v>43934</v>
      </c>
      <c r="I149" t="inlineStr">
        <is>
          <t>15 min</t>
        </is>
      </c>
      <c r="J149" s="29">
        <f>IF([@[Date visite]]="","",YEAR([@[Date visite]]))</f>
        <v/>
      </c>
      <c r="K149" s="29">
        <f>IF([@[Date visite]]="","",MONTH([@[Date visite]]))</f>
        <v/>
      </c>
      <c r="L149" s="29">
        <f>IF([@Secteur]="","",IF(ISNUMBER(MATCH([@Secteur],{"S1","S2","S3","S4","S5","S6"},0)),1,0))</f>
        <v/>
      </c>
      <c r="M149">
        <f>IF([@Identifiant]="","",XLOOKUP([@Identifiant],tblMedecins[Identifiant],tblMedecins[R?gion],""))</f>
        <v/>
      </c>
      <c r="N149">
        <f>IF([@RegionMedecin]="","",IF(OR([@RegionMedecin]="Nord",[@RegionMedecin]="Sud"),[@RegionMedecin],"Hors_cible"))</f>
        <v/>
      </c>
      <c r="O149" s="29">
        <f>IF([@[Dur?e de la visite]]="","",VALUE(SUBSTITUTE([@[Dur?e de la visite]]," min","")))</f>
        <v/>
      </c>
      <c r="P149" s="29">
        <f>IF([@[Mode de visite]]="","",--([@[Mode de visite]]="Face ? face"))</f>
        <v/>
      </c>
      <c r="Q149" s="29">
        <f>IF([@[Mode de visite]]="","",--([@[Mode de visite]]="Interaction ? distance"))</f>
        <v/>
      </c>
    </row>
    <row r="150">
      <c r="B150" t="inlineStr">
        <is>
          <t>BM00130</t>
        </is>
      </c>
      <c r="C150" t="inlineStr">
        <is>
          <t>Chabal</t>
        </is>
      </c>
      <c r="D150" t="inlineStr">
        <is>
          <t>Venus</t>
        </is>
      </c>
      <c r="E150" t="inlineStr">
        <is>
          <t>S2</t>
        </is>
      </c>
      <c r="F150" t="inlineStr">
        <is>
          <t>Michel STROGOFF</t>
        </is>
      </c>
      <c r="G150" t="inlineStr">
        <is>
          <t>Face à face</t>
        </is>
      </c>
      <c r="H150" t="n">
        <v>43939</v>
      </c>
      <c r="I150" t="inlineStr">
        <is>
          <t>15 min</t>
        </is>
      </c>
      <c r="J150" s="29">
        <f>IF([@[Date visite]]="","",YEAR([@[Date visite]]))</f>
        <v/>
      </c>
      <c r="K150" s="29">
        <f>IF([@[Date visite]]="","",MONTH([@[Date visite]]))</f>
        <v/>
      </c>
      <c r="L150" s="29">
        <f>IF([@Secteur]="","",IF(ISNUMBER(MATCH([@Secteur],{"S1","S2","S3","S4","S5","S6"},0)),1,0))</f>
        <v/>
      </c>
      <c r="M150">
        <f>IF([@Identifiant]="","",XLOOKUP([@Identifiant],tblMedecins[Identifiant],tblMedecins[R?gion],""))</f>
        <v/>
      </c>
      <c r="N150">
        <f>IF([@RegionMedecin]="","",IF(OR([@RegionMedecin]="Nord",[@RegionMedecin]="Sud"),[@RegionMedecin],"Hors_cible"))</f>
        <v/>
      </c>
      <c r="O150" s="29">
        <f>IF([@[Dur?e de la visite]]="","",VALUE(SUBSTITUTE([@[Dur?e de la visite]]," min","")))</f>
        <v/>
      </c>
      <c r="P150" s="29">
        <f>IF([@[Mode de visite]]="","",--([@[Mode de visite]]="Face ? face"))</f>
        <v/>
      </c>
      <c r="Q150" s="29">
        <f>IF([@[Mode de visite]]="","",--([@[Mode de visite]]="Interaction ? distance"))</f>
        <v/>
      </c>
    </row>
    <row r="151">
      <c r="B151" t="inlineStr">
        <is>
          <t>BM00128</t>
        </is>
      </c>
      <c r="C151" t="inlineStr">
        <is>
          <t>Diaz</t>
        </is>
      </c>
      <c r="D151" t="inlineStr">
        <is>
          <t>Cléopatre</t>
        </is>
      </c>
      <c r="E151" t="inlineStr">
        <is>
          <t>S2</t>
        </is>
      </c>
      <c r="F151" t="inlineStr">
        <is>
          <t>Michel STROGOFF</t>
        </is>
      </c>
      <c r="G151" t="inlineStr">
        <is>
          <t>Face à face</t>
        </is>
      </c>
      <c r="H151" t="n">
        <v>44000</v>
      </c>
      <c r="I151" t="inlineStr">
        <is>
          <t>15 min</t>
        </is>
      </c>
      <c r="J151" s="29">
        <f>IF([@[Date visite]]="","",YEAR([@[Date visite]]))</f>
        <v/>
      </c>
      <c r="K151" s="29">
        <f>IF([@[Date visite]]="","",MONTH([@[Date visite]]))</f>
        <v/>
      </c>
      <c r="L151" s="29">
        <f>IF([@Secteur]="","",IF(ISNUMBER(MATCH([@Secteur],{"S1","S2","S3","S4","S5","S6"},0)),1,0))</f>
        <v/>
      </c>
      <c r="M151">
        <f>IF([@Identifiant]="","",XLOOKUP([@Identifiant],tblMedecins[Identifiant],tblMedecins[R?gion],""))</f>
        <v/>
      </c>
      <c r="N151">
        <f>IF([@RegionMedecin]="","",IF(OR([@RegionMedecin]="Nord",[@RegionMedecin]="Sud"),[@RegionMedecin],"Hors_cible"))</f>
        <v/>
      </c>
      <c r="O151" s="29">
        <f>IF([@[Dur?e de la visite]]="","",VALUE(SUBSTITUTE([@[Dur?e de la visite]]," min","")))</f>
        <v/>
      </c>
      <c r="P151" s="29">
        <f>IF([@[Mode de visite]]="","",--([@[Mode de visite]]="Face ? face"))</f>
        <v/>
      </c>
      <c r="Q151" s="29">
        <f>IF([@[Mode de visite]]="","",--([@[Mode de visite]]="Interaction ? distance"))</f>
        <v/>
      </c>
    </row>
    <row r="152">
      <c r="B152" t="inlineStr">
        <is>
          <t>BM00100</t>
        </is>
      </c>
      <c r="C152" t="inlineStr">
        <is>
          <t>McLane</t>
        </is>
      </c>
      <c r="D152" t="inlineStr">
        <is>
          <t>Jerry</t>
        </is>
      </c>
      <c r="E152" t="inlineStr">
        <is>
          <t>S2</t>
        </is>
      </c>
      <c r="F152" t="inlineStr">
        <is>
          <t>Michel STROGOFF</t>
        </is>
      </c>
      <c r="G152" t="inlineStr">
        <is>
          <t>Face à face</t>
        </is>
      </c>
      <c r="H152" t="n">
        <v>44030</v>
      </c>
      <c r="I152" t="inlineStr">
        <is>
          <t>15 min</t>
        </is>
      </c>
      <c r="J152" s="29">
        <f>IF([@[Date visite]]="","",YEAR([@[Date visite]]))</f>
        <v/>
      </c>
      <c r="K152" s="29">
        <f>IF([@[Date visite]]="","",MONTH([@[Date visite]]))</f>
        <v/>
      </c>
      <c r="L152" s="29">
        <f>IF([@Secteur]="","",IF(ISNUMBER(MATCH([@Secteur],{"S1","S2","S3","S4","S5","S6"},0)),1,0))</f>
        <v/>
      </c>
      <c r="M152">
        <f>IF([@Identifiant]="","",XLOOKUP([@Identifiant],tblMedecins[Identifiant],tblMedecins[R?gion],""))</f>
        <v/>
      </c>
      <c r="N152">
        <f>IF([@RegionMedecin]="","",IF(OR([@RegionMedecin]="Nord",[@RegionMedecin]="Sud"),[@RegionMedecin],"Hors_cible"))</f>
        <v/>
      </c>
      <c r="O152" s="29">
        <f>IF([@[Dur?e de la visite]]="","",VALUE(SUBSTITUTE([@[Dur?e de la visite]]," min","")))</f>
        <v/>
      </c>
      <c r="P152" s="29">
        <f>IF([@[Mode de visite]]="","",--([@[Mode de visite]]="Face ? face"))</f>
        <v/>
      </c>
      <c r="Q152" s="29">
        <f>IF([@[Mode de visite]]="","",--([@[Mode de visite]]="Interaction ? distance"))</f>
        <v/>
      </c>
    </row>
    <row r="153">
      <c r="B153" t="inlineStr">
        <is>
          <t>BM00058</t>
        </is>
      </c>
      <c r="C153" t="inlineStr">
        <is>
          <t>Star</t>
        </is>
      </c>
      <c r="D153" t="inlineStr">
        <is>
          <t>Léa</t>
        </is>
      </c>
      <c r="E153" t="inlineStr">
        <is>
          <t>S2</t>
        </is>
      </c>
      <c r="F153" t="inlineStr">
        <is>
          <t>Michel STROGOFF</t>
        </is>
      </c>
      <c r="G153" t="inlineStr">
        <is>
          <t>Face à face</t>
        </is>
      </c>
      <c r="H153" t="n">
        <v>44434</v>
      </c>
      <c r="I153" t="inlineStr">
        <is>
          <t>15 min</t>
        </is>
      </c>
      <c r="J153" s="29">
        <f>IF([@[Date visite]]="","",YEAR([@[Date visite]]))</f>
        <v/>
      </c>
      <c r="K153" s="29">
        <f>IF([@[Date visite]]="","",MONTH([@[Date visite]]))</f>
        <v/>
      </c>
      <c r="L153" s="29">
        <f>IF([@Secteur]="","",IF(ISNUMBER(MATCH([@Secteur],{"S1","S2","S3","S4","S5","S6"},0)),1,0))</f>
        <v/>
      </c>
      <c r="M153">
        <f>IF([@Identifiant]="","",XLOOKUP([@Identifiant],tblMedecins[Identifiant],tblMedecins[R?gion],""))</f>
        <v/>
      </c>
      <c r="N153">
        <f>IF([@RegionMedecin]="","",IF(OR([@RegionMedecin]="Nord",[@RegionMedecin]="Sud"),[@RegionMedecin],"Hors_cible"))</f>
        <v/>
      </c>
      <c r="O153" s="29">
        <f>IF([@[Dur?e de la visite]]="","",VALUE(SUBSTITUTE([@[Dur?e de la visite]]," min","")))</f>
        <v/>
      </c>
      <c r="P153" s="29">
        <f>IF([@[Mode de visite]]="","",--([@[Mode de visite]]="Face ? face"))</f>
        <v/>
      </c>
      <c r="Q153" s="29">
        <f>IF([@[Mode de visite]]="","",--([@[Mode de visite]]="Interaction ? distance"))</f>
        <v/>
      </c>
    </row>
    <row r="154">
      <c r="B154" t="inlineStr">
        <is>
          <t>BM00055</t>
        </is>
      </c>
      <c r="C154" t="inlineStr">
        <is>
          <t>Farmer</t>
        </is>
      </c>
      <c r="D154" t="inlineStr">
        <is>
          <t>Nicolas</t>
        </is>
      </c>
      <c r="E154" t="inlineStr">
        <is>
          <t>S2</t>
        </is>
      </c>
      <c r="F154" t="inlineStr">
        <is>
          <t>Michel STROGOFF</t>
        </is>
      </c>
      <c r="G154" t="inlineStr">
        <is>
          <t>Face à face</t>
        </is>
      </c>
      <c r="H154" t="n">
        <v>44070</v>
      </c>
      <c r="I154" t="inlineStr">
        <is>
          <t>15 min</t>
        </is>
      </c>
      <c r="J154" s="29">
        <f>IF([@[Date visite]]="","",YEAR([@[Date visite]]))</f>
        <v/>
      </c>
      <c r="K154" s="29">
        <f>IF([@[Date visite]]="","",MONTH([@[Date visite]]))</f>
        <v/>
      </c>
      <c r="L154" s="29">
        <f>IF([@Secteur]="","",IF(ISNUMBER(MATCH([@Secteur],{"S1","S2","S3","S4","S5","S6"},0)),1,0))</f>
        <v/>
      </c>
      <c r="M154">
        <f>IF([@Identifiant]="","",XLOOKUP([@Identifiant],tblMedecins[Identifiant],tblMedecins[R?gion],""))</f>
        <v/>
      </c>
      <c r="N154">
        <f>IF([@RegionMedecin]="","",IF(OR([@RegionMedecin]="Nord",[@RegionMedecin]="Sud"),[@RegionMedecin],"Hors_cible"))</f>
        <v/>
      </c>
      <c r="O154" s="29">
        <f>IF([@[Dur?e de la visite]]="","",VALUE(SUBSTITUTE([@[Dur?e de la visite]]," min","")))</f>
        <v/>
      </c>
      <c r="P154" s="29">
        <f>IF([@[Mode de visite]]="","",--([@[Mode de visite]]="Face ? face"))</f>
        <v/>
      </c>
      <c r="Q154" s="29">
        <f>IF([@[Mode de visite]]="","",--([@[Mode de visite]]="Interaction ? distance"))</f>
        <v/>
      </c>
    </row>
    <row r="155">
      <c r="B155" t="inlineStr">
        <is>
          <t>BM00055</t>
        </is>
      </c>
      <c r="C155" t="inlineStr">
        <is>
          <t>Farmer</t>
        </is>
      </c>
      <c r="D155" t="inlineStr">
        <is>
          <t>Nicolas</t>
        </is>
      </c>
      <c r="E155" t="inlineStr">
        <is>
          <t>S2</t>
        </is>
      </c>
      <c r="F155" t="inlineStr">
        <is>
          <t>Michel STROGOFF</t>
        </is>
      </c>
      <c r="G155" t="inlineStr">
        <is>
          <t>Face à face</t>
        </is>
      </c>
      <c r="H155" t="n">
        <v>44085</v>
      </c>
      <c r="I155" t="inlineStr">
        <is>
          <t>15 min</t>
        </is>
      </c>
      <c r="J155" s="29">
        <f>IF([@[Date visite]]="","",YEAR([@[Date visite]]))</f>
        <v/>
      </c>
      <c r="K155" s="29">
        <f>IF([@[Date visite]]="","",MONTH([@[Date visite]]))</f>
        <v/>
      </c>
      <c r="L155" s="29">
        <f>IF([@Secteur]="","",IF(ISNUMBER(MATCH([@Secteur],{"S1","S2","S3","S4","S5","S6"},0)),1,0))</f>
        <v/>
      </c>
      <c r="M155">
        <f>IF([@Identifiant]="","",XLOOKUP([@Identifiant],tblMedecins[Identifiant],tblMedecins[R?gion],""))</f>
        <v/>
      </c>
      <c r="N155">
        <f>IF([@RegionMedecin]="","",IF(OR([@RegionMedecin]="Nord",[@RegionMedecin]="Sud"),[@RegionMedecin],"Hors_cible"))</f>
        <v/>
      </c>
      <c r="O155" s="29">
        <f>IF([@[Dur?e de la visite]]="","",VALUE(SUBSTITUTE([@[Dur?e de la visite]]," min","")))</f>
        <v/>
      </c>
      <c r="P155" s="29">
        <f>IF([@[Mode de visite]]="","",--([@[Mode de visite]]="Face ? face"))</f>
        <v/>
      </c>
      <c r="Q155" s="29">
        <f>IF([@[Mode de visite]]="","",--([@[Mode de visite]]="Interaction ? distance"))</f>
        <v/>
      </c>
    </row>
    <row r="156">
      <c r="B156" t="inlineStr">
        <is>
          <t>BM00083</t>
        </is>
      </c>
      <c r="C156" t="inlineStr">
        <is>
          <t>Michalo</t>
        </is>
      </c>
      <c r="D156" t="inlineStr">
        <is>
          <t>Louis</t>
        </is>
      </c>
      <c r="E156" t="inlineStr">
        <is>
          <t>S2</t>
        </is>
      </c>
      <c r="F156" t="inlineStr">
        <is>
          <t>Michel STROGOFF</t>
        </is>
      </c>
      <c r="G156" t="inlineStr">
        <is>
          <t>Face à face</t>
        </is>
      </c>
      <c r="H156" t="n">
        <v>44087</v>
      </c>
      <c r="I156" t="inlineStr">
        <is>
          <t>15 min</t>
        </is>
      </c>
      <c r="J156" s="29">
        <f>IF([@[Date visite]]="","",YEAR([@[Date visite]]))</f>
        <v/>
      </c>
      <c r="K156" s="29">
        <f>IF([@[Date visite]]="","",MONTH([@[Date visite]]))</f>
        <v/>
      </c>
      <c r="L156" s="29">
        <f>IF([@Secteur]="","",IF(ISNUMBER(MATCH([@Secteur],{"S1","S2","S3","S4","S5","S6"},0)),1,0))</f>
        <v/>
      </c>
      <c r="M156">
        <f>IF([@Identifiant]="","",XLOOKUP([@Identifiant],tblMedecins[Identifiant],tblMedecins[R?gion],""))</f>
        <v/>
      </c>
      <c r="N156">
        <f>IF([@RegionMedecin]="","",IF(OR([@RegionMedecin]="Nord",[@RegionMedecin]="Sud"),[@RegionMedecin],"Hors_cible"))</f>
        <v/>
      </c>
      <c r="O156" s="29">
        <f>IF([@[Dur?e de la visite]]="","",VALUE(SUBSTITUTE([@[Dur?e de la visite]]," min","")))</f>
        <v/>
      </c>
      <c r="P156" s="29">
        <f>IF([@[Mode de visite]]="","",--([@[Mode de visite]]="Face ? face"))</f>
        <v/>
      </c>
      <c r="Q156" s="29">
        <f>IF([@[Mode de visite]]="","",--([@[Mode de visite]]="Interaction ? distance"))</f>
        <v/>
      </c>
    </row>
    <row r="157">
      <c r="B157" t="inlineStr">
        <is>
          <t>BM00053</t>
        </is>
      </c>
      <c r="C157" t="inlineStr">
        <is>
          <t>Orban</t>
        </is>
      </c>
      <c r="D157" t="inlineStr">
        <is>
          <t>Venus</t>
        </is>
      </c>
      <c r="E157" t="inlineStr">
        <is>
          <t>S2</t>
        </is>
      </c>
      <c r="F157" t="inlineStr">
        <is>
          <t>Michel STROGOFF</t>
        </is>
      </c>
      <c r="G157" t="inlineStr">
        <is>
          <t>Face à face</t>
        </is>
      </c>
      <c r="H157" t="n">
        <v>44091</v>
      </c>
      <c r="I157" t="inlineStr">
        <is>
          <t>15 min</t>
        </is>
      </c>
      <c r="J157" s="29">
        <f>IF([@[Date visite]]="","",YEAR([@[Date visite]]))</f>
        <v/>
      </c>
      <c r="K157" s="29">
        <f>IF([@[Date visite]]="","",MONTH([@[Date visite]]))</f>
        <v/>
      </c>
      <c r="L157" s="29">
        <f>IF([@Secteur]="","",IF(ISNUMBER(MATCH([@Secteur],{"S1","S2","S3","S4","S5","S6"},0)),1,0))</f>
        <v/>
      </c>
      <c r="M157">
        <f>IF([@Identifiant]="","",XLOOKUP([@Identifiant],tblMedecins[Identifiant],tblMedecins[R?gion],""))</f>
        <v/>
      </c>
      <c r="N157">
        <f>IF([@RegionMedecin]="","",IF(OR([@RegionMedecin]="Nord",[@RegionMedecin]="Sud"),[@RegionMedecin],"Hors_cible"))</f>
        <v/>
      </c>
      <c r="O157" s="29">
        <f>IF([@[Dur?e de la visite]]="","",VALUE(SUBSTITUTE([@[Dur?e de la visite]]," min","")))</f>
        <v/>
      </c>
      <c r="P157" s="29">
        <f>IF([@[Mode de visite]]="","",--([@[Mode de visite]]="Face ? face"))</f>
        <v/>
      </c>
      <c r="Q157" s="29">
        <f>IF([@[Mode de visite]]="","",--([@[Mode de visite]]="Interaction ? distance"))</f>
        <v/>
      </c>
    </row>
    <row r="158">
      <c r="B158" t="inlineStr">
        <is>
          <t>BM00073</t>
        </is>
      </c>
      <c r="C158" t="inlineStr">
        <is>
          <t>Céline</t>
        </is>
      </c>
      <c r="D158" t="inlineStr">
        <is>
          <t>Serena</t>
        </is>
      </c>
      <c r="E158" t="inlineStr">
        <is>
          <t>S2</t>
        </is>
      </c>
      <c r="F158" t="inlineStr">
        <is>
          <t>Michel STROGOFF</t>
        </is>
      </c>
      <c r="G158" t="inlineStr">
        <is>
          <t>Face à face</t>
        </is>
      </c>
      <c r="H158" t="n">
        <v>44099</v>
      </c>
      <c r="I158" t="inlineStr">
        <is>
          <t>15 min</t>
        </is>
      </c>
      <c r="J158" s="29">
        <f>IF([@[Date visite]]="","",YEAR([@[Date visite]]))</f>
        <v/>
      </c>
      <c r="K158" s="29">
        <f>IF([@[Date visite]]="","",MONTH([@[Date visite]]))</f>
        <v/>
      </c>
      <c r="L158" s="29">
        <f>IF([@Secteur]="","",IF(ISNUMBER(MATCH([@Secteur],{"S1","S2","S3","S4","S5","S6"},0)),1,0))</f>
        <v/>
      </c>
      <c r="M158">
        <f>IF([@Identifiant]="","",XLOOKUP([@Identifiant],tblMedecins[Identifiant],tblMedecins[R?gion],""))</f>
        <v/>
      </c>
      <c r="N158">
        <f>IF([@RegionMedecin]="","",IF(OR([@RegionMedecin]="Nord",[@RegionMedecin]="Sud"),[@RegionMedecin],"Hors_cible"))</f>
        <v/>
      </c>
      <c r="O158" s="29">
        <f>IF([@[Dur?e de la visite]]="","",VALUE(SUBSTITUTE([@[Dur?e de la visite]]," min","")))</f>
        <v/>
      </c>
      <c r="P158" s="29">
        <f>IF([@[Mode de visite]]="","",--([@[Mode de visite]]="Face ? face"))</f>
        <v/>
      </c>
      <c r="Q158" s="29">
        <f>IF([@[Mode de visite]]="","",--([@[Mode de visite]]="Interaction ? distance"))</f>
        <v/>
      </c>
    </row>
    <row r="159">
      <c r="B159" t="inlineStr">
        <is>
          <t>BM00142</t>
        </is>
      </c>
      <c r="C159" t="inlineStr">
        <is>
          <t>Harrison</t>
        </is>
      </c>
      <c r="D159" t="inlineStr">
        <is>
          <t>André</t>
        </is>
      </c>
      <c r="E159" t="inlineStr">
        <is>
          <t>S2</t>
        </is>
      </c>
      <c r="F159" t="inlineStr">
        <is>
          <t>Michel STROGOFF</t>
        </is>
      </c>
      <c r="G159" t="inlineStr">
        <is>
          <t>Face à face</t>
        </is>
      </c>
      <c r="H159" t="n">
        <v>44118</v>
      </c>
      <c r="I159" t="inlineStr">
        <is>
          <t>15 min</t>
        </is>
      </c>
      <c r="J159" s="29">
        <f>IF([@[Date visite]]="","",YEAR([@[Date visite]]))</f>
        <v/>
      </c>
      <c r="K159" s="29">
        <f>IF([@[Date visite]]="","",MONTH([@[Date visite]]))</f>
        <v/>
      </c>
      <c r="L159" s="29">
        <f>IF([@Secteur]="","",IF(ISNUMBER(MATCH([@Secteur],{"S1","S2","S3","S4","S5","S6"},0)),1,0))</f>
        <v/>
      </c>
      <c r="M159">
        <f>IF([@Identifiant]="","",XLOOKUP([@Identifiant],tblMedecins[Identifiant],tblMedecins[R?gion],""))</f>
        <v/>
      </c>
      <c r="N159">
        <f>IF([@RegionMedecin]="","",IF(OR([@RegionMedecin]="Nord",[@RegionMedecin]="Sud"),[@RegionMedecin],"Hors_cible"))</f>
        <v/>
      </c>
      <c r="O159" s="29">
        <f>IF([@[Dur?e de la visite]]="","",VALUE(SUBSTITUTE([@[Dur?e de la visite]]," min","")))</f>
        <v/>
      </c>
      <c r="P159" s="29">
        <f>IF([@[Mode de visite]]="","",--([@[Mode de visite]]="Face ? face"))</f>
        <v/>
      </c>
      <c r="Q159" s="29">
        <f>IF([@[Mode de visite]]="","",--([@[Mode de visite]]="Interaction ? distance"))</f>
        <v/>
      </c>
    </row>
    <row r="160">
      <c r="B160" t="inlineStr">
        <is>
          <t>BM00077</t>
        </is>
      </c>
      <c r="C160" t="inlineStr">
        <is>
          <t>Liszt</t>
        </is>
      </c>
      <c r="D160" t="inlineStr">
        <is>
          <t>Ursule</t>
        </is>
      </c>
      <c r="E160" t="inlineStr">
        <is>
          <t>S2</t>
        </is>
      </c>
      <c r="F160" t="inlineStr">
        <is>
          <t>Michel STROGOFF</t>
        </is>
      </c>
      <c r="G160" t="inlineStr">
        <is>
          <t>Face à face</t>
        </is>
      </c>
      <c r="H160" t="n">
        <v>44124</v>
      </c>
      <c r="I160" t="inlineStr">
        <is>
          <t>15 min</t>
        </is>
      </c>
      <c r="J160" s="29">
        <f>IF([@[Date visite]]="","",YEAR([@[Date visite]]))</f>
        <v/>
      </c>
      <c r="K160" s="29">
        <f>IF([@[Date visite]]="","",MONTH([@[Date visite]]))</f>
        <v/>
      </c>
      <c r="L160" s="29">
        <f>IF([@Secteur]="","",IF(ISNUMBER(MATCH([@Secteur],{"S1","S2","S3","S4","S5","S6"},0)),1,0))</f>
        <v/>
      </c>
      <c r="M160">
        <f>IF([@Identifiant]="","",XLOOKUP([@Identifiant],tblMedecins[Identifiant],tblMedecins[R?gion],""))</f>
        <v/>
      </c>
      <c r="N160">
        <f>IF([@RegionMedecin]="","",IF(OR([@RegionMedecin]="Nord",[@RegionMedecin]="Sud"),[@RegionMedecin],"Hors_cible"))</f>
        <v/>
      </c>
      <c r="O160" s="29">
        <f>IF([@[Dur?e de la visite]]="","",VALUE(SUBSTITUTE([@[Dur?e de la visite]]," min","")))</f>
        <v/>
      </c>
      <c r="P160" s="29">
        <f>IF([@[Mode de visite]]="","",--([@[Mode de visite]]="Face ? face"))</f>
        <v/>
      </c>
      <c r="Q160" s="29">
        <f>IF([@[Mode de visite]]="","",--([@[Mode de visite]]="Interaction ? distance"))</f>
        <v/>
      </c>
    </row>
    <row r="161">
      <c r="B161" t="inlineStr">
        <is>
          <t>BM00131</t>
        </is>
      </c>
      <c r="C161" t="inlineStr">
        <is>
          <t>Star</t>
        </is>
      </c>
      <c r="D161" t="inlineStr">
        <is>
          <t>Julia</t>
        </is>
      </c>
      <c r="E161" t="inlineStr">
        <is>
          <t>S2</t>
        </is>
      </c>
      <c r="F161" t="inlineStr">
        <is>
          <t>Michel STROGOFF</t>
        </is>
      </c>
      <c r="G161" t="inlineStr">
        <is>
          <t>Face à face</t>
        </is>
      </c>
      <c r="H161" t="n">
        <v>44126</v>
      </c>
      <c r="I161" t="inlineStr">
        <is>
          <t>15 min</t>
        </is>
      </c>
      <c r="J161" s="29">
        <f>IF([@[Date visite]]="","",YEAR([@[Date visite]]))</f>
        <v/>
      </c>
      <c r="K161" s="29">
        <f>IF([@[Date visite]]="","",MONTH([@[Date visite]]))</f>
        <v/>
      </c>
      <c r="L161" s="29">
        <f>IF([@Secteur]="","",IF(ISNUMBER(MATCH([@Secteur],{"S1","S2","S3","S4","S5","S6"},0)),1,0))</f>
        <v/>
      </c>
      <c r="M161">
        <f>IF([@Identifiant]="","",XLOOKUP([@Identifiant],tblMedecins[Identifiant],tblMedecins[R?gion],""))</f>
        <v/>
      </c>
      <c r="N161">
        <f>IF([@RegionMedecin]="","",IF(OR([@RegionMedecin]="Nord",[@RegionMedecin]="Sud"),[@RegionMedecin],"Hors_cible"))</f>
        <v/>
      </c>
      <c r="O161" s="29">
        <f>IF([@[Dur?e de la visite]]="","",VALUE(SUBSTITUTE([@[Dur?e de la visite]]," min","")))</f>
        <v/>
      </c>
      <c r="P161" s="29">
        <f>IF([@[Mode de visite]]="","",--([@[Mode de visite]]="Face ? face"))</f>
        <v/>
      </c>
      <c r="Q161" s="29">
        <f>IF([@[Mode de visite]]="","",--([@[Mode de visite]]="Interaction ? distance"))</f>
        <v/>
      </c>
    </row>
    <row r="162">
      <c r="B162" t="inlineStr">
        <is>
          <t>BM00100</t>
        </is>
      </c>
      <c r="C162" t="inlineStr">
        <is>
          <t>McLane</t>
        </is>
      </c>
      <c r="D162" t="inlineStr">
        <is>
          <t>Jerry</t>
        </is>
      </c>
      <c r="E162" t="inlineStr">
        <is>
          <t>S2</t>
        </is>
      </c>
      <c r="F162" t="inlineStr">
        <is>
          <t>Michel STROGOFF</t>
        </is>
      </c>
      <c r="G162" t="inlineStr">
        <is>
          <t>Face à face</t>
        </is>
      </c>
      <c r="H162" t="n">
        <v>44148</v>
      </c>
      <c r="I162" t="inlineStr">
        <is>
          <t>15 min</t>
        </is>
      </c>
      <c r="J162" s="29">
        <f>IF([@[Date visite]]="","",YEAR([@[Date visite]]))</f>
        <v/>
      </c>
      <c r="K162" s="29">
        <f>IF([@[Date visite]]="","",MONTH([@[Date visite]]))</f>
        <v/>
      </c>
      <c r="L162" s="29">
        <f>IF([@Secteur]="","",IF(ISNUMBER(MATCH([@Secteur],{"S1","S2","S3","S4","S5","S6"},0)),1,0))</f>
        <v/>
      </c>
      <c r="M162">
        <f>IF([@Identifiant]="","",XLOOKUP([@Identifiant],tblMedecins[Identifiant],tblMedecins[R?gion],""))</f>
        <v/>
      </c>
      <c r="N162">
        <f>IF([@RegionMedecin]="","",IF(OR([@RegionMedecin]="Nord",[@RegionMedecin]="Sud"),[@RegionMedecin],"Hors_cible"))</f>
        <v/>
      </c>
      <c r="O162" s="29">
        <f>IF([@[Dur?e de la visite]]="","",VALUE(SUBSTITUTE([@[Dur?e de la visite]]," min","")))</f>
        <v/>
      </c>
      <c r="P162" s="29">
        <f>IF([@[Mode de visite]]="","",--([@[Mode de visite]]="Face ? face"))</f>
        <v/>
      </c>
      <c r="Q162" s="29">
        <f>IF([@[Mode de visite]]="","",--([@[Mode de visite]]="Interaction ? distance"))</f>
        <v/>
      </c>
    </row>
    <row r="163">
      <c r="B163" t="inlineStr">
        <is>
          <t>BM00100</t>
        </is>
      </c>
      <c r="C163" t="inlineStr">
        <is>
          <t>McLane</t>
        </is>
      </c>
      <c r="D163" t="inlineStr">
        <is>
          <t>Jerry</t>
        </is>
      </c>
      <c r="E163" t="inlineStr">
        <is>
          <t>S2</t>
        </is>
      </c>
      <c r="F163" t="inlineStr">
        <is>
          <t>Michel STROGOFF</t>
        </is>
      </c>
      <c r="G163" t="inlineStr">
        <is>
          <t>Face à face</t>
        </is>
      </c>
      <c r="H163" t="n">
        <v>44157</v>
      </c>
      <c r="I163" t="inlineStr">
        <is>
          <t>15 min</t>
        </is>
      </c>
      <c r="J163" s="29">
        <f>IF([@[Date visite]]="","",YEAR([@[Date visite]]))</f>
        <v/>
      </c>
      <c r="K163" s="29">
        <f>IF([@[Date visite]]="","",MONTH([@[Date visite]]))</f>
        <v/>
      </c>
      <c r="L163" s="29">
        <f>IF([@Secteur]="","",IF(ISNUMBER(MATCH([@Secteur],{"S1","S2","S3","S4","S5","S6"},0)),1,0))</f>
        <v/>
      </c>
      <c r="M163">
        <f>IF([@Identifiant]="","",XLOOKUP([@Identifiant],tblMedecins[Identifiant],tblMedecins[R?gion],""))</f>
        <v/>
      </c>
      <c r="N163">
        <f>IF([@RegionMedecin]="","",IF(OR([@RegionMedecin]="Nord",[@RegionMedecin]="Sud"),[@RegionMedecin],"Hors_cible"))</f>
        <v/>
      </c>
      <c r="O163" s="29">
        <f>IF([@[Dur?e de la visite]]="","",VALUE(SUBSTITUTE([@[Dur?e de la visite]]," min","")))</f>
        <v/>
      </c>
      <c r="P163" s="29">
        <f>IF([@[Mode de visite]]="","",--([@[Mode de visite]]="Face ? face"))</f>
        <v/>
      </c>
      <c r="Q163" s="29">
        <f>IF([@[Mode de visite]]="","",--([@[Mode de visite]]="Interaction ? distance"))</f>
        <v/>
      </c>
    </row>
    <row r="164">
      <c r="B164" t="inlineStr">
        <is>
          <t>BM00093</t>
        </is>
      </c>
      <c r="C164" t="inlineStr">
        <is>
          <t>Hugo</t>
        </is>
      </c>
      <c r="D164" t="inlineStr">
        <is>
          <t>Jean-Jacques</t>
        </is>
      </c>
      <c r="E164" t="inlineStr">
        <is>
          <t>S2</t>
        </is>
      </c>
      <c r="F164" t="inlineStr">
        <is>
          <t>Michel STROGOFF</t>
        </is>
      </c>
      <c r="G164" t="inlineStr">
        <is>
          <t>Face à face</t>
        </is>
      </c>
      <c r="H164" t="n">
        <v>44174</v>
      </c>
      <c r="I164" t="inlineStr">
        <is>
          <t>15 min</t>
        </is>
      </c>
      <c r="J164" s="29">
        <f>IF([@[Date visite]]="","",YEAR([@[Date visite]]))</f>
        <v/>
      </c>
      <c r="K164" s="29">
        <f>IF([@[Date visite]]="","",MONTH([@[Date visite]]))</f>
        <v/>
      </c>
      <c r="L164" s="29">
        <f>IF([@Secteur]="","",IF(ISNUMBER(MATCH([@Secteur],{"S1","S2","S3","S4","S5","S6"},0)),1,0))</f>
        <v/>
      </c>
      <c r="M164">
        <f>IF([@Identifiant]="","",XLOOKUP([@Identifiant],tblMedecins[Identifiant],tblMedecins[R?gion],""))</f>
        <v/>
      </c>
      <c r="N164">
        <f>IF([@RegionMedecin]="","",IF(OR([@RegionMedecin]="Nord",[@RegionMedecin]="Sud"),[@RegionMedecin],"Hors_cible"))</f>
        <v/>
      </c>
      <c r="O164" s="29">
        <f>IF([@[Dur?e de la visite]]="","",VALUE(SUBSTITUTE([@[Dur?e de la visite]]," min","")))</f>
        <v/>
      </c>
      <c r="P164" s="29">
        <f>IF([@[Mode de visite]]="","",--([@[Mode de visite]]="Face ? face"))</f>
        <v/>
      </c>
      <c r="Q164" s="29">
        <f>IF([@[Mode de visite]]="","",--([@[Mode de visite]]="Interaction ? distance"))</f>
        <v/>
      </c>
    </row>
    <row r="165">
      <c r="B165" t="inlineStr">
        <is>
          <t>BM00153</t>
        </is>
      </c>
      <c r="C165" t="inlineStr">
        <is>
          <t>Michelet</t>
        </is>
      </c>
      <c r="D165" t="inlineStr">
        <is>
          <t>Nicolas</t>
        </is>
      </c>
      <c r="E165" t="inlineStr">
        <is>
          <t>S2</t>
        </is>
      </c>
      <c r="F165" t="inlineStr">
        <is>
          <t>Michel STROGOFF</t>
        </is>
      </c>
      <c r="G165" t="inlineStr">
        <is>
          <t>Face à face</t>
        </is>
      </c>
      <c r="H165" t="n">
        <v>44174</v>
      </c>
      <c r="I165" t="inlineStr">
        <is>
          <t>15 min</t>
        </is>
      </c>
      <c r="J165" s="29">
        <f>IF([@[Date visite]]="","",YEAR([@[Date visite]]))</f>
        <v/>
      </c>
      <c r="K165" s="29">
        <f>IF([@[Date visite]]="","",MONTH([@[Date visite]]))</f>
        <v/>
      </c>
      <c r="L165" s="29">
        <f>IF([@Secteur]="","",IF(ISNUMBER(MATCH([@Secteur],{"S1","S2","S3","S4","S5","S6"},0)),1,0))</f>
        <v/>
      </c>
      <c r="M165">
        <f>IF([@Identifiant]="","",XLOOKUP([@Identifiant],tblMedecins[Identifiant],tblMedecins[R?gion],""))</f>
        <v/>
      </c>
      <c r="N165">
        <f>IF([@RegionMedecin]="","",IF(OR([@RegionMedecin]="Nord",[@RegionMedecin]="Sud"),[@RegionMedecin],"Hors_cible"))</f>
        <v/>
      </c>
      <c r="O165" s="29">
        <f>IF([@[Dur?e de la visite]]="","",VALUE(SUBSTITUTE([@[Dur?e de la visite]]," min","")))</f>
        <v/>
      </c>
      <c r="P165" s="29">
        <f>IF([@[Mode de visite]]="","",--([@[Mode de visite]]="Face ? face"))</f>
        <v/>
      </c>
      <c r="Q165" s="29">
        <f>IF([@[Mode de visite]]="","",--([@[Mode de visite]]="Interaction ? distance"))</f>
        <v/>
      </c>
    </row>
    <row r="166">
      <c r="B166" t="inlineStr">
        <is>
          <t>BM00001</t>
        </is>
      </c>
      <c r="C166" t="inlineStr">
        <is>
          <t>McLane</t>
        </is>
      </c>
      <c r="D166" t="inlineStr">
        <is>
          <t>Hervé</t>
        </is>
      </c>
      <c r="E166" t="inlineStr">
        <is>
          <t>S4</t>
        </is>
      </c>
      <c r="F166" t="inlineStr">
        <is>
          <t>Agatha CHRISTIE</t>
        </is>
      </c>
      <c r="G166" t="inlineStr">
        <is>
          <t>Interaction à distance</t>
        </is>
      </c>
      <c r="H166" t="n">
        <v>44182</v>
      </c>
      <c r="I166" t="inlineStr">
        <is>
          <t>45 min</t>
        </is>
      </c>
      <c r="J166" s="29">
        <f>IF([@[Date visite]]="","",YEAR([@[Date visite]]))</f>
        <v/>
      </c>
      <c r="K166" s="29">
        <f>IF([@[Date visite]]="","",MONTH([@[Date visite]]))</f>
        <v/>
      </c>
      <c r="L166" s="29">
        <f>IF([@Secteur]="","",IF(ISNUMBER(MATCH([@Secteur],{"S1","S2","S3","S4","S5","S6"},0)),1,0))</f>
        <v/>
      </c>
      <c r="M166">
        <f>IF([@Identifiant]="","",XLOOKUP([@Identifiant],tblMedecins[Identifiant],tblMedecins[R?gion],""))</f>
        <v/>
      </c>
      <c r="N166">
        <f>IF([@RegionMedecin]="","",IF(OR([@RegionMedecin]="Nord",[@RegionMedecin]="Sud"),[@RegionMedecin],"Hors_cible"))</f>
        <v/>
      </c>
      <c r="O166" s="29">
        <f>IF([@[Dur?e de la visite]]="","",VALUE(SUBSTITUTE([@[Dur?e de la visite]]," min","")))</f>
        <v/>
      </c>
      <c r="P166" s="29">
        <f>IF([@[Mode de visite]]="","",--([@[Mode de visite]]="Face ? face"))</f>
        <v/>
      </c>
      <c r="Q166" s="29">
        <f>IF([@[Mode de visite]]="","",--([@[Mode de visite]]="Interaction ? distance"))</f>
        <v/>
      </c>
    </row>
    <row r="167">
      <c r="B167" t="inlineStr">
        <is>
          <t>BM00094</t>
        </is>
      </c>
      <c r="C167" t="inlineStr">
        <is>
          <t>Vidal</t>
        </is>
      </c>
      <c r="D167" t="inlineStr">
        <is>
          <t>Berthe</t>
        </is>
      </c>
      <c r="E167" t="inlineStr">
        <is>
          <t>S4</t>
        </is>
      </c>
      <c r="F167" t="inlineStr">
        <is>
          <t>Agatha CHRISTIE</t>
        </is>
      </c>
      <c r="G167" t="inlineStr">
        <is>
          <t>Interaction à distance</t>
        </is>
      </c>
      <c r="H167" t="n">
        <v>44211</v>
      </c>
      <c r="I167" t="inlineStr">
        <is>
          <t>30 min</t>
        </is>
      </c>
      <c r="J167" s="29">
        <f>IF([@[Date visite]]="","",YEAR([@[Date visite]]))</f>
        <v/>
      </c>
      <c r="K167" s="29">
        <f>IF([@[Date visite]]="","",MONTH([@[Date visite]]))</f>
        <v/>
      </c>
      <c r="L167" s="29">
        <f>IF([@Secteur]="","",IF(ISNUMBER(MATCH([@Secteur],{"S1","S2","S3","S4","S5","S6"},0)),1,0))</f>
        <v/>
      </c>
      <c r="M167">
        <f>IF([@Identifiant]="","",XLOOKUP([@Identifiant],tblMedecins[Identifiant],tblMedecins[R?gion],""))</f>
        <v/>
      </c>
      <c r="N167">
        <f>IF([@RegionMedecin]="","",IF(OR([@RegionMedecin]="Nord",[@RegionMedecin]="Sud"),[@RegionMedecin],"Hors_cible"))</f>
        <v/>
      </c>
      <c r="O167" s="29">
        <f>IF([@[Dur?e de la visite]]="","",VALUE(SUBSTITUTE([@[Dur?e de la visite]]," min","")))</f>
        <v/>
      </c>
      <c r="P167" s="29">
        <f>IF([@[Mode de visite]]="","",--([@[Mode de visite]]="Face ? face"))</f>
        <v/>
      </c>
      <c r="Q167" s="29">
        <f>IF([@[Mode de visite]]="","",--([@[Mode de visite]]="Interaction ? distance"))</f>
        <v/>
      </c>
    </row>
    <row r="168">
      <c r="B168" t="inlineStr">
        <is>
          <t>BM00085</t>
        </is>
      </c>
      <c r="C168" t="inlineStr">
        <is>
          <t>Hugo</t>
        </is>
      </c>
      <c r="D168" t="inlineStr">
        <is>
          <t>Fernande</t>
        </is>
      </c>
      <c r="E168" t="inlineStr">
        <is>
          <t>S4</t>
        </is>
      </c>
      <c r="F168" t="inlineStr">
        <is>
          <t>Agatha CHRISTIE</t>
        </is>
      </c>
      <c r="G168" t="inlineStr">
        <is>
          <t>Interaction à distance</t>
        </is>
      </c>
      <c r="H168" t="n">
        <v>43847</v>
      </c>
      <c r="I168" t="inlineStr">
        <is>
          <t>30 min</t>
        </is>
      </c>
      <c r="J168" s="29">
        <f>IF([@[Date visite]]="","",YEAR([@[Date visite]]))</f>
        <v/>
      </c>
      <c r="K168" s="29">
        <f>IF([@[Date visite]]="","",MONTH([@[Date visite]]))</f>
        <v/>
      </c>
      <c r="L168" s="29">
        <f>IF([@Secteur]="","",IF(ISNUMBER(MATCH([@Secteur],{"S1","S2","S3","S4","S5","S6"},0)),1,0))</f>
        <v/>
      </c>
      <c r="M168">
        <f>IF([@Identifiant]="","",XLOOKUP([@Identifiant],tblMedecins[Identifiant],tblMedecins[R?gion],""))</f>
        <v/>
      </c>
      <c r="N168">
        <f>IF([@RegionMedecin]="","",IF(OR([@RegionMedecin]="Nord",[@RegionMedecin]="Sud"),[@RegionMedecin],"Hors_cible"))</f>
        <v/>
      </c>
      <c r="O168" s="29">
        <f>IF([@[Dur?e de la visite]]="","",VALUE(SUBSTITUTE([@[Dur?e de la visite]]," min","")))</f>
        <v/>
      </c>
      <c r="P168" s="29">
        <f>IF([@[Mode de visite]]="","",--([@[Mode de visite]]="Face ? face"))</f>
        <v/>
      </c>
      <c r="Q168" s="29">
        <f>IF([@[Mode de visite]]="","",--([@[Mode de visite]]="Interaction ? distance"))</f>
        <v/>
      </c>
    </row>
    <row r="169">
      <c r="B169" t="inlineStr">
        <is>
          <t>BM00138</t>
        </is>
      </c>
      <c r="C169" t="inlineStr">
        <is>
          <t>Céline</t>
        </is>
      </c>
      <c r="D169" t="inlineStr">
        <is>
          <t>Valéry</t>
        </is>
      </c>
      <c r="E169" t="inlineStr">
        <is>
          <t>S4</t>
        </is>
      </c>
      <c r="F169" t="inlineStr">
        <is>
          <t>Agatha CHRISTIE</t>
        </is>
      </c>
      <c r="G169" t="inlineStr">
        <is>
          <t>Interaction à distance</t>
        </is>
      </c>
      <c r="H169" t="n">
        <v>43853</v>
      </c>
      <c r="I169" t="inlineStr">
        <is>
          <t>30 min</t>
        </is>
      </c>
      <c r="J169" s="29">
        <f>IF([@[Date visite]]="","",YEAR([@[Date visite]]))</f>
        <v/>
      </c>
      <c r="K169" s="29">
        <f>IF([@[Date visite]]="","",MONTH([@[Date visite]]))</f>
        <v/>
      </c>
      <c r="L169" s="29">
        <f>IF([@Secteur]="","",IF(ISNUMBER(MATCH([@Secteur],{"S1","S2","S3","S4","S5","S6"},0)),1,0))</f>
        <v/>
      </c>
      <c r="M169">
        <f>IF([@Identifiant]="","",XLOOKUP([@Identifiant],tblMedecins[Identifiant],tblMedecins[R?gion],""))</f>
        <v/>
      </c>
      <c r="N169">
        <f>IF([@RegionMedecin]="","",IF(OR([@RegionMedecin]="Nord",[@RegionMedecin]="Sud"),[@RegionMedecin],"Hors_cible"))</f>
        <v/>
      </c>
      <c r="O169" s="29">
        <f>IF([@[Dur?e de la visite]]="","",VALUE(SUBSTITUTE([@[Dur?e de la visite]]," min","")))</f>
        <v/>
      </c>
      <c r="P169" s="29">
        <f>IF([@[Mode de visite]]="","",--([@[Mode de visite]]="Face ? face"))</f>
        <v/>
      </c>
      <c r="Q169" s="29">
        <f>IF([@[Mode de visite]]="","",--([@[Mode de visite]]="Interaction ? distance"))</f>
        <v/>
      </c>
    </row>
    <row r="170">
      <c r="B170" t="inlineStr">
        <is>
          <t>BM00092</t>
        </is>
      </c>
      <c r="C170" t="inlineStr">
        <is>
          <t>Hugo</t>
        </is>
      </c>
      <c r="D170" t="inlineStr">
        <is>
          <t>Edith</t>
        </is>
      </c>
      <c r="E170" t="inlineStr">
        <is>
          <t>S4</t>
        </is>
      </c>
      <c r="F170" t="inlineStr">
        <is>
          <t>Agatha CHRISTIE</t>
        </is>
      </c>
      <c r="G170" t="inlineStr">
        <is>
          <t>Interaction à distance</t>
        </is>
      </c>
      <c r="H170" t="n">
        <v>43867</v>
      </c>
      <c r="I170" t="inlineStr">
        <is>
          <t>30 min</t>
        </is>
      </c>
      <c r="J170" s="29">
        <f>IF([@[Date visite]]="","",YEAR([@[Date visite]]))</f>
        <v/>
      </c>
      <c r="K170" s="29">
        <f>IF([@[Date visite]]="","",MONTH([@[Date visite]]))</f>
        <v/>
      </c>
      <c r="L170" s="29">
        <f>IF([@Secteur]="","",IF(ISNUMBER(MATCH([@Secteur],{"S1","S2","S3","S4","S5","S6"},0)),1,0))</f>
        <v/>
      </c>
      <c r="M170">
        <f>IF([@Identifiant]="","",XLOOKUP([@Identifiant],tblMedecins[Identifiant],tblMedecins[R?gion],""))</f>
        <v/>
      </c>
      <c r="N170">
        <f>IF([@RegionMedecin]="","",IF(OR([@RegionMedecin]="Nord",[@RegionMedecin]="Sud"),[@RegionMedecin],"Hors_cible"))</f>
        <v/>
      </c>
      <c r="O170" s="29">
        <f>IF([@[Dur?e de la visite]]="","",VALUE(SUBSTITUTE([@[Dur?e de la visite]]," min","")))</f>
        <v/>
      </c>
      <c r="P170" s="29">
        <f>IF([@[Mode de visite]]="","",--([@[Mode de visite]]="Face ? face"))</f>
        <v/>
      </c>
      <c r="Q170" s="29">
        <f>IF([@[Mode de visite]]="","",--([@[Mode de visite]]="Interaction ? distance"))</f>
        <v/>
      </c>
    </row>
    <row r="171">
      <c r="B171" t="inlineStr">
        <is>
          <t>BM00052</t>
        </is>
      </c>
      <c r="C171" t="inlineStr">
        <is>
          <t>Michalo</t>
        </is>
      </c>
      <c r="D171" t="inlineStr">
        <is>
          <t>Julia</t>
        </is>
      </c>
      <c r="E171" t="inlineStr">
        <is>
          <t>S4</t>
        </is>
      </c>
      <c r="F171" t="inlineStr">
        <is>
          <t>Agatha CHRISTIE</t>
        </is>
      </c>
      <c r="G171" t="inlineStr">
        <is>
          <t>Interaction à distance</t>
        </is>
      </c>
      <c r="H171" t="n">
        <v>43881</v>
      </c>
      <c r="I171" t="inlineStr">
        <is>
          <t>30 min</t>
        </is>
      </c>
      <c r="J171" s="29">
        <f>IF([@[Date visite]]="","",YEAR([@[Date visite]]))</f>
        <v/>
      </c>
      <c r="K171" s="29">
        <f>IF([@[Date visite]]="","",MONTH([@[Date visite]]))</f>
        <v/>
      </c>
      <c r="L171" s="29">
        <f>IF([@Secteur]="","",IF(ISNUMBER(MATCH([@Secteur],{"S1","S2","S3","S4","S5","S6"},0)),1,0))</f>
        <v/>
      </c>
      <c r="M171">
        <f>IF([@Identifiant]="","",XLOOKUP([@Identifiant],tblMedecins[Identifiant],tblMedecins[R?gion],""))</f>
        <v/>
      </c>
      <c r="N171">
        <f>IF([@RegionMedecin]="","",IF(OR([@RegionMedecin]="Nord",[@RegionMedecin]="Sud"),[@RegionMedecin],"Hors_cible"))</f>
        <v/>
      </c>
      <c r="O171" s="29">
        <f>IF([@[Dur?e de la visite]]="","",VALUE(SUBSTITUTE([@[Dur?e de la visite]]," min","")))</f>
        <v/>
      </c>
      <c r="P171" s="29">
        <f>IF([@[Mode de visite]]="","",--([@[Mode de visite]]="Face ? face"))</f>
        <v/>
      </c>
      <c r="Q171" s="29">
        <f>IF([@[Mode de visite]]="","",--([@[Mode de visite]]="Interaction ? distance"))</f>
        <v/>
      </c>
    </row>
    <row r="172">
      <c r="B172" t="inlineStr">
        <is>
          <t>BM00126</t>
        </is>
      </c>
      <c r="C172" t="inlineStr">
        <is>
          <t>Osaka</t>
        </is>
      </c>
      <c r="D172" t="inlineStr">
        <is>
          <t>Jacques</t>
        </is>
      </c>
      <c r="E172" t="inlineStr">
        <is>
          <t>S4</t>
        </is>
      </c>
      <c r="F172" t="inlineStr">
        <is>
          <t>Agatha CHRISTIE</t>
        </is>
      </c>
      <c r="G172" t="inlineStr">
        <is>
          <t>Interaction à distance</t>
        </is>
      </c>
      <c r="H172" t="n">
        <v>43950</v>
      </c>
      <c r="I172" t="inlineStr">
        <is>
          <t>30 min</t>
        </is>
      </c>
      <c r="J172" s="29">
        <f>IF([@[Date visite]]="","",YEAR([@[Date visite]]))</f>
        <v/>
      </c>
      <c r="K172" s="29">
        <f>IF([@[Date visite]]="","",MONTH([@[Date visite]]))</f>
        <v/>
      </c>
      <c r="L172" s="29">
        <f>IF([@Secteur]="","",IF(ISNUMBER(MATCH([@Secteur],{"S1","S2","S3","S4","S5","S6"},0)),1,0))</f>
        <v/>
      </c>
      <c r="M172">
        <f>IF([@Identifiant]="","",XLOOKUP([@Identifiant],tblMedecins[Identifiant],tblMedecins[R?gion],""))</f>
        <v/>
      </c>
      <c r="N172">
        <f>IF([@RegionMedecin]="","",IF(OR([@RegionMedecin]="Nord",[@RegionMedecin]="Sud"),[@RegionMedecin],"Hors_cible"))</f>
        <v/>
      </c>
      <c r="O172" s="29">
        <f>IF([@[Dur?e de la visite]]="","",VALUE(SUBSTITUTE([@[Dur?e de la visite]]," min","")))</f>
        <v/>
      </c>
      <c r="P172" s="29">
        <f>IF([@[Mode de visite]]="","",--([@[Mode de visite]]="Face ? face"))</f>
        <v/>
      </c>
      <c r="Q172" s="29">
        <f>IF([@[Mode de visite]]="","",--([@[Mode de visite]]="Interaction ? distance"))</f>
        <v/>
      </c>
    </row>
    <row r="173">
      <c r="B173" t="inlineStr">
        <is>
          <t>BM00138</t>
        </is>
      </c>
      <c r="C173" t="inlineStr">
        <is>
          <t>Céline</t>
        </is>
      </c>
      <c r="D173" t="inlineStr">
        <is>
          <t>Valéry</t>
        </is>
      </c>
      <c r="E173" t="inlineStr">
        <is>
          <t>S4</t>
        </is>
      </c>
      <c r="F173" t="inlineStr">
        <is>
          <t>Agatha CHRISTIE</t>
        </is>
      </c>
      <c r="G173" t="inlineStr">
        <is>
          <t>Interaction à distance</t>
        </is>
      </c>
      <c r="H173" t="n">
        <v>43951</v>
      </c>
      <c r="I173" t="inlineStr">
        <is>
          <t>30 min</t>
        </is>
      </c>
      <c r="J173" s="29">
        <f>IF([@[Date visite]]="","",YEAR([@[Date visite]]))</f>
        <v/>
      </c>
      <c r="K173" s="29">
        <f>IF([@[Date visite]]="","",MONTH([@[Date visite]]))</f>
        <v/>
      </c>
      <c r="L173" s="29">
        <f>IF([@Secteur]="","",IF(ISNUMBER(MATCH([@Secteur],{"S1","S2","S3","S4","S5","S6"},0)),1,0))</f>
        <v/>
      </c>
      <c r="M173">
        <f>IF([@Identifiant]="","",XLOOKUP([@Identifiant],tblMedecins[Identifiant],tblMedecins[R?gion],""))</f>
        <v/>
      </c>
      <c r="N173">
        <f>IF([@RegionMedecin]="","",IF(OR([@RegionMedecin]="Nord",[@RegionMedecin]="Sud"),[@RegionMedecin],"Hors_cible"))</f>
        <v/>
      </c>
      <c r="O173" s="29">
        <f>IF([@[Dur?e de la visite]]="","",VALUE(SUBSTITUTE([@[Dur?e de la visite]]," min","")))</f>
        <v/>
      </c>
      <c r="P173" s="29">
        <f>IF([@[Mode de visite]]="","",--([@[Mode de visite]]="Face ? face"))</f>
        <v/>
      </c>
      <c r="Q173" s="29">
        <f>IF([@[Mode de visite]]="","",--([@[Mode de visite]]="Interaction ? distance"))</f>
        <v/>
      </c>
    </row>
    <row r="174">
      <c r="B174" t="inlineStr">
        <is>
          <t>BM00059</t>
        </is>
      </c>
      <c r="C174" t="inlineStr">
        <is>
          <t>Hugo</t>
        </is>
      </c>
      <c r="D174" t="inlineStr">
        <is>
          <t>Josiane</t>
        </is>
      </c>
      <c r="E174" t="inlineStr">
        <is>
          <t>S4</t>
        </is>
      </c>
      <c r="F174" t="inlineStr">
        <is>
          <t>Agatha CHRISTIE</t>
        </is>
      </c>
      <c r="G174" t="inlineStr">
        <is>
          <t>Interaction à distance</t>
        </is>
      </c>
      <c r="H174" t="n">
        <v>43970</v>
      </c>
      <c r="I174" t="inlineStr">
        <is>
          <t>30 min</t>
        </is>
      </c>
      <c r="J174" s="29">
        <f>IF([@[Date visite]]="","",YEAR([@[Date visite]]))</f>
        <v/>
      </c>
      <c r="K174" s="29">
        <f>IF([@[Date visite]]="","",MONTH([@[Date visite]]))</f>
        <v/>
      </c>
      <c r="L174" s="29">
        <f>IF([@Secteur]="","",IF(ISNUMBER(MATCH([@Secteur],{"S1","S2","S3","S4","S5","S6"},0)),1,0))</f>
        <v/>
      </c>
      <c r="M174">
        <f>IF([@Identifiant]="","",XLOOKUP([@Identifiant],tblMedecins[Identifiant],tblMedecins[R?gion],""))</f>
        <v/>
      </c>
      <c r="N174">
        <f>IF([@RegionMedecin]="","",IF(OR([@RegionMedecin]="Nord",[@RegionMedecin]="Sud"),[@RegionMedecin],"Hors_cible"))</f>
        <v/>
      </c>
      <c r="O174" s="29">
        <f>IF([@[Dur?e de la visite]]="","",VALUE(SUBSTITUTE([@[Dur?e de la visite]]," min","")))</f>
        <v/>
      </c>
      <c r="P174" s="29">
        <f>IF([@[Mode de visite]]="","",--([@[Mode de visite]]="Face ? face"))</f>
        <v/>
      </c>
      <c r="Q174" s="29">
        <f>IF([@[Mode de visite]]="","",--([@[Mode de visite]]="Interaction ? distance"))</f>
        <v/>
      </c>
    </row>
    <row r="175">
      <c r="B175" t="inlineStr">
        <is>
          <t>BM00084</t>
        </is>
      </c>
      <c r="C175" t="inlineStr">
        <is>
          <t>McCartney</t>
        </is>
      </c>
      <c r="D175" t="inlineStr">
        <is>
          <t>Josiane</t>
        </is>
      </c>
      <c r="E175" t="inlineStr">
        <is>
          <t>S4</t>
        </is>
      </c>
      <c r="F175" t="inlineStr">
        <is>
          <t>Agatha CHRISTIE</t>
        </is>
      </c>
      <c r="G175" t="inlineStr">
        <is>
          <t>Interaction à distance</t>
        </is>
      </c>
      <c r="H175" t="n">
        <v>43972</v>
      </c>
      <c r="I175" t="inlineStr">
        <is>
          <t>30 min</t>
        </is>
      </c>
      <c r="J175" s="29">
        <f>IF([@[Date visite]]="","",YEAR([@[Date visite]]))</f>
        <v/>
      </c>
      <c r="K175" s="29">
        <f>IF([@[Date visite]]="","",MONTH([@[Date visite]]))</f>
        <v/>
      </c>
      <c r="L175" s="29">
        <f>IF([@Secteur]="","",IF(ISNUMBER(MATCH([@Secteur],{"S1","S2","S3","S4","S5","S6"},0)),1,0))</f>
        <v/>
      </c>
      <c r="M175">
        <f>IF([@Identifiant]="","",XLOOKUP([@Identifiant],tblMedecins[Identifiant],tblMedecins[R?gion],""))</f>
        <v/>
      </c>
      <c r="N175">
        <f>IF([@RegionMedecin]="","",IF(OR([@RegionMedecin]="Nord",[@RegionMedecin]="Sud"),[@RegionMedecin],"Hors_cible"))</f>
        <v/>
      </c>
      <c r="O175" s="29">
        <f>IF([@[Dur?e de la visite]]="","",VALUE(SUBSTITUTE([@[Dur?e de la visite]]," min","")))</f>
        <v/>
      </c>
      <c r="P175" s="29">
        <f>IF([@[Mode de visite]]="","",--([@[Mode de visite]]="Face ? face"))</f>
        <v/>
      </c>
      <c r="Q175" s="29">
        <f>IF([@[Mode de visite]]="","",--([@[Mode de visite]]="Interaction ? distance"))</f>
        <v/>
      </c>
    </row>
    <row r="176">
      <c r="B176" t="inlineStr">
        <is>
          <t>BM00048</t>
        </is>
      </c>
      <c r="C176" t="inlineStr">
        <is>
          <t>Vidal</t>
        </is>
      </c>
      <c r="D176" t="inlineStr">
        <is>
          <t>Jean-Claude</t>
        </is>
      </c>
      <c r="E176" t="inlineStr">
        <is>
          <t>S4</t>
        </is>
      </c>
      <c r="F176" t="inlineStr">
        <is>
          <t>Agatha CHRISTIE</t>
        </is>
      </c>
      <c r="G176" t="inlineStr">
        <is>
          <t>Interaction à distance</t>
        </is>
      </c>
      <c r="H176" t="n">
        <v>43981</v>
      </c>
      <c r="I176" t="inlineStr">
        <is>
          <t>30 min</t>
        </is>
      </c>
      <c r="J176" s="29">
        <f>IF([@[Date visite]]="","",YEAR([@[Date visite]]))</f>
        <v/>
      </c>
      <c r="K176" s="29">
        <f>IF([@[Date visite]]="","",MONTH([@[Date visite]]))</f>
        <v/>
      </c>
      <c r="L176" s="29">
        <f>IF([@Secteur]="","",IF(ISNUMBER(MATCH([@Secteur],{"S1","S2","S3","S4","S5","S6"},0)),1,0))</f>
        <v/>
      </c>
      <c r="M176">
        <f>IF([@Identifiant]="","",XLOOKUP([@Identifiant],tblMedecins[Identifiant],tblMedecins[R?gion],""))</f>
        <v/>
      </c>
      <c r="N176">
        <f>IF([@RegionMedecin]="","",IF(OR([@RegionMedecin]="Nord",[@RegionMedecin]="Sud"),[@RegionMedecin],"Hors_cible"))</f>
        <v/>
      </c>
      <c r="O176" s="29">
        <f>IF([@[Dur?e de la visite]]="","",VALUE(SUBSTITUTE([@[Dur?e de la visite]]," min","")))</f>
        <v/>
      </c>
      <c r="P176" s="29">
        <f>IF([@[Mode de visite]]="","",--([@[Mode de visite]]="Face ? face"))</f>
        <v/>
      </c>
      <c r="Q176" s="29">
        <f>IF([@[Mode de visite]]="","",--([@[Mode de visite]]="Interaction ? distance"))</f>
        <v/>
      </c>
    </row>
    <row r="177">
      <c r="B177" t="inlineStr">
        <is>
          <t>BM00052</t>
        </is>
      </c>
      <c r="C177" t="inlineStr">
        <is>
          <t>Michalo</t>
        </is>
      </c>
      <c r="D177" t="inlineStr">
        <is>
          <t>Julia</t>
        </is>
      </c>
      <c r="E177" t="inlineStr">
        <is>
          <t>S4</t>
        </is>
      </c>
      <c r="F177" t="inlineStr">
        <is>
          <t>Agatha CHRISTIE</t>
        </is>
      </c>
      <c r="G177" t="inlineStr">
        <is>
          <t>Interaction à distance</t>
        </is>
      </c>
      <c r="H177" t="n">
        <v>43992</v>
      </c>
      <c r="I177" t="inlineStr">
        <is>
          <t>30 min</t>
        </is>
      </c>
      <c r="J177" s="29">
        <f>IF([@[Date visite]]="","",YEAR([@[Date visite]]))</f>
        <v/>
      </c>
      <c r="K177" s="29">
        <f>IF([@[Date visite]]="","",MONTH([@[Date visite]]))</f>
        <v/>
      </c>
      <c r="L177" s="29">
        <f>IF([@Secteur]="","",IF(ISNUMBER(MATCH([@Secteur],{"S1","S2","S3","S4","S5","S6"},0)),1,0))</f>
        <v/>
      </c>
      <c r="M177">
        <f>IF([@Identifiant]="","",XLOOKUP([@Identifiant],tblMedecins[Identifiant],tblMedecins[R?gion],""))</f>
        <v/>
      </c>
      <c r="N177">
        <f>IF([@RegionMedecin]="","",IF(OR([@RegionMedecin]="Nord",[@RegionMedecin]="Sud"),[@RegionMedecin],"Hors_cible"))</f>
        <v/>
      </c>
      <c r="O177" s="29">
        <f>IF([@[Dur?e de la visite]]="","",VALUE(SUBSTITUTE([@[Dur?e de la visite]]," min","")))</f>
        <v/>
      </c>
      <c r="P177" s="29">
        <f>IF([@[Mode de visite]]="","",--([@[Mode de visite]]="Face ? face"))</f>
        <v/>
      </c>
      <c r="Q177" s="29">
        <f>IF([@[Mode de visite]]="","",--([@[Mode de visite]]="Interaction ? distance"))</f>
        <v/>
      </c>
    </row>
    <row r="178">
      <c r="B178" t="inlineStr">
        <is>
          <t>BM00030</t>
        </is>
      </c>
      <c r="C178" t="inlineStr">
        <is>
          <t>Orban</t>
        </is>
      </c>
      <c r="D178" t="inlineStr">
        <is>
          <t>Zoltan</t>
        </is>
      </c>
      <c r="E178" t="inlineStr">
        <is>
          <t>S4</t>
        </is>
      </c>
      <c r="F178" t="inlineStr">
        <is>
          <t>Agatha CHRISTIE</t>
        </is>
      </c>
      <c r="G178" t="inlineStr">
        <is>
          <t>Interaction à distance</t>
        </is>
      </c>
      <c r="H178" t="n">
        <v>43998</v>
      </c>
      <c r="I178" t="inlineStr">
        <is>
          <t>30 min</t>
        </is>
      </c>
      <c r="J178" s="29">
        <f>IF([@[Date visite]]="","",YEAR([@[Date visite]]))</f>
        <v/>
      </c>
      <c r="K178" s="29">
        <f>IF([@[Date visite]]="","",MONTH([@[Date visite]]))</f>
        <v/>
      </c>
      <c r="L178" s="29">
        <f>IF([@Secteur]="","",IF(ISNUMBER(MATCH([@Secteur],{"S1","S2","S3","S4","S5","S6"},0)),1,0))</f>
        <v/>
      </c>
      <c r="M178">
        <f>IF([@Identifiant]="","",XLOOKUP([@Identifiant],tblMedecins[Identifiant],tblMedecins[R?gion],""))</f>
        <v/>
      </c>
      <c r="N178">
        <f>IF([@RegionMedecin]="","",IF(OR([@RegionMedecin]="Nord",[@RegionMedecin]="Sud"),[@RegionMedecin],"Hors_cible"))</f>
        <v/>
      </c>
      <c r="O178" s="29">
        <f>IF([@[Dur?e de la visite]]="","",VALUE(SUBSTITUTE([@[Dur?e de la visite]]," min","")))</f>
        <v/>
      </c>
      <c r="P178" s="29">
        <f>IF([@[Mode de visite]]="","",--([@[Mode de visite]]="Face ? face"))</f>
        <v/>
      </c>
      <c r="Q178" s="29">
        <f>IF([@[Mode de visite]]="","",--([@[Mode de visite]]="Interaction ? distance"))</f>
        <v/>
      </c>
    </row>
    <row r="179">
      <c r="B179" t="inlineStr">
        <is>
          <t>BM00001</t>
        </is>
      </c>
      <c r="C179" t="inlineStr">
        <is>
          <t>McLane</t>
        </is>
      </c>
      <c r="D179" t="inlineStr">
        <is>
          <t>Hervé</t>
        </is>
      </c>
      <c r="E179" t="inlineStr">
        <is>
          <t>S4</t>
        </is>
      </c>
      <c r="F179" t="inlineStr">
        <is>
          <t>Agatha CHRISTIE</t>
        </is>
      </c>
      <c r="G179" t="inlineStr">
        <is>
          <t>Interaction à distance</t>
        </is>
      </c>
      <c r="H179" t="n">
        <v>44011</v>
      </c>
      <c r="I179" t="inlineStr">
        <is>
          <t>30 min</t>
        </is>
      </c>
      <c r="J179" s="29">
        <f>IF([@[Date visite]]="","",YEAR([@[Date visite]]))</f>
        <v/>
      </c>
      <c r="K179" s="29">
        <f>IF([@[Date visite]]="","",MONTH([@[Date visite]]))</f>
        <v/>
      </c>
      <c r="L179" s="29">
        <f>IF([@Secteur]="","",IF(ISNUMBER(MATCH([@Secteur],{"S1","S2","S3","S4","S5","S6"},0)),1,0))</f>
        <v/>
      </c>
      <c r="M179">
        <f>IF([@Identifiant]="","",XLOOKUP([@Identifiant],tblMedecins[Identifiant],tblMedecins[R?gion],""))</f>
        <v/>
      </c>
      <c r="N179">
        <f>IF([@RegionMedecin]="","",IF(OR([@RegionMedecin]="Nord",[@RegionMedecin]="Sud"),[@RegionMedecin],"Hors_cible"))</f>
        <v/>
      </c>
      <c r="O179" s="29">
        <f>IF([@[Dur?e de la visite]]="","",VALUE(SUBSTITUTE([@[Dur?e de la visite]]," min","")))</f>
        <v/>
      </c>
      <c r="P179" s="29">
        <f>IF([@[Mode de visite]]="","",--([@[Mode de visite]]="Face ? face"))</f>
        <v/>
      </c>
      <c r="Q179" s="29">
        <f>IF([@[Mode de visite]]="","",--([@[Mode de visite]]="Interaction ? distance"))</f>
        <v/>
      </c>
    </row>
    <row r="180">
      <c r="B180" t="inlineStr">
        <is>
          <t>BM00030</t>
        </is>
      </c>
      <c r="C180" t="inlineStr">
        <is>
          <t>Orban</t>
        </is>
      </c>
      <c r="D180" t="inlineStr">
        <is>
          <t>Zoltan</t>
        </is>
      </c>
      <c r="E180" t="inlineStr">
        <is>
          <t>S4</t>
        </is>
      </c>
      <c r="F180" t="inlineStr">
        <is>
          <t>Agatha CHRISTIE</t>
        </is>
      </c>
      <c r="G180" t="inlineStr">
        <is>
          <t>Interaction à distance</t>
        </is>
      </c>
      <c r="H180" t="n">
        <v>44015</v>
      </c>
      <c r="I180" t="inlineStr">
        <is>
          <t>30 min</t>
        </is>
      </c>
      <c r="J180" s="29">
        <f>IF([@[Date visite]]="","",YEAR([@[Date visite]]))</f>
        <v/>
      </c>
      <c r="K180" s="29">
        <f>IF([@[Date visite]]="","",MONTH([@[Date visite]]))</f>
        <v/>
      </c>
      <c r="L180" s="29">
        <f>IF([@Secteur]="","",IF(ISNUMBER(MATCH([@Secteur],{"S1","S2","S3","S4","S5","S6"},0)),1,0))</f>
        <v/>
      </c>
      <c r="M180">
        <f>IF([@Identifiant]="","",XLOOKUP([@Identifiant],tblMedecins[Identifiant],tblMedecins[R?gion],""))</f>
        <v/>
      </c>
      <c r="N180">
        <f>IF([@RegionMedecin]="","",IF(OR([@RegionMedecin]="Nord",[@RegionMedecin]="Sud"),[@RegionMedecin],"Hors_cible"))</f>
        <v/>
      </c>
      <c r="O180" s="29">
        <f>IF([@[Dur?e de la visite]]="","",VALUE(SUBSTITUTE([@[Dur?e de la visite]]," min","")))</f>
        <v/>
      </c>
      <c r="P180" s="29">
        <f>IF([@[Mode de visite]]="","",--([@[Mode de visite]]="Face ? face"))</f>
        <v/>
      </c>
      <c r="Q180" s="29">
        <f>IF([@[Mode de visite]]="","",--([@[Mode de visite]]="Interaction ? distance"))</f>
        <v/>
      </c>
    </row>
    <row r="181">
      <c r="B181" t="inlineStr">
        <is>
          <t>BM00129</t>
        </is>
      </c>
      <c r="C181" t="inlineStr">
        <is>
          <t>Kilmister</t>
        </is>
      </c>
      <c r="D181" t="inlineStr">
        <is>
          <t>Philomène</t>
        </is>
      </c>
      <c r="E181" t="inlineStr">
        <is>
          <t>S4</t>
        </is>
      </c>
      <c r="F181" t="inlineStr">
        <is>
          <t>Agatha CHRISTIE</t>
        </is>
      </c>
      <c r="G181" t="inlineStr">
        <is>
          <t>Interaction à distance</t>
        </is>
      </c>
      <c r="H181" t="n">
        <v>44053</v>
      </c>
      <c r="I181" t="inlineStr">
        <is>
          <t>30 min</t>
        </is>
      </c>
      <c r="J181" s="29">
        <f>IF([@[Date visite]]="","",YEAR([@[Date visite]]))</f>
        <v/>
      </c>
      <c r="K181" s="29">
        <f>IF([@[Date visite]]="","",MONTH([@[Date visite]]))</f>
        <v/>
      </c>
      <c r="L181" s="29">
        <f>IF([@Secteur]="","",IF(ISNUMBER(MATCH([@Secteur],{"S1","S2","S3","S4","S5","S6"},0)),1,0))</f>
        <v/>
      </c>
      <c r="M181">
        <f>IF([@Identifiant]="","",XLOOKUP([@Identifiant],tblMedecins[Identifiant],tblMedecins[R?gion],""))</f>
        <v/>
      </c>
      <c r="N181">
        <f>IF([@RegionMedecin]="","",IF(OR([@RegionMedecin]="Nord",[@RegionMedecin]="Sud"),[@RegionMedecin],"Hors_cible"))</f>
        <v/>
      </c>
      <c r="O181" s="29">
        <f>IF([@[Dur?e de la visite]]="","",VALUE(SUBSTITUTE([@[Dur?e de la visite]]," min","")))</f>
        <v/>
      </c>
      <c r="P181" s="29">
        <f>IF([@[Mode de visite]]="","",--([@[Mode de visite]]="Face ? face"))</f>
        <v/>
      </c>
      <c r="Q181" s="29">
        <f>IF([@[Mode de visite]]="","",--([@[Mode de visite]]="Interaction ? distance"))</f>
        <v/>
      </c>
    </row>
    <row r="182">
      <c r="B182" t="inlineStr">
        <is>
          <t>BM00048</t>
        </is>
      </c>
      <c r="C182" t="inlineStr">
        <is>
          <t>Vidal</t>
        </is>
      </c>
      <c r="D182" t="inlineStr">
        <is>
          <t>Jean-Claude</t>
        </is>
      </c>
      <c r="E182" t="inlineStr">
        <is>
          <t>S4</t>
        </is>
      </c>
      <c r="F182" t="inlineStr">
        <is>
          <t>Agatha CHRISTIE</t>
        </is>
      </c>
      <c r="G182" t="inlineStr">
        <is>
          <t>Interaction à distance</t>
        </is>
      </c>
      <c r="H182" t="n">
        <v>44091</v>
      </c>
      <c r="I182" t="inlineStr">
        <is>
          <t>30 min</t>
        </is>
      </c>
      <c r="J182" s="29">
        <f>IF([@[Date visite]]="","",YEAR([@[Date visite]]))</f>
        <v/>
      </c>
      <c r="K182" s="29">
        <f>IF([@[Date visite]]="","",MONTH([@[Date visite]]))</f>
        <v/>
      </c>
      <c r="L182" s="29">
        <f>IF([@Secteur]="","",IF(ISNUMBER(MATCH([@Secteur],{"S1","S2","S3","S4","S5","S6"},0)),1,0))</f>
        <v/>
      </c>
      <c r="M182">
        <f>IF([@Identifiant]="","",XLOOKUP([@Identifiant],tblMedecins[Identifiant],tblMedecins[R?gion],""))</f>
        <v/>
      </c>
      <c r="N182">
        <f>IF([@RegionMedecin]="","",IF(OR([@RegionMedecin]="Nord",[@RegionMedecin]="Sud"),[@RegionMedecin],"Hors_cible"))</f>
        <v/>
      </c>
      <c r="O182" s="29">
        <f>IF([@[Dur?e de la visite]]="","",VALUE(SUBSTITUTE([@[Dur?e de la visite]]," min","")))</f>
        <v/>
      </c>
      <c r="P182" s="29">
        <f>IF([@[Mode de visite]]="","",--([@[Mode de visite]]="Face ? face"))</f>
        <v/>
      </c>
      <c r="Q182" s="29">
        <f>IF([@[Mode de visite]]="","",--([@[Mode de visite]]="Interaction ? distance"))</f>
        <v/>
      </c>
    </row>
    <row r="183">
      <c r="B183" t="inlineStr">
        <is>
          <t>BM00052</t>
        </is>
      </c>
      <c r="C183" t="inlineStr">
        <is>
          <t>Michalo</t>
        </is>
      </c>
      <c r="D183" t="inlineStr">
        <is>
          <t>Julia</t>
        </is>
      </c>
      <c r="E183" t="inlineStr">
        <is>
          <t>S4</t>
        </is>
      </c>
      <c r="F183" t="inlineStr">
        <is>
          <t>Agatha CHRISTIE</t>
        </is>
      </c>
      <c r="G183" t="inlineStr">
        <is>
          <t>Interaction à distance</t>
        </is>
      </c>
      <c r="H183" t="n">
        <v>44101</v>
      </c>
      <c r="I183" t="inlineStr">
        <is>
          <t>30 min</t>
        </is>
      </c>
      <c r="J183" s="29">
        <f>IF([@[Date visite]]="","",YEAR([@[Date visite]]))</f>
        <v/>
      </c>
      <c r="K183" s="29">
        <f>IF([@[Date visite]]="","",MONTH([@[Date visite]]))</f>
        <v/>
      </c>
      <c r="L183" s="29">
        <f>IF([@Secteur]="","",IF(ISNUMBER(MATCH([@Secteur],{"S1","S2","S3","S4","S5","S6"},0)),1,0))</f>
        <v/>
      </c>
      <c r="M183">
        <f>IF([@Identifiant]="","",XLOOKUP([@Identifiant],tblMedecins[Identifiant],tblMedecins[R?gion],""))</f>
        <v/>
      </c>
      <c r="N183">
        <f>IF([@RegionMedecin]="","",IF(OR([@RegionMedecin]="Nord",[@RegionMedecin]="Sud"),[@RegionMedecin],"Hors_cible"))</f>
        <v/>
      </c>
      <c r="O183" s="29">
        <f>IF([@[Dur?e de la visite]]="","",VALUE(SUBSTITUTE([@[Dur?e de la visite]]," min","")))</f>
        <v/>
      </c>
      <c r="P183" s="29">
        <f>IF([@[Mode de visite]]="","",--([@[Mode de visite]]="Face ? face"))</f>
        <v/>
      </c>
      <c r="Q183" s="29">
        <f>IF([@[Mode de visite]]="","",--([@[Mode de visite]]="Interaction ? distance"))</f>
        <v/>
      </c>
    </row>
    <row r="184">
      <c r="B184" t="inlineStr">
        <is>
          <t>BM00052</t>
        </is>
      </c>
      <c r="C184" t="inlineStr">
        <is>
          <t>Michalo</t>
        </is>
      </c>
      <c r="D184" t="inlineStr">
        <is>
          <t>Julia</t>
        </is>
      </c>
      <c r="E184" t="inlineStr">
        <is>
          <t>S4</t>
        </is>
      </c>
      <c r="F184" t="inlineStr">
        <is>
          <t>Agatha CHRISTIE</t>
        </is>
      </c>
      <c r="G184" t="inlineStr">
        <is>
          <t>Interaction à distance</t>
        </is>
      </c>
      <c r="H184" t="n">
        <v>44108</v>
      </c>
      <c r="I184" t="inlineStr">
        <is>
          <t>30 min</t>
        </is>
      </c>
      <c r="J184" s="29">
        <f>IF([@[Date visite]]="","",YEAR([@[Date visite]]))</f>
        <v/>
      </c>
      <c r="K184" s="29">
        <f>IF([@[Date visite]]="","",MONTH([@[Date visite]]))</f>
        <v/>
      </c>
      <c r="L184" s="29">
        <f>IF([@Secteur]="","",IF(ISNUMBER(MATCH([@Secteur],{"S1","S2","S3","S4","S5","S6"},0)),1,0))</f>
        <v/>
      </c>
      <c r="M184">
        <f>IF([@Identifiant]="","",XLOOKUP([@Identifiant],tblMedecins[Identifiant],tblMedecins[R?gion],""))</f>
        <v/>
      </c>
      <c r="N184">
        <f>IF([@RegionMedecin]="","",IF(OR([@RegionMedecin]="Nord",[@RegionMedecin]="Sud"),[@RegionMedecin],"Hors_cible"))</f>
        <v/>
      </c>
      <c r="O184" s="29">
        <f>IF([@[Dur?e de la visite]]="","",VALUE(SUBSTITUTE([@[Dur?e de la visite]]," min","")))</f>
        <v/>
      </c>
      <c r="P184" s="29">
        <f>IF([@[Mode de visite]]="","",--([@[Mode de visite]]="Face ? face"))</f>
        <v/>
      </c>
      <c r="Q184" s="29">
        <f>IF([@[Mode de visite]]="","",--([@[Mode de visite]]="Interaction ? distance"))</f>
        <v/>
      </c>
    </row>
    <row r="185">
      <c r="B185" t="inlineStr">
        <is>
          <t>BM00041</t>
        </is>
      </c>
      <c r="C185" t="inlineStr">
        <is>
          <t>McCartney</t>
        </is>
      </c>
      <c r="D185" t="inlineStr">
        <is>
          <t>Berthe</t>
        </is>
      </c>
      <c r="E185" t="inlineStr">
        <is>
          <t>S4</t>
        </is>
      </c>
      <c r="F185" t="inlineStr">
        <is>
          <t>Agatha CHRISTIE</t>
        </is>
      </c>
      <c r="G185" t="inlineStr">
        <is>
          <t>Interaction à distance</t>
        </is>
      </c>
      <c r="H185" t="n">
        <v>44111</v>
      </c>
      <c r="I185" t="inlineStr">
        <is>
          <t>30 min</t>
        </is>
      </c>
      <c r="J185" s="29">
        <f>IF([@[Date visite]]="","",YEAR([@[Date visite]]))</f>
        <v/>
      </c>
      <c r="K185" s="29">
        <f>IF([@[Date visite]]="","",MONTH([@[Date visite]]))</f>
        <v/>
      </c>
      <c r="L185" s="29">
        <f>IF([@Secteur]="","",IF(ISNUMBER(MATCH([@Secteur],{"S1","S2","S3","S4","S5","S6"},0)),1,0))</f>
        <v/>
      </c>
      <c r="M185">
        <f>IF([@Identifiant]="","",XLOOKUP([@Identifiant],tblMedecins[Identifiant],tblMedecins[R?gion],""))</f>
        <v/>
      </c>
      <c r="N185">
        <f>IF([@RegionMedecin]="","",IF(OR([@RegionMedecin]="Nord",[@RegionMedecin]="Sud"),[@RegionMedecin],"Hors_cible"))</f>
        <v/>
      </c>
      <c r="O185" s="29">
        <f>IF([@[Dur?e de la visite]]="","",VALUE(SUBSTITUTE([@[Dur?e de la visite]]," min","")))</f>
        <v/>
      </c>
      <c r="P185" s="29">
        <f>IF([@[Mode de visite]]="","",--([@[Mode de visite]]="Face ? face"))</f>
        <v/>
      </c>
      <c r="Q185" s="29">
        <f>IF([@[Mode de visite]]="","",--([@[Mode de visite]]="Interaction ? distance"))</f>
        <v/>
      </c>
    </row>
    <row r="186">
      <c r="B186" t="inlineStr">
        <is>
          <t>BM00126</t>
        </is>
      </c>
      <c r="C186" t="inlineStr">
        <is>
          <t>Osaka</t>
        </is>
      </c>
      <c r="D186" t="inlineStr">
        <is>
          <t>Jacques</t>
        </is>
      </c>
      <c r="E186" t="inlineStr">
        <is>
          <t>S4</t>
        </is>
      </c>
      <c r="F186" t="inlineStr">
        <is>
          <t>Agatha CHRISTIE</t>
        </is>
      </c>
      <c r="G186" t="inlineStr">
        <is>
          <t>Interaction à distance</t>
        </is>
      </c>
      <c r="H186" t="n">
        <v>44126</v>
      </c>
      <c r="I186" t="inlineStr">
        <is>
          <t>30 min</t>
        </is>
      </c>
      <c r="J186" s="29">
        <f>IF([@[Date visite]]="","",YEAR([@[Date visite]]))</f>
        <v/>
      </c>
      <c r="K186" s="29">
        <f>IF([@[Date visite]]="","",MONTH([@[Date visite]]))</f>
        <v/>
      </c>
      <c r="L186" s="29">
        <f>IF([@Secteur]="","",IF(ISNUMBER(MATCH([@Secteur],{"S1","S2","S3","S4","S5","S6"},0)),1,0))</f>
        <v/>
      </c>
      <c r="M186">
        <f>IF([@Identifiant]="","",XLOOKUP([@Identifiant],tblMedecins[Identifiant],tblMedecins[R?gion],""))</f>
        <v/>
      </c>
      <c r="N186">
        <f>IF([@RegionMedecin]="","",IF(OR([@RegionMedecin]="Nord",[@RegionMedecin]="Sud"),[@RegionMedecin],"Hors_cible"))</f>
        <v/>
      </c>
      <c r="O186" s="29">
        <f>IF([@[Dur?e de la visite]]="","",VALUE(SUBSTITUTE([@[Dur?e de la visite]]," min","")))</f>
        <v/>
      </c>
      <c r="P186" s="29">
        <f>IF([@[Mode de visite]]="","",--([@[Mode de visite]]="Face ? face"))</f>
        <v/>
      </c>
      <c r="Q186" s="29">
        <f>IF([@[Mode de visite]]="","",--([@[Mode de visite]]="Interaction ? distance"))</f>
        <v/>
      </c>
    </row>
    <row r="187">
      <c r="B187" t="inlineStr">
        <is>
          <t>BM00138</t>
        </is>
      </c>
      <c r="C187" t="inlineStr">
        <is>
          <t>Céline</t>
        </is>
      </c>
      <c r="D187" t="inlineStr">
        <is>
          <t>Valéry</t>
        </is>
      </c>
      <c r="E187" t="inlineStr">
        <is>
          <t>S4</t>
        </is>
      </c>
      <c r="F187" t="inlineStr">
        <is>
          <t>Agatha CHRISTIE</t>
        </is>
      </c>
      <c r="G187" t="inlineStr">
        <is>
          <t>Interaction à distance</t>
        </is>
      </c>
      <c r="H187" t="n">
        <v>44126</v>
      </c>
      <c r="I187" t="inlineStr">
        <is>
          <t>30 min</t>
        </is>
      </c>
      <c r="J187" s="29">
        <f>IF([@[Date visite]]="","",YEAR([@[Date visite]]))</f>
        <v/>
      </c>
      <c r="K187" s="29">
        <f>IF([@[Date visite]]="","",MONTH([@[Date visite]]))</f>
        <v/>
      </c>
      <c r="L187" s="29">
        <f>IF([@Secteur]="","",IF(ISNUMBER(MATCH([@Secteur],{"S1","S2","S3","S4","S5","S6"},0)),1,0))</f>
        <v/>
      </c>
      <c r="M187">
        <f>IF([@Identifiant]="","",XLOOKUP([@Identifiant],tblMedecins[Identifiant],tblMedecins[R?gion],""))</f>
        <v/>
      </c>
      <c r="N187">
        <f>IF([@RegionMedecin]="","",IF(OR([@RegionMedecin]="Nord",[@RegionMedecin]="Sud"),[@RegionMedecin],"Hors_cible"))</f>
        <v/>
      </c>
      <c r="O187" s="29">
        <f>IF([@[Dur?e de la visite]]="","",VALUE(SUBSTITUTE([@[Dur?e de la visite]]," min","")))</f>
        <v/>
      </c>
      <c r="P187" s="29">
        <f>IF([@[Mode de visite]]="","",--([@[Mode de visite]]="Face ? face"))</f>
        <v/>
      </c>
      <c r="Q187" s="29">
        <f>IF([@[Mode de visite]]="","",--([@[Mode de visite]]="Interaction ? distance"))</f>
        <v/>
      </c>
    </row>
    <row r="188">
      <c r="B188" t="inlineStr">
        <is>
          <t>BM00059</t>
        </is>
      </c>
      <c r="C188" t="inlineStr">
        <is>
          <t>Hugo</t>
        </is>
      </c>
      <c r="D188" t="inlineStr">
        <is>
          <t>Josiane</t>
        </is>
      </c>
      <c r="E188" t="inlineStr">
        <is>
          <t>S4</t>
        </is>
      </c>
      <c r="F188" t="inlineStr">
        <is>
          <t>Agatha CHRISTIE</t>
        </is>
      </c>
      <c r="G188" t="inlineStr">
        <is>
          <t>Interaction à distance</t>
        </is>
      </c>
      <c r="H188" t="n">
        <v>44141</v>
      </c>
      <c r="I188" t="inlineStr">
        <is>
          <t>30 min</t>
        </is>
      </c>
      <c r="J188" s="29">
        <f>IF([@[Date visite]]="","",YEAR([@[Date visite]]))</f>
        <v/>
      </c>
      <c r="K188" s="29">
        <f>IF([@[Date visite]]="","",MONTH([@[Date visite]]))</f>
        <v/>
      </c>
      <c r="L188" s="29">
        <f>IF([@Secteur]="","",IF(ISNUMBER(MATCH([@Secteur],{"S1","S2","S3","S4","S5","S6"},0)),1,0))</f>
        <v/>
      </c>
      <c r="M188">
        <f>IF([@Identifiant]="","",XLOOKUP([@Identifiant],tblMedecins[Identifiant],tblMedecins[R?gion],""))</f>
        <v/>
      </c>
      <c r="N188">
        <f>IF([@RegionMedecin]="","",IF(OR([@RegionMedecin]="Nord",[@RegionMedecin]="Sud"),[@RegionMedecin],"Hors_cible"))</f>
        <v/>
      </c>
      <c r="O188" s="29">
        <f>IF([@[Dur?e de la visite]]="","",VALUE(SUBSTITUTE([@[Dur?e de la visite]]," min","")))</f>
        <v/>
      </c>
      <c r="P188" s="29">
        <f>IF([@[Mode de visite]]="","",--([@[Mode de visite]]="Face ? face"))</f>
        <v/>
      </c>
      <c r="Q188" s="29">
        <f>IF([@[Mode de visite]]="","",--([@[Mode de visite]]="Interaction ? distance"))</f>
        <v/>
      </c>
    </row>
    <row r="189">
      <c r="B189" t="inlineStr">
        <is>
          <t>BM00138</t>
        </is>
      </c>
      <c r="C189" t="inlineStr">
        <is>
          <t>Céline</t>
        </is>
      </c>
      <c r="D189" t="inlineStr">
        <is>
          <t>Valéry</t>
        </is>
      </c>
      <c r="E189" t="inlineStr">
        <is>
          <t>S4</t>
        </is>
      </c>
      <c r="F189" t="inlineStr">
        <is>
          <t>Agatha CHRISTIE</t>
        </is>
      </c>
      <c r="G189" t="inlineStr">
        <is>
          <t>Interaction à distance</t>
        </is>
      </c>
      <c r="H189" t="n">
        <v>44165</v>
      </c>
      <c r="I189" t="inlineStr">
        <is>
          <t>30 min</t>
        </is>
      </c>
      <c r="J189" s="29">
        <f>IF([@[Date visite]]="","",YEAR([@[Date visite]]))</f>
        <v/>
      </c>
      <c r="K189" s="29">
        <f>IF([@[Date visite]]="","",MONTH([@[Date visite]]))</f>
        <v/>
      </c>
      <c r="L189" s="29">
        <f>IF([@Secteur]="","",IF(ISNUMBER(MATCH([@Secteur],{"S1","S2","S3","S4","S5","S6"},0)),1,0))</f>
        <v/>
      </c>
      <c r="M189">
        <f>IF([@Identifiant]="","",XLOOKUP([@Identifiant],tblMedecins[Identifiant],tblMedecins[R?gion],""))</f>
        <v/>
      </c>
      <c r="N189">
        <f>IF([@RegionMedecin]="","",IF(OR([@RegionMedecin]="Nord",[@RegionMedecin]="Sud"),[@RegionMedecin],"Hors_cible"))</f>
        <v/>
      </c>
      <c r="O189" s="29">
        <f>IF([@[Dur?e de la visite]]="","",VALUE(SUBSTITUTE([@[Dur?e de la visite]]," min","")))</f>
        <v/>
      </c>
      <c r="P189" s="29">
        <f>IF([@[Mode de visite]]="","",--([@[Mode de visite]]="Face ? face"))</f>
        <v/>
      </c>
      <c r="Q189" s="29">
        <f>IF([@[Mode de visite]]="","",--([@[Mode de visite]]="Interaction ? distance"))</f>
        <v/>
      </c>
    </row>
    <row r="190">
      <c r="B190" t="inlineStr">
        <is>
          <t>BM00138</t>
        </is>
      </c>
      <c r="C190" t="inlineStr">
        <is>
          <t>Céline</t>
        </is>
      </c>
      <c r="D190" t="inlineStr">
        <is>
          <t>Valéry</t>
        </is>
      </c>
      <c r="E190" t="inlineStr">
        <is>
          <t>S4</t>
        </is>
      </c>
      <c r="F190" t="inlineStr">
        <is>
          <t>Agatha CHRISTIE</t>
        </is>
      </c>
      <c r="G190" t="inlineStr">
        <is>
          <t>Interaction à distance</t>
        </is>
      </c>
      <c r="H190" t="n">
        <v>44169</v>
      </c>
      <c r="I190" t="inlineStr">
        <is>
          <t>30 min</t>
        </is>
      </c>
      <c r="J190" s="29">
        <f>IF([@[Date visite]]="","",YEAR([@[Date visite]]))</f>
        <v/>
      </c>
      <c r="K190" s="29">
        <f>IF([@[Date visite]]="","",MONTH([@[Date visite]]))</f>
        <v/>
      </c>
      <c r="L190" s="29">
        <f>IF([@Secteur]="","",IF(ISNUMBER(MATCH([@Secteur],{"S1","S2","S3","S4","S5","S6"},0)),1,0))</f>
        <v/>
      </c>
      <c r="M190">
        <f>IF([@Identifiant]="","",XLOOKUP([@Identifiant],tblMedecins[Identifiant],tblMedecins[R?gion],""))</f>
        <v/>
      </c>
      <c r="N190">
        <f>IF([@RegionMedecin]="","",IF(OR([@RegionMedecin]="Nord",[@RegionMedecin]="Sud"),[@RegionMedecin],"Hors_cible"))</f>
        <v/>
      </c>
      <c r="O190" s="29">
        <f>IF([@[Dur?e de la visite]]="","",VALUE(SUBSTITUTE([@[Dur?e de la visite]]," min","")))</f>
        <v/>
      </c>
      <c r="P190" s="29">
        <f>IF([@[Mode de visite]]="","",--([@[Mode de visite]]="Face ? face"))</f>
        <v/>
      </c>
      <c r="Q190" s="29">
        <f>IF([@[Mode de visite]]="","",--([@[Mode de visite]]="Interaction ? distance"))</f>
        <v/>
      </c>
    </row>
    <row r="191">
      <c r="B191" t="inlineStr">
        <is>
          <t>BM00059</t>
        </is>
      </c>
      <c r="C191" t="inlineStr">
        <is>
          <t>Hugo</t>
        </is>
      </c>
      <c r="D191" t="inlineStr">
        <is>
          <t>Josiane</t>
        </is>
      </c>
      <c r="E191" t="inlineStr">
        <is>
          <t>S4</t>
        </is>
      </c>
      <c r="F191" t="inlineStr">
        <is>
          <t>Agatha CHRISTIE</t>
        </is>
      </c>
      <c r="G191" t="inlineStr">
        <is>
          <t>Interaction à distance</t>
        </is>
      </c>
      <c r="H191" t="n">
        <v>44177</v>
      </c>
      <c r="I191" t="inlineStr">
        <is>
          <t>30 min</t>
        </is>
      </c>
      <c r="J191" s="29">
        <f>IF([@[Date visite]]="","",YEAR([@[Date visite]]))</f>
        <v/>
      </c>
      <c r="K191" s="29">
        <f>IF([@[Date visite]]="","",MONTH([@[Date visite]]))</f>
        <v/>
      </c>
      <c r="L191" s="29">
        <f>IF([@Secteur]="","",IF(ISNUMBER(MATCH([@Secteur],{"S1","S2","S3","S4","S5","S6"},0)),1,0))</f>
        <v/>
      </c>
      <c r="M191">
        <f>IF([@Identifiant]="","",XLOOKUP([@Identifiant],tblMedecins[Identifiant],tblMedecins[R?gion],""))</f>
        <v/>
      </c>
      <c r="N191">
        <f>IF([@RegionMedecin]="","",IF(OR([@RegionMedecin]="Nord",[@RegionMedecin]="Sud"),[@RegionMedecin],"Hors_cible"))</f>
        <v/>
      </c>
      <c r="O191" s="29">
        <f>IF([@[Dur?e de la visite]]="","",VALUE(SUBSTITUTE([@[Dur?e de la visite]]," min","")))</f>
        <v/>
      </c>
      <c r="P191" s="29">
        <f>IF([@[Mode de visite]]="","",--([@[Mode de visite]]="Face ? face"))</f>
        <v/>
      </c>
      <c r="Q191" s="29">
        <f>IF([@[Mode de visite]]="","",--([@[Mode de visite]]="Interaction ? distance"))</f>
        <v/>
      </c>
    </row>
    <row r="192">
      <c r="B192" t="inlineStr">
        <is>
          <t>BM00041</t>
        </is>
      </c>
      <c r="C192" t="inlineStr">
        <is>
          <t>McCartney</t>
        </is>
      </c>
      <c r="D192" t="inlineStr">
        <is>
          <t>Berthe</t>
        </is>
      </c>
      <c r="E192" t="inlineStr">
        <is>
          <t>S4</t>
        </is>
      </c>
      <c r="F192" t="inlineStr">
        <is>
          <t>Agatha CHRISTIE</t>
        </is>
      </c>
      <c r="G192" t="inlineStr">
        <is>
          <t>Interaction à distance</t>
        </is>
      </c>
      <c r="H192" t="n">
        <v>44178</v>
      </c>
      <c r="I192" t="inlineStr">
        <is>
          <t>30 min</t>
        </is>
      </c>
      <c r="J192" s="29">
        <f>IF([@[Date visite]]="","",YEAR([@[Date visite]]))</f>
        <v/>
      </c>
      <c r="K192" s="29">
        <f>IF([@[Date visite]]="","",MONTH([@[Date visite]]))</f>
        <v/>
      </c>
      <c r="L192" s="29">
        <f>IF([@Secteur]="","",IF(ISNUMBER(MATCH([@Secteur],{"S1","S2","S3","S4","S5","S6"},0)),1,0))</f>
        <v/>
      </c>
      <c r="M192">
        <f>IF([@Identifiant]="","",XLOOKUP([@Identifiant],tblMedecins[Identifiant],tblMedecins[R?gion],""))</f>
        <v/>
      </c>
      <c r="N192">
        <f>IF([@RegionMedecin]="","",IF(OR([@RegionMedecin]="Nord",[@RegionMedecin]="Sud"),[@RegionMedecin],"Hors_cible"))</f>
        <v/>
      </c>
      <c r="O192" s="29">
        <f>IF([@[Dur?e de la visite]]="","",VALUE(SUBSTITUTE([@[Dur?e de la visite]]," min","")))</f>
        <v/>
      </c>
      <c r="P192" s="29">
        <f>IF([@[Mode de visite]]="","",--([@[Mode de visite]]="Face ? face"))</f>
        <v/>
      </c>
      <c r="Q192" s="29">
        <f>IF([@[Mode de visite]]="","",--([@[Mode de visite]]="Interaction ? distance"))</f>
        <v/>
      </c>
    </row>
    <row r="193">
      <c r="B193" t="inlineStr">
        <is>
          <t>BM00094</t>
        </is>
      </c>
      <c r="C193" t="inlineStr">
        <is>
          <t>Vidal</t>
        </is>
      </c>
      <c r="D193" t="inlineStr">
        <is>
          <t>Berthe</t>
        </is>
      </c>
      <c r="E193" t="inlineStr">
        <is>
          <t>S4</t>
        </is>
      </c>
      <c r="F193" t="inlineStr">
        <is>
          <t>Agatha CHRISTIE</t>
        </is>
      </c>
      <c r="G193" t="inlineStr">
        <is>
          <t>Interaction à distance</t>
        </is>
      </c>
      <c r="H193" t="n">
        <v>44185</v>
      </c>
      <c r="I193" t="inlineStr">
        <is>
          <t>30 min</t>
        </is>
      </c>
      <c r="J193" s="29">
        <f>IF([@[Date visite]]="","",YEAR([@[Date visite]]))</f>
        <v/>
      </c>
      <c r="K193" s="29">
        <f>IF([@[Date visite]]="","",MONTH([@[Date visite]]))</f>
        <v/>
      </c>
      <c r="L193" s="29">
        <f>IF([@Secteur]="","",IF(ISNUMBER(MATCH([@Secteur],{"S1","S2","S3","S4","S5","S6"},0)),1,0))</f>
        <v/>
      </c>
      <c r="M193">
        <f>IF([@Identifiant]="","",XLOOKUP([@Identifiant],tblMedecins[Identifiant],tblMedecins[R?gion],""))</f>
        <v/>
      </c>
      <c r="N193">
        <f>IF([@RegionMedecin]="","",IF(OR([@RegionMedecin]="Nord",[@RegionMedecin]="Sud"),[@RegionMedecin],"Hors_cible"))</f>
        <v/>
      </c>
      <c r="O193" s="29">
        <f>IF([@[Dur?e de la visite]]="","",VALUE(SUBSTITUTE([@[Dur?e de la visite]]," min","")))</f>
        <v/>
      </c>
      <c r="P193" s="29">
        <f>IF([@[Mode de visite]]="","",--([@[Mode de visite]]="Face ? face"))</f>
        <v/>
      </c>
      <c r="Q193" s="29">
        <f>IF([@[Mode de visite]]="","",--([@[Mode de visite]]="Interaction ? distance"))</f>
        <v/>
      </c>
    </row>
    <row r="194">
      <c r="B194" t="inlineStr">
        <is>
          <t>BM00015</t>
        </is>
      </c>
      <c r="C194" t="inlineStr">
        <is>
          <t>Osaka</t>
        </is>
      </c>
      <c r="D194" t="inlineStr">
        <is>
          <t>Pauline</t>
        </is>
      </c>
      <c r="E194" t="inlineStr">
        <is>
          <t>S4</t>
        </is>
      </c>
      <c r="F194" t="inlineStr">
        <is>
          <t>Agatha CHRISTIE</t>
        </is>
      </c>
      <c r="G194" t="inlineStr">
        <is>
          <t>Interaction à distance</t>
        </is>
      </c>
      <c r="H194" t="n">
        <v>44188</v>
      </c>
      <c r="I194" t="inlineStr">
        <is>
          <t>30 min</t>
        </is>
      </c>
      <c r="J194" s="29">
        <f>IF([@[Date visite]]="","",YEAR([@[Date visite]]))</f>
        <v/>
      </c>
      <c r="K194" s="29">
        <f>IF([@[Date visite]]="","",MONTH([@[Date visite]]))</f>
        <v/>
      </c>
      <c r="L194" s="29">
        <f>IF([@Secteur]="","",IF(ISNUMBER(MATCH([@Secteur],{"S1","S2","S3","S4","S5","S6"},0)),1,0))</f>
        <v/>
      </c>
      <c r="M194">
        <f>IF([@Identifiant]="","",XLOOKUP([@Identifiant],tblMedecins[Identifiant],tblMedecins[R?gion],""))</f>
        <v/>
      </c>
      <c r="N194">
        <f>IF([@RegionMedecin]="","",IF(OR([@RegionMedecin]="Nord",[@RegionMedecin]="Sud"),[@RegionMedecin],"Hors_cible"))</f>
        <v/>
      </c>
      <c r="O194" s="29">
        <f>IF([@[Dur?e de la visite]]="","",VALUE(SUBSTITUTE([@[Dur?e de la visite]]," min","")))</f>
        <v/>
      </c>
      <c r="P194" s="29">
        <f>IF([@[Mode de visite]]="","",--([@[Mode de visite]]="Face ? face"))</f>
        <v/>
      </c>
      <c r="Q194" s="29">
        <f>IF([@[Mode de visite]]="","",--([@[Mode de visite]]="Interaction ? distance"))</f>
        <v/>
      </c>
    </row>
    <row r="195">
      <c r="B195" t="inlineStr">
        <is>
          <t>BM00143</t>
        </is>
      </c>
      <c r="C195" t="inlineStr">
        <is>
          <t>Céline</t>
        </is>
      </c>
      <c r="D195" t="inlineStr">
        <is>
          <t>Philomène</t>
        </is>
      </c>
      <c r="E195" t="inlineStr">
        <is>
          <t>S3</t>
        </is>
      </c>
      <c r="F195" t="inlineStr">
        <is>
          <t>Catelyn STARK</t>
        </is>
      </c>
      <c r="G195" t="inlineStr">
        <is>
          <t>Interaction à distance</t>
        </is>
      </c>
      <c r="H195" t="n">
        <v>43838</v>
      </c>
      <c r="I195" t="inlineStr">
        <is>
          <t>30 min</t>
        </is>
      </c>
      <c r="J195" s="29">
        <f>IF([@[Date visite]]="","",YEAR([@[Date visite]]))</f>
        <v/>
      </c>
      <c r="K195" s="29">
        <f>IF([@[Date visite]]="","",MONTH([@[Date visite]]))</f>
        <v/>
      </c>
      <c r="L195" s="29">
        <f>IF([@Secteur]="","",IF(ISNUMBER(MATCH([@Secteur],{"S1","S2","S3","S4","S5","S6"},0)),1,0))</f>
        <v/>
      </c>
      <c r="M195">
        <f>IF([@Identifiant]="","",XLOOKUP([@Identifiant],tblMedecins[Identifiant],tblMedecins[R?gion],""))</f>
        <v/>
      </c>
      <c r="N195">
        <f>IF([@RegionMedecin]="","",IF(OR([@RegionMedecin]="Nord",[@RegionMedecin]="Sud"),[@RegionMedecin],"Hors_cible"))</f>
        <v/>
      </c>
      <c r="O195" s="29">
        <f>IF([@[Dur?e de la visite]]="","",VALUE(SUBSTITUTE([@[Dur?e de la visite]]," min","")))</f>
        <v/>
      </c>
      <c r="P195" s="29">
        <f>IF([@[Mode de visite]]="","",--([@[Mode de visite]]="Face ? face"))</f>
        <v/>
      </c>
      <c r="Q195" s="29">
        <f>IF([@[Mode de visite]]="","",--([@[Mode de visite]]="Interaction ? distance"))</f>
        <v/>
      </c>
    </row>
    <row r="196">
      <c r="B196" t="inlineStr">
        <is>
          <t>BM00097</t>
        </is>
      </c>
      <c r="C196" t="inlineStr">
        <is>
          <t>Kenobi</t>
        </is>
      </c>
      <c r="D196" t="inlineStr">
        <is>
          <t>Killian</t>
        </is>
      </c>
      <c r="E196" t="inlineStr">
        <is>
          <t>S3</t>
        </is>
      </c>
      <c r="F196" t="inlineStr">
        <is>
          <t>Catelyn STARK</t>
        </is>
      </c>
      <c r="G196" t="inlineStr">
        <is>
          <t>Interaction à distance</t>
        </is>
      </c>
      <c r="H196" t="n">
        <v>43864</v>
      </c>
      <c r="I196" t="inlineStr">
        <is>
          <t>30 min</t>
        </is>
      </c>
      <c r="J196" s="29">
        <f>IF([@[Date visite]]="","",YEAR([@[Date visite]]))</f>
        <v/>
      </c>
      <c r="K196" s="29">
        <f>IF([@[Date visite]]="","",MONTH([@[Date visite]]))</f>
        <v/>
      </c>
      <c r="L196" s="29">
        <f>IF([@Secteur]="","",IF(ISNUMBER(MATCH([@Secteur],{"S1","S2","S3","S4","S5","S6"},0)),1,0))</f>
        <v/>
      </c>
      <c r="M196">
        <f>IF([@Identifiant]="","",XLOOKUP([@Identifiant],tblMedecins[Identifiant],tblMedecins[R?gion],""))</f>
        <v/>
      </c>
      <c r="N196">
        <f>IF([@RegionMedecin]="","",IF(OR([@RegionMedecin]="Nord",[@RegionMedecin]="Sud"),[@RegionMedecin],"Hors_cible"))</f>
        <v/>
      </c>
      <c r="O196" s="29">
        <f>IF([@[Dur?e de la visite]]="","",VALUE(SUBSTITUTE([@[Dur?e de la visite]]," min","")))</f>
        <v/>
      </c>
      <c r="P196" s="29">
        <f>IF([@[Mode de visite]]="","",--([@[Mode de visite]]="Face ? face"))</f>
        <v/>
      </c>
      <c r="Q196" s="29">
        <f>IF([@[Mode de visite]]="","",--([@[Mode de visite]]="Interaction ? distance"))</f>
        <v/>
      </c>
    </row>
    <row r="197">
      <c r="B197" t="inlineStr">
        <is>
          <t>BM00106</t>
        </is>
      </c>
      <c r="C197" t="inlineStr">
        <is>
          <t>Harrison</t>
        </is>
      </c>
      <c r="D197" t="inlineStr">
        <is>
          <t>Zinedine</t>
        </is>
      </c>
      <c r="E197" t="inlineStr">
        <is>
          <t>S3</t>
        </is>
      </c>
      <c r="F197" t="inlineStr">
        <is>
          <t>Catelyn STARK</t>
        </is>
      </c>
      <c r="G197" t="inlineStr">
        <is>
          <t>Interaction à distance</t>
        </is>
      </c>
      <c r="H197" t="n">
        <v>43870</v>
      </c>
      <c r="I197" t="inlineStr">
        <is>
          <t>30 min</t>
        </is>
      </c>
      <c r="J197" s="29">
        <f>IF([@[Date visite]]="","",YEAR([@[Date visite]]))</f>
        <v/>
      </c>
      <c r="K197" s="29">
        <f>IF([@[Date visite]]="","",MONTH([@[Date visite]]))</f>
        <v/>
      </c>
      <c r="L197" s="29">
        <f>IF([@Secteur]="","",IF(ISNUMBER(MATCH([@Secteur],{"S1","S2","S3","S4","S5","S6"},0)),1,0))</f>
        <v/>
      </c>
      <c r="M197">
        <f>IF([@Identifiant]="","",XLOOKUP([@Identifiant],tblMedecins[Identifiant],tblMedecins[R?gion],""))</f>
        <v/>
      </c>
      <c r="N197">
        <f>IF([@RegionMedecin]="","",IF(OR([@RegionMedecin]="Nord",[@RegionMedecin]="Sud"),[@RegionMedecin],"Hors_cible"))</f>
        <v/>
      </c>
      <c r="O197" s="29">
        <f>IF([@[Dur?e de la visite]]="","",VALUE(SUBSTITUTE([@[Dur?e de la visite]]," min","")))</f>
        <v/>
      </c>
      <c r="P197" s="29">
        <f>IF([@[Mode de visite]]="","",--([@[Mode de visite]]="Face ? face"))</f>
        <v/>
      </c>
      <c r="Q197" s="29">
        <f>IF([@[Mode de visite]]="","",--([@[Mode de visite]]="Interaction ? distance"))</f>
        <v/>
      </c>
    </row>
    <row r="198">
      <c r="B198" t="inlineStr">
        <is>
          <t>BM00031</t>
        </is>
      </c>
      <c r="C198" t="inlineStr">
        <is>
          <t>Molière</t>
        </is>
      </c>
      <c r="D198" t="inlineStr">
        <is>
          <t>Jerry</t>
        </is>
      </c>
      <c r="E198" t="inlineStr">
        <is>
          <t>S3</t>
        </is>
      </c>
      <c r="F198" t="inlineStr">
        <is>
          <t>Catelyn STARK</t>
        </is>
      </c>
      <c r="G198" t="inlineStr">
        <is>
          <t>Interaction à distance</t>
        </is>
      </c>
      <c r="H198" t="n">
        <v>43895</v>
      </c>
      <c r="I198" t="inlineStr">
        <is>
          <t>30 min</t>
        </is>
      </c>
      <c r="J198" s="29">
        <f>IF([@[Date visite]]="","",YEAR([@[Date visite]]))</f>
        <v/>
      </c>
      <c r="K198" s="29">
        <f>IF([@[Date visite]]="","",MONTH([@[Date visite]]))</f>
        <v/>
      </c>
      <c r="L198" s="29">
        <f>IF([@Secteur]="","",IF(ISNUMBER(MATCH([@Secteur],{"S1","S2","S3","S4","S5","S6"},0)),1,0))</f>
        <v/>
      </c>
      <c r="M198">
        <f>IF([@Identifiant]="","",XLOOKUP([@Identifiant],tblMedecins[Identifiant],tblMedecins[R?gion],""))</f>
        <v/>
      </c>
      <c r="N198">
        <f>IF([@RegionMedecin]="","",IF(OR([@RegionMedecin]="Nord",[@RegionMedecin]="Sud"),[@RegionMedecin],"Hors_cible"))</f>
        <v/>
      </c>
      <c r="O198" s="29">
        <f>IF([@[Dur?e de la visite]]="","",VALUE(SUBSTITUTE([@[Dur?e de la visite]]," min","")))</f>
        <v/>
      </c>
      <c r="P198" s="29">
        <f>IF([@[Mode de visite]]="","",--([@[Mode de visite]]="Face ? face"))</f>
        <v/>
      </c>
      <c r="Q198" s="29">
        <f>IF([@[Mode de visite]]="","",--([@[Mode de visite]]="Interaction ? distance"))</f>
        <v/>
      </c>
    </row>
    <row r="199">
      <c r="B199" t="inlineStr">
        <is>
          <t>BM00045</t>
        </is>
      </c>
      <c r="C199" t="inlineStr">
        <is>
          <t>Hugo</t>
        </is>
      </c>
      <c r="D199" t="inlineStr">
        <is>
          <t>Hypathie</t>
        </is>
      </c>
      <c r="E199" t="inlineStr">
        <is>
          <t>S3</t>
        </is>
      </c>
      <c r="F199" t="inlineStr">
        <is>
          <t>Catelyn STARK</t>
        </is>
      </c>
      <c r="G199" t="inlineStr">
        <is>
          <t>Interaction à distance</t>
        </is>
      </c>
      <c r="H199" t="n">
        <v>43898</v>
      </c>
      <c r="I199" t="inlineStr">
        <is>
          <t>30 min</t>
        </is>
      </c>
      <c r="J199" s="29">
        <f>IF([@[Date visite]]="","",YEAR([@[Date visite]]))</f>
        <v/>
      </c>
      <c r="K199" s="29">
        <f>IF([@[Date visite]]="","",MONTH([@[Date visite]]))</f>
        <v/>
      </c>
      <c r="L199" s="29">
        <f>IF([@Secteur]="","",IF(ISNUMBER(MATCH([@Secteur],{"S1","S2","S3","S4","S5","S6"},0)),1,0))</f>
        <v/>
      </c>
      <c r="M199">
        <f>IF([@Identifiant]="","",XLOOKUP([@Identifiant],tblMedecins[Identifiant],tblMedecins[R?gion],""))</f>
        <v/>
      </c>
      <c r="N199">
        <f>IF([@RegionMedecin]="","",IF(OR([@RegionMedecin]="Nord",[@RegionMedecin]="Sud"),[@RegionMedecin],"Hors_cible"))</f>
        <v/>
      </c>
      <c r="O199" s="29">
        <f>IF([@[Dur?e de la visite]]="","",VALUE(SUBSTITUTE([@[Dur?e de la visite]]," min","")))</f>
        <v/>
      </c>
      <c r="P199" s="29">
        <f>IF([@[Mode de visite]]="","",--([@[Mode de visite]]="Face ? face"))</f>
        <v/>
      </c>
      <c r="Q199" s="29">
        <f>IF([@[Mode de visite]]="","",--([@[Mode de visite]]="Interaction ? distance"))</f>
        <v/>
      </c>
    </row>
    <row r="200">
      <c r="B200" t="inlineStr">
        <is>
          <t>BM00143</t>
        </is>
      </c>
      <c r="C200" t="inlineStr">
        <is>
          <t>Céline</t>
        </is>
      </c>
      <c r="D200" t="inlineStr">
        <is>
          <t>Philomène</t>
        </is>
      </c>
      <c r="E200" t="inlineStr">
        <is>
          <t>S3</t>
        </is>
      </c>
      <c r="F200" t="inlineStr">
        <is>
          <t>Catelyn STARK</t>
        </is>
      </c>
      <c r="G200" t="inlineStr">
        <is>
          <t>Interaction à distance</t>
        </is>
      </c>
      <c r="H200" t="n">
        <v>43575</v>
      </c>
      <c r="I200" t="inlineStr">
        <is>
          <t>30 min</t>
        </is>
      </c>
      <c r="J200" s="29">
        <f>IF([@[Date visite]]="","",YEAR([@[Date visite]]))</f>
        <v/>
      </c>
      <c r="K200" s="29">
        <f>IF([@[Date visite]]="","",MONTH([@[Date visite]]))</f>
        <v/>
      </c>
      <c r="L200" s="29">
        <f>IF([@Secteur]="","",IF(ISNUMBER(MATCH([@Secteur],{"S1","S2","S3","S4","S5","S6"},0)),1,0))</f>
        <v/>
      </c>
      <c r="M200">
        <f>IF([@Identifiant]="","",XLOOKUP([@Identifiant],tblMedecins[Identifiant],tblMedecins[R?gion],""))</f>
        <v/>
      </c>
      <c r="N200">
        <f>IF([@RegionMedecin]="","",IF(OR([@RegionMedecin]="Nord",[@RegionMedecin]="Sud"),[@RegionMedecin],"Hors_cible"))</f>
        <v/>
      </c>
      <c r="O200" s="29">
        <f>IF([@[Dur?e de la visite]]="","",VALUE(SUBSTITUTE([@[Dur?e de la visite]]," min","")))</f>
        <v/>
      </c>
      <c r="P200" s="29">
        <f>IF([@[Mode de visite]]="","",--([@[Mode de visite]]="Face ? face"))</f>
        <v/>
      </c>
      <c r="Q200" s="29">
        <f>IF([@[Mode de visite]]="","",--([@[Mode de visite]]="Interaction ? distance"))</f>
        <v/>
      </c>
    </row>
    <row r="201">
      <c r="B201" t="inlineStr">
        <is>
          <t>BM00143</t>
        </is>
      </c>
      <c r="C201" t="inlineStr">
        <is>
          <t>Céline</t>
        </is>
      </c>
      <c r="D201" t="inlineStr">
        <is>
          <t>Philomène</t>
        </is>
      </c>
      <c r="E201" t="inlineStr">
        <is>
          <t>S3</t>
        </is>
      </c>
      <c r="F201" t="inlineStr">
        <is>
          <t>Catelyn STARK</t>
        </is>
      </c>
      <c r="G201" t="inlineStr">
        <is>
          <t>Interaction à distance</t>
        </is>
      </c>
      <c r="H201" t="n">
        <v>43953</v>
      </c>
      <c r="I201" t="inlineStr">
        <is>
          <t>30 min</t>
        </is>
      </c>
      <c r="J201" s="29">
        <f>IF([@[Date visite]]="","",YEAR([@[Date visite]]))</f>
        <v/>
      </c>
      <c r="K201" s="29">
        <f>IF([@[Date visite]]="","",MONTH([@[Date visite]]))</f>
        <v/>
      </c>
      <c r="L201" s="29">
        <f>IF([@Secteur]="","",IF(ISNUMBER(MATCH([@Secteur],{"S1","S2","S3","S4","S5","S6"},0)),1,0))</f>
        <v/>
      </c>
      <c r="M201">
        <f>IF([@Identifiant]="","",XLOOKUP([@Identifiant],tblMedecins[Identifiant],tblMedecins[R?gion],""))</f>
        <v/>
      </c>
      <c r="N201">
        <f>IF([@RegionMedecin]="","",IF(OR([@RegionMedecin]="Nord",[@RegionMedecin]="Sud"),[@RegionMedecin],"Hors_cible"))</f>
        <v/>
      </c>
      <c r="O201" s="29">
        <f>IF([@[Dur?e de la visite]]="","",VALUE(SUBSTITUTE([@[Dur?e de la visite]]," min","")))</f>
        <v/>
      </c>
      <c r="P201" s="29">
        <f>IF([@[Mode de visite]]="","",--([@[Mode de visite]]="Face ? face"))</f>
        <v/>
      </c>
      <c r="Q201" s="29">
        <f>IF([@[Mode de visite]]="","",--([@[Mode de visite]]="Interaction ? distance"))</f>
        <v/>
      </c>
    </row>
    <row r="202">
      <c r="B202" t="inlineStr">
        <is>
          <t>BM00019</t>
        </is>
      </c>
      <c r="C202" t="inlineStr">
        <is>
          <t>McCartney</t>
        </is>
      </c>
      <c r="D202" t="inlineStr">
        <is>
          <t>Emmanuel</t>
        </is>
      </c>
      <c r="E202" t="inlineStr">
        <is>
          <t>S3</t>
        </is>
      </c>
      <c r="F202" t="inlineStr">
        <is>
          <t>Catelyn STARK</t>
        </is>
      </c>
      <c r="G202" t="inlineStr">
        <is>
          <t>Interaction à distance</t>
        </is>
      </c>
      <c r="H202" t="n">
        <v>43973</v>
      </c>
      <c r="I202" t="inlineStr">
        <is>
          <t>30 min</t>
        </is>
      </c>
      <c r="J202" s="29">
        <f>IF([@[Date visite]]="","",YEAR([@[Date visite]]))</f>
        <v/>
      </c>
      <c r="K202" s="29">
        <f>IF([@[Date visite]]="","",MONTH([@[Date visite]]))</f>
        <v/>
      </c>
      <c r="L202" s="29">
        <f>IF([@Secteur]="","",IF(ISNUMBER(MATCH([@Secteur],{"S1","S2","S3","S4","S5","S6"},0)),1,0))</f>
        <v/>
      </c>
      <c r="M202">
        <f>IF([@Identifiant]="","",XLOOKUP([@Identifiant],tblMedecins[Identifiant],tblMedecins[R?gion],""))</f>
        <v/>
      </c>
      <c r="N202">
        <f>IF([@RegionMedecin]="","",IF(OR([@RegionMedecin]="Nord",[@RegionMedecin]="Sud"),[@RegionMedecin],"Hors_cible"))</f>
        <v/>
      </c>
      <c r="O202" s="29">
        <f>IF([@[Dur?e de la visite]]="","",VALUE(SUBSTITUTE([@[Dur?e de la visite]]," min","")))</f>
        <v/>
      </c>
      <c r="P202" s="29">
        <f>IF([@[Mode de visite]]="","",--([@[Mode de visite]]="Face ? face"))</f>
        <v/>
      </c>
      <c r="Q202" s="29">
        <f>IF([@[Mode de visite]]="","",--([@[Mode de visite]]="Interaction ? distance"))</f>
        <v/>
      </c>
    </row>
    <row r="203">
      <c r="B203" t="inlineStr">
        <is>
          <t>BM00143</t>
        </is>
      </c>
      <c r="C203" t="inlineStr">
        <is>
          <t>Céline</t>
        </is>
      </c>
      <c r="D203" t="inlineStr">
        <is>
          <t>Philomène</t>
        </is>
      </c>
      <c r="E203" t="inlineStr">
        <is>
          <t>S3</t>
        </is>
      </c>
      <c r="F203" t="inlineStr">
        <is>
          <t>Catelyn STARK</t>
        </is>
      </c>
      <c r="G203" t="inlineStr">
        <is>
          <t>Interaction à distance</t>
        </is>
      </c>
      <c r="H203" t="n">
        <v>43977</v>
      </c>
      <c r="I203" t="inlineStr">
        <is>
          <t>30 min</t>
        </is>
      </c>
      <c r="J203" s="29">
        <f>IF([@[Date visite]]="","",YEAR([@[Date visite]]))</f>
        <v/>
      </c>
      <c r="K203" s="29">
        <f>IF([@[Date visite]]="","",MONTH([@[Date visite]]))</f>
        <v/>
      </c>
      <c r="L203" s="29">
        <f>IF([@Secteur]="","",IF(ISNUMBER(MATCH([@Secteur],{"S1","S2","S3","S4","S5","S6"},0)),1,0))</f>
        <v/>
      </c>
      <c r="M203">
        <f>IF([@Identifiant]="","",XLOOKUP([@Identifiant],tblMedecins[Identifiant],tblMedecins[R?gion],""))</f>
        <v/>
      </c>
      <c r="N203">
        <f>IF([@RegionMedecin]="","",IF(OR([@RegionMedecin]="Nord",[@RegionMedecin]="Sud"),[@RegionMedecin],"Hors_cible"))</f>
        <v/>
      </c>
      <c r="O203" s="29">
        <f>IF([@[Dur?e de la visite]]="","",VALUE(SUBSTITUTE([@[Dur?e de la visite]]," min","")))</f>
        <v/>
      </c>
      <c r="P203" s="29">
        <f>IF([@[Mode de visite]]="","",--([@[Mode de visite]]="Face ? face"))</f>
        <v/>
      </c>
      <c r="Q203" s="29">
        <f>IF([@[Mode de visite]]="","",--([@[Mode de visite]]="Interaction ? distance"))</f>
        <v/>
      </c>
    </row>
    <row r="204">
      <c r="B204" t="inlineStr">
        <is>
          <t>BM00143</t>
        </is>
      </c>
      <c r="C204" t="inlineStr">
        <is>
          <t>Céline</t>
        </is>
      </c>
      <c r="D204" t="inlineStr">
        <is>
          <t>Philomène</t>
        </is>
      </c>
      <c r="E204" t="inlineStr">
        <is>
          <t>S3</t>
        </is>
      </c>
      <c r="F204" t="inlineStr">
        <is>
          <t>Catelyn STARK</t>
        </is>
      </c>
      <c r="G204" t="inlineStr">
        <is>
          <t>Interaction à distance</t>
        </is>
      </c>
      <c r="H204" t="n">
        <v>43985</v>
      </c>
      <c r="I204" t="inlineStr">
        <is>
          <t>30 min</t>
        </is>
      </c>
      <c r="J204" s="29">
        <f>IF([@[Date visite]]="","",YEAR([@[Date visite]]))</f>
        <v/>
      </c>
      <c r="K204" s="29">
        <f>IF([@[Date visite]]="","",MONTH([@[Date visite]]))</f>
        <v/>
      </c>
      <c r="L204" s="29">
        <f>IF([@Secteur]="","",IF(ISNUMBER(MATCH([@Secteur],{"S1","S2","S3","S4","S5","S6"},0)),1,0))</f>
        <v/>
      </c>
      <c r="M204">
        <f>IF([@Identifiant]="","",XLOOKUP([@Identifiant],tblMedecins[Identifiant],tblMedecins[R?gion],""))</f>
        <v/>
      </c>
      <c r="N204">
        <f>IF([@RegionMedecin]="","",IF(OR([@RegionMedecin]="Nord",[@RegionMedecin]="Sud"),[@RegionMedecin],"Hors_cible"))</f>
        <v/>
      </c>
      <c r="O204" s="29">
        <f>IF([@[Dur?e de la visite]]="","",VALUE(SUBSTITUTE([@[Dur?e de la visite]]," min","")))</f>
        <v/>
      </c>
      <c r="P204" s="29">
        <f>IF([@[Mode de visite]]="","",--([@[Mode de visite]]="Face ? face"))</f>
        <v/>
      </c>
      <c r="Q204" s="29">
        <f>IF([@[Mode de visite]]="","",--([@[Mode de visite]]="Interaction ? distance"))</f>
        <v/>
      </c>
    </row>
    <row r="205">
      <c r="B205" t="inlineStr">
        <is>
          <t>BM00106</t>
        </is>
      </c>
      <c r="C205" t="inlineStr">
        <is>
          <t>Harrison</t>
        </is>
      </c>
      <c r="D205" t="inlineStr">
        <is>
          <t>Zinedine</t>
        </is>
      </c>
      <c r="E205" t="inlineStr">
        <is>
          <t>S3</t>
        </is>
      </c>
      <c r="F205" t="inlineStr">
        <is>
          <t>Catelyn STARK</t>
        </is>
      </c>
      <c r="G205" t="inlineStr">
        <is>
          <t>Interaction à distance</t>
        </is>
      </c>
      <c r="H205" t="n">
        <v>43988</v>
      </c>
      <c r="I205" t="inlineStr">
        <is>
          <t>30 min</t>
        </is>
      </c>
      <c r="J205" s="29">
        <f>IF([@[Date visite]]="","",YEAR([@[Date visite]]))</f>
        <v/>
      </c>
      <c r="K205" s="29">
        <f>IF([@[Date visite]]="","",MONTH([@[Date visite]]))</f>
        <v/>
      </c>
      <c r="L205" s="29">
        <f>IF([@Secteur]="","",IF(ISNUMBER(MATCH([@Secteur],{"S1","S2","S3","S4","S5","S6"},0)),1,0))</f>
        <v/>
      </c>
      <c r="M205">
        <f>IF([@Identifiant]="","",XLOOKUP([@Identifiant],tblMedecins[Identifiant],tblMedecins[R?gion],""))</f>
        <v/>
      </c>
      <c r="N205">
        <f>IF([@RegionMedecin]="","",IF(OR([@RegionMedecin]="Nord",[@RegionMedecin]="Sud"),[@RegionMedecin],"Hors_cible"))</f>
        <v/>
      </c>
      <c r="O205" s="29">
        <f>IF([@[Dur?e de la visite]]="","",VALUE(SUBSTITUTE([@[Dur?e de la visite]]," min","")))</f>
        <v/>
      </c>
      <c r="P205" s="29">
        <f>IF([@[Mode de visite]]="","",--([@[Mode de visite]]="Face ? face"))</f>
        <v/>
      </c>
      <c r="Q205" s="29">
        <f>IF([@[Mode de visite]]="","",--([@[Mode de visite]]="Interaction ? distance"))</f>
        <v/>
      </c>
    </row>
    <row r="206">
      <c r="B206" t="inlineStr">
        <is>
          <t>BM00143</t>
        </is>
      </c>
      <c r="C206" t="inlineStr">
        <is>
          <t>Céline</t>
        </is>
      </c>
      <c r="D206" t="inlineStr">
        <is>
          <t>Philomène</t>
        </is>
      </c>
      <c r="E206" t="inlineStr">
        <is>
          <t>S3</t>
        </is>
      </c>
      <c r="F206" t="inlineStr">
        <is>
          <t>Catelyn STARK</t>
        </is>
      </c>
      <c r="G206" t="inlineStr">
        <is>
          <t>Interaction à distance</t>
        </is>
      </c>
      <c r="H206" t="n">
        <v>44010</v>
      </c>
      <c r="I206" t="inlineStr">
        <is>
          <t>30 min</t>
        </is>
      </c>
      <c r="J206" s="29">
        <f>IF([@[Date visite]]="","",YEAR([@[Date visite]]))</f>
        <v/>
      </c>
      <c r="K206" s="29">
        <f>IF([@[Date visite]]="","",MONTH([@[Date visite]]))</f>
        <v/>
      </c>
      <c r="L206" s="29">
        <f>IF([@Secteur]="","",IF(ISNUMBER(MATCH([@Secteur],{"S1","S2","S3","S4","S5","S6"},0)),1,0))</f>
        <v/>
      </c>
      <c r="M206">
        <f>IF([@Identifiant]="","",XLOOKUP([@Identifiant],tblMedecins[Identifiant],tblMedecins[R?gion],""))</f>
        <v/>
      </c>
      <c r="N206">
        <f>IF([@RegionMedecin]="","",IF(OR([@RegionMedecin]="Nord",[@RegionMedecin]="Sud"),[@RegionMedecin],"Hors_cible"))</f>
        <v/>
      </c>
      <c r="O206" s="29">
        <f>IF([@[Dur?e de la visite]]="","",VALUE(SUBSTITUTE([@[Dur?e de la visite]]," min","")))</f>
        <v/>
      </c>
      <c r="P206" s="29">
        <f>IF([@[Mode de visite]]="","",--([@[Mode de visite]]="Face ? face"))</f>
        <v/>
      </c>
      <c r="Q206" s="29">
        <f>IF([@[Mode de visite]]="","",--([@[Mode de visite]]="Interaction ? distance"))</f>
        <v/>
      </c>
    </row>
    <row r="207">
      <c r="B207" t="inlineStr">
        <is>
          <t>BM00143</t>
        </is>
      </c>
      <c r="C207" t="inlineStr">
        <is>
          <t>Céline</t>
        </is>
      </c>
      <c r="D207" t="inlineStr">
        <is>
          <t>Philomène</t>
        </is>
      </c>
      <c r="E207" t="inlineStr">
        <is>
          <t>S3</t>
        </is>
      </c>
      <c r="F207" t="inlineStr">
        <is>
          <t>Catelyn STARK</t>
        </is>
      </c>
      <c r="G207" t="inlineStr">
        <is>
          <t>Interaction à distance</t>
        </is>
      </c>
      <c r="H207" t="n">
        <v>44031</v>
      </c>
      <c r="I207" t="inlineStr">
        <is>
          <t>30 min</t>
        </is>
      </c>
      <c r="J207" s="29">
        <f>IF([@[Date visite]]="","",YEAR([@[Date visite]]))</f>
        <v/>
      </c>
      <c r="K207" s="29">
        <f>IF([@[Date visite]]="","",MONTH([@[Date visite]]))</f>
        <v/>
      </c>
      <c r="L207" s="29">
        <f>IF([@Secteur]="","",IF(ISNUMBER(MATCH([@Secteur],{"S1","S2","S3","S4","S5","S6"},0)),1,0))</f>
        <v/>
      </c>
      <c r="M207">
        <f>IF([@Identifiant]="","",XLOOKUP([@Identifiant],tblMedecins[Identifiant],tblMedecins[R?gion],""))</f>
        <v/>
      </c>
      <c r="N207">
        <f>IF([@RegionMedecin]="","",IF(OR([@RegionMedecin]="Nord",[@RegionMedecin]="Sud"),[@RegionMedecin],"Hors_cible"))</f>
        <v/>
      </c>
      <c r="O207" s="29">
        <f>IF([@[Dur?e de la visite]]="","",VALUE(SUBSTITUTE([@[Dur?e de la visite]]," min","")))</f>
        <v/>
      </c>
      <c r="P207" s="29">
        <f>IF([@[Mode de visite]]="","",--([@[Mode de visite]]="Face ? face"))</f>
        <v/>
      </c>
      <c r="Q207" s="29">
        <f>IF([@[Mode de visite]]="","",--([@[Mode de visite]]="Interaction ? distance"))</f>
        <v/>
      </c>
    </row>
    <row r="208">
      <c r="B208" t="inlineStr">
        <is>
          <t>BM00004</t>
        </is>
      </c>
      <c r="C208" t="inlineStr">
        <is>
          <t>Hugo</t>
        </is>
      </c>
      <c r="D208" t="inlineStr">
        <is>
          <t>Emmanuel</t>
        </is>
      </c>
      <c r="E208" t="inlineStr">
        <is>
          <t>S3</t>
        </is>
      </c>
      <c r="F208" t="inlineStr">
        <is>
          <t>Catelyn STARK</t>
        </is>
      </c>
      <c r="G208" t="inlineStr">
        <is>
          <t>Interaction à distance</t>
        </is>
      </c>
      <c r="H208" t="n">
        <v>44048</v>
      </c>
      <c r="I208" t="inlineStr">
        <is>
          <t>30 min</t>
        </is>
      </c>
      <c r="J208" s="29">
        <f>IF([@[Date visite]]="","",YEAR([@[Date visite]]))</f>
        <v/>
      </c>
      <c r="K208" s="29">
        <f>IF([@[Date visite]]="","",MONTH([@[Date visite]]))</f>
        <v/>
      </c>
      <c r="L208" s="29">
        <f>IF([@Secteur]="","",IF(ISNUMBER(MATCH([@Secteur],{"S1","S2","S3","S4","S5","S6"},0)),1,0))</f>
        <v/>
      </c>
      <c r="M208">
        <f>IF([@Identifiant]="","",XLOOKUP([@Identifiant],tblMedecins[Identifiant],tblMedecins[R?gion],""))</f>
        <v/>
      </c>
      <c r="N208">
        <f>IF([@RegionMedecin]="","",IF(OR([@RegionMedecin]="Nord",[@RegionMedecin]="Sud"),[@RegionMedecin],"Hors_cible"))</f>
        <v/>
      </c>
      <c r="O208" s="29">
        <f>IF([@[Dur?e de la visite]]="","",VALUE(SUBSTITUTE([@[Dur?e de la visite]]," min","")))</f>
        <v/>
      </c>
      <c r="P208" s="29">
        <f>IF([@[Mode de visite]]="","",--([@[Mode de visite]]="Face ? face"))</f>
        <v/>
      </c>
      <c r="Q208" s="29">
        <f>IF([@[Mode de visite]]="","",--([@[Mode de visite]]="Interaction ? distance"))</f>
        <v/>
      </c>
    </row>
    <row r="209">
      <c r="B209" t="inlineStr">
        <is>
          <t>BM00081</t>
        </is>
      </c>
      <c r="C209" t="inlineStr">
        <is>
          <t>Diaz</t>
        </is>
      </c>
      <c r="D209" t="inlineStr">
        <is>
          <t>André</t>
        </is>
      </c>
      <c r="E209" t="inlineStr">
        <is>
          <t>S3</t>
        </is>
      </c>
      <c r="F209" t="inlineStr">
        <is>
          <t>Catelyn STARK</t>
        </is>
      </c>
      <c r="G209" t="inlineStr">
        <is>
          <t>Interaction à distance</t>
        </is>
      </c>
      <c r="H209" t="n">
        <v>44086</v>
      </c>
      <c r="I209" t="inlineStr">
        <is>
          <t>30 min</t>
        </is>
      </c>
      <c r="J209" s="29">
        <f>IF([@[Date visite]]="","",YEAR([@[Date visite]]))</f>
        <v/>
      </c>
      <c r="K209" s="29">
        <f>IF([@[Date visite]]="","",MONTH([@[Date visite]]))</f>
        <v/>
      </c>
      <c r="L209" s="29">
        <f>IF([@Secteur]="","",IF(ISNUMBER(MATCH([@Secteur],{"S1","S2","S3","S4","S5","S6"},0)),1,0))</f>
        <v/>
      </c>
      <c r="M209">
        <f>IF([@Identifiant]="","",XLOOKUP([@Identifiant],tblMedecins[Identifiant],tblMedecins[R?gion],""))</f>
        <v/>
      </c>
      <c r="N209">
        <f>IF([@RegionMedecin]="","",IF(OR([@RegionMedecin]="Nord",[@RegionMedecin]="Sud"),[@RegionMedecin],"Hors_cible"))</f>
        <v/>
      </c>
      <c r="O209" s="29">
        <f>IF([@[Dur?e de la visite]]="","",VALUE(SUBSTITUTE([@[Dur?e de la visite]]," min","")))</f>
        <v/>
      </c>
      <c r="P209" s="29">
        <f>IF([@[Mode de visite]]="","",--([@[Mode de visite]]="Face ? face"))</f>
        <v/>
      </c>
      <c r="Q209" s="29">
        <f>IF([@[Mode de visite]]="","",--([@[Mode de visite]]="Interaction ? distance"))</f>
        <v/>
      </c>
    </row>
    <row r="210">
      <c r="B210" t="inlineStr">
        <is>
          <t>BM00061</t>
        </is>
      </c>
      <c r="C210" t="inlineStr">
        <is>
          <t>Kilmister</t>
        </is>
      </c>
      <c r="D210" t="inlineStr">
        <is>
          <t>Jean-Jacques</t>
        </is>
      </c>
      <c r="E210" t="inlineStr">
        <is>
          <t>S3</t>
        </is>
      </c>
      <c r="F210" t="inlineStr">
        <is>
          <t>Catelyn STARK</t>
        </is>
      </c>
      <c r="G210" t="inlineStr">
        <is>
          <t>Interaction à distance</t>
        </is>
      </c>
      <c r="H210" t="n">
        <v>44104</v>
      </c>
      <c r="I210" t="inlineStr">
        <is>
          <t>30 min</t>
        </is>
      </c>
      <c r="J210" s="29">
        <f>IF([@[Date visite]]="","",YEAR([@[Date visite]]))</f>
        <v/>
      </c>
      <c r="K210" s="29">
        <f>IF([@[Date visite]]="","",MONTH([@[Date visite]]))</f>
        <v/>
      </c>
      <c r="L210" s="29">
        <f>IF([@Secteur]="","",IF(ISNUMBER(MATCH([@Secteur],{"S1","S2","S3","S4","S5","S6"},0)),1,0))</f>
        <v/>
      </c>
      <c r="M210">
        <f>IF([@Identifiant]="","",XLOOKUP([@Identifiant],tblMedecins[Identifiant],tblMedecins[R?gion],""))</f>
        <v/>
      </c>
      <c r="N210">
        <f>IF([@RegionMedecin]="","",IF(OR([@RegionMedecin]="Nord",[@RegionMedecin]="Sud"),[@RegionMedecin],"Hors_cible"))</f>
        <v/>
      </c>
      <c r="O210" s="29">
        <f>IF([@[Dur?e de la visite]]="","",VALUE(SUBSTITUTE([@[Dur?e de la visite]]," min","")))</f>
        <v/>
      </c>
      <c r="P210" s="29">
        <f>IF([@[Mode de visite]]="","",--([@[Mode de visite]]="Face ? face"))</f>
        <v/>
      </c>
      <c r="Q210" s="29">
        <f>IF([@[Mode de visite]]="","",--([@[Mode de visite]]="Interaction ? distance"))</f>
        <v/>
      </c>
    </row>
    <row r="211">
      <c r="B211" t="inlineStr">
        <is>
          <t>BM00143</t>
        </is>
      </c>
      <c r="C211" t="inlineStr">
        <is>
          <t>Céline</t>
        </is>
      </c>
      <c r="D211" t="inlineStr">
        <is>
          <t>Philomène</t>
        </is>
      </c>
      <c r="E211" t="inlineStr">
        <is>
          <t>S3</t>
        </is>
      </c>
      <c r="F211" t="inlineStr">
        <is>
          <t>Catelyn STARK</t>
        </is>
      </c>
      <c r="G211" t="inlineStr">
        <is>
          <t>Interaction à distance</t>
        </is>
      </c>
      <c r="H211" t="n">
        <v>44106</v>
      </c>
      <c r="I211" t="inlineStr">
        <is>
          <t>30 min</t>
        </is>
      </c>
      <c r="J211" s="29">
        <f>IF([@[Date visite]]="","",YEAR([@[Date visite]]))</f>
        <v/>
      </c>
      <c r="K211" s="29">
        <f>IF([@[Date visite]]="","",MONTH([@[Date visite]]))</f>
        <v/>
      </c>
      <c r="L211" s="29">
        <f>IF([@Secteur]="","",IF(ISNUMBER(MATCH([@Secteur],{"S1","S2","S3","S4","S5","S6"},0)),1,0))</f>
        <v/>
      </c>
      <c r="M211">
        <f>IF([@Identifiant]="","",XLOOKUP([@Identifiant],tblMedecins[Identifiant],tblMedecins[R?gion],""))</f>
        <v/>
      </c>
      <c r="N211">
        <f>IF([@RegionMedecin]="","",IF(OR([@RegionMedecin]="Nord",[@RegionMedecin]="Sud"),[@RegionMedecin],"Hors_cible"))</f>
        <v/>
      </c>
      <c r="O211" s="29">
        <f>IF([@[Dur?e de la visite]]="","",VALUE(SUBSTITUTE([@[Dur?e de la visite]]," min","")))</f>
        <v/>
      </c>
      <c r="P211" s="29">
        <f>IF([@[Mode de visite]]="","",--([@[Mode de visite]]="Face ? face"))</f>
        <v/>
      </c>
      <c r="Q211" s="29">
        <f>IF([@[Mode de visite]]="","",--([@[Mode de visite]]="Interaction ? distance"))</f>
        <v/>
      </c>
    </row>
    <row r="212">
      <c r="B212" t="inlineStr">
        <is>
          <t>BM00080</t>
        </is>
      </c>
      <c r="C212" t="inlineStr">
        <is>
          <t>Vidal</t>
        </is>
      </c>
      <c r="D212" t="inlineStr">
        <is>
          <t>Zoltan</t>
        </is>
      </c>
      <c r="E212" t="inlineStr">
        <is>
          <t>S3</t>
        </is>
      </c>
      <c r="F212" t="inlineStr">
        <is>
          <t>Catelyn STARK</t>
        </is>
      </c>
      <c r="G212" t="inlineStr">
        <is>
          <t>Interaction à distance</t>
        </is>
      </c>
      <c r="H212" t="n">
        <v>44109</v>
      </c>
      <c r="I212" t="inlineStr">
        <is>
          <t>30 min</t>
        </is>
      </c>
      <c r="J212" s="29">
        <f>IF([@[Date visite]]="","",YEAR([@[Date visite]]))</f>
        <v/>
      </c>
      <c r="K212" s="29">
        <f>IF([@[Date visite]]="","",MONTH([@[Date visite]]))</f>
        <v/>
      </c>
      <c r="L212" s="29">
        <f>IF([@Secteur]="","",IF(ISNUMBER(MATCH([@Secteur],{"S1","S2","S3","S4","S5","S6"},0)),1,0))</f>
        <v/>
      </c>
      <c r="M212">
        <f>IF([@Identifiant]="","",XLOOKUP([@Identifiant],tblMedecins[Identifiant],tblMedecins[R?gion],""))</f>
        <v/>
      </c>
      <c r="N212">
        <f>IF([@RegionMedecin]="","",IF(OR([@RegionMedecin]="Nord",[@RegionMedecin]="Sud"),[@RegionMedecin],"Hors_cible"))</f>
        <v/>
      </c>
      <c r="O212" s="29">
        <f>IF([@[Dur?e de la visite]]="","",VALUE(SUBSTITUTE([@[Dur?e de la visite]]," min","")))</f>
        <v/>
      </c>
      <c r="P212" s="29">
        <f>IF([@[Mode de visite]]="","",--([@[Mode de visite]]="Face ? face"))</f>
        <v/>
      </c>
      <c r="Q212" s="29">
        <f>IF([@[Mode de visite]]="","",--([@[Mode de visite]]="Interaction ? distance"))</f>
        <v/>
      </c>
    </row>
    <row r="213">
      <c r="B213" t="inlineStr">
        <is>
          <t>BM00031</t>
        </is>
      </c>
      <c r="C213" t="inlineStr">
        <is>
          <t>Molière</t>
        </is>
      </c>
      <c r="D213" t="inlineStr">
        <is>
          <t>Jerry</t>
        </is>
      </c>
      <c r="E213" t="inlineStr">
        <is>
          <t>S3</t>
        </is>
      </c>
      <c r="F213" t="inlineStr">
        <is>
          <t>Catelyn STARK</t>
        </is>
      </c>
      <c r="G213" t="inlineStr">
        <is>
          <t>Interaction à distance</t>
        </is>
      </c>
      <c r="H213" t="n">
        <v>44153</v>
      </c>
      <c r="I213" t="inlineStr">
        <is>
          <t>30 min</t>
        </is>
      </c>
      <c r="J213" s="29">
        <f>IF([@[Date visite]]="","",YEAR([@[Date visite]]))</f>
        <v/>
      </c>
      <c r="K213" s="29">
        <f>IF([@[Date visite]]="","",MONTH([@[Date visite]]))</f>
        <v/>
      </c>
      <c r="L213" s="29">
        <f>IF([@Secteur]="","",IF(ISNUMBER(MATCH([@Secteur],{"S1","S2","S3","S4","S5","S6"},0)),1,0))</f>
        <v/>
      </c>
      <c r="M213">
        <f>IF([@Identifiant]="","",XLOOKUP([@Identifiant],tblMedecins[Identifiant],tblMedecins[R?gion],""))</f>
        <v/>
      </c>
      <c r="N213">
        <f>IF([@RegionMedecin]="","",IF(OR([@RegionMedecin]="Nord",[@RegionMedecin]="Sud"),[@RegionMedecin],"Hors_cible"))</f>
        <v/>
      </c>
      <c r="O213" s="29">
        <f>IF([@[Dur?e de la visite]]="","",VALUE(SUBSTITUTE([@[Dur?e de la visite]]," min","")))</f>
        <v/>
      </c>
      <c r="P213" s="29">
        <f>IF([@[Mode de visite]]="","",--([@[Mode de visite]]="Face ? face"))</f>
        <v/>
      </c>
      <c r="Q213" s="29">
        <f>IF([@[Mode de visite]]="","",--([@[Mode de visite]]="Interaction ? distance"))</f>
        <v/>
      </c>
    </row>
    <row r="214">
      <c r="B214" t="inlineStr">
        <is>
          <t>BM00045</t>
        </is>
      </c>
      <c r="C214" t="inlineStr">
        <is>
          <t>Hugo</t>
        </is>
      </c>
      <c r="D214" t="inlineStr">
        <is>
          <t>Hypathie</t>
        </is>
      </c>
      <c r="E214" t="inlineStr">
        <is>
          <t>S3</t>
        </is>
      </c>
      <c r="F214" t="inlineStr">
        <is>
          <t>Catelyn STARK</t>
        </is>
      </c>
      <c r="G214" t="inlineStr">
        <is>
          <t>Interaction à distance</t>
        </is>
      </c>
      <c r="H214" t="n">
        <v>44159</v>
      </c>
      <c r="I214" t="inlineStr">
        <is>
          <t>30 min</t>
        </is>
      </c>
      <c r="J214" s="29">
        <f>IF([@[Date visite]]="","",YEAR([@[Date visite]]))</f>
        <v/>
      </c>
      <c r="K214" s="29">
        <f>IF([@[Date visite]]="","",MONTH([@[Date visite]]))</f>
        <v/>
      </c>
      <c r="L214" s="29">
        <f>IF([@Secteur]="","",IF(ISNUMBER(MATCH([@Secteur],{"S1","S2","S3","S4","S5","S6"},0)),1,0))</f>
        <v/>
      </c>
      <c r="M214">
        <f>IF([@Identifiant]="","",XLOOKUP([@Identifiant],tblMedecins[Identifiant],tblMedecins[R?gion],""))</f>
        <v/>
      </c>
      <c r="N214">
        <f>IF([@RegionMedecin]="","",IF(OR([@RegionMedecin]="Nord",[@RegionMedecin]="Sud"),[@RegionMedecin],"Hors_cible"))</f>
        <v/>
      </c>
      <c r="O214" s="29">
        <f>IF([@[Dur?e de la visite]]="","",VALUE(SUBSTITUTE([@[Dur?e de la visite]]," min","")))</f>
        <v/>
      </c>
      <c r="P214" s="29">
        <f>IF([@[Mode de visite]]="","",--([@[Mode de visite]]="Face ? face"))</f>
        <v/>
      </c>
      <c r="Q214" s="29">
        <f>IF([@[Mode de visite]]="","",--([@[Mode de visite]]="Interaction ? distance"))</f>
        <v/>
      </c>
    </row>
    <row r="215">
      <c r="B215" t="inlineStr">
        <is>
          <t>BM00143</t>
        </is>
      </c>
      <c r="C215" t="inlineStr">
        <is>
          <t>Céline</t>
        </is>
      </c>
      <c r="D215" t="inlineStr">
        <is>
          <t>Philomène</t>
        </is>
      </c>
      <c r="E215" t="inlineStr">
        <is>
          <t>S3</t>
        </is>
      </c>
      <c r="F215" t="inlineStr">
        <is>
          <t>Catelyn STARK</t>
        </is>
      </c>
      <c r="G215" t="inlineStr">
        <is>
          <t>Interaction à distance</t>
        </is>
      </c>
      <c r="H215" t="n">
        <v>44160</v>
      </c>
      <c r="I215" t="inlineStr">
        <is>
          <t>30 min</t>
        </is>
      </c>
      <c r="J215" s="29">
        <f>IF([@[Date visite]]="","",YEAR([@[Date visite]]))</f>
        <v/>
      </c>
      <c r="K215" s="29">
        <f>IF([@[Date visite]]="","",MONTH([@[Date visite]]))</f>
        <v/>
      </c>
      <c r="L215" s="29">
        <f>IF([@Secteur]="","",IF(ISNUMBER(MATCH([@Secteur],{"S1","S2","S3","S4","S5","S6"},0)),1,0))</f>
        <v/>
      </c>
      <c r="M215">
        <f>IF([@Identifiant]="","",XLOOKUP([@Identifiant],tblMedecins[Identifiant],tblMedecins[R?gion],""))</f>
        <v/>
      </c>
      <c r="N215">
        <f>IF([@RegionMedecin]="","",IF(OR([@RegionMedecin]="Nord",[@RegionMedecin]="Sud"),[@RegionMedecin],"Hors_cible"))</f>
        <v/>
      </c>
      <c r="O215" s="29">
        <f>IF([@[Dur?e de la visite]]="","",VALUE(SUBSTITUTE([@[Dur?e de la visite]]," min","")))</f>
        <v/>
      </c>
      <c r="P215" s="29">
        <f>IF([@[Mode de visite]]="","",--([@[Mode de visite]]="Face ? face"))</f>
        <v/>
      </c>
      <c r="Q215" s="29">
        <f>IF([@[Mode de visite]]="","",--([@[Mode de visite]]="Interaction ? distance"))</f>
        <v/>
      </c>
    </row>
    <row r="216">
      <c r="B216" t="inlineStr">
        <is>
          <t>BM00079</t>
        </is>
      </c>
      <c r="C216" t="inlineStr">
        <is>
          <t>Michelet</t>
        </is>
      </c>
      <c r="D216" t="inlineStr">
        <is>
          <t>Hervé</t>
        </is>
      </c>
      <c r="E216" t="inlineStr">
        <is>
          <t>S3</t>
        </is>
      </c>
      <c r="F216" t="inlineStr">
        <is>
          <t>Catelyn STARK</t>
        </is>
      </c>
      <c r="G216" t="inlineStr">
        <is>
          <t>Interaction à distance</t>
        </is>
      </c>
      <c r="H216" t="n">
        <v>44166</v>
      </c>
      <c r="I216" t="inlineStr">
        <is>
          <t>30 min</t>
        </is>
      </c>
      <c r="J216" s="29">
        <f>IF([@[Date visite]]="","",YEAR([@[Date visite]]))</f>
        <v/>
      </c>
      <c r="K216" s="29">
        <f>IF([@[Date visite]]="","",MONTH([@[Date visite]]))</f>
        <v/>
      </c>
      <c r="L216" s="29">
        <f>IF([@Secteur]="","",IF(ISNUMBER(MATCH([@Secteur],{"S1","S2","S3","S4","S5","S6"},0)),1,0))</f>
        <v/>
      </c>
      <c r="M216">
        <f>IF([@Identifiant]="","",XLOOKUP([@Identifiant],tblMedecins[Identifiant],tblMedecins[R?gion],""))</f>
        <v/>
      </c>
      <c r="N216">
        <f>IF([@RegionMedecin]="","",IF(OR([@RegionMedecin]="Nord",[@RegionMedecin]="Sud"),[@RegionMedecin],"Hors_cible"))</f>
        <v/>
      </c>
      <c r="O216" s="29">
        <f>IF([@[Dur?e de la visite]]="","",VALUE(SUBSTITUTE([@[Dur?e de la visite]]," min","")))</f>
        <v/>
      </c>
      <c r="P216" s="29">
        <f>IF([@[Mode de visite]]="","",--([@[Mode de visite]]="Face ? face"))</f>
        <v/>
      </c>
      <c r="Q216" s="29">
        <f>IF([@[Mode de visite]]="","",--([@[Mode de visite]]="Interaction ? distance"))</f>
        <v/>
      </c>
    </row>
    <row r="217">
      <c r="B217" t="inlineStr">
        <is>
          <t>BM00097</t>
        </is>
      </c>
      <c r="C217" t="inlineStr">
        <is>
          <t>Kenobi</t>
        </is>
      </c>
      <c r="D217" t="inlineStr">
        <is>
          <t>Killian</t>
        </is>
      </c>
      <c r="E217" t="inlineStr">
        <is>
          <t>S3</t>
        </is>
      </c>
      <c r="F217" t="inlineStr">
        <is>
          <t>Catelyn STARK</t>
        </is>
      </c>
      <c r="G217" t="inlineStr">
        <is>
          <t>Interaction à distance</t>
        </is>
      </c>
      <c r="H217" t="n">
        <v>44172</v>
      </c>
      <c r="I217" t="inlineStr">
        <is>
          <t>30 min</t>
        </is>
      </c>
      <c r="J217" s="29">
        <f>IF([@[Date visite]]="","",YEAR([@[Date visite]]))</f>
        <v/>
      </c>
      <c r="K217" s="29">
        <f>IF([@[Date visite]]="","",MONTH([@[Date visite]]))</f>
        <v/>
      </c>
      <c r="L217" s="29">
        <f>IF([@Secteur]="","",IF(ISNUMBER(MATCH([@Secteur],{"S1","S2","S3","S4","S5","S6"},0)),1,0))</f>
        <v/>
      </c>
      <c r="M217">
        <f>IF([@Identifiant]="","",XLOOKUP([@Identifiant],tblMedecins[Identifiant],tblMedecins[R?gion],""))</f>
        <v/>
      </c>
      <c r="N217">
        <f>IF([@RegionMedecin]="","",IF(OR([@RegionMedecin]="Nord",[@RegionMedecin]="Sud"),[@RegionMedecin],"Hors_cible"))</f>
        <v/>
      </c>
      <c r="O217" s="29">
        <f>IF([@[Dur?e de la visite]]="","",VALUE(SUBSTITUTE([@[Dur?e de la visite]]," min","")))</f>
        <v/>
      </c>
      <c r="P217" s="29">
        <f>IF([@[Mode de visite]]="","",--([@[Mode de visite]]="Face ? face"))</f>
        <v/>
      </c>
      <c r="Q217" s="29">
        <f>IF([@[Mode de visite]]="","",--([@[Mode de visite]]="Interaction ? distance"))</f>
        <v/>
      </c>
    </row>
    <row r="218">
      <c r="B218" t="inlineStr">
        <is>
          <t>BM00097</t>
        </is>
      </c>
      <c r="C218" t="inlineStr">
        <is>
          <t>Kenobi</t>
        </is>
      </c>
      <c r="D218" t="inlineStr">
        <is>
          <t>Killian</t>
        </is>
      </c>
      <c r="E218" t="inlineStr">
        <is>
          <t>S3</t>
        </is>
      </c>
      <c r="F218" t="inlineStr">
        <is>
          <t>Catelyn STARK</t>
        </is>
      </c>
      <c r="G218" t="inlineStr">
        <is>
          <t>Interaction à distance</t>
        </is>
      </c>
      <c r="H218" t="n">
        <v>44182</v>
      </c>
      <c r="I218" t="inlineStr">
        <is>
          <t>30 min</t>
        </is>
      </c>
      <c r="J218" s="29">
        <f>IF([@[Date visite]]="","",YEAR([@[Date visite]]))</f>
        <v/>
      </c>
      <c r="K218" s="29">
        <f>IF([@[Date visite]]="","",MONTH([@[Date visite]]))</f>
        <v/>
      </c>
      <c r="L218" s="29">
        <f>IF([@Secteur]="","",IF(ISNUMBER(MATCH([@Secteur],{"S1","S2","S3","S4","S5","S6"},0)),1,0))</f>
        <v/>
      </c>
      <c r="M218">
        <f>IF([@Identifiant]="","",XLOOKUP([@Identifiant],tblMedecins[Identifiant],tblMedecins[R?gion],""))</f>
        <v/>
      </c>
      <c r="N218">
        <f>IF([@RegionMedecin]="","",IF(OR([@RegionMedecin]="Nord",[@RegionMedecin]="Sud"),[@RegionMedecin],"Hors_cible"))</f>
        <v/>
      </c>
      <c r="O218" s="29">
        <f>IF([@[Dur?e de la visite]]="","",VALUE(SUBSTITUTE([@[Dur?e de la visite]]," min","")))</f>
        <v/>
      </c>
      <c r="P218" s="29">
        <f>IF([@[Mode de visite]]="","",--([@[Mode de visite]]="Face ? face"))</f>
        <v/>
      </c>
      <c r="Q218" s="29">
        <f>IF([@[Mode de visite]]="","",--([@[Mode de visite]]="Interaction ? distance"))</f>
        <v/>
      </c>
    </row>
    <row r="219">
      <c r="B219" t="inlineStr">
        <is>
          <t>BM00106</t>
        </is>
      </c>
      <c r="C219" t="inlineStr">
        <is>
          <t>Harrison</t>
        </is>
      </c>
      <c r="D219" t="inlineStr">
        <is>
          <t>Zinedine</t>
        </is>
      </c>
      <c r="E219" t="inlineStr">
        <is>
          <t>S3</t>
        </is>
      </c>
      <c r="F219" t="inlineStr">
        <is>
          <t>Catelyn STARK</t>
        </is>
      </c>
      <c r="G219" t="inlineStr">
        <is>
          <t>Interaction à distance</t>
        </is>
      </c>
      <c r="H219" t="n">
        <v>44186</v>
      </c>
      <c r="I219" t="inlineStr">
        <is>
          <t>30 min</t>
        </is>
      </c>
      <c r="J219" s="29">
        <f>IF([@[Date visite]]="","",YEAR([@[Date visite]]))</f>
        <v/>
      </c>
      <c r="K219" s="29">
        <f>IF([@[Date visite]]="","",MONTH([@[Date visite]]))</f>
        <v/>
      </c>
      <c r="L219" s="29">
        <f>IF([@Secteur]="","",IF(ISNUMBER(MATCH([@Secteur],{"S1","S2","S3","S4","S5","S6"},0)),1,0))</f>
        <v/>
      </c>
      <c r="M219">
        <f>IF([@Identifiant]="","",XLOOKUP([@Identifiant],tblMedecins[Identifiant],tblMedecins[R?gion],""))</f>
        <v/>
      </c>
      <c r="N219">
        <f>IF([@RegionMedecin]="","",IF(OR([@RegionMedecin]="Nord",[@RegionMedecin]="Sud"),[@RegionMedecin],"Hors_cible"))</f>
        <v/>
      </c>
      <c r="O219" s="29">
        <f>IF([@[Dur?e de la visite]]="","",VALUE(SUBSTITUTE([@[Dur?e de la visite]]," min","")))</f>
        <v/>
      </c>
      <c r="P219" s="29">
        <f>IF([@[Mode de visite]]="","",--([@[Mode de visite]]="Face ? face"))</f>
        <v/>
      </c>
      <c r="Q219" s="29">
        <f>IF([@[Mode de visite]]="","",--([@[Mode de visite]]="Interaction ? distance"))</f>
        <v/>
      </c>
    </row>
    <row r="220">
      <c r="B220" t="inlineStr">
        <is>
          <t>BM00061</t>
        </is>
      </c>
      <c r="C220" t="inlineStr">
        <is>
          <t>Kilmister</t>
        </is>
      </c>
      <c r="D220" t="inlineStr">
        <is>
          <t>Jean-Jacques</t>
        </is>
      </c>
      <c r="E220" t="inlineStr">
        <is>
          <t>S3</t>
        </is>
      </c>
      <c r="F220" t="inlineStr">
        <is>
          <t>Catelyn STARK</t>
        </is>
      </c>
      <c r="G220" t="inlineStr">
        <is>
          <t>Interaction à distance</t>
        </is>
      </c>
      <c r="H220" t="n">
        <v>44193</v>
      </c>
      <c r="I220" t="inlineStr">
        <is>
          <t>30 min</t>
        </is>
      </c>
      <c r="J220" s="29">
        <f>IF([@[Date visite]]="","",YEAR([@[Date visite]]))</f>
        <v/>
      </c>
      <c r="K220" s="29">
        <f>IF([@[Date visite]]="","",MONTH([@[Date visite]]))</f>
        <v/>
      </c>
      <c r="L220" s="29">
        <f>IF([@Secteur]="","",IF(ISNUMBER(MATCH([@Secteur],{"S1","S2","S3","S4","S5","S6"},0)),1,0))</f>
        <v/>
      </c>
      <c r="M220">
        <f>IF([@Identifiant]="","",XLOOKUP([@Identifiant],tblMedecins[Identifiant],tblMedecins[R?gion],""))</f>
        <v/>
      </c>
      <c r="N220">
        <f>IF([@RegionMedecin]="","",IF(OR([@RegionMedecin]="Nord",[@RegionMedecin]="Sud"),[@RegionMedecin],"Hors_cible"))</f>
        <v/>
      </c>
      <c r="O220" s="29">
        <f>IF([@[Dur?e de la visite]]="","",VALUE(SUBSTITUTE([@[Dur?e de la visite]]," min","")))</f>
        <v/>
      </c>
      <c r="P220" s="29">
        <f>IF([@[Mode de visite]]="","",--([@[Mode de visite]]="Face ? face"))</f>
        <v/>
      </c>
      <c r="Q220" s="29">
        <f>IF([@[Mode de visite]]="","",--([@[Mode de visite]]="Interaction ? distance"))</f>
        <v/>
      </c>
    </row>
    <row r="221">
      <c r="B221" t="inlineStr">
        <is>
          <t>BM00004</t>
        </is>
      </c>
      <c r="C221" t="inlineStr">
        <is>
          <t>Hugo</t>
        </is>
      </c>
      <c r="D221" t="inlineStr">
        <is>
          <t>Emmanuel</t>
        </is>
      </c>
      <c r="E221" t="inlineStr">
        <is>
          <t>S3</t>
        </is>
      </c>
      <c r="F221" t="inlineStr">
        <is>
          <t>Catelyn STARK</t>
        </is>
      </c>
      <c r="G221" t="inlineStr">
        <is>
          <t>Interaction à distance</t>
        </is>
      </c>
      <c r="H221" t="n">
        <v>44194</v>
      </c>
      <c r="I221" t="inlineStr">
        <is>
          <t>30 min</t>
        </is>
      </c>
      <c r="J221" s="29">
        <f>IF([@[Date visite]]="","",YEAR([@[Date visite]]))</f>
        <v/>
      </c>
      <c r="K221" s="29">
        <f>IF([@[Date visite]]="","",MONTH([@[Date visite]]))</f>
        <v/>
      </c>
      <c r="L221" s="29">
        <f>IF([@Secteur]="","",IF(ISNUMBER(MATCH([@Secteur],{"S1","S2","S3","S4","S5","S6"},0)),1,0))</f>
        <v/>
      </c>
      <c r="M221">
        <f>IF([@Identifiant]="","",XLOOKUP([@Identifiant],tblMedecins[Identifiant],tblMedecins[R?gion],""))</f>
        <v/>
      </c>
      <c r="N221">
        <f>IF([@RegionMedecin]="","",IF(OR([@RegionMedecin]="Nord",[@RegionMedecin]="Sud"),[@RegionMedecin],"Hors_cible"))</f>
        <v/>
      </c>
      <c r="O221" s="29">
        <f>IF([@[Dur?e de la visite]]="","",VALUE(SUBSTITUTE([@[Dur?e de la visite]]," min","")))</f>
        <v/>
      </c>
      <c r="P221" s="29">
        <f>IF([@[Mode de visite]]="","",--([@[Mode de visite]]="Face ? face"))</f>
        <v/>
      </c>
      <c r="Q221" s="29">
        <f>IF([@[Mode de visite]]="","",--([@[Mode de visite]]="Interaction ? distance"))</f>
        <v/>
      </c>
    </row>
    <row r="222">
      <c r="B222" t="inlineStr">
        <is>
          <t>BM00062</t>
        </is>
      </c>
      <c r="C222" t="inlineStr">
        <is>
          <t>Hugo</t>
        </is>
      </c>
      <c r="D222" t="inlineStr">
        <is>
          <t>Jean-Michel</t>
        </is>
      </c>
      <c r="E222" t="inlineStr">
        <is>
          <t>S3</t>
        </is>
      </c>
      <c r="F222" t="inlineStr">
        <is>
          <t>Catelyn STARK</t>
        </is>
      </c>
      <c r="G222" t="inlineStr">
        <is>
          <t>Interaction à distance</t>
        </is>
      </c>
      <c r="H222" t="n">
        <v>44196</v>
      </c>
      <c r="I222" t="inlineStr">
        <is>
          <t>30 min</t>
        </is>
      </c>
      <c r="J222" s="29">
        <f>IF([@[Date visite]]="","",YEAR([@[Date visite]]))</f>
        <v/>
      </c>
      <c r="K222" s="29">
        <f>IF([@[Date visite]]="","",MONTH([@[Date visite]]))</f>
        <v/>
      </c>
      <c r="L222" s="29">
        <f>IF([@Secteur]="","",IF(ISNUMBER(MATCH([@Secteur],{"S1","S2","S3","S4","S5","S6"},0)),1,0))</f>
        <v/>
      </c>
      <c r="M222">
        <f>IF([@Identifiant]="","",XLOOKUP([@Identifiant],tblMedecins[Identifiant],tblMedecins[R?gion],""))</f>
        <v/>
      </c>
      <c r="N222">
        <f>IF([@RegionMedecin]="","",IF(OR([@RegionMedecin]="Nord",[@RegionMedecin]="Sud"),[@RegionMedecin],"Hors_cible"))</f>
        <v/>
      </c>
      <c r="O222" s="29">
        <f>IF([@[Dur?e de la visite]]="","",VALUE(SUBSTITUTE([@[Dur?e de la visite]]," min","")))</f>
        <v/>
      </c>
      <c r="P222" s="29">
        <f>IF([@[Mode de visite]]="","",--([@[Mode de visite]]="Face ? face"))</f>
        <v/>
      </c>
      <c r="Q222" s="29">
        <f>IF([@[Mode de visite]]="","",--([@[Mode de visite]]="Interaction ? distance"))</f>
        <v/>
      </c>
    </row>
    <row r="223">
      <c r="B223" t="inlineStr">
        <is>
          <t>BM00070</t>
        </is>
      </c>
      <c r="C223" t="inlineStr">
        <is>
          <t>Exarchopoulos</t>
        </is>
      </c>
      <c r="D223" t="inlineStr">
        <is>
          <t>Léa</t>
        </is>
      </c>
      <c r="E223" t="inlineStr">
        <is>
          <t>S5</t>
        </is>
      </c>
      <c r="F223" t="inlineStr">
        <is>
          <t>Charlotte CORDAY</t>
        </is>
      </c>
      <c r="G223" t="inlineStr">
        <is>
          <t>Interaction à distance</t>
        </is>
      </c>
      <c r="H223" t="n">
        <v>43866</v>
      </c>
      <c r="I223" t="inlineStr">
        <is>
          <t>30 min</t>
        </is>
      </c>
      <c r="J223" s="29">
        <f>IF([@[Date visite]]="","",YEAR([@[Date visite]]))</f>
        <v/>
      </c>
      <c r="K223" s="29">
        <f>IF([@[Date visite]]="","",MONTH([@[Date visite]]))</f>
        <v/>
      </c>
      <c r="L223" s="29">
        <f>IF([@Secteur]="","",IF(ISNUMBER(MATCH([@Secteur],{"S1","S2","S3","S4","S5","S6"},0)),1,0))</f>
        <v/>
      </c>
      <c r="M223">
        <f>IF([@Identifiant]="","",XLOOKUP([@Identifiant],tblMedecins[Identifiant],tblMedecins[R?gion],""))</f>
        <v/>
      </c>
      <c r="N223">
        <f>IF([@RegionMedecin]="","",IF(OR([@RegionMedecin]="Nord",[@RegionMedecin]="Sud"),[@RegionMedecin],"Hors_cible"))</f>
        <v/>
      </c>
      <c r="O223" s="29">
        <f>IF([@[Dur?e de la visite]]="","",VALUE(SUBSTITUTE([@[Dur?e de la visite]]," min","")))</f>
        <v/>
      </c>
      <c r="P223" s="29">
        <f>IF([@[Mode de visite]]="","",--([@[Mode de visite]]="Face ? face"))</f>
        <v/>
      </c>
      <c r="Q223" s="29">
        <f>IF([@[Mode de visite]]="","",--([@[Mode de visite]]="Interaction ? distance"))</f>
        <v/>
      </c>
    </row>
    <row r="224">
      <c r="B224" t="inlineStr">
        <is>
          <t>BM00013</t>
        </is>
      </c>
      <c r="C224" t="inlineStr">
        <is>
          <t>Liszt</t>
        </is>
      </c>
      <c r="D224" t="inlineStr">
        <is>
          <t>Micheline</t>
        </is>
      </c>
      <c r="E224" t="inlineStr">
        <is>
          <t>S5</t>
        </is>
      </c>
      <c r="F224" t="inlineStr">
        <is>
          <t>Charlotte CORDAY</t>
        </is>
      </c>
      <c r="G224" t="inlineStr">
        <is>
          <t>Interaction à distance</t>
        </is>
      </c>
      <c r="H224" t="n">
        <v>43869</v>
      </c>
      <c r="I224" t="inlineStr">
        <is>
          <t>30 min</t>
        </is>
      </c>
      <c r="J224" s="29">
        <f>IF([@[Date visite]]="","",YEAR([@[Date visite]]))</f>
        <v/>
      </c>
      <c r="K224" s="29">
        <f>IF([@[Date visite]]="","",MONTH([@[Date visite]]))</f>
        <v/>
      </c>
      <c r="L224" s="29">
        <f>IF([@Secteur]="","",IF(ISNUMBER(MATCH([@Secteur],{"S1","S2","S3","S4","S5","S6"},0)),1,0))</f>
        <v/>
      </c>
      <c r="M224">
        <f>IF([@Identifiant]="","",XLOOKUP([@Identifiant],tblMedecins[Identifiant],tblMedecins[R?gion],""))</f>
        <v/>
      </c>
      <c r="N224">
        <f>IF([@RegionMedecin]="","",IF(OR([@RegionMedecin]="Nord",[@RegionMedecin]="Sud"),[@RegionMedecin],"Hors_cible"))</f>
        <v/>
      </c>
      <c r="O224" s="29">
        <f>IF([@[Dur?e de la visite]]="","",VALUE(SUBSTITUTE([@[Dur?e de la visite]]," min","")))</f>
        <v/>
      </c>
      <c r="P224" s="29">
        <f>IF([@[Mode de visite]]="","",--([@[Mode de visite]]="Face ? face"))</f>
        <v/>
      </c>
      <c r="Q224" s="29">
        <f>IF([@[Mode de visite]]="","",--([@[Mode de visite]]="Interaction ? distance"))</f>
        <v/>
      </c>
    </row>
    <row r="225">
      <c r="B225" t="inlineStr">
        <is>
          <t>BM00070</t>
        </is>
      </c>
      <c r="C225" t="inlineStr">
        <is>
          <t>Exarchopoulos</t>
        </is>
      </c>
      <c r="D225" t="inlineStr">
        <is>
          <t>Léa</t>
        </is>
      </c>
      <c r="E225" t="inlineStr">
        <is>
          <t>S5</t>
        </is>
      </c>
      <c r="F225" t="inlineStr">
        <is>
          <t>Charlotte CORDAY</t>
        </is>
      </c>
      <c r="G225" t="inlineStr">
        <is>
          <t>Interaction à distance</t>
        </is>
      </c>
      <c r="H225" t="n">
        <v>43887</v>
      </c>
      <c r="I225" t="inlineStr">
        <is>
          <t>30 min</t>
        </is>
      </c>
      <c r="J225" s="29">
        <f>IF([@[Date visite]]="","",YEAR([@[Date visite]]))</f>
        <v/>
      </c>
      <c r="K225" s="29">
        <f>IF([@[Date visite]]="","",MONTH([@[Date visite]]))</f>
        <v/>
      </c>
      <c r="L225" s="29">
        <f>IF([@Secteur]="","",IF(ISNUMBER(MATCH([@Secteur],{"S1","S2","S3","S4","S5","S6"},0)),1,0))</f>
        <v/>
      </c>
      <c r="M225">
        <f>IF([@Identifiant]="","",XLOOKUP([@Identifiant],tblMedecins[Identifiant],tblMedecins[R?gion],""))</f>
        <v/>
      </c>
      <c r="N225">
        <f>IF([@RegionMedecin]="","",IF(OR([@RegionMedecin]="Nord",[@RegionMedecin]="Sud"),[@RegionMedecin],"Hors_cible"))</f>
        <v/>
      </c>
      <c r="O225" s="29">
        <f>IF([@[Dur?e de la visite]]="","",VALUE(SUBSTITUTE([@[Dur?e de la visite]]," min","")))</f>
        <v/>
      </c>
      <c r="P225" s="29">
        <f>IF([@[Mode de visite]]="","",--([@[Mode de visite]]="Face ? face"))</f>
        <v/>
      </c>
      <c r="Q225" s="29">
        <f>IF([@[Mode de visite]]="","",--([@[Mode de visite]]="Interaction ? distance"))</f>
        <v/>
      </c>
    </row>
    <row r="226">
      <c r="B226" t="inlineStr">
        <is>
          <t>BM00074</t>
        </is>
      </c>
      <c r="C226" t="inlineStr">
        <is>
          <t>Orban</t>
        </is>
      </c>
      <c r="D226" t="inlineStr">
        <is>
          <t>Zinedine</t>
        </is>
      </c>
      <c r="E226" t="inlineStr">
        <is>
          <t>S5</t>
        </is>
      </c>
      <c r="F226" t="inlineStr">
        <is>
          <t>Charlotte CORDAY</t>
        </is>
      </c>
      <c r="G226" t="inlineStr">
        <is>
          <t>Interaction à distance</t>
        </is>
      </c>
      <c r="H226" t="n">
        <v>43887</v>
      </c>
      <c r="I226" t="inlineStr">
        <is>
          <t>30 min</t>
        </is>
      </c>
      <c r="J226" s="29">
        <f>IF([@[Date visite]]="","",YEAR([@[Date visite]]))</f>
        <v/>
      </c>
      <c r="K226" s="29">
        <f>IF([@[Date visite]]="","",MONTH([@[Date visite]]))</f>
        <v/>
      </c>
      <c r="L226" s="29">
        <f>IF([@Secteur]="","",IF(ISNUMBER(MATCH([@Secteur],{"S1","S2","S3","S4","S5","S6"},0)),1,0))</f>
        <v/>
      </c>
      <c r="M226">
        <f>IF([@Identifiant]="","",XLOOKUP([@Identifiant],tblMedecins[Identifiant],tblMedecins[R?gion],""))</f>
        <v/>
      </c>
      <c r="N226">
        <f>IF([@RegionMedecin]="","",IF(OR([@RegionMedecin]="Nord",[@RegionMedecin]="Sud"),[@RegionMedecin],"Hors_cible"))</f>
        <v/>
      </c>
      <c r="O226" s="29">
        <f>IF([@[Dur?e de la visite]]="","",VALUE(SUBSTITUTE([@[Dur?e de la visite]]," min","")))</f>
        <v/>
      </c>
      <c r="P226" s="29">
        <f>IF([@[Mode de visite]]="","",--([@[Mode de visite]]="Face ? face"))</f>
        <v/>
      </c>
      <c r="Q226" s="29">
        <f>IF([@[Mode de visite]]="","",--([@[Mode de visite]]="Interaction ? distance"))</f>
        <v/>
      </c>
    </row>
    <row r="227">
      <c r="B227" t="inlineStr">
        <is>
          <t>BM00074</t>
        </is>
      </c>
      <c r="C227" t="inlineStr">
        <is>
          <t>Orban</t>
        </is>
      </c>
      <c r="D227" t="inlineStr">
        <is>
          <t>Zinedine</t>
        </is>
      </c>
      <c r="E227" t="inlineStr">
        <is>
          <t>S5</t>
        </is>
      </c>
      <c r="F227" t="inlineStr">
        <is>
          <t>Charlotte CORDAY</t>
        </is>
      </c>
      <c r="G227" t="inlineStr">
        <is>
          <t>Interaction à distance</t>
        </is>
      </c>
      <c r="H227" t="n">
        <v>43890</v>
      </c>
      <c r="I227" t="inlineStr">
        <is>
          <t>30 min</t>
        </is>
      </c>
      <c r="J227" s="29">
        <f>IF([@[Date visite]]="","",YEAR([@[Date visite]]))</f>
        <v/>
      </c>
      <c r="K227" s="29">
        <f>IF([@[Date visite]]="","",MONTH([@[Date visite]]))</f>
        <v/>
      </c>
      <c r="L227" s="29">
        <f>IF([@Secteur]="","",IF(ISNUMBER(MATCH([@Secteur],{"S1","S2","S3","S4","S5","S6"},0)),1,0))</f>
        <v/>
      </c>
      <c r="M227">
        <f>IF([@Identifiant]="","",XLOOKUP([@Identifiant],tblMedecins[Identifiant],tblMedecins[R?gion],""))</f>
        <v/>
      </c>
      <c r="N227">
        <f>IF([@RegionMedecin]="","",IF(OR([@RegionMedecin]="Nord",[@RegionMedecin]="Sud"),[@RegionMedecin],"Hors_cible"))</f>
        <v/>
      </c>
      <c r="O227" s="29">
        <f>IF([@[Dur?e de la visite]]="","",VALUE(SUBSTITUTE([@[Dur?e de la visite]]," min","")))</f>
        <v/>
      </c>
      <c r="P227" s="29">
        <f>IF([@[Mode de visite]]="","",--([@[Mode de visite]]="Face ? face"))</f>
        <v/>
      </c>
      <c r="Q227" s="29">
        <f>IF([@[Mode de visite]]="","",--([@[Mode de visite]]="Interaction ? distance"))</f>
        <v/>
      </c>
    </row>
    <row r="228">
      <c r="B228" t="inlineStr">
        <is>
          <t>BM00033</t>
        </is>
      </c>
      <c r="C228" t="inlineStr">
        <is>
          <t>Brady</t>
        </is>
      </c>
      <c r="D228" t="inlineStr">
        <is>
          <t>Hervé</t>
        </is>
      </c>
      <c r="E228" t="inlineStr">
        <is>
          <t>S5</t>
        </is>
      </c>
      <c r="F228" t="inlineStr">
        <is>
          <t>Charlotte CORDAY</t>
        </is>
      </c>
      <c r="G228" t="inlineStr">
        <is>
          <t>Interaction à distance</t>
        </is>
      </c>
      <c r="H228" t="n">
        <v>43895</v>
      </c>
      <c r="I228" t="inlineStr">
        <is>
          <t>30 min</t>
        </is>
      </c>
      <c r="J228" s="29">
        <f>IF([@[Date visite]]="","",YEAR([@[Date visite]]))</f>
        <v/>
      </c>
      <c r="K228" s="29">
        <f>IF([@[Date visite]]="","",MONTH([@[Date visite]]))</f>
        <v/>
      </c>
      <c r="L228" s="29">
        <f>IF([@Secteur]="","",IF(ISNUMBER(MATCH([@Secteur],{"S1","S2","S3","S4","S5","S6"},0)),1,0))</f>
        <v/>
      </c>
      <c r="M228">
        <f>IF([@Identifiant]="","",XLOOKUP([@Identifiant],tblMedecins[Identifiant],tblMedecins[R?gion],""))</f>
        <v/>
      </c>
      <c r="N228">
        <f>IF([@RegionMedecin]="","",IF(OR([@RegionMedecin]="Nord",[@RegionMedecin]="Sud"),[@RegionMedecin],"Hors_cible"))</f>
        <v/>
      </c>
      <c r="O228" s="29">
        <f>IF([@[Dur?e de la visite]]="","",VALUE(SUBSTITUTE([@[Dur?e de la visite]]," min","")))</f>
        <v/>
      </c>
      <c r="P228" s="29">
        <f>IF([@[Mode de visite]]="","",--([@[Mode de visite]]="Face ? face"))</f>
        <v/>
      </c>
      <c r="Q228" s="29">
        <f>IF([@[Mode de visite]]="","",--([@[Mode de visite]]="Interaction ? distance"))</f>
        <v/>
      </c>
    </row>
    <row r="229">
      <c r="B229" t="inlineStr">
        <is>
          <t>BM00063</t>
        </is>
      </c>
      <c r="C229" t="inlineStr">
        <is>
          <t>Osaka</t>
        </is>
      </c>
      <c r="D229" t="inlineStr">
        <is>
          <t>Valéry</t>
        </is>
      </c>
      <c r="E229" t="inlineStr">
        <is>
          <t>S5</t>
        </is>
      </c>
      <c r="F229" t="inlineStr">
        <is>
          <t>Charlotte CORDAY</t>
        </is>
      </c>
      <c r="G229" t="inlineStr">
        <is>
          <t>Interaction à distance</t>
        </is>
      </c>
      <c r="H229" t="n">
        <v>43925</v>
      </c>
      <c r="I229" t="inlineStr">
        <is>
          <t>30 min</t>
        </is>
      </c>
      <c r="J229" s="29">
        <f>IF([@[Date visite]]="","",YEAR([@[Date visite]]))</f>
        <v/>
      </c>
      <c r="K229" s="29">
        <f>IF([@[Date visite]]="","",MONTH([@[Date visite]]))</f>
        <v/>
      </c>
      <c r="L229" s="29">
        <f>IF([@Secteur]="","",IF(ISNUMBER(MATCH([@Secteur],{"S1","S2","S3","S4","S5","S6"},0)),1,0))</f>
        <v/>
      </c>
      <c r="M229">
        <f>IF([@Identifiant]="","",XLOOKUP([@Identifiant],tblMedecins[Identifiant],tblMedecins[R?gion],""))</f>
        <v/>
      </c>
      <c r="N229">
        <f>IF([@RegionMedecin]="","",IF(OR([@RegionMedecin]="Nord",[@RegionMedecin]="Sud"),[@RegionMedecin],"Hors_cible"))</f>
        <v/>
      </c>
      <c r="O229" s="29">
        <f>IF([@[Dur?e de la visite]]="","",VALUE(SUBSTITUTE([@[Dur?e de la visite]]," min","")))</f>
        <v/>
      </c>
      <c r="P229" s="29">
        <f>IF([@[Mode de visite]]="","",--([@[Mode de visite]]="Face ? face"))</f>
        <v/>
      </c>
      <c r="Q229" s="29">
        <f>IF([@[Mode de visite]]="","",--([@[Mode de visite]]="Interaction ? distance"))</f>
        <v/>
      </c>
    </row>
    <row r="230">
      <c r="B230" t="inlineStr">
        <is>
          <t>BM00074</t>
        </is>
      </c>
      <c r="C230" t="inlineStr">
        <is>
          <t>Orban</t>
        </is>
      </c>
      <c r="D230" t="inlineStr">
        <is>
          <t>Zinedine</t>
        </is>
      </c>
      <c r="E230" t="inlineStr">
        <is>
          <t>S5</t>
        </is>
      </c>
      <c r="F230" t="inlineStr">
        <is>
          <t>Charlotte CORDAY</t>
        </is>
      </c>
      <c r="G230" t="inlineStr">
        <is>
          <t>Interaction à distance</t>
        </is>
      </c>
      <c r="H230" t="n">
        <v>43933</v>
      </c>
      <c r="I230" t="inlineStr">
        <is>
          <t>30 min</t>
        </is>
      </c>
      <c r="J230" s="29">
        <f>IF([@[Date visite]]="","",YEAR([@[Date visite]]))</f>
        <v/>
      </c>
      <c r="K230" s="29">
        <f>IF([@[Date visite]]="","",MONTH([@[Date visite]]))</f>
        <v/>
      </c>
      <c r="L230" s="29">
        <f>IF([@Secteur]="","",IF(ISNUMBER(MATCH([@Secteur],{"S1","S2","S3","S4","S5","S6"},0)),1,0))</f>
        <v/>
      </c>
      <c r="M230">
        <f>IF([@Identifiant]="","",XLOOKUP([@Identifiant],tblMedecins[Identifiant],tblMedecins[R?gion],""))</f>
        <v/>
      </c>
      <c r="N230">
        <f>IF([@RegionMedecin]="","",IF(OR([@RegionMedecin]="Nord",[@RegionMedecin]="Sud"),[@RegionMedecin],"Hors_cible"))</f>
        <v/>
      </c>
      <c r="O230" s="29">
        <f>IF([@[Dur?e de la visite]]="","",VALUE(SUBSTITUTE([@[Dur?e de la visite]]," min","")))</f>
        <v/>
      </c>
      <c r="P230" s="29">
        <f>IF([@[Mode de visite]]="","",--([@[Mode de visite]]="Face ? face"))</f>
        <v/>
      </c>
      <c r="Q230" s="29">
        <f>IF([@[Mode de visite]]="","",--([@[Mode de visite]]="Interaction ? distance"))</f>
        <v/>
      </c>
    </row>
    <row r="231">
      <c r="B231" t="inlineStr">
        <is>
          <t>BM00116</t>
        </is>
      </c>
      <c r="C231" t="inlineStr">
        <is>
          <t>Michalo</t>
        </is>
      </c>
      <c r="D231" t="inlineStr">
        <is>
          <t>Hermine</t>
        </is>
      </c>
      <c r="E231" t="inlineStr">
        <is>
          <t>S5</t>
        </is>
      </c>
      <c r="F231" t="inlineStr">
        <is>
          <t>Charlotte CORDAY</t>
        </is>
      </c>
      <c r="G231" t="inlineStr">
        <is>
          <t>Interaction à distance</t>
        </is>
      </c>
      <c r="H231" t="n">
        <v>43945</v>
      </c>
      <c r="I231" t="inlineStr">
        <is>
          <t>30 min</t>
        </is>
      </c>
      <c r="J231" s="29">
        <f>IF([@[Date visite]]="","",YEAR([@[Date visite]]))</f>
        <v/>
      </c>
      <c r="K231" s="29">
        <f>IF([@[Date visite]]="","",MONTH([@[Date visite]]))</f>
        <v/>
      </c>
      <c r="L231" s="29">
        <f>IF([@Secteur]="","",IF(ISNUMBER(MATCH([@Secteur],{"S1","S2","S3","S4","S5","S6"},0)),1,0))</f>
        <v/>
      </c>
      <c r="M231">
        <f>IF([@Identifiant]="","",XLOOKUP([@Identifiant],tblMedecins[Identifiant],tblMedecins[R?gion],""))</f>
        <v/>
      </c>
      <c r="N231">
        <f>IF([@RegionMedecin]="","",IF(OR([@RegionMedecin]="Nord",[@RegionMedecin]="Sud"),[@RegionMedecin],"Hors_cible"))</f>
        <v/>
      </c>
      <c r="O231" s="29">
        <f>IF([@[Dur?e de la visite]]="","",VALUE(SUBSTITUTE([@[Dur?e de la visite]]," min","")))</f>
        <v/>
      </c>
      <c r="P231" s="29">
        <f>IF([@[Mode de visite]]="","",--([@[Mode de visite]]="Face ? face"))</f>
        <v/>
      </c>
      <c r="Q231" s="29">
        <f>IF([@[Mode de visite]]="","",--([@[Mode de visite]]="Interaction ? distance"))</f>
        <v/>
      </c>
    </row>
    <row r="232">
      <c r="B232" t="inlineStr">
        <is>
          <t>BM00070</t>
        </is>
      </c>
      <c r="C232" t="inlineStr">
        <is>
          <t>Exarchopoulos</t>
        </is>
      </c>
      <c r="D232" t="inlineStr">
        <is>
          <t>Léa</t>
        </is>
      </c>
      <c r="E232" t="inlineStr">
        <is>
          <t>S5</t>
        </is>
      </c>
      <c r="F232" t="inlineStr">
        <is>
          <t>Charlotte CORDAY</t>
        </is>
      </c>
      <c r="G232" t="inlineStr">
        <is>
          <t>Interaction à distance</t>
        </is>
      </c>
      <c r="H232" t="n">
        <v>43949</v>
      </c>
      <c r="I232" t="inlineStr">
        <is>
          <t>30 min</t>
        </is>
      </c>
      <c r="J232" s="29">
        <f>IF([@[Date visite]]="","",YEAR([@[Date visite]]))</f>
        <v/>
      </c>
      <c r="K232" s="29">
        <f>IF([@[Date visite]]="","",MONTH([@[Date visite]]))</f>
        <v/>
      </c>
      <c r="L232" s="29">
        <f>IF([@Secteur]="","",IF(ISNUMBER(MATCH([@Secteur],{"S1","S2","S3","S4","S5","S6"},0)),1,0))</f>
        <v/>
      </c>
      <c r="M232">
        <f>IF([@Identifiant]="","",XLOOKUP([@Identifiant],tblMedecins[Identifiant],tblMedecins[R?gion],""))</f>
        <v/>
      </c>
      <c r="N232">
        <f>IF([@RegionMedecin]="","",IF(OR([@RegionMedecin]="Nord",[@RegionMedecin]="Sud"),[@RegionMedecin],"Hors_cible"))</f>
        <v/>
      </c>
      <c r="O232" s="29">
        <f>IF([@[Dur?e de la visite]]="","",VALUE(SUBSTITUTE([@[Dur?e de la visite]]," min","")))</f>
        <v/>
      </c>
      <c r="P232" s="29">
        <f>IF([@[Mode de visite]]="","",--([@[Mode de visite]]="Face ? face"))</f>
        <v/>
      </c>
      <c r="Q232" s="29">
        <f>IF([@[Mode de visite]]="","",--([@[Mode de visite]]="Interaction ? distance"))</f>
        <v/>
      </c>
    </row>
    <row r="233">
      <c r="B233" t="inlineStr">
        <is>
          <t>BM00111</t>
        </is>
      </c>
      <c r="C233" t="inlineStr">
        <is>
          <t>Chabal</t>
        </is>
      </c>
      <c r="D233" t="inlineStr">
        <is>
          <t>Georges</t>
        </is>
      </c>
      <c r="E233" t="inlineStr">
        <is>
          <t>S5</t>
        </is>
      </c>
      <c r="F233" t="inlineStr">
        <is>
          <t>Charlotte CORDAY</t>
        </is>
      </c>
      <c r="G233" t="inlineStr">
        <is>
          <t>Interaction à distance</t>
        </is>
      </c>
      <c r="H233" t="n">
        <v>43951</v>
      </c>
      <c r="I233" t="inlineStr">
        <is>
          <t>30 min</t>
        </is>
      </c>
      <c r="J233" s="29">
        <f>IF([@[Date visite]]="","",YEAR([@[Date visite]]))</f>
        <v/>
      </c>
      <c r="K233" s="29">
        <f>IF([@[Date visite]]="","",MONTH([@[Date visite]]))</f>
        <v/>
      </c>
      <c r="L233" s="29">
        <f>IF([@Secteur]="","",IF(ISNUMBER(MATCH([@Secteur],{"S1","S2","S3","S4","S5","S6"},0)),1,0))</f>
        <v/>
      </c>
      <c r="M233">
        <f>IF([@Identifiant]="","",XLOOKUP([@Identifiant],tblMedecins[Identifiant],tblMedecins[R?gion],""))</f>
        <v/>
      </c>
      <c r="N233">
        <f>IF([@RegionMedecin]="","",IF(OR([@RegionMedecin]="Nord",[@RegionMedecin]="Sud"),[@RegionMedecin],"Hors_cible"))</f>
        <v/>
      </c>
      <c r="O233" s="29">
        <f>IF([@[Dur?e de la visite]]="","",VALUE(SUBSTITUTE([@[Dur?e de la visite]]," min","")))</f>
        <v/>
      </c>
      <c r="P233" s="29">
        <f>IF([@[Mode de visite]]="","",--([@[Mode de visite]]="Face ? face"))</f>
        <v/>
      </c>
      <c r="Q233" s="29">
        <f>IF([@[Mode de visite]]="","",--([@[Mode de visite]]="Interaction ? distance"))</f>
        <v/>
      </c>
    </row>
    <row r="234">
      <c r="B234" t="inlineStr">
        <is>
          <t>BM00074</t>
        </is>
      </c>
      <c r="C234" t="inlineStr">
        <is>
          <t>Orban</t>
        </is>
      </c>
      <c r="D234" t="inlineStr">
        <is>
          <t>Zinedine</t>
        </is>
      </c>
      <c r="E234" t="inlineStr">
        <is>
          <t>S5</t>
        </is>
      </c>
      <c r="F234" t="inlineStr">
        <is>
          <t>Charlotte CORDAY</t>
        </is>
      </c>
      <c r="G234" t="inlineStr">
        <is>
          <t>Interaction à distance</t>
        </is>
      </c>
      <c r="H234" t="n">
        <v>43625</v>
      </c>
      <c r="I234" t="inlineStr">
        <is>
          <t>30 min</t>
        </is>
      </c>
      <c r="J234" s="29">
        <f>IF([@[Date visite]]="","",YEAR([@[Date visite]]))</f>
        <v/>
      </c>
      <c r="K234" s="29">
        <f>IF([@[Date visite]]="","",MONTH([@[Date visite]]))</f>
        <v/>
      </c>
      <c r="L234" s="29">
        <f>IF([@Secteur]="","",IF(ISNUMBER(MATCH([@Secteur],{"S1","S2","S3","S4","S5","S6"},0)),1,0))</f>
        <v/>
      </c>
      <c r="M234">
        <f>IF([@Identifiant]="","",XLOOKUP([@Identifiant],tblMedecins[Identifiant],tblMedecins[R?gion],""))</f>
        <v/>
      </c>
      <c r="N234">
        <f>IF([@RegionMedecin]="","",IF(OR([@RegionMedecin]="Nord",[@RegionMedecin]="Sud"),[@RegionMedecin],"Hors_cible"))</f>
        <v/>
      </c>
      <c r="O234" s="29">
        <f>IF([@[Dur?e de la visite]]="","",VALUE(SUBSTITUTE([@[Dur?e de la visite]]," min","")))</f>
        <v/>
      </c>
      <c r="P234" s="29">
        <f>IF([@[Mode de visite]]="","",--([@[Mode de visite]]="Face ? face"))</f>
        <v/>
      </c>
      <c r="Q234" s="29">
        <f>IF([@[Mode de visite]]="","",--([@[Mode de visite]]="Interaction ? distance"))</f>
        <v/>
      </c>
    </row>
    <row r="235">
      <c r="B235" t="inlineStr">
        <is>
          <t>BM00074</t>
        </is>
      </c>
      <c r="C235" t="inlineStr">
        <is>
          <t>Orban</t>
        </is>
      </c>
      <c r="D235" t="inlineStr">
        <is>
          <t>Zinedine</t>
        </is>
      </c>
      <c r="E235" t="inlineStr">
        <is>
          <t>S5</t>
        </is>
      </c>
      <c r="F235" t="inlineStr">
        <is>
          <t>Charlotte CORDAY</t>
        </is>
      </c>
      <c r="G235" t="inlineStr">
        <is>
          <t>Interaction à distance</t>
        </is>
      </c>
      <c r="H235" t="n">
        <v>43997</v>
      </c>
      <c r="I235" t="inlineStr">
        <is>
          <t>30 min</t>
        </is>
      </c>
      <c r="J235" s="29">
        <f>IF([@[Date visite]]="","",YEAR([@[Date visite]]))</f>
        <v/>
      </c>
      <c r="K235" s="29">
        <f>IF([@[Date visite]]="","",MONTH([@[Date visite]]))</f>
        <v/>
      </c>
      <c r="L235" s="29">
        <f>IF([@Secteur]="","",IF(ISNUMBER(MATCH([@Secteur],{"S1","S2","S3","S4","S5","S6"},0)),1,0))</f>
        <v/>
      </c>
      <c r="M235">
        <f>IF([@Identifiant]="","",XLOOKUP([@Identifiant],tblMedecins[Identifiant],tblMedecins[R?gion],""))</f>
        <v/>
      </c>
      <c r="N235">
        <f>IF([@RegionMedecin]="","",IF(OR([@RegionMedecin]="Nord",[@RegionMedecin]="Sud"),[@RegionMedecin],"Hors_cible"))</f>
        <v/>
      </c>
      <c r="O235" s="29">
        <f>IF([@[Dur?e de la visite]]="","",VALUE(SUBSTITUTE([@[Dur?e de la visite]]," min","")))</f>
        <v/>
      </c>
      <c r="P235" s="29">
        <f>IF([@[Mode de visite]]="","",--([@[Mode de visite]]="Face ? face"))</f>
        <v/>
      </c>
      <c r="Q235" s="29">
        <f>IF([@[Mode de visite]]="","",--([@[Mode de visite]]="Interaction ? distance"))</f>
        <v/>
      </c>
    </row>
    <row r="236">
      <c r="B236" t="inlineStr">
        <is>
          <t>BM00134</t>
        </is>
      </c>
      <c r="C236" t="inlineStr">
        <is>
          <t>Brassens</t>
        </is>
      </c>
      <c r="D236" t="inlineStr">
        <is>
          <t>Philomène</t>
        </is>
      </c>
      <c r="E236" t="inlineStr">
        <is>
          <t>S5</t>
        </is>
      </c>
      <c r="F236" t="inlineStr">
        <is>
          <t>Charlotte CORDAY</t>
        </is>
      </c>
      <c r="G236" t="inlineStr">
        <is>
          <t>Interaction à distance</t>
        </is>
      </c>
      <c r="H236" t="n">
        <v>44002</v>
      </c>
      <c r="I236" t="inlineStr">
        <is>
          <t>30 min</t>
        </is>
      </c>
      <c r="J236" s="29">
        <f>IF([@[Date visite]]="","",YEAR([@[Date visite]]))</f>
        <v/>
      </c>
      <c r="K236" s="29">
        <f>IF([@[Date visite]]="","",MONTH([@[Date visite]]))</f>
        <v/>
      </c>
      <c r="L236" s="29">
        <f>IF([@Secteur]="","",IF(ISNUMBER(MATCH([@Secteur],{"S1","S2","S3","S4","S5","S6"},0)),1,0))</f>
        <v/>
      </c>
      <c r="M236">
        <f>IF([@Identifiant]="","",XLOOKUP([@Identifiant],tblMedecins[Identifiant],tblMedecins[R?gion],""))</f>
        <v/>
      </c>
      <c r="N236">
        <f>IF([@RegionMedecin]="","",IF(OR([@RegionMedecin]="Nord",[@RegionMedecin]="Sud"),[@RegionMedecin],"Hors_cible"))</f>
        <v/>
      </c>
      <c r="O236" s="29">
        <f>IF([@[Dur?e de la visite]]="","",VALUE(SUBSTITUTE([@[Dur?e de la visite]]," min","")))</f>
        <v/>
      </c>
      <c r="P236" s="29">
        <f>IF([@[Mode de visite]]="","",--([@[Mode de visite]]="Face ? face"))</f>
        <v/>
      </c>
      <c r="Q236" s="29">
        <f>IF([@[Mode de visite]]="","",--([@[Mode de visite]]="Interaction ? distance"))</f>
        <v/>
      </c>
    </row>
    <row r="237">
      <c r="B237" t="inlineStr">
        <is>
          <t>BM00022</t>
        </is>
      </c>
      <c r="C237" t="inlineStr">
        <is>
          <t>Vidal</t>
        </is>
      </c>
      <c r="D237" t="inlineStr">
        <is>
          <t>Victor</t>
        </is>
      </c>
      <c r="E237" t="inlineStr">
        <is>
          <t>S5</t>
        </is>
      </c>
      <c r="F237" t="inlineStr">
        <is>
          <t>Charlotte CORDAY</t>
        </is>
      </c>
      <c r="G237" t="inlineStr">
        <is>
          <t>Interaction à distance</t>
        </is>
      </c>
      <c r="H237" t="n">
        <v>44022</v>
      </c>
      <c r="I237" t="inlineStr">
        <is>
          <t>30 min</t>
        </is>
      </c>
      <c r="J237" s="29">
        <f>IF([@[Date visite]]="","",YEAR([@[Date visite]]))</f>
        <v/>
      </c>
      <c r="K237" s="29">
        <f>IF([@[Date visite]]="","",MONTH([@[Date visite]]))</f>
        <v/>
      </c>
      <c r="L237" s="29">
        <f>IF([@Secteur]="","",IF(ISNUMBER(MATCH([@Secteur],{"S1","S2","S3","S4","S5","S6"},0)),1,0))</f>
        <v/>
      </c>
      <c r="M237">
        <f>IF([@Identifiant]="","",XLOOKUP([@Identifiant],tblMedecins[Identifiant],tblMedecins[R?gion],""))</f>
        <v/>
      </c>
      <c r="N237">
        <f>IF([@RegionMedecin]="","",IF(OR([@RegionMedecin]="Nord",[@RegionMedecin]="Sud"),[@RegionMedecin],"Hors_cible"))</f>
        <v/>
      </c>
      <c r="O237" s="29">
        <f>IF([@[Dur?e de la visite]]="","",VALUE(SUBSTITUTE([@[Dur?e de la visite]]," min","")))</f>
        <v/>
      </c>
      <c r="P237" s="29">
        <f>IF([@[Mode de visite]]="","",--([@[Mode de visite]]="Face ? face"))</f>
        <v/>
      </c>
      <c r="Q237" s="29">
        <f>IF([@[Mode de visite]]="","",--([@[Mode de visite]]="Interaction ? distance"))</f>
        <v/>
      </c>
    </row>
    <row r="238">
      <c r="B238" t="inlineStr">
        <is>
          <t>BM00074</t>
        </is>
      </c>
      <c r="C238" t="inlineStr">
        <is>
          <t>Orban</t>
        </is>
      </c>
      <c r="D238" t="inlineStr">
        <is>
          <t>Zinedine</t>
        </is>
      </c>
      <c r="E238" t="inlineStr">
        <is>
          <t>S5</t>
        </is>
      </c>
      <c r="F238" t="inlineStr">
        <is>
          <t>Charlotte CORDAY</t>
        </is>
      </c>
      <c r="G238" t="inlineStr">
        <is>
          <t>Interaction à distance</t>
        </is>
      </c>
      <c r="H238" t="n">
        <v>44028</v>
      </c>
      <c r="I238" t="inlineStr">
        <is>
          <t>30 min</t>
        </is>
      </c>
      <c r="J238" s="29">
        <f>IF([@[Date visite]]="","",YEAR([@[Date visite]]))</f>
        <v/>
      </c>
      <c r="K238" s="29">
        <f>IF([@[Date visite]]="","",MONTH([@[Date visite]]))</f>
        <v/>
      </c>
      <c r="L238" s="29">
        <f>IF([@Secteur]="","",IF(ISNUMBER(MATCH([@Secteur],{"S1","S2","S3","S4","S5","S6"},0)),1,0))</f>
        <v/>
      </c>
      <c r="M238">
        <f>IF([@Identifiant]="","",XLOOKUP([@Identifiant],tblMedecins[Identifiant],tblMedecins[R?gion],""))</f>
        <v/>
      </c>
      <c r="N238">
        <f>IF([@RegionMedecin]="","",IF(OR([@RegionMedecin]="Nord",[@RegionMedecin]="Sud"),[@RegionMedecin],"Hors_cible"))</f>
        <v/>
      </c>
      <c r="O238" s="29">
        <f>IF([@[Dur?e de la visite]]="","",VALUE(SUBSTITUTE([@[Dur?e de la visite]]," min","")))</f>
        <v/>
      </c>
      <c r="P238" s="29">
        <f>IF([@[Mode de visite]]="","",--([@[Mode de visite]]="Face ? face"))</f>
        <v/>
      </c>
      <c r="Q238" s="29">
        <f>IF([@[Mode de visite]]="","",--([@[Mode de visite]]="Interaction ? distance"))</f>
        <v/>
      </c>
    </row>
    <row r="239">
      <c r="B239" t="inlineStr">
        <is>
          <t>BM00074</t>
        </is>
      </c>
      <c r="C239" t="inlineStr">
        <is>
          <t>Orban</t>
        </is>
      </c>
      <c r="D239" t="inlineStr">
        <is>
          <t>Zinedine</t>
        </is>
      </c>
      <c r="E239" t="inlineStr">
        <is>
          <t>S5</t>
        </is>
      </c>
      <c r="F239" t="inlineStr">
        <is>
          <t>Charlotte CORDAY</t>
        </is>
      </c>
      <c r="G239" t="inlineStr">
        <is>
          <t>Interaction à distance</t>
        </is>
      </c>
      <c r="H239" t="n">
        <v>44053</v>
      </c>
      <c r="I239" t="inlineStr">
        <is>
          <t>30 min</t>
        </is>
      </c>
      <c r="J239" s="29">
        <f>IF([@[Date visite]]="","",YEAR([@[Date visite]]))</f>
        <v/>
      </c>
      <c r="K239" s="29">
        <f>IF([@[Date visite]]="","",MONTH([@[Date visite]]))</f>
        <v/>
      </c>
      <c r="L239" s="29">
        <f>IF([@Secteur]="","",IF(ISNUMBER(MATCH([@Secteur],{"S1","S2","S3","S4","S5","S6"},0)),1,0))</f>
        <v/>
      </c>
      <c r="M239">
        <f>IF([@Identifiant]="","",XLOOKUP([@Identifiant],tblMedecins[Identifiant],tblMedecins[R?gion],""))</f>
        <v/>
      </c>
      <c r="N239">
        <f>IF([@RegionMedecin]="","",IF(OR([@RegionMedecin]="Nord",[@RegionMedecin]="Sud"),[@RegionMedecin],"Hors_cible"))</f>
        <v/>
      </c>
      <c r="O239" s="29">
        <f>IF([@[Dur?e de la visite]]="","",VALUE(SUBSTITUTE([@[Dur?e de la visite]]," min","")))</f>
        <v/>
      </c>
      <c r="P239" s="29">
        <f>IF([@[Mode de visite]]="","",--([@[Mode de visite]]="Face ? face"))</f>
        <v/>
      </c>
      <c r="Q239" s="29">
        <f>IF([@[Mode de visite]]="","",--([@[Mode de visite]]="Interaction ? distance"))</f>
        <v/>
      </c>
    </row>
    <row r="240">
      <c r="B240" t="inlineStr">
        <is>
          <t>BM00074</t>
        </is>
      </c>
      <c r="C240" t="inlineStr">
        <is>
          <t>Orban</t>
        </is>
      </c>
      <c r="D240" t="inlineStr">
        <is>
          <t>Zinedine</t>
        </is>
      </c>
      <c r="E240" t="inlineStr">
        <is>
          <t>S5</t>
        </is>
      </c>
      <c r="F240" t="inlineStr">
        <is>
          <t>Charlotte CORDAY</t>
        </is>
      </c>
      <c r="G240" t="inlineStr">
        <is>
          <t>Interaction à distance</t>
        </is>
      </c>
      <c r="H240" t="n">
        <v>44055</v>
      </c>
      <c r="I240" t="inlineStr">
        <is>
          <t>30 min</t>
        </is>
      </c>
      <c r="J240" s="29">
        <f>IF([@[Date visite]]="","",YEAR([@[Date visite]]))</f>
        <v/>
      </c>
      <c r="K240" s="29">
        <f>IF([@[Date visite]]="","",MONTH([@[Date visite]]))</f>
        <v/>
      </c>
      <c r="L240" s="29">
        <f>IF([@Secteur]="","",IF(ISNUMBER(MATCH([@Secteur],{"S1","S2","S3","S4","S5","S6"},0)),1,0))</f>
        <v/>
      </c>
      <c r="M240">
        <f>IF([@Identifiant]="","",XLOOKUP([@Identifiant],tblMedecins[Identifiant],tblMedecins[R?gion],""))</f>
        <v/>
      </c>
      <c r="N240">
        <f>IF([@RegionMedecin]="","",IF(OR([@RegionMedecin]="Nord",[@RegionMedecin]="Sud"),[@RegionMedecin],"Hors_cible"))</f>
        <v/>
      </c>
      <c r="O240" s="29">
        <f>IF([@[Dur?e de la visite]]="","",VALUE(SUBSTITUTE([@[Dur?e de la visite]]," min","")))</f>
        <v/>
      </c>
      <c r="P240" s="29">
        <f>IF([@[Mode de visite]]="","",--([@[Mode de visite]]="Face ? face"))</f>
        <v/>
      </c>
      <c r="Q240" s="29">
        <f>IF([@[Mode de visite]]="","",--([@[Mode de visite]]="Interaction ? distance"))</f>
        <v/>
      </c>
    </row>
    <row r="241">
      <c r="B241" t="inlineStr">
        <is>
          <t>BM00022</t>
        </is>
      </c>
      <c r="C241" t="inlineStr">
        <is>
          <t>Vidal</t>
        </is>
      </c>
      <c r="D241" t="inlineStr">
        <is>
          <t>Victor</t>
        </is>
      </c>
      <c r="E241" t="inlineStr">
        <is>
          <t>S5</t>
        </is>
      </c>
      <c r="F241" t="inlineStr">
        <is>
          <t>Charlotte CORDAY</t>
        </is>
      </c>
      <c r="G241" t="inlineStr">
        <is>
          <t>Interaction à distance</t>
        </is>
      </c>
      <c r="H241" t="n">
        <v>44075</v>
      </c>
      <c r="I241" t="inlineStr">
        <is>
          <t>30 min</t>
        </is>
      </c>
      <c r="J241" s="29">
        <f>IF([@[Date visite]]="","",YEAR([@[Date visite]]))</f>
        <v/>
      </c>
      <c r="K241" s="29">
        <f>IF([@[Date visite]]="","",MONTH([@[Date visite]]))</f>
        <v/>
      </c>
      <c r="L241" s="29">
        <f>IF([@Secteur]="","",IF(ISNUMBER(MATCH([@Secteur],{"S1","S2","S3","S4","S5","S6"},0)),1,0))</f>
        <v/>
      </c>
      <c r="M241">
        <f>IF([@Identifiant]="","",XLOOKUP([@Identifiant],tblMedecins[Identifiant],tblMedecins[R?gion],""))</f>
        <v/>
      </c>
      <c r="N241">
        <f>IF([@RegionMedecin]="","",IF(OR([@RegionMedecin]="Nord",[@RegionMedecin]="Sud"),[@RegionMedecin],"Hors_cible"))</f>
        <v/>
      </c>
      <c r="O241" s="29">
        <f>IF([@[Dur?e de la visite]]="","",VALUE(SUBSTITUTE([@[Dur?e de la visite]]," min","")))</f>
        <v/>
      </c>
      <c r="P241" s="29">
        <f>IF([@[Mode de visite]]="","",--([@[Mode de visite]]="Face ? face"))</f>
        <v/>
      </c>
      <c r="Q241" s="29">
        <f>IF([@[Mode de visite]]="","",--([@[Mode de visite]]="Interaction ? distance"))</f>
        <v/>
      </c>
    </row>
    <row r="242">
      <c r="B242" t="inlineStr">
        <is>
          <t>BM00063</t>
        </is>
      </c>
      <c r="C242" t="inlineStr">
        <is>
          <t>Osaka</t>
        </is>
      </c>
      <c r="D242" t="inlineStr">
        <is>
          <t>Valéry</t>
        </is>
      </c>
      <c r="E242" t="inlineStr">
        <is>
          <t>S5</t>
        </is>
      </c>
      <c r="F242" t="inlineStr">
        <is>
          <t>Charlotte CORDAY</t>
        </is>
      </c>
      <c r="G242" t="inlineStr">
        <is>
          <t>Interaction à distance</t>
        </is>
      </c>
      <c r="H242" t="n">
        <v>44075</v>
      </c>
      <c r="I242" t="inlineStr">
        <is>
          <t>30 min</t>
        </is>
      </c>
      <c r="J242" s="29">
        <f>IF([@[Date visite]]="","",YEAR([@[Date visite]]))</f>
        <v/>
      </c>
      <c r="K242" s="29">
        <f>IF([@[Date visite]]="","",MONTH([@[Date visite]]))</f>
        <v/>
      </c>
      <c r="L242" s="29">
        <f>IF([@Secteur]="","",IF(ISNUMBER(MATCH([@Secteur],{"S1","S2","S3","S4","S5","S6"},0)),1,0))</f>
        <v/>
      </c>
      <c r="M242">
        <f>IF([@Identifiant]="","",XLOOKUP([@Identifiant],tblMedecins[Identifiant],tblMedecins[R?gion],""))</f>
        <v/>
      </c>
      <c r="N242">
        <f>IF([@RegionMedecin]="","",IF(OR([@RegionMedecin]="Nord",[@RegionMedecin]="Sud"),[@RegionMedecin],"Hors_cible"))</f>
        <v/>
      </c>
      <c r="O242" s="29">
        <f>IF([@[Dur?e de la visite]]="","",VALUE(SUBSTITUTE([@[Dur?e de la visite]]," min","")))</f>
        <v/>
      </c>
      <c r="P242" s="29">
        <f>IF([@[Mode de visite]]="","",--([@[Mode de visite]]="Face ? face"))</f>
        <v/>
      </c>
      <c r="Q242" s="29">
        <f>IF([@[Mode de visite]]="","",--([@[Mode de visite]]="Interaction ? distance"))</f>
        <v/>
      </c>
    </row>
    <row r="243">
      <c r="B243" t="inlineStr">
        <is>
          <t>BM00074</t>
        </is>
      </c>
      <c r="C243" t="inlineStr">
        <is>
          <t>Orban</t>
        </is>
      </c>
      <c r="D243" t="inlineStr">
        <is>
          <t>Zinedine</t>
        </is>
      </c>
      <c r="E243" t="inlineStr">
        <is>
          <t>S5</t>
        </is>
      </c>
      <c r="F243" t="inlineStr">
        <is>
          <t>Charlotte CORDAY</t>
        </is>
      </c>
      <c r="G243" t="inlineStr">
        <is>
          <t>Interaction à distance</t>
        </is>
      </c>
      <c r="H243" t="n">
        <v>44083</v>
      </c>
      <c r="I243" t="inlineStr">
        <is>
          <t>30 min</t>
        </is>
      </c>
      <c r="J243" s="29">
        <f>IF([@[Date visite]]="","",YEAR([@[Date visite]]))</f>
        <v/>
      </c>
      <c r="K243" s="29">
        <f>IF([@[Date visite]]="","",MONTH([@[Date visite]]))</f>
        <v/>
      </c>
      <c r="L243" s="29">
        <f>IF([@Secteur]="","",IF(ISNUMBER(MATCH([@Secteur],{"S1","S2","S3","S4","S5","S6"},0)),1,0))</f>
        <v/>
      </c>
      <c r="M243">
        <f>IF([@Identifiant]="","",XLOOKUP([@Identifiant],tblMedecins[Identifiant],tblMedecins[R?gion],""))</f>
        <v/>
      </c>
      <c r="N243">
        <f>IF([@RegionMedecin]="","",IF(OR([@RegionMedecin]="Nord",[@RegionMedecin]="Sud"),[@RegionMedecin],"Hors_cible"))</f>
        <v/>
      </c>
      <c r="O243" s="29">
        <f>IF([@[Dur?e de la visite]]="","",VALUE(SUBSTITUTE([@[Dur?e de la visite]]," min","")))</f>
        <v/>
      </c>
      <c r="P243" s="29">
        <f>IF([@[Mode de visite]]="","",--([@[Mode de visite]]="Face ? face"))</f>
        <v/>
      </c>
      <c r="Q243" s="29">
        <f>IF([@[Mode de visite]]="","",--([@[Mode de visite]]="Interaction ? distance"))</f>
        <v/>
      </c>
    </row>
    <row r="244">
      <c r="B244" t="inlineStr">
        <is>
          <t>BM00074</t>
        </is>
      </c>
      <c r="C244" t="inlineStr">
        <is>
          <t>Orban</t>
        </is>
      </c>
      <c r="D244" t="inlineStr">
        <is>
          <t>Zinedine</t>
        </is>
      </c>
      <c r="E244" t="inlineStr">
        <is>
          <t>S5</t>
        </is>
      </c>
      <c r="F244" t="inlineStr">
        <is>
          <t>Charlotte CORDAY</t>
        </is>
      </c>
      <c r="G244" t="inlineStr">
        <is>
          <t>Interaction à distance</t>
        </is>
      </c>
      <c r="H244" t="n">
        <v>44085</v>
      </c>
      <c r="I244" t="inlineStr">
        <is>
          <t>30 min</t>
        </is>
      </c>
      <c r="J244" s="29">
        <f>IF([@[Date visite]]="","",YEAR([@[Date visite]]))</f>
        <v/>
      </c>
      <c r="K244" s="29">
        <f>IF([@[Date visite]]="","",MONTH([@[Date visite]]))</f>
        <v/>
      </c>
      <c r="L244" s="29">
        <f>IF([@Secteur]="","",IF(ISNUMBER(MATCH([@Secteur],{"S1","S2","S3","S4","S5","S6"},0)),1,0))</f>
        <v/>
      </c>
      <c r="M244">
        <f>IF([@Identifiant]="","",XLOOKUP([@Identifiant],tblMedecins[Identifiant],tblMedecins[R?gion],""))</f>
        <v/>
      </c>
      <c r="N244">
        <f>IF([@RegionMedecin]="","",IF(OR([@RegionMedecin]="Nord",[@RegionMedecin]="Sud"),[@RegionMedecin],"Hors_cible"))</f>
        <v/>
      </c>
      <c r="O244" s="29">
        <f>IF([@[Dur?e de la visite]]="","",VALUE(SUBSTITUTE([@[Dur?e de la visite]]," min","")))</f>
        <v/>
      </c>
      <c r="P244" s="29">
        <f>IF([@[Mode de visite]]="","",--([@[Mode de visite]]="Face ? face"))</f>
        <v/>
      </c>
      <c r="Q244" s="29">
        <f>IF([@[Mode de visite]]="","",--([@[Mode de visite]]="Interaction ? distance"))</f>
        <v/>
      </c>
    </row>
    <row r="245">
      <c r="B245" t="inlineStr">
        <is>
          <t>BM00070</t>
        </is>
      </c>
      <c r="C245" t="inlineStr">
        <is>
          <t>Exarchopoulos</t>
        </is>
      </c>
      <c r="D245" t="inlineStr">
        <is>
          <t>Léa</t>
        </is>
      </c>
      <c r="E245" t="inlineStr">
        <is>
          <t>S5</t>
        </is>
      </c>
      <c r="F245" t="inlineStr">
        <is>
          <t>Charlotte CORDAY</t>
        </is>
      </c>
      <c r="G245" t="inlineStr">
        <is>
          <t>Interaction à distance</t>
        </is>
      </c>
      <c r="H245" t="n">
        <v>44090</v>
      </c>
      <c r="I245" t="inlineStr">
        <is>
          <t>30 min</t>
        </is>
      </c>
      <c r="J245" s="29">
        <f>IF([@[Date visite]]="","",YEAR([@[Date visite]]))</f>
        <v/>
      </c>
      <c r="K245" s="29">
        <f>IF([@[Date visite]]="","",MONTH([@[Date visite]]))</f>
        <v/>
      </c>
      <c r="L245" s="29">
        <f>IF([@Secteur]="","",IF(ISNUMBER(MATCH([@Secteur],{"S1","S2","S3","S4","S5","S6"},0)),1,0))</f>
        <v/>
      </c>
      <c r="M245">
        <f>IF([@Identifiant]="","",XLOOKUP([@Identifiant],tblMedecins[Identifiant],tblMedecins[R?gion],""))</f>
        <v/>
      </c>
      <c r="N245">
        <f>IF([@RegionMedecin]="","",IF(OR([@RegionMedecin]="Nord",[@RegionMedecin]="Sud"),[@RegionMedecin],"Hors_cible"))</f>
        <v/>
      </c>
      <c r="O245" s="29">
        <f>IF([@[Dur?e de la visite]]="","",VALUE(SUBSTITUTE([@[Dur?e de la visite]]," min","")))</f>
        <v/>
      </c>
      <c r="P245" s="29">
        <f>IF([@[Mode de visite]]="","",--([@[Mode de visite]]="Face ? face"))</f>
        <v/>
      </c>
      <c r="Q245" s="29">
        <f>IF([@[Mode de visite]]="","",--([@[Mode de visite]]="Interaction ? distance"))</f>
        <v/>
      </c>
    </row>
    <row r="246">
      <c r="B246" t="inlineStr">
        <is>
          <t>BM00074</t>
        </is>
      </c>
      <c r="C246" t="inlineStr">
        <is>
          <t>Orban</t>
        </is>
      </c>
      <c r="D246" t="inlineStr">
        <is>
          <t>Zinedine</t>
        </is>
      </c>
      <c r="E246" t="inlineStr">
        <is>
          <t>S5</t>
        </is>
      </c>
      <c r="F246" t="inlineStr">
        <is>
          <t>Charlotte CORDAY</t>
        </is>
      </c>
      <c r="G246" t="inlineStr">
        <is>
          <t>Interaction à distance</t>
        </is>
      </c>
      <c r="H246" t="n">
        <v>44143</v>
      </c>
      <c r="I246" t="inlineStr">
        <is>
          <t>30 min</t>
        </is>
      </c>
      <c r="J246" s="29">
        <f>IF([@[Date visite]]="","",YEAR([@[Date visite]]))</f>
        <v/>
      </c>
      <c r="K246" s="29">
        <f>IF([@[Date visite]]="","",MONTH([@[Date visite]]))</f>
        <v/>
      </c>
      <c r="L246" s="29">
        <f>IF([@Secteur]="","",IF(ISNUMBER(MATCH([@Secteur],{"S1","S2","S3","S4","S5","S6"},0)),1,0))</f>
        <v/>
      </c>
      <c r="M246">
        <f>IF([@Identifiant]="","",XLOOKUP([@Identifiant],tblMedecins[Identifiant],tblMedecins[R?gion],""))</f>
        <v/>
      </c>
      <c r="N246">
        <f>IF([@RegionMedecin]="","",IF(OR([@RegionMedecin]="Nord",[@RegionMedecin]="Sud"),[@RegionMedecin],"Hors_cible"))</f>
        <v/>
      </c>
      <c r="O246" s="29">
        <f>IF([@[Dur?e de la visite]]="","",VALUE(SUBSTITUTE([@[Dur?e de la visite]]," min","")))</f>
        <v/>
      </c>
      <c r="P246" s="29">
        <f>IF([@[Mode de visite]]="","",--([@[Mode de visite]]="Face ? face"))</f>
        <v/>
      </c>
      <c r="Q246" s="29">
        <f>IF([@[Mode de visite]]="","",--([@[Mode de visite]]="Interaction ? distance"))</f>
        <v/>
      </c>
    </row>
    <row r="247">
      <c r="B247" t="inlineStr">
        <is>
          <t>BM00074</t>
        </is>
      </c>
      <c r="C247" t="inlineStr">
        <is>
          <t>Orban</t>
        </is>
      </c>
      <c r="D247" t="inlineStr">
        <is>
          <t>Zinedine</t>
        </is>
      </c>
      <c r="E247" t="inlineStr">
        <is>
          <t>S5</t>
        </is>
      </c>
      <c r="F247" t="inlineStr">
        <is>
          <t>Charlotte CORDAY</t>
        </is>
      </c>
      <c r="G247" t="inlineStr">
        <is>
          <t>Interaction à distance</t>
        </is>
      </c>
      <c r="H247" t="n">
        <v>44158</v>
      </c>
      <c r="I247" t="inlineStr">
        <is>
          <t>30 min</t>
        </is>
      </c>
      <c r="J247" s="29">
        <f>IF([@[Date visite]]="","",YEAR([@[Date visite]]))</f>
        <v/>
      </c>
      <c r="K247" s="29">
        <f>IF([@[Date visite]]="","",MONTH([@[Date visite]]))</f>
        <v/>
      </c>
      <c r="L247" s="29">
        <f>IF([@Secteur]="","",IF(ISNUMBER(MATCH([@Secteur],{"S1","S2","S3","S4","S5","S6"},0)),1,0))</f>
        <v/>
      </c>
      <c r="M247">
        <f>IF([@Identifiant]="","",XLOOKUP([@Identifiant],tblMedecins[Identifiant],tblMedecins[R?gion],""))</f>
        <v/>
      </c>
      <c r="N247">
        <f>IF([@RegionMedecin]="","",IF(OR([@RegionMedecin]="Nord",[@RegionMedecin]="Sud"),[@RegionMedecin],"Hors_cible"))</f>
        <v/>
      </c>
      <c r="O247" s="29">
        <f>IF([@[Dur?e de la visite]]="","",VALUE(SUBSTITUTE([@[Dur?e de la visite]]," min","")))</f>
        <v/>
      </c>
      <c r="P247" s="29">
        <f>IF([@[Mode de visite]]="","",--([@[Mode de visite]]="Face ? face"))</f>
        <v/>
      </c>
      <c r="Q247" s="29">
        <f>IF([@[Mode de visite]]="","",--([@[Mode de visite]]="Interaction ? distance"))</f>
        <v/>
      </c>
    </row>
    <row r="248">
      <c r="B248" t="inlineStr">
        <is>
          <t>BM00074</t>
        </is>
      </c>
      <c r="C248" t="inlineStr">
        <is>
          <t>Orban</t>
        </is>
      </c>
      <c r="D248" t="inlineStr">
        <is>
          <t>Zinedine</t>
        </is>
      </c>
      <c r="E248" t="inlineStr">
        <is>
          <t>S5</t>
        </is>
      </c>
      <c r="F248" t="inlineStr">
        <is>
          <t>Charlotte CORDAY</t>
        </is>
      </c>
      <c r="G248" t="inlineStr">
        <is>
          <t>Interaction à distance</t>
        </is>
      </c>
      <c r="H248" t="n">
        <v>44195</v>
      </c>
      <c r="I248" t="inlineStr">
        <is>
          <t>30 min</t>
        </is>
      </c>
      <c r="J248" s="29">
        <f>IF([@[Date visite]]="","",YEAR([@[Date visite]]))</f>
        <v/>
      </c>
      <c r="K248" s="29">
        <f>IF([@[Date visite]]="","",MONTH([@[Date visite]]))</f>
        <v/>
      </c>
      <c r="L248" s="29">
        <f>IF([@Secteur]="","",IF(ISNUMBER(MATCH([@Secteur],{"S1","S2","S3","S4","S5","S6"},0)),1,0))</f>
        <v/>
      </c>
      <c r="M248">
        <f>IF([@Identifiant]="","",XLOOKUP([@Identifiant],tblMedecins[Identifiant],tblMedecins[R?gion],""))</f>
        <v/>
      </c>
      <c r="N248">
        <f>IF([@RegionMedecin]="","",IF(OR([@RegionMedecin]="Nord",[@RegionMedecin]="Sud"),[@RegionMedecin],"Hors_cible"))</f>
        <v/>
      </c>
      <c r="O248" s="29">
        <f>IF([@[Dur?e de la visite]]="","",VALUE(SUBSTITUTE([@[Dur?e de la visite]]," min","")))</f>
        <v/>
      </c>
      <c r="P248" s="29">
        <f>IF([@[Mode de visite]]="","",--([@[Mode de visite]]="Face ? face"))</f>
        <v/>
      </c>
      <c r="Q248" s="29">
        <f>IF([@[Mode de visite]]="","",--([@[Mode de visite]]="Interaction ? distance"))</f>
        <v/>
      </c>
    </row>
    <row r="249">
      <c r="B249" t="inlineStr">
        <is>
          <t>BM00117</t>
        </is>
      </c>
      <c r="C249" t="inlineStr">
        <is>
          <t>Harrison</t>
        </is>
      </c>
      <c r="D249" t="inlineStr">
        <is>
          <t>Julia</t>
        </is>
      </c>
      <c r="E249" t="inlineStr">
        <is>
          <t>S6</t>
        </is>
      </c>
      <c r="F249" t="inlineStr">
        <is>
          <t>Coco CHANEL</t>
        </is>
      </c>
      <c r="G249" t="inlineStr">
        <is>
          <t>Interaction à distance</t>
        </is>
      </c>
      <c r="H249" t="n">
        <v>43843</v>
      </c>
      <c r="I249" t="inlineStr">
        <is>
          <t>30 min</t>
        </is>
      </c>
      <c r="J249" s="29">
        <f>IF([@[Date visite]]="","",YEAR([@[Date visite]]))</f>
        <v/>
      </c>
      <c r="K249" s="29">
        <f>IF([@[Date visite]]="","",MONTH([@[Date visite]]))</f>
        <v/>
      </c>
      <c r="L249" s="29">
        <f>IF([@Secteur]="","",IF(ISNUMBER(MATCH([@Secteur],{"S1","S2","S3","S4","S5","S6"},0)),1,0))</f>
        <v/>
      </c>
      <c r="M249">
        <f>IF([@Identifiant]="","",XLOOKUP([@Identifiant],tblMedecins[Identifiant],tblMedecins[R?gion],""))</f>
        <v/>
      </c>
      <c r="N249">
        <f>IF([@RegionMedecin]="","",IF(OR([@RegionMedecin]="Nord",[@RegionMedecin]="Sud"),[@RegionMedecin],"Hors_cible"))</f>
        <v/>
      </c>
      <c r="O249" s="29">
        <f>IF([@[Dur?e de la visite]]="","",VALUE(SUBSTITUTE([@[Dur?e de la visite]]," min","")))</f>
        <v/>
      </c>
      <c r="P249" s="29">
        <f>IF([@[Mode de visite]]="","",--([@[Mode de visite]]="Face ? face"))</f>
        <v/>
      </c>
      <c r="Q249" s="29">
        <f>IF([@[Mode de visite]]="","",--([@[Mode de visite]]="Interaction ? distance"))</f>
        <v/>
      </c>
    </row>
    <row r="250">
      <c r="B250" t="inlineStr">
        <is>
          <t>BM00151</t>
        </is>
      </c>
      <c r="C250" t="inlineStr">
        <is>
          <t>McCartney</t>
        </is>
      </c>
      <c r="D250" t="inlineStr">
        <is>
          <t>Bernadette</t>
        </is>
      </c>
      <c r="E250" t="inlineStr">
        <is>
          <t>S6</t>
        </is>
      </c>
      <c r="F250" t="inlineStr">
        <is>
          <t>Coco CHANEL</t>
        </is>
      </c>
      <c r="G250" t="inlineStr">
        <is>
          <t>Interaction à distance</t>
        </is>
      </c>
      <c r="H250" t="n">
        <v>43844</v>
      </c>
      <c r="I250" t="inlineStr">
        <is>
          <t>30 min</t>
        </is>
      </c>
      <c r="J250" s="29">
        <f>IF([@[Date visite]]="","",YEAR([@[Date visite]]))</f>
        <v/>
      </c>
      <c r="K250" s="29">
        <f>IF([@[Date visite]]="","",MONTH([@[Date visite]]))</f>
        <v/>
      </c>
      <c r="L250" s="29">
        <f>IF([@Secteur]="","",IF(ISNUMBER(MATCH([@Secteur],{"S1","S2","S3","S4","S5","S6"},0)),1,0))</f>
        <v/>
      </c>
      <c r="M250">
        <f>IF([@Identifiant]="","",XLOOKUP([@Identifiant],tblMedecins[Identifiant],tblMedecins[R?gion],""))</f>
        <v/>
      </c>
      <c r="N250">
        <f>IF([@RegionMedecin]="","",IF(OR([@RegionMedecin]="Nord",[@RegionMedecin]="Sud"),[@RegionMedecin],"Hors_cible"))</f>
        <v/>
      </c>
      <c r="O250" s="29">
        <f>IF([@[Dur?e de la visite]]="","",VALUE(SUBSTITUTE([@[Dur?e de la visite]]," min","")))</f>
        <v/>
      </c>
      <c r="P250" s="29">
        <f>IF([@[Mode de visite]]="","",--([@[Mode de visite]]="Face ? face"))</f>
        <v/>
      </c>
      <c r="Q250" s="29">
        <f>IF([@[Mode de visite]]="","",--([@[Mode de visite]]="Interaction ? distance"))</f>
        <v/>
      </c>
    </row>
    <row r="251">
      <c r="B251" t="inlineStr">
        <is>
          <t>BM00066</t>
        </is>
      </c>
      <c r="C251" t="inlineStr">
        <is>
          <t>Star</t>
        </is>
      </c>
      <c r="D251" t="inlineStr">
        <is>
          <t>Margaret</t>
        </is>
      </c>
      <c r="E251" t="inlineStr">
        <is>
          <t>S6</t>
        </is>
      </c>
      <c r="F251" t="inlineStr">
        <is>
          <t>Coco CHANEL</t>
        </is>
      </c>
      <c r="G251" t="inlineStr">
        <is>
          <t>Interaction à distance</t>
        </is>
      </c>
      <c r="H251" t="n">
        <v>43859</v>
      </c>
      <c r="I251" t="inlineStr">
        <is>
          <t>30 min</t>
        </is>
      </c>
      <c r="J251" s="29">
        <f>IF([@[Date visite]]="","",YEAR([@[Date visite]]))</f>
        <v/>
      </c>
      <c r="K251" s="29">
        <f>IF([@[Date visite]]="","",MONTH([@[Date visite]]))</f>
        <v/>
      </c>
      <c r="L251" s="29">
        <f>IF([@Secteur]="","",IF(ISNUMBER(MATCH([@Secteur],{"S1","S2","S3","S4","S5","S6"},0)),1,0))</f>
        <v/>
      </c>
      <c r="M251">
        <f>IF([@Identifiant]="","",XLOOKUP([@Identifiant],tblMedecins[Identifiant],tblMedecins[R?gion],""))</f>
        <v/>
      </c>
      <c r="N251">
        <f>IF([@RegionMedecin]="","",IF(OR([@RegionMedecin]="Nord",[@RegionMedecin]="Sud"),[@RegionMedecin],"Hors_cible"))</f>
        <v/>
      </c>
      <c r="O251" s="29">
        <f>IF([@[Dur?e de la visite]]="","",VALUE(SUBSTITUTE([@[Dur?e de la visite]]," min","")))</f>
        <v/>
      </c>
      <c r="P251" s="29">
        <f>IF([@[Mode de visite]]="","",--([@[Mode de visite]]="Face ? face"))</f>
        <v/>
      </c>
      <c r="Q251" s="29">
        <f>IF([@[Mode de visite]]="","",--([@[Mode de visite]]="Interaction ? distance"))</f>
        <v/>
      </c>
    </row>
    <row r="252">
      <c r="B252" t="inlineStr">
        <is>
          <t>BM00117</t>
        </is>
      </c>
      <c r="C252" t="inlineStr">
        <is>
          <t>Harrison</t>
        </is>
      </c>
      <c r="D252" t="inlineStr">
        <is>
          <t>Julia</t>
        </is>
      </c>
      <c r="E252" t="inlineStr">
        <is>
          <t>S6</t>
        </is>
      </c>
      <c r="F252" t="inlineStr">
        <is>
          <t>Coco CHANEL</t>
        </is>
      </c>
      <c r="G252" t="inlineStr">
        <is>
          <t>Interaction à distance</t>
        </is>
      </c>
      <c r="H252" t="n">
        <v>43865</v>
      </c>
      <c r="I252" t="inlineStr">
        <is>
          <t>30 min</t>
        </is>
      </c>
      <c r="J252" s="29">
        <f>IF([@[Date visite]]="","",YEAR([@[Date visite]]))</f>
        <v/>
      </c>
      <c r="K252" s="29">
        <f>IF([@[Date visite]]="","",MONTH([@[Date visite]]))</f>
        <v/>
      </c>
      <c r="L252" s="29">
        <f>IF([@Secteur]="","",IF(ISNUMBER(MATCH([@Secteur],{"S1","S2","S3","S4","S5","S6"},0)),1,0))</f>
        <v/>
      </c>
      <c r="M252">
        <f>IF([@Identifiant]="","",XLOOKUP([@Identifiant],tblMedecins[Identifiant],tblMedecins[R?gion],""))</f>
        <v/>
      </c>
      <c r="N252">
        <f>IF([@RegionMedecin]="","",IF(OR([@RegionMedecin]="Nord",[@RegionMedecin]="Sud"),[@RegionMedecin],"Hors_cible"))</f>
        <v/>
      </c>
      <c r="O252" s="29">
        <f>IF([@[Dur?e de la visite]]="","",VALUE(SUBSTITUTE([@[Dur?e de la visite]]," min","")))</f>
        <v/>
      </c>
      <c r="P252" s="29">
        <f>IF([@[Mode de visite]]="","",--([@[Mode de visite]]="Face ? face"))</f>
        <v/>
      </c>
      <c r="Q252" s="29">
        <f>IF([@[Mode de visite]]="","",--([@[Mode de visite]]="Interaction ? distance"))</f>
        <v/>
      </c>
    </row>
    <row r="253">
      <c r="B253" t="inlineStr">
        <is>
          <t>BM00133</t>
        </is>
      </c>
      <c r="C253" t="inlineStr">
        <is>
          <t>Chabal</t>
        </is>
      </c>
      <c r="D253" t="inlineStr">
        <is>
          <t>Bernadette</t>
        </is>
      </c>
      <c r="E253" t="inlineStr">
        <is>
          <t>S6</t>
        </is>
      </c>
      <c r="F253" t="inlineStr">
        <is>
          <t>Coco CHANEL</t>
        </is>
      </c>
      <c r="G253" t="inlineStr">
        <is>
          <t>Interaction à distance</t>
        </is>
      </c>
      <c r="H253" t="n">
        <v>43868</v>
      </c>
      <c r="I253" t="inlineStr">
        <is>
          <t>30 min</t>
        </is>
      </c>
      <c r="J253" s="29">
        <f>IF([@[Date visite]]="","",YEAR([@[Date visite]]))</f>
        <v/>
      </c>
      <c r="K253" s="29">
        <f>IF([@[Date visite]]="","",MONTH([@[Date visite]]))</f>
        <v/>
      </c>
      <c r="L253" s="29">
        <f>IF([@Secteur]="","",IF(ISNUMBER(MATCH([@Secteur],{"S1","S2","S3","S4","S5","S6"},0)),1,0))</f>
        <v/>
      </c>
      <c r="M253">
        <f>IF([@Identifiant]="","",XLOOKUP([@Identifiant],tblMedecins[Identifiant],tblMedecins[R?gion],""))</f>
        <v/>
      </c>
      <c r="N253">
        <f>IF([@RegionMedecin]="","",IF(OR([@RegionMedecin]="Nord",[@RegionMedecin]="Sud"),[@RegionMedecin],"Hors_cible"))</f>
        <v/>
      </c>
      <c r="O253" s="29">
        <f>IF([@[Dur?e de la visite]]="","",VALUE(SUBSTITUTE([@[Dur?e de la visite]]," min","")))</f>
        <v/>
      </c>
      <c r="P253" s="29">
        <f>IF([@[Mode de visite]]="","",--([@[Mode de visite]]="Face ? face"))</f>
        <v/>
      </c>
      <c r="Q253" s="29">
        <f>IF([@[Mode de visite]]="","",--([@[Mode de visite]]="Interaction ? distance"))</f>
        <v/>
      </c>
    </row>
    <row r="254">
      <c r="B254" t="inlineStr">
        <is>
          <t>BM00021</t>
        </is>
      </c>
      <c r="C254" t="inlineStr">
        <is>
          <t>Exarchopoulos</t>
        </is>
      </c>
      <c r="D254" t="inlineStr">
        <is>
          <t>Venus</t>
        </is>
      </c>
      <c r="E254" t="inlineStr">
        <is>
          <t>S6</t>
        </is>
      </c>
      <c r="F254" t="inlineStr">
        <is>
          <t>Coco CHANEL</t>
        </is>
      </c>
      <c r="G254" t="inlineStr">
        <is>
          <t>Interaction à distance</t>
        </is>
      </c>
      <c r="H254" t="n">
        <v>43935</v>
      </c>
      <c r="I254" t="inlineStr">
        <is>
          <t>30 min</t>
        </is>
      </c>
      <c r="J254" s="29">
        <f>IF([@[Date visite]]="","",YEAR([@[Date visite]]))</f>
        <v/>
      </c>
      <c r="K254" s="29">
        <f>IF([@[Date visite]]="","",MONTH([@[Date visite]]))</f>
        <v/>
      </c>
      <c r="L254" s="29">
        <f>IF([@Secteur]="","",IF(ISNUMBER(MATCH([@Secteur],{"S1","S2","S3","S4","S5","S6"},0)),1,0))</f>
        <v/>
      </c>
      <c r="M254">
        <f>IF([@Identifiant]="","",XLOOKUP([@Identifiant],tblMedecins[Identifiant],tblMedecins[R?gion],""))</f>
        <v/>
      </c>
      <c r="N254">
        <f>IF([@RegionMedecin]="","",IF(OR([@RegionMedecin]="Nord",[@RegionMedecin]="Sud"),[@RegionMedecin],"Hors_cible"))</f>
        <v/>
      </c>
      <c r="O254" s="29">
        <f>IF([@[Dur?e de la visite]]="","",VALUE(SUBSTITUTE([@[Dur?e de la visite]]," min","")))</f>
        <v/>
      </c>
      <c r="P254" s="29">
        <f>IF([@[Mode de visite]]="","",--([@[Mode de visite]]="Face ? face"))</f>
        <v/>
      </c>
      <c r="Q254" s="29">
        <f>IF([@[Mode de visite]]="","",--([@[Mode de visite]]="Interaction ? distance"))</f>
        <v/>
      </c>
    </row>
    <row r="255">
      <c r="B255" t="inlineStr">
        <is>
          <t>BM00133</t>
        </is>
      </c>
      <c r="C255" t="inlineStr">
        <is>
          <t>Chabal</t>
        </is>
      </c>
      <c r="D255" t="inlineStr">
        <is>
          <t>Bernadette</t>
        </is>
      </c>
      <c r="E255" t="inlineStr">
        <is>
          <t>S6</t>
        </is>
      </c>
      <c r="F255" t="inlineStr">
        <is>
          <t>Coco CHANEL</t>
        </is>
      </c>
      <c r="G255" t="inlineStr">
        <is>
          <t>Interaction à distance</t>
        </is>
      </c>
      <c r="H255" t="n">
        <v>43935</v>
      </c>
      <c r="I255" t="inlineStr">
        <is>
          <t>30 min</t>
        </is>
      </c>
      <c r="J255" s="29">
        <f>IF([@[Date visite]]="","",YEAR([@[Date visite]]))</f>
        <v/>
      </c>
      <c r="K255" s="29">
        <f>IF([@[Date visite]]="","",MONTH([@[Date visite]]))</f>
        <v/>
      </c>
      <c r="L255" s="29">
        <f>IF([@Secteur]="","",IF(ISNUMBER(MATCH([@Secteur],{"S1","S2","S3","S4","S5","S6"},0)),1,0))</f>
        <v/>
      </c>
      <c r="M255">
        <f>IF([@Identifiant]="","",XLOOKUP([@Identifiant],tblMedecins[Identifiant],tblMedecins[R?gion],""))</f>
        <v/>
      </c>
      <c r="N255">
        <f>IF([@RegionMedecin]="","",IF(OR([@RegionMedecin]="Nord",[@RegionMedecin]="Sud"),[@RegionMedecin],"Hors_cible"))</f>
        <v/>
      </c>
      <c r="O255" s="29">
        <f>IF([@[Dur?e de la visite]]="","",VALUE(SUBSTITUTE([@[Dur?e de la visite]]," min","")))</f>
        <v/>
      </c>
      <c r="P255" s="29">
        <f>IF([@[Mode de visite]]="","",--([@[Mode de visite]]="Face ? face"))</f>
        <v/>
      </c>
      <c r="Q255" s="29">
        <f>IF([@[Mode de visite]]="","",--([@[Mode de visite]]="Interaction ? distance"))</f>
        <v/>
      </c>
    </row>
    <row r="256">
      <c r="B256" t="inlineStr">
        <is>
          <t>BM00133</t>
        </is>
      </c>
      <c r="C256" t="inlineStr">
        <is>
          <t>Chabal</t>
        </is>
      </c>
      <c r="D256" t="inlineStr">
        <is>
          <t>Bernadette</t>
        </is>
      </c>
      <c r="E256" t="inlineStr">
        <is>
          <t>S6</t>
        </is>
      </c>
      <c r="F256" t="inlineStr">
        <is>
          <t>Coco CHANEL</t>
        </is>
      </c>
      <c r="G256" t="inlineStr">
        <is>
          <t>Interaction à distance</t>
        </is>
      </c>
      <c r="H256" t="n">
        <v>43937</v>
      </c>
      <c r="I256" t="inlineStr">
        <is>
          <t>30 min</t>
        </is>
      </c>
      <c r="J256" s="29">
        <f>IF([@[Date visite]]="","",YEAR([@[Date visite]]))</f>
        <v/>
      </c>
      <c r="K256" s="29">
        <f>IF([@[Date visite]]="","",MONTH([@[Date visite]]))</f>
        <v/>
      </c>
      <c r="L256" s="29">
        <f>IF([@Secteur]="","",IF(ISNUMBER(MATCH([@Secteur],{"S1","S2","S3","S4","S5","S6"},0)),1,0))</f>
        <v/>
      </c>
      <c r="M256">
        <f>IF([@Identifiant]="","",XLOOKUP([@Identifiant],tblMedecins[Identifiant],tblMedecins[R?gion],""))</f>
        <v/>
      </c>
      <c r="N256">
        <f>IF([@RegionMedecin]="","",IF(OR([@RegionMedecin]="Nord",[@RegionMedecin]="Sud"),[@RegionMedecin],"Hors_cible"))</f>
        <v/>
      </c>
      <c r="O256" s="29">
        <f>IF([@[Dur?e de la visite]]="","",VALUE(SUBSTITUTE([@[Dur?e de la visite]]," min","")))</f>
        <v/>
      </c>
      <c r="P256" s="29">
        <f>IF([@[Mode de visite]]="","",--([@[Mode de visite]]="Face ? face"))</f>
        <v/>
      </c>
      <c r="Q256" s="29">
        <f>IF([@[Mode de visite]]="","",--([@[Mode de visite]]="Interaction ? distance"))</f>
        <v/>
      </c>
    </row>
    <row r="257">
      <c r="B257" t="inlineStr">
        <is>
          <t>BM00024</t>
        </is>
      </c>
      <c r="C257" t="inlineStr">
        <is>
          <t>Exarchopoulos</t>
        </is>
      </c>
      <c r="D257" t="inlineStr">
        <is>
          <t>Zinedine</t>
        </is>
      </c>
      <c r="E257" t="inlineStr">
        <is>
          <t>S6</t>
        </is>
      </c>
      <c r="F257" t="inlineStr">
        <is>
          <t>Coco CHANEL</t>
        </is>
      </c>
      <c r="G257" t="inlineStr">
        <is>
          <t>Interaction à distance</t>
        </is>
      </c>
      <c r="H257" t="n">
        <v>43962</v>
      </c>
      <c r="I257" t="inlineStr">
        <is>
          <t>30 min</t>
        </is>
      </c>
      <c r="J257" s="29">
        <f>IF([@[Date visite]]="","",YEAR([@[Date visite]]))</f>
        <v/>
      </c>
      <c r="K257" s="29">
        <f>IF([@[Date visite]]="","",MONTH([@[Date visite]]))</f>
        <v/>
      </c>
      <c r="L257" s="29">
        <f>IF([@Secteur]="","",IF(ISNUMBER(MATCH([@Secteur],{"S1","S2","S3","S4","S5","S6"},0)),1,0))</f>
        <v/>
      </c>
      <c r="M257">
        <f>IF([@Identifiant]="","",XLOOKUP([@Identifiant],tblMedecins[Identifiant],tblMedecins[R?gion],""))</f>
        <v/>
      </c>
      <c r="N257">
        <f>IF([@RegionMedecin]="","",IF(OR([@RegionMedecin]="Nord",[@RegionMedecin]="Sud"),[@RegionMedecin],"Hors_cible"))</f>
        <v/>
      </c>
      <c r="O257" s="29">
        <f>IF([@[Dur?e de la visite]]="","",VALUE(SUBSTITUTE([@[Dur?e de la visite]]," min","")))</f>
        <v/>
      </c>
      <c r="P257" s="29">
        <f>IF([@[Mode de visite]]="","",--([@[Mode de visite]]="Face ? face"))</f>
        <v/>
      </c>
      <c r="Q257" s="29">
        <f>IF([@[Mode de visite]]="","",--([@[Mode de visite]]="Interaction ? distance"))</f>
        <v/>
      </c>
    </row>
    <row r="258">
      <c r="B258" t="inlineStr">
        <is>
          <t>BM00103</t>
        </is>
      </c>
      <c r="C258" t="inlineStr">
        <is>
          <t>Brassens</t>
        </is>
      </c>
      <c r="D258" t="inlineStr">
        <is>
          <t>Jerry</t>
        </is>
      </c>
      <c r="E258" t="inlineStr">
        <is>
          <t>S6</t>
        </is>
      </c>
      <c r="F258" t="inlineStr">
        <is>
          <t>Coco CHANEL</t>
        </is>
      </c>
      <c r="G258" t="inlineStr">
        <is>
          <t>Interaction à distance</t>
        </is>
      </c>
      <c r="H258" t="n">
        <v>43978</v>
      </c>
      <c r="I258" t="inlineStr">
        <is>
          <t>30 min</t>
        </is>
      </c>
      <c r="J258" s="29">
        <f>IF([@[Date visite]]="","",YEAR([@[Date visite]]))</f>
        <v/>
      </c>
      <c r="K258" s="29">
        <f>IF([@[Date visite]]="","",MONTH([@[Date visite]]))</f>
        <v/>
      </c>
      <c r="L258" s="29">
        <f>IF([@Secteur]="","",IF(ISNUMBER(MATCH([@Secteur],{"S1","S2","S3","S4","S5","S6"},0)),1,0))</f>
        <v/>
      </c>
      <c r="M258">
        <f>IF([@Identifiant]="","",XLOOKUP([@Identifiant],tblMedecins[Identifiant],tblMedecins[R?gion],""))</f>
        <v/>
      </c>
      <c r="N258">
        <f>IF([@RegionMedecin]="","",IF(OR([@RegionMedecin]="Nord",[@RegionMedecin]="Sud"),[@RegionMedecin],"Hors_cible"))</f>
        <v/>
      </c>
      <c r="O258" s="29">
        <f>IF([@[Dur?e de la visite]]="","",VALUE(SUBSTITUTE([@[Dur?e de la visite]]," min","")))</f>
        <v/>
      </c>
      <c r="P258" s="29">
        <f>IF([@[Mode de visite]]="","",--([@[Mode de visite]]="Face ? face"))</f>
        <v/>
      </c>
      <c r="Q258" s="29">
        <f>IF([@[Mode de visite]]="","",--([@[Mode de visite]]="Interaction ? distance"))</f>
        <v/>
      </c>
    </row>
    <row r="259">
      <c r="B259" t="inlineStr">
        <is>
          <t>BM00133</t>
        </is>
      </c>
      <c r="C259" t="inlineStr">
        <is>
          <t>Chabal</t>
        </is>
      </c>
      <c r="D259" t="inlineStr">
        <is>
          <t>Bernadette</t>
        </is>
      </c>
      <c r="E259" t="inlineStr">
        <is>
          <t>S6</t>
        </is>
      </c>
      <c r="F259" t="inlineStr">
        <is>
          <t>Coco CHANEL</t>
        </is>
      </c>
      <c r="G259" t="inlineStr">
        <is>
          <t>Interaction à distance</t>
        </is>
      </c>
      <c r="H259" t="n">
        <v>43989</v>
      </c>
      <c r="I259" t="inlineStr">
        <is>
          <t>30 min</t>
        </is>
      </c>
      <c r="J259" s="29">
        <f>IF([@[Date visite]]="","",YEAR([@[Date visite]]))</f>
        <v/>
      </c>
      <c r="K259" s="29">
        <f>IF([@[Date visite]]="","",MONTH([@[Date visite]]))</f>
        <v/>
      </c>
      <c r="L259" s="29">
        <f>IF([@Secteur]="","",IF(ISNUMBER(MATCH([@Secteur],{"S1","S2","S3","S4","S5","S6"},0)),1,0))</f>
        <v/>
      </c>
      <c r="M259">
        <f>IF([@Identifiant]="","",XLOOKUP([@Identifiant],tblMedecins[Identifiant],tblMedecins[R?gion],""))</f>
        <v/>
      </c>
      <c r="N259">
        <f>IF([@RegionMedecin]="","",IF(OR([@RegionMedecin]="Nord",[@RegionMedecin]="Sud"),[@RegionMedecin],"Hors_cible"))</f>
        <v/>
      </c>
      <c r="O259" s="29">
        <f>IF([@[Dur?e de la visite]]="","",VALUE(SUBSTITUTE([@[Dur?e de la visite]]," min","")))</f>
        <v/>
      </c>
      <c r="P259" s="29">
        <f>IF([@[Mode de visite]]="","",--([@[Mode de visite]]="Face ? face"))</f>
        <v/>
      </c>
      <c r="Q259" s="29">
        <f>IF([@[Mode de visite]]="","",--([@[Mode de visite]]="Interaction ? distance"))</f>
        <v/>
      </c>
    </row>
    <row r="260">
      <c r="B260" t="inlineStr">
        <is>
          <t>BM00102</t>
        </is>
      </c>
      <c r="C260" t="inlineStr">
        <is>
          <t>McCartney</t>
        </is>
      </c>
      <c r="D260" t="inlineStr">
        <is>
          <t>Charles</t>
        </is>
      </c>
      <c r="E260" t="inlineStr">
        <is>
          <t>S6</t>
        </is>
      </c>
      <c r="F260" t="inlineStr">
        <is>
          <t>Coco CHANEL</t>
        </is>
      </c>
      <c r="G260" t="inlineStr">
        <is>
          <t>Interaction à distance</t>
        </is>
      </c>
      <c r="H260" t="n">
        <v>43997</v>
      </c>
      <c r="I260" t="inlineStr">
        <is>
          <t>30 min</t>
        </is>
      </c>
      <c r="J260" s="29">
        <f>IF([@[Date visite]]="","",YEAR([@[Date visite]]))</f>
        <v/>
      </c>
      <c r="K260" s="29">
        <f>IF([@[Date visite]]="","",MONTH([@[Date visite]]))</f>
        <v/>
      </c>
      <c r="L260" s="29">
        <f>IF([@Secteur]="","",IF(ISNUMBER(MATCH([@Secteur],{"S1","S2","S3","S4","S5","S6"},0)),1,0))</f>
        <v/>
      </c>
      <c r="M260">
        <f>IF([@Identifiant]="","",XLOOKUP([@Identifiant],tblMedecins[Identifiant],tblMedecins[R?gion],""))</f>
        <v/>
      </c>
      <c r="N260">
        <f>IF([@RegionMedecin]="","",IF(OR([@RegionMedecin]="Nord",[@RegionMedecin]="Sud"),[@RegionMedecin],"Hors_cible"))</f>
        <v/>
      </c>
      <c r="O260" s="29">
        <f>IF([@[Dur?e de la visite]]="","",VALUE(SUBSTITUTE([@[Dur?e de la visite]]," min","")))</f>
        <v/>
      </c>
      <c r="P260" s="29">
        <f>IF([@[Mode de visite]]="","",--([@[Mode de visite]]="Face ? face"))</f>
        <v/>
      </c>
      <c r="Q260" s="29">
        <f>IF([@[Mode de visite]]="","",--([@[Mode de visite]]="Interaction ? distance"))</f>
        <v/>
      </c>
    </row>
    <row r="261">
      <c r="B261" t="inlineStr">
        <is>
          <t>BM00133</t>
        </is>
      </c>
      <c r="C261" t="inlineStr">
        <is>
          <t>Chabal</t>
        </is>
      </c>
      <c r="D261" t="inlineStr">
        <is>
          <t>Bernadette</t>
        </is>
      </c>
      <c r="E261" t="inlineStr">
        <is>
          <t>S6</t>
        </is>
      </c>
      <c r="F261" t="inlineStr">
        <is>
          <t>Coco CHANEL</t>
        </is>
      </c>
      <c r="G261" t="inlineStr">
        <is>
          <t>Interaction à distance</t>
        </is>
      </c>
      <c r="H261" t="n">
        <v>44001</v>
      </c>
      <c r="I261" t="inlineStr">
        <is>
          <t>30 min</t>
        </is>
      </c>
      <c r="J261" s="29">
        <f>IF([@[Date visite]]="","",YEAR([@[Date visite]]))</f>
        <v/>
      </c>
      <c r="K261" s="29">
        <f>IF([@[Date visite]]="","",MONTH([@[Date visite]]))</f>
        <v/>
      </c>
      <c r="L261" s="29">
        <f>IF([@Secteur]="","",IF(ISNUMBER(MATCH([@Secteur],{"S1","S2","S3","S4","S5","S6"},0)),1,0))</f>
        <v/>
      </c>
      <c r="M261">
        <f>IF([@Identifiant]="","",XLOOKUP([@Identifiant],tblMedecins[Identifiant],tblMedecins[R?gion],""))</f>
        <v/>
      </c>
      <c r="N261">
        <f>IF([@RegionMedecin]="","",IF(OR([@RegionMedecin]="Nord",[@RegionMedecin]="Sud"),[@RegionMedecin],"Hors_cible"))</f>
        <v/>
      </c>
      <c r="O261" s="29">
        <f>IF([@[Dur?e de la visite]]="","",VALUE(SUBSTITUTE([@[Dur?e de la visite]]," min","")))</f>
        <v/>
      </c>
      <c r="P261" s="29">
        <f>IF([@[Mode de visite]]="","",--([@[Mode de visite]]="Face ? face"))</f>
        <v/>
      </c>
      <c r="Q261" s="29">
        <f>IF([@[Mode de visite]]="","",--([@[Mode de visite]]="Interaction ? distance"))</f>
        <v/>
      </c>
    </row>
    <row r="262">
      <c r="B262" t="inlineStr">
        <is>
          <t>BM00125</t>
        </is>
      </c>
      <c r="C262" t="inlineStr">
        <is>
          <t>Orban</t>
        </is>
      </c>
      <c r="D262" t="inlineStr">
        <is>
          <t>André</t>
        </is>
      </c>
      <c r="E262" t="inlineStr">
        <is>
          <t>S6</t>
        </is>
      </c>
      <c r="F262" t="inlineStr">
        <is>
          <t>Coco CHANEL</t>
        </is>
      </c>
      <c r="G262" t="inlineStr">
        <is>
          <t>Interaction à distance</t>
        </is>
      </c>
      <c r="H262" t="n">
        <v>44021</v>
      </c>
      <c r="I262" t="inlineStr">
        <is>
          <t>30 min</t>
        </is>
      </c>
      <c r="J262" s="29">
        <f>IF([@[Date visite]]="","",YEAR([@[Date visite]]))</f>
        <v/>
      </c>
      <c r="K262" s="29">
        <f>IF([@[Date visite]]="","",MONTH([@[Date visite]]))</f>
        <v/>
      </c>
      <c r="L262" s="29">
        <f>IF([@Secteur]="","",IF(ISNUMBER(MATCH([@Secteur],{"S1","S2","S3","S4","S5","S6"},0)),1,0))</f>
        <v/>
      </c>
      <c r="M262">
        <f>IF([@Identifiant]="","",XLOOKUP([@Identifiant],tblMedecins[Identifiant],tblMedecins[R?gion],""))</f>
        <v/>
      </c>
      <c r="N262">
        <f>IF([@RegionMedecin]="","",IF(OR([@RegionMedecin]="Nord",[@RegionMedecin]="Sud"),[@RegionMedecin],"Hors_cible"))</f>
        <v/>
      </c>
      <c r="O262" s="29">
        <f>IF([@[Dur?e de la visite]]="","",VALUE(SUBSTITUTE([@[Dur?e de la visite]]," min","")))</f>
        <v/>
      </c>
      <c r="P262" s="29">
        <f>IF([@[Mode de visite]]="","",--([@[Mode de visite]]="Face ? face"))</f>
        <v/>
      </c>
      <c r="Q262" s="29">
        <f>IF([@[Mode de visite]]="","",--([@[Mode de visite]]="Interaction ? distance"))</f>
        <v/>
      </c>
    </row>
    <row r="263">
      <c r="B263" t="inlineStr">
        <is>
          <t>BM00125</t>
        </is>
      </c>
      <c r="C263" t="inlineStr">
        <is>
          <t>Orban</t>
        </is>
      </c>
      <c r="D263" t="inlineStr">
        <is>
          <t>André</t>
        </is>
      </c>
      <c r="E263" t="inlineStr">
        <is>
          <t>S6</t>
        </is>
      </c>
      <c r="F263" t="inlineStr">
        <is>
          <t>Coco CHANEL</t>
        </is>
      </c>
      <c r="G263" t="inlineStr">
        <is>
          <t>Interaction à distance</t>
        </is>
      </c>
      <c r="H263" t="n">
        <v>44029</v>
      </c>
      <c r="I263" t="inlineStr">
        <is>
          <t>30 min</t>
        </is>
      </c>
      <c r="J263" s="29">
        <f>IF([@[Date visite]]="","",YEAR([@[Date visite]]))</f>
        <v/>
      </c>
      <c r="K263" s="29">
        <f>IF([@[Date visite]]="","",MONTH([@[Date visite]]))</f>
        <v/>
      </c>
      <c r="L263" s="29">
        <f>IF([@Secteur]="","",IF(ISNUMBER(MATCH([@Secteur],{"S1","S2","S3","S4","S5","S6"},0)),1,0))</f>
        <v/>
      </c>
      <c r="M263">
        <f>IF([@Identifiant]="","",XLOOKUP([@Identifiant],tblMedecins[Identifiant],tblMedecins[R?gion],""))</f>
        <v/>
      </c>
      <c r="N263">
        <f>IF([@RegionMedecin]="","",IF(OR([@RegionMedecin]="Nord",[@RegionMedecin]="Sud"),[@RegionMedecin],"Hors_cible"))</f>
        <v/>
      </c>
      <c r="O263" s="29">
        <f>IF([@[Dur?e de la visite]]="","",VALUE(SUBSTITUTE([@[Dur?e de la visite]]," min","")))</f>
        <v/>
      </c>
      <c r="P263" s="29">
        <f>IF([@[Mode de visite]]="","",--([@[Mode de visite]]="Face ? face"))</f>
        <v/>
      </c>
      <c r="Q263" s="29">
        <f>IF([@[Mode de visite]]="","",--([@[Mode de visite]]="Interaction ? distance"))</f>
        <v/>
      </c>
    </row>
    <row r="264">
      <c r="B264" t="inlineStr">
        <is>
          <t>BM00133</t>
        </is>
      </c>
      <c r="C264" t="inlineStr">
        <is>
          <t>Chabal</t>
        </is>
      </c>
      <c r="D264" t="inlineStr">
        <is>
          <t>Bernadette</t>
        </is>
      </c>
      <c r="E264" t="inlineStr">
        <is>
          <t>S6</t>
        </is>
      </c>
      <c r="F264" t="inlineStr">
        <is>
          <t>Coco CHANEL</t>
        </is>
      </c>
      <c r="G264" t="inlineStr">
        <is>
          <t>Interaction à distance</t>
        </is>
      </c>
      <c r="H264" t="n">
        <v>44041</v>
      </c>
      <c r="I264" t="inlineStr">
        <is>
          <t>30 min</t>
        </is>
      </c>
      <c r="J264" s="29">
        <f>IF([@[Date visite]]="","",YEAR([@[Date visite]]))</f>
        <v/>
      </c>
      <c r="K264" s="29">
        <f>IF([@[Date visite]]="","",MONTH([@[Date visite]]))</f>
        <v/>
      </c>
      <c r="L264" s="29">
        <f>IF([@Secteur]="","",IF(ISNUMBER(MATCH([@Secteur],{"S1","S2","S3","S4","S5","S6"},0)),1,0))</f>
        <v/>
      </c>
      <c r="M264">
        <f>IF([@Identifiant]="","",XLOOKUP([@Identifiant],tblMedecins[Identifiant],tblMedecins[R?gion],""))</f>
        <v/>
      </c>
      <c r="N264">
        <f>IF([@RegionMedecin]="","",IF(OR([@RegionMedecin]="Nord",[@RegionMedecin]="Sud"),[@RegionMedecin],"Hors_cible"))</f>
        <v/>
      </c>
      <c r="O264" s="29">
        <f>IF([@[Dur?e de la visite]]="","",VALUE(SUBSTITUTE([@[Dur?e de la visite]]," min","")))</f>
        <v/>
      </c>
      <c r="P264" s="29">
        <f>IF([@[Mode de visite]]="","",--([@[Mode de visite]]="Face ? face"))</f>
        <v/>
      </c>
      <c r="Q264" s="29">
        <f>IF([@[Mode de visite]]="","",--([@[Mode de visite]]="Interaction ? distance"))</f>
        <v/>
      </c>
    </row>
    <row r="265">
      <c r="B265" t="inlineStr">
        <is>
          <t>BM00082</t>
        </is>
      </c>
      <c r="C265" t="inlineStr">
        <is>
          <t>Kilmister</t>
        </is>
      </c>
      <c r="D265" t="inlineStr">
        <is>
          <t>Zoltan</t>
        </is>
      </c>
      <c r="E265" t="inlineStr">
        <is>
          <t>S6</t>
        </is>
      </c>
      <c r="F265" t="inlineStr">
        <is>
          <t>Coco CHANEL</t>
        </is>
      </c>
      <c r="G265" t="inlineStr">
        <is>
          <t>Interaction à distance</t>
        </is>
      </c>
      <c r="H265" t="n">
        <v>44043</v>
      </c>
      <c r="I265" t="inlineStr">
        <is>
          <t>30 min</t>
        </is>
      </c>
      <c r="J265" s="29">
        <f>IF([@[Date visite]]="","",YEAR([@[Date visite]]))</f>
        <v/>
      </c>
      <c r="K265" s="29">
        <f>IF([@[Date visite]]="","",MONTH([@[Date visite]]))</f>
        <v/>
      </c>
      <c r="L265" s="29">
        <f>IF([@Secteur]="","",IF(ISNUMBER(MATCH([@Secteur],{"S1","S2","S3","S4","S5","S6"},0)),1,0))</f>
        <v/>
      </c>
      <c r="M265">
        <f>IF([@Identifiant]="","",XLOOKUP([@Identifiant],tblMedecins[Identifiant],tblMedecins[R?gion],""))</f>
        <v/>
      </c>
      <c r="N265">
        <f>IF([@RegionMedecin]="","",IF(OR([@RegionMedecin]="Nord",[@RegionMedecin]="Sud"),[@RegionMedecin],"Hors_cible"))</f>
        <v/>
      </c>
      <c r="O265" s="29">
        <f>IF([@[Dur?e de la visite]]="","",VALUE(SUBSTITUTE([@[Dur?e de la visite]]," min","")))</f>
        <v/>
      </c>
      <c r="P265" s="29">
        <f>IF([@[Mode de visite]]="","",--([@[Mode de visite]]="Face ? face"))</f>
        <v/>
      </c>
      <c r="Q265" s="29">
        <f>IF([@[Mode de visite]]="","",--([@[Mode de visite]]="Interaction ? distance"))</f>
        <v/>
      </c>
    </row>
    <row r="266">
      <c r="B266" t="inlineStr">
        <is>
          <t>BM00125</t>
        </is>
      </c>
      <c r="C266" t="inlineStr">
        <is>
          <t>Orban</t>
        </is>
      </c>
      <c r="D266" t="inlineStr">
        <is>
          <t>André</t>
        </is>
      </c>
      <c r="E266" t="inlineStr">
        <is>
          <t>S6</t>
        </is>
      </c>
      <c r="F266" t="inlineStr">
        <is>
          <t>Coco CHANEL</t>
        </is>
      </c>
      <c r="G266" t="inlineStr">
        <is>
          <t>Interaction à distance</t>
        </is>
      </c>
      <c r="H266" t="n">
        <v>44044</v>
      </c>
      <c r="I266" t="inlineStr">
        <is>
          <t>30 min</t>
        </is>
      </c>
      <c r="J266" s="29">
        <f>IF([@[Date visite]]="","",YEAR([@[Date visite]]))</f>
        <v/>
      </c>
      <c r="K266" s="29">
        <f>IF([@[Date visite]]="","",MONTH([@[Date visite]]))</f>
        <v/>
      </c>
      <c r="L266" s="29">
        <f>IF([@Secteur]="","",IF(ISNUMBER(MATCH([@Secteur],{"S1","S2","S3","S4","S5","S6"},0)),1,0))</f>
        <v/>
      </c>
      <c r="M266">
        <f>IF([@Identifiant]="","",XLOOKUP([@Identifiant],tblMedecins[Identifiant],tblMedecins[R?gion],""))</f>
        <v/>
      </c>
      <c r="N266">
        <f>IF([@RegionMedecin]="","",IF(OR([@RegionMedecin]="Nord",[@RegionMedecin]="Sud"),[@RegionMedecin],"Hors_cible"))</f>
        <v/>
      </c>
      <c r="O266" s="29">
        <f>IF([@[Dur?e de la visite]]="","",VALUE(SUBSTITUTE([@[Dur?e de la visite]]," min","")))</f>
        <v/>
      </c>
      <c r="P266" s="29">
        <f>IF([@[Mode de visite]]="","",--([@[Mode de visite]]="Face ? face"))</f>
        <v/>
      </c>
      <c r="Q266" s="29">
        <f>IF([@[Mode de visite]]="","",--([@[Mode de visite]]="Interaction ? distance"))</f>
        <v/>
      </c>
    </row>
    <row r="267">
      <c r="B267" t="inlineStr">
        <is>
          <t>BM00021</t>
        </is>
      </c>
      <c r="C267" t="inlineStr">
        <is>
          <t>Exarchopoulos</t>
        </is>
      </c>
      <c r="D267" t="inlineStr">
        <is>
          <t>Venus</t>
        </is>
      </c>
      <c r="E267" t="inlineStr">
        <is>
          <t>S6</t>
        </is>
      </c>
      <c r="F267" t="inlineStr">
        <is>
          <t>Coco CHANEL</t>
        </is>
      </c>
      <c r="G267" t="inlineStr">
        <is>
          <t>Interaction à distance</t>
        </is>
      </c>
      <c r="H267" t="n">
        <v>44048</v>
      </c>
      <c r="I267" t="inlineStr">
        <is>
          <t>30 min</t>
        </is>
      </c>
      <c r="J267" s="29">
        <f>IF([@[Date visite]]="","",YEAR([@[Date visite]]))</f>
        <v/>
      </c>
      <c r="K267" s="29">
        <f>IF([@[Date visite]]="","",MONTH([@[Date visite]]))</f>
        <v/>
      </c>
      <c r="L267" s="29">
        <f>IF([@Secteur]="","",IF(ISNUMBER(MATCH([@Secteur],{"S1","S2","S3","S4","S5","S6"},0)),1,0))</f>
        <v/>
      </c>
      <c r="M267">
        <f>IF([@Identifiant]="","",XLOOKUP([@Identifiant],tblMedecins[Identifiant],tblMedecins[R?gion],""))</f>
        <v/>
      </c>
      <c r="N267">
        <f>IF([@RegionMedecin]="","",IF(OR([@RegionMedecin]="Nord",[@RegionMedecin]="Sud"),[@RegionMedecin],"Hors_cible"))</f>
        <v/>
      </c>
      <c r="O267" s="29">
        <f>IF([@[Dur?e de la visite]]="","",VALUE(SUBSTITUTE([@[Dur?e de la visite]]," min","")))</f>
        <v/>
      </c>
      <c r="P267" s="29">
        <f>IF([@[Mode de visite]]="","",--([@[Mode de visite]]="Face ? face"))</f>
        <v/>
      </c>
      <c r="Q267" s="29">
        <f>IF([@[Mode de visite]]="","",--([@[Mode de visite]]="Interaction ? distance"))</f>
        <v/>
      </c>
    </row>
    <row r="268">
      <c r="B268" t="inlineStr">
        <is>
          <t>BM00017</t>
        </is>
      </c>
      <c r="C268" t="inlineStr">
        <is>
          <t>Vidal</t>
        </is>
      </c>
      <c r="D268" t="inlineStr">
        <is>
          <t>Victor</t>
        </is>
      </c>
      <c r="E268" t="inlineStr">
        <is>
          <t>S6</t>
        </is>
      </c>
      <c r="F268" t="inlineStr">
        <is>
          <t>Coco CHANEL</t>
        </is>
      </c>
      <c r="G268" t="inlineStr">
        <is>
          <t>Interaction à distance</t>
        </is>
      </c>
      <c r="H268" t="n">
        <v>44058</v>
      </c>
      <c r="I268" t="inlineStr">
        <is>
          <t>30 min</t>
        </is>
      </c>
      <c r="J268" s="29">
        <f>IF([@[Date visite]]="","",YEAR([@[Date visite]]))</f>
        <v/>
      </c>
      <c r="K268" s="29">
        <f>IF([@[Date visite]]="","",MONTH([@[Date visite]]))</f>
        <v/>
      </c>
      <c r="L268" s="29">
        <f>IF([@Secteur]="","",IF(ISNUMBER(MATCH([@Secteur],{"S1","S2","S3","S4","S5","S6"},0)),1,0))</f>
        <v/>
      </c>
      <c r="M268">
        <f>IF([@Identifiant]="","",XLOOKUP([@Identifiant],tblMedecins[Identifiant],tblMedecins[R?gion],""))</f>
        <v/>
      </c>
      <c r="N268">
        <f>IF([@RegionMedecin]="","",IF(OR([@RegionMedecin]="Nord",[@RegionMedecin]="Sud"),[@RegionMedecin],"Hors_cible"))</f>
        <v/>
      </c>
      <c r="O268" s="29">
        <f>IF([@[Dur?e de la visite]]="","",VALUE(SUBSTITUTE([@[Dur?e de la visite]]," min","")))</f>
        <v/>
      </c>
      <c r="P268" s="29">
        <f>IF([@[Mode de visite]]="","",--([@[Mode de visite]]="Face ? face"))</f>
        <v/>
      </c>
      <c r="Q268" s="29">
        <f>IF([@[Mode de visite]]="","",--([@[Mode de visite]]="Interaction ? distance"))</f>
        <v/>
      </c>
    </row>
    <row r="269">
      <c r="B269" t="inlineStr">
        <is>
          <t>BM00020</t>
        </is>
      </c>
      <c r="C269" t="inlineStr">
        <is>
          <t>McLane</t>
        </is>
      </c>
      <c r="D269" t="inlineStr">
        <is>
          <t>Nicolas</t>
        </is>
      </c>
      <c r="E269" t="inlineStr">
        <is>
          <t>S6</t>
        </is>
      </c>
      <c r="F269" t="inlineStr">
        <is>
          <t>Coco CHANEL</t>
        </is>
      </c>
      <c r="G269" t="inlineStr">
        <is>
          <t>Interaction à distance</t>
        </is>
      </c>
      <c r="H269" t="n">
        <v>44091</v>
      </c>
      <c r="I269" t="inlineStr">
        <is>
          <t>30 min</t>
        </is>
      </c>
      <c r="J269" s="29">
        <f>IF([@[Date visite]]="","",YEAR([@[Date visite]]))</f>
        <v/>
      </c>
      <c r="K269" s="29">
        <f>IF([@[Date visite]]="","",MONTH([@[Date visite]]))</f>
        <v/>
      </c>
      <c r="L269" s="29">
        <f>IF([@Secteur]="","",IF(ISNUMBER(MATCH([@Secteur],{"S1","S2","S3","S4","S5","S6"},0)),1,0))</f>
        <v/>
      </c>
      <c r="M269">
        <f>IF([@Identifiant]="","",XLOOKUP([@Identifiant],tblMedecins[Identifiant],tblMedecins[R?gion],""))</f>
        <v/>
      </c>
      <c r="N269">
        <f>IF([@RegionMedecin]="","",IF(OR([@RegionMedecin]="Nord",[@RegionMedecin]="Sud"),[@RegionMedecin],"Hors_cible"))</f>
        <v/>
      </c>
      <c r="O269" s="29">
        <f>IF([@[Dur?e de la visite]]="","",VALUE(SUBSTITUTE([@[Dur?e de la visite]]," min","")))</f>
        <v/>
      </c>
      <c r="P269" s="29">
        <f>IF([@[Mode de visite]]="","",--([@[Mode de visite]]="Face ? face"))</f>
        <v/>
      </c>
      <c r="Q269" s="29">
        <f>IF([@[Mode de visite]]="","",--([@[Mode de visite]]="Interaction ? distance"))</f>
        <v/>
      </c>
    </row>
    <row r="270">
      <c r="B270" t="inlineStr">
        <is>
          <t>BM00044</t>
        </is>
      </c>
      <c r="C270" t="inlineStr">
        <is>
          <t>Brady</t>
        </is>
      </c>
      <c r="D270" t="inlineStr">
        <is>
          <t>Emmanuel</t>
        </is>
      </c>
      <c r="E270" t="inlineStr">
        <is>
          <t>S6</t>
        </is>
      </c>
      <c r="F270" t="inlineStr">
        <is>
          <t>Coco CHANEL</t>
        </is>
      </c>
      <c r="G270" t="inlineStr">
        <is>
          <t>Interaction à distance</t>
        </is>
      </c>
      <c r="H270" t="n">
        <v>44096</v>
      </c>
      <c r="I270" t="inlineStr">
        <is>
          <t>30 min</t>
        </is>
      </c>
      <c r="J270" s="29">
        <f>IF([@[Date visite]]="","",YEAR([@[Date visite]]))</f>
        <v/>
      </c>
      <c r="K270" s="29">
        <f>IF([@[Date visite]]="","",MONTH([@[Date visite]]))</f>
        <v/>
      </c>
      <c r="L270" s="29">
        <f>IF([@Secteur]="","",IF(ISNUMBER(MATCH([@Secteur],{"S1","S2","S3","S4","S5","S6"},0)),1,0))</f>
        <v/>
      </c>
      <c r="M270">
        <f>IF([@Identifiant]="","",XLOOKUP([@Identifiant],tblMedecins[Identifiant],tblMedecins[R?gion],""))</f>
        <v/>
      </c>
      <c r="N270">
        <f>IF([@RegionMedecin]="","",IF(OR([@RegionMedecin]="Nord",[@RegionMedecin]="Sud"),[@RegionMedecin],"Hors_cible"))</f>
        <v/>
      </c>
      <c r="O270" s="29">
        <f>IF([@[Dur?e de la visite]]="","",VALUE(SUBSTITUTE([@[Dur?e de la visite]]," min","")))</f>
        <v/>
      </c>
      <c r="P270" s="29">
        <f>IF([@[Mode de visite]]="","",--([@[Mode de visite]]="Face ? face"))</f>
        <v/>
      </c>
      <c r="Q270" s="29">
        <f>IF([@[Mode de visite]]="","",--([@[Mode de visite]]="Interaction ? distance"))</f>
        <v/>
      </c>
    </row>
    <row r="271">
      <c r="B271" t="inlineStr">
        <is>
          <t>BM00021</t>
        </is>
      </c>
      <c r="C271" t="inlineStr">
        <is>
          <t>Exarchopoulos</t>
        </is>
      </c>
      <c r="D271" t="inlineStr">
        <is>
          <t>Venus</t>
        </is>
      </c>
      <c r="E271" t="inlineStr">
        <is>
          <t>S6</t>
        </is>
      </c>
      <c r="F271" t="inlineStr">
        <is>
          <t>Coco CHANEL</t>
        </is>
      </c>
      <c r="G271" t="inlineStr">
        <is>
          <t>Interaction à distance</t>
        </is>
      </c>
      <c r="H271" t="n">
        <v>44097</v>
      </c>
      <c r="I271" t="inlineStr">
        <is>
          <t>30 min</t>
        </is>
      </c>
      <c r="J271" s="29">
        <f>IF([@[Date visite]]="","",YEAR([@[Date visite]]))</f>
        <v/>
      </c>
      <c r="K271" s="29">
        <f>IF([@[Date visite]]="","",MONTH([@[Date visite]]))</f>
        <v/>
      </c>
      <c r="L271" s="29">
        <f>IF([@Secteur]="","",IF(ISNUMBER(MATCH([@Secteur],{"S1","S2","S3","S4","S5","S6"},0)),1,0))</f>
        <v/>
      </c>
      <c r="M271">
        <f>IF([@Identifiant]="","",XLOOKUP([@Identifiant],tblMedecins[Identifiant],tblMedecins[R?gion],""))</f>
        <v/>
      </c>
      <c r="N271">
        <f>IF([@RegionMedecin]="","",IF(OR([@RegionMedecin]="Nord",[@RegionMedecin]="Sud"),[@RegionMedecin],"Hors_cible"))</f>
        <v/>
      </c>
      <c r="O271" s="29">
        <f>IF([@[Dur?e de la visite]]="","",VALUE(SUBSTITUTE([@[Dur?e de la visite]]," min","")))</f>
        <v/>
      </c>
      <c r="P271" s="29">
        <f>IF([@[Mode de visite]]="","",--([@[Mode de visite]]="Face ? face"))</f>
        <v/>
      </c>
      <c r="Q271" s="29">
        <f>IF([@[Mode de visite]]="","",--([@[Mode de visite]]="Interaction ? distance"))</f>
        <v/>
      </c>
    </row>
    <row r="272">
      <c r="B272" t="inlineStr">
        <is>
          <t>BM00021</t>
        </is>
      </c>
      <c r="C272" t="inlineStr">
        <is>
          <t>Exarchopoulos</t>
        </is>
      </c>
      <c r="D272" t="inlineStr">
        <is>
          <t>Venus</t>
        </is>
      </c>
      <c r="E272" t="inlineStr">
        <is>
          <t>S6</t>
        </is>
      </c>
      <c r="F272" t="inlineStr">
        <is>
          <t>Coco CHANEL</t>
        </is>
      </c>
      <c r="G272" t="inlineStr">
        <is>
          <t>Interaction à distance</t>
        </is>
      </c>
      <c r="H272" t="n">
        <v>44138</v>
      </c>
      <c r="I272" t="inlineStr">
        <is>
          <t>30 min</t>
        </is>
      </c>
      <c r="J272" s="29">
        <f>IF([@[Date visite]]="","",YEAR([@[Date visite]]))</f>
        <v/>
      </c>
      <c r="K272" s="29">
        <f>IF([@[Date visite]]="","",MONTH([@[Date visite]]))</f>
        <v/>
      </c>
      <c r="L272" s="29">
        <f>IF([@Secteur]="","",IF(ISNUMBER(MATCH([@Secteur],{"S1","S2","S3","S4","S5","S6"},0)),1,0))</f>
        <v/>
      </c>
      <c r="M272">
        <f>IF([@Identifiant]="","",XLOOKUP([@Identifiant],tblMedecins[Identifiant],tblMedecins[R?gion],""))</f>
        <v/>
      </c>
      <c r="N272">
        <f>IF([@RegionMedecin]="","",IF(OR([@RegionMedecin]="Nord",[@RegionMedecin]="Sud"),[@RegionMedecin],"Hors_cible"))</f>
        <v/>
      </c>
      <c r="O272" s="29">
        <f>IF([@[Dur?e de la visite]]="","",VALUE(SUBSTITUTE([@[Dur?e de la visite]]," min","")))</f>
        <v/>
      </c>
      <c r="P272" s="29">
        <f>IF([@[Mode de visite]]="","",--([@[Mode de visite]]="Face ? face"))</f>
        <v/>
      </c>
      <c r="Q272" s="29">
        <f>IF([@[Mode de visite]]="","",--([@[Mode de visite]]="Interaction ? distance"))</f>
        <v/>
      </c>
    </row>
    <row r="273">
      <c r="B273" t="inlineStr">
        <is>
          <t>BM00133</t>
        </is>
      </c>
      <c r="C273" t="inlineStr">
        <is>
          <t>Chabal</t>
        </is>
      </c>
      <c r="D273" t="inlineStr">
        <is>
          <t>Bernadette</t>
        </is>
      </c>
      <c r="E273" t="inlineStr">
        <is>
          <t>S6</t>
        </is>
      </c>
      <c r="F273" t="inlineStr">
        <is>
          <t>Coco CHANEL</t>
        </is>
      </c>
      <c r="G273" t="inlineStr">
        <is>
          <t>Interaction à distance</t>
        </is>
      </c>
      <c r="H273" t="n">
        <v>44138</v>
      </c>
      <c r="I273" t="inlineStr">
        <is>
          <t>30 min</t>
        </is>
      </c>
      <c r="J273" s="29">
        <f>IF([@[Date visite]]="","",YEAR([@[Date visite]]))</f>
        <v/>
      </c>
      <c r="K273" s="29">
        <f>IF([@[Date visite]]="","",MONTH([@[Date visite]]))</f>
        <v/>
      </c>
      <c r="L273" s="29">
        <f>IF([@Secteur]="","",IF(ISNUMBER(MATCH([@Secteur],{"S1","S2","S3","S4","S5","S6"},0)),1,0))</f>
        <v/>
      </c>
      <c r="M273">
        <f>IF([@Identifiant]="","",XLOOKUP([@Identifiant],tblMedecins[Identifiant],tblMedecins[R?gion],""))</f>
        <v/>
      </c>
      <c r="N273">
        <f>IF([@RegionMedecin]="","",IF(OR([@RegionMedecin]="Nord",[@RegionMedecin]="Sud"),[@RegionMedecin],"Hors_cible"))</f>
        <v/>
      </c>
      <c r="O273" s="29">
        <f>IF([@[Dur?e de la visite]]="","",VALUE(SUBSTITUTE([@[Dur?e de la visite]]," min","")))</f>
        <v/>
      </c>
      <c r="P273" s="29">
        <f>IF([@[Mode de visite]]="","",--([@[Mode de visite]]="Face ? face"))</f>
        <v/>
      </c>
      <c r="Q273" s="29">
        <f>IF([@[Mode de visite]]="","",--([@[Mode de visite]]="Interaction ? distance"))</f>
        <v/>
      </c>
    </row>
    <row r="274">
      <c r="B274" t="inlineStr">
        <is>
          <t>BM00021</t>
        </is>
      </c>
      <c r="C274" t="inlineStr">
        <is>
          <t>Exarchopoulos</t>
        </is>
      </c>
      <c r="D274" t="inlineStr">
        <is>
          <t>Venus</t>
        </is>
      </c>
      <c r="E274" t="inlineStr">
        <is>
          <t>S6</t>
        </is>
      </c>
      <c r="F274" t="inlineStr">
        <is>
          <t>Coco CHANEL</t>
        </is>
      </c>
      <c r="G274" t="inlineStr">
        <is>
          <t>Interaction à distance</t>
        </is>
      </c>
      <c r="H274" t="n">
        <v>44142</v>
      </c>
      <c r="I274" t="inlineStr">
        <is>
          <t>30 min</t>
        </is>
      </c>
      <c r="J274" s="29">
        <f>IF([@[Date visite]]="","",YEAR([@[Date visite]]))</f>
        <v/>
      </c>
      <c r="K274" s="29">
        <f>IF([@[Date visite]]="","",MONTH([@[Date visite]]))</f>
        <v/>
      </c>
      <c r="L274" s="29">
        <f>IF([@Secteur]="","",IF(ISNUMBER(MATCH([@Secteur],{"S1","S2","S3","S4","S5","S6"},0)),1,0))</f>
        <v/>
      </c>
      <c r="M274">
        <f>IF([@Identifiant]="","",XLOOKUP([@Identifiant],tblMedecins[Identifiant],tblMedecins[R?gion],""))</f>
        <v/>
      </c>
      <c r="N274">
        <f>IF([@RegionMedecin]="","",IF(OR([@RegionMedecin]="Nord",[@RegionMedecin]="Sud"),[@RegionMedecin],"Hors_cible"))</f>
        <v/>
      </c>
      <c r="O274" s="29">
        <f>IF([@[Dur?e de la visite]]="","",VALUE(SUBSTITUTE([@[Dur?e de la visite]]," min","")))</f>
        <v/>
      </c>
      <c r="P274" s="29">
        <f>IF([@[Mode de visite]]="","",--([@[Mode de visite]]="Face ? face"))</f>
        <v/>
      </c>
      <c r="Q274" s="29">
        <f>IF([@[Mode de visite]]="","",--([@[Mode de visite]]="Interaction ? distance"))</f>
        <v/>
      </c>
    </row>
    <row r="275">
      <c r="B275" t="inlineStr">
        <is>
          <t>BM00133</t>
        </is>
      </c>
      <c r="C275" t="inlineStr">
        <is>
          <t>Chabal</t>
        </is>
      </c>
      <c r="D275" t="inlineStr">
        <is>
          <t>Bernadette</t>
        </is>
      </c>
      <c r="E275" t="inlineStr">
        <is>
          <t>S6</t>
        </is>
      </c>
      <c r="F275" t="inlineStr">
        <is>
          <t>Coco CHANEL</t>
        </is>
      </c>
      <c r="G275" t="inlineStr">
        <is>
          <t>Interaction à distance</t>
        </is>
      </c>
      <c r="H275" t="n">
        <v>44187</v>
      </c>
      <c r="I275" t="inlineStr">
        <is>
          <t>30 min</t>
        </is>
      </c>
      <c r="J275" s="29">
        <f>IF([@[Date visite]]="","",YEAR([@[Date visite]]))</f>
        <v/>
      </c>
      <c r="K275" s="29">
        <f>IF([@[Date visite]]="","",MONTH([@[Date visite]]))</f>
        <v/>
      </c>
      <c r="L275" s="29">
        <f>IF([@Secteur]="","",IF(ISNUMBER(MATCH([@Secteur],{"S1","S2","S3","S4","S5","S6"},0)),1,0))</f>
        <v/>
      </c>
      <c r="M275">
        <f>IF([@Identifiant]="","",XLOOKUP([@Identifiant],tblMedecins[Identifiant],tblMedecins[R?gion],""))</f>
        <v/>
      </c>
      <c r="N275">
        <f>IF([@RegionMedecin]="","",IF(OR([@RegionMedecin]="Nord",[@RegionMedecin]="Sud"),[@RegionMedecin],"Hors_cible"))</f>
        <v/>
      </c>
      <c r="O275" s="29">
        <f>IF([@[Dur?e de la visite]]="","",VALUE(SUBSTITUTE([@[Dur?e de la visite]]," min","")))</f>
        <v/>
      </c>
      <c r="P275" s="29">
        <f>IF([@[Mode de visite]]="","",--([@[Mode de visite]]="Face ? face"))</f>
        <v/>
      </c>
      <c r="Q275" s="29">
        <f>IF([@[Mode de visite]]="","",--([@[Mode de visite]]="Interaction ? distance"))</f>
        <v/>
      </c>
    </row>
    <row r="276">
      <c r="B276" t="inlineStr">
        <is>
          <t>BM00117</t>
        </is>
      </c>
      <c r="C276" t="inlineStr">
        <is>
          <t>Harrison</t>
        </is>
      </c>
      <c r="D276" t="inlineStr">
        <is>
          <t>Julia</t>
        </is>
      </c>
      <c r="E276" t="inlineStr">
        <is>
          <t>S6</t>
        </is>
      </c>
      <c r="F276" t="inlineStr">
        <is>
          <t>Coco CHANEL</t>
        </is>
      </c>
      <c r="G276" t="inlineStr">
        <is>
          <t>Interaction à distance</t>
        </is>
      </c>
      <c r="H276" t="n">
        <v>44553</v>
      </c>
      <c r="I276" t="inlineStr">
        <is>
          <t>30 min</t>
        </is>
      </c>
      <c r="J276" s="29">
        <f>IF([@[Date visite]]="","",YEAR([@[Date visite]]))</f>
        <v/>
      </c>
      <c r="K276" s="29">
        <f>IF([@[Date visite]]="","",MONTH([@[Date visite]]))</f>
        <v/>
      </c>
      <c r="L276" s="29">
        <f>IF([@Secteur]="","",IF(ISNUMBER(MATCH([@Secteur],{"S1","S2","S3","S4","S5","S6"},0)),1,0))</f>
        <v/>
      </c>
      <c r="M276">
        <f>IF([@Identifiant]="","",XLOOKUP([@Identifiant],tblMedecins[Identifiant],tblMedecins[R?gion],""))</f>
        <v/>
      </c>
      <c r="N276">
        <f>IF([@RegionMedecin]="","",IF(OR([@RegionMedecin]="Nord",[@RegionMedecin]="Sud"),[@RegionMedecin],"Hors_cible"))</f>
        <v/>
      </c>
      <c r="O276" s="29">
        <f>IF([@[Dur?e de la visite]]="","",VALUE(SUBSTITUTE([@[Dur?e de la visite]]," min","")))</f>
        <v/>
      </c>
      <c r="P276" s="29">
        <f>IF([@[Mode de visite]]="","",--([@[Mode de visite]]="Face ? face"))</f>
        <v/>
      </c>
      <c r="Q276" s="29">
        <f>IF([@[Mode de visite]]="","",--([@[Mode de visite]]="Interaction ? distance"))</f>
        <v/>
      </c>
    </row>
    <row r="277">
      <c r="B277" t="inlineStr">
        <is>
          <t>BM00076</t>
        </is>
      </c>
      <c r="C277" t="inlineStr">
        <is>
          <t>Michalo</t>
        </is>
      </c>
      <c r="D277" t="inlineStr">
        <is>
          <t>Judie</t>
        </is>
      </c>
      <c r="E277" t="inlineStr">
        <is>
          <t>S1</t>
        </is>
      </c>
      <c r="F277" t="inlineStr">
        <is>
          <t>Marie CURIE</t>
        </is>
      </c>
      <c r="G277" t="inlineStr">
        <is>
          <t>Interaction à distance</t>
        </is>
      </c>
      <c r="H277" t="n">
        <v>43853</v>
      </c>
      <c r="I277" t="inlineStr">
        <is>
          <t>30 min</t>
        </is>
      </c>
      <c r="J277" s="29">
        <f>IF([@[Date visite]]="","",YEAR([@[Date visite]]))</f>
        <v/>
      </c>
      <c r="K277" s="29">
        <f>IF([@[Date visite]]="","",MONTH([@[Date visite]]))</f>
        <v/>
      </c>
      <c r="L277" s="29">
        <f>IF([@Secteur]="","",IF(ISNUMBER(MATCH([@Secteur],{"S1","S2","S3","S4","S5","S6"},0)),1,0))</f>
        <v/>
      </c>
      <c r="M277">
        <f>IF([@Identifiant]="","",XLOOKUP([@Identifiant],tblMedecins[Identifiant],tblMedecins[R?gion],""))</f>
        <v/>
      </c>
      <c r="N277">
        <f>IF([@RegionMedecin]="","",IF(OR([@RegionMedecin]="Nord",[@RegionMedecin]="Sud"),[@RegionMedecin],"Hors_cible"))</f>
        <v/>
      </c>
      <c r="O277" s="29">
        <f>IF([@[Dur?e de la visite]]="","",VALUE(SUBSTITUTE([@[Dur?e de la visite]]," min","")))</f>
        <v/>
      </c>
      <c r="P277" s="29">
        <f>IF([@[Mode de visite]]="","",--([@[Mode de visite]]="Face ? face"))</f>
        <v/>
      </c>
      <c r="Q277" s="29">
        <f>IF([@[Mode de visite]]="","",--([@[Mode de visite]]="Interaction ? distance"))</f>
        <v/>
      </c>
    </row>
    <row r="278">
      <c r="B278" t="inlineStr">
        <is>
          <t>BM00088</t>
        </is>
      </c>
      <c r="C278" t="inlineStr">
        <is>
          <t>Exarchopoulos</t>
        </is>
      </c>
      <c r="D278" t="inlineStr">
        <is>
          <t>Berthe</t>
        </is>
      </c>
      <c r="E278" t="inlineStr">
        <is>
          <t>S1</t>
        </is>
      </c>
      <c r="F278" t="inlineStr">
        <is>
          <t>Marie CURIE</t>
        </is>
      </c>
      <c r="G278" t="inlineStr">
        <is>
          <t>Interaction à distance</t>
        </is>
      </c>
      <c r="H278" t="n">
        <v>43856</v>
      </c>
      <c r="I278" t="inlineStr">
        <is>
          <t>30 min</t>
        </is>
      </c>
      <c r="J278" s="29">
        <f>IF([@[Date visite]]="","",YEAR([@[Date visite]]))</f>
        <v/>
      </c>
      <c r="K278" s="29">
        <f>IF([@[Date visite]]="","",MONTH([@[Date visite]]))</f>
        <v/>
      </c>
      <c r="L278" s="29">
        <f>IF([@Secteur]="","",IF(ISNUMBER(MATCH([@Secteur],{"S1","S2","S3","S4","S5","S6"},0)),1,0))</f>
        <v/>
      </c>
      <c r="M278">
        <f>IF([@Identifiant]="","",XLOOKUP([@Identifiant],tblMedecins[Identifiant],tblMedecins[R?gion],""))</f>
        <v/>
      </c>
      <c r="N278">
        <f>IF([@RegionMedecin]="","",IF(OR([@RegionMedecin]="Nord",[@RegionMedecin]="Sud"),[@RegionMedecin],"Hors_cible"))</f>
        <v/>
      </c>
      <c r="O278" s="29">
        <f>IF([@[Dur?e de la visite]]="","",VALUE(SUBSTITUTE([@[Dur?e de la visite]]," min","")))</f>
        <v/>
      </c>
      <c r="P278" s="29">
        <f>IF([@[Mode de visite]]="","",--([@[Mode de visite]]="Face ? face"))</f>
        <v/>
      </c>
      <c r="Q278" s="29">
        <f>IF([@[Mode de visite]]="","",--([@[Mode de visite]]="Interaction ? distance"))</f>
        <v/>
      </c>
    </row>
    <row r="279">
      <c r="B279" t="inlineStr">
        <is>
          <t>BM00127</t>
        </is>
      </c>
      <c r="C279" t="inlineStr">
        <is>
          <t>Star</t>
        </is>
      </c>
      <c r="D279" t="inlineStr">
        <is>
          <t>Micheline</t>
        </is>
      </c>
      <c r="E279" t="inlineStr">
        <is>
          <t>S1</t>
        </is>
      </c>
      <c r="F279" t="inlineStr">
        <is>
          <t>Marie CURIE</t>
        </is>
      </c>
      <c r="G279" t="inlineStr">
        <is>
          <t>Interaction à distance</t>
        </is>
      </c>
      <c r="H279" t="n">
        <v>43869</v>
      </c>
      <c r="I279" t="inlineStr">
        <is>
          <t>30 min</t>
        </is>
      </c>
      <c r="J279" s="29">
        <f>IF([@[Date visite]]="","",YEAR([@[Date visite]]))</f>
        <v/>
      </c>
      <c r="K279" s="29">
        <f>IF([@[Date visite]]="","",MONTH([@[Date visite]]))</f>
        <v/>
      </c>
      <c r="L279" s="29">
        <f>IF([@Secteur]="","",IF(ISNUMBER(MATCH([@Secteur],{"S1","S2","S3","S4","S5","S6"},0)),1,0))</f>
        <v/>
      </c>
      <c r="M279">
        <f>IF([@Identifiant]="","",XLOOKUP([@Identifiant],tblMedecins[Identifiant],tblMedecins[R?gion],""))</f>
        <v/>
      </c>
      <c r="N279">
        <f>IF([@RegionMedecin]="","",IF(OR([@RegionMedecin]="Nord",[@RegionMedecin]="Sud"),[@RegionMedecin],"Hors_cible"))</f>
        <v/>
      </c>
      <c r="O279" s="29">
        <f>IF([@[Dur?e de la visite]]="","",VALUE(SUBSTITUTE([@[Dur?e de la visite]]," min","")))</f>
        <v/>
      </c>
      <c r="P279" s="29">
        <f>IF([@[Mode de visite]]="","",--([@[Mode de visite]]="Face ? face"))</f>
        <v/>
      </c>
      <c r="Q279" s="29">
        <f>IF([@[Mode de visite]]="","",--([@[Mode de visite]]="Interaction ? distance"))</f>
        <v/>
      </c>
    </row>
    <row r="280">
      <c r="B280" t="inlineStr">
        <is>
          <t>BM00101</t>
        </is>
      </c>
      <c r="C280" t="inlineStr">
        <is>
          <t>McCartney</t>
        </is>
      </c>
      <c r="D280" t="inlineStr">
        <is>
          <t>Valéry</t>
        </is>
      </c>
      <c r="E280" t="inlineStr">
        <is>
          <t>S1</t>
        </is>
      </c>
      <c r="F280" t="inlineStr">
        <is>
          <t>Marie CURIE</t>
        </is>
      </c>
      <c r="G280" t="inlineStr">
        <is>
          <t>Interaction à distance</t>
        </is>
      </c>
      <c r="H280" t="n">
        <v>43884</v>
      </c>
      <c r="I280" t="inlineStr">
        <is>
          <t>30 min</t>
        </is>
      </c>
      <c r="J280" s="29">
        <f>IF([@[Date visite]]="","",YEAR([@[Date visite]]))</f>
        <v/>
      </c>
      <c r="K280" s="29">
        <f>IF([@[Date visite]]="","",MONTH([@[Date visite]]))</f>
        <v/>
      </c>
      <c r="L280" s="29">
        <f>IF([@Secteur]="","",IF(ISNUMBER(MATCH([@Secteur],{"S1","S2","S3","S4","S5","S6"},0)),1,0))</f>
        <v/>
      </c>
      <c r="M280">
        <f>IF([@Identifiant]="","",XLOOKUP([@Identifiant],tblMedecins[Identifiant],tblMedecins[R?gion],""))</f>
        <v/>
      </c>
      <c r="N280">
        <f>IF([@RegionMedecin]="","",IF(OR([@RegionMedecin]="Nord",[@RegionMedecin]="Sud"),[@RegionMedecin],"Hors_cible"))</f>
        <v/>
      </c>
      <c r="O280" s="29">
        <f>IF([@[Dur?e de la visite]]="","",VALUE(SUBSTITUTE([@[Dur?e de la visite]]," min","")))</f>
        <v/>
      </c>
      <c r="P280" s="29">
        <f>IF([@[Mode de visite]]="","",--([@[Mode de visite]]="Face ? face"))</f>
        <v/>
      </c>
      <c r="Q280" s="29">
        <f>IF([@[Mode de visite]]="","",--([@[Mode de visite]]="Interaction ? distance"))</f>
        <v/>
      </c>
    </row>
    <row r="281">
      <c r="B281" t="inlineStr">
        <is>
          <t>BM00018</t>
        </is>
      </c>
      <c r="C281" t="inlineStr">
        <is>
          <t>McLane</t>
        </is>
      </c>
      <c r="D281" t="inlineStr">
        <is>
          <t>Margaret</t>
        </is>
      </c>
      <c r="E281" t="inlineStr">
        <is>
          <t>S1</t>
        </is>
      </c>
      <c r="F281" t="inlineStr">
        <is>
          <t>Marie CURIE</t>
        </is>
      </c>
      <c r="G281" t="inlineStr">
        <is>
          <t>Interaction à distance</t>
        </is>
      </c>
      <c r="H281" t="n">
        <v>43900</v>
      </c>
      <c r="I281" t="inlineStr">
        <is>
          <t>30 min</t>
        </is>
      </c>
      <c r="J281" s="29">
        <f>IF([@[Date visite]]="","",YEAR([@[Date visite]]))</f>
        <v/>
      </c>
      <c r="K281" s="29">
        <f>IF([@[Date visite]]="","",MONTH([@[Date visite]]))</f>
        <v/>
      </c>
      <c r="L281" s="29">
        <f>IF([@Secteur]="","",IF(ISNUMBER(MATCH([@Secteur],{"S1","S2","S3","S4","S5","S6"},0)),1,0))</f>
        <v/>
      </c>
      <c r="M281">
        <f>IF([@Identifiant]="","",XLOOKUP([@Identifiant],tblMedecins[Identifiant],tblMedecins[R?gion],""))</f>
        <v/>
      </c>
      <c r="N281">
        <f>IF([@RegionMedecin]="","",IF(OR([@RegionMedecin]="Nord",[@RegionMedecin]="Sud"),[@RegionMedecin],"Hors_cible"))</f>
        <v/>
      </c>
      <c r="O281" s="29">
        <f>IF([@[Dur?e de la visite]]="","",VALUE(SUBSTITUTE([@[Dur?e de la visite]]," min","")))</f>
        <v/>
      </c>
      <c r="P281" s="29">
        <f>IF([@[Mode de visite]]="","",--([@[Mode de visite]]="Face ? face"))</f>
        <v/>
      </c>
      <c r="Q281" s="29">
        <f>IF([@[Mode de visite]]="","",--([@[Mode de visite]]="Interaction ? distance"))</f>
        <v/>
      </c>
    </row>
    <row r="282">
      <c r="B282" t="inlineStr">
        <is>
          <t>BM00140</t>
        </is>
      </c>
      <c r="C282" t="inlineStr">
        <is>
          <t>Exarchopoulos</t>
        </is>
      </c>
      <c r="D282" t="inlineStr">
        <is>
          <t>Zinedine</t>
        </is>
      </c>
      <c r="E282" t="inlineStr">
        <is>
          <t>S1</t>
        </is>
      </c>
      <c r="F282" t="inlineStr">
        <is>
          <t>Marie CURIE</t>
        </is>
      </c>
      <c r="G282" t="inlineStr">
        <is>
          <t>Interaction à distance</t>
        </is>
      </c>
      <c r="H282" t="n">
        <v>43901</v>
      </c>
      <c r="I282" t="inlineStr">
        <is>
          <t>30 min</t>
        </is>
      </c>
      <c r="J282" s="29">
        <f>IF([@[Date visite]]="","",YEAR([@[Date visite]]))</f>
        <v/>
      </c>
      <c r="K282" s="29">
        <f>IF([@[Date visite]]="","",MONTH([@[Date visite]]))</f>
        <v/>
      </c>
      <c r="L282" s="29">
        <f>IF([@Secteur]="","",IF(ISNUMBER(MATCH([@Secteur],{"S1","S2","S3","S4","S5","S6"},0)),1,0))</f>
        <v/>
      </c>
      <c r="M282">
        <f>IF([@Identifiant]="","",XLOOKUP([@Identifiant],tblMedecins[Identifiant],tblMedecins[R?gion],""))</f>
        <v/>
      </c>
      <c r="N282">
        <f>IF([@RegionMedecin]="","",IF(OR([@RegionMedecin]="Nord",[@RegionMedecin]="Sud"),[@RegionMedecin],"Hors_cible"))</f>
        <v/>
      </c>
      <c r="O282" s="29">
        <f>IF([@[Dur?e de la visite]]="","",VALUE(SUBSTITUTE([@[Dur?e de la visite]]," min","")))</f>
        <v/>
      </c>
      <c r="P282" s="29">
        <f>IF([@[Mode de visite]]="","",--([@[Mode de visite]]="Face ? face"))</f>
        <v/>
      </c>
      <c r="Q282" s="29">
        <f>IF([@[Mode de visite]]="","",--([@[Mode de visite]]="Interaction ? distance"))</f>
        <v/>
      </c>
    </row>
    <row r="283">
      <c r="B283" t="inlineStr">
        <is>
          <t>BM00101</t>
        </is>
      </c>
      <c r="C283" t="inlineStr">
        <is>
          <t>McCartney</t>
        </is>
      </c>
      <c r="D283" t="inlineStr">
        <is>
          <t>Valéry</t>
        </is>
      </c>
      <c r="E283" t="inlineStr">
        <is>
          <t>S1</t>
        </is>
      </c>
      <c r="F283" t="inlineStr">
        <is>
          <t>Marie CURIE</t>
        </is>
      </c>
      <c r="G283" t="inlineStr">
        <is>
          <t>Interaction à distance</t>
        </is>
      </c>
      <c r="H283" t="n">
        <v>43920</v>
      </c>
      <c r="I283" t="inlineStr">
        <is>
          <t>30 min</t>
        </is>
      </c>
      <c r="J283" s="29">
        <f>IF([@[Date visite]]="","",YEAR([@[Date visite]]))</f>
        <v/>
      </c>
      <c r="K283" s="29">
        <f>IF([@[Date visite]]="","",MONTH([@[Date visite]]))</f>
        <v/>
      </c>
      <c r="L283" s="29">
        <f>IF([@Secteur]="","",IF(ISNUMBER(MATCH([@Secteur],{"S1","S2","S3","S4","S5","S6"},0)),1,0))</f>
        <v/>
      </c>
      <c r="M283">
        <f>IF([@Identifiant]="","",XLOOKUP([@Identifiant],tblMedecins[Identifiant],tblMedecins[R?gion],""))</f>
        <v/>
      </c>
      <c r="N283">
        <f>IF([@RegionMedecin]="","",IF(OR([@RegionMedecin]="Nord",[@RegionMedecin]="Sud"),[@RegionMedecin],"Hors_cible"))</f>
        <v/>
      </c>
      <c r="O283" s="29">
        <f>IF([@[Dur?e de la visite]]="","",VALUE(SUBSTITUTE([@[Dur?e de la visite]]," min","")))</f>
        <v/>
      </c>
      <c r="P283" s="29">
        <f>IF([@[Mode de visite]]="","",--([@[Mode de visite]]="Face ? face"))</f>
        <v/>
      </c>
      <c r="Q283" s="29">
        <f>IF([@[Mode de visite]]="","",--([@[Mode de visite]]="Interaction ? distance"))</f>
        <v/>
      </c>
    </row>
    <row r="284">
      <c r="B284" t="inlineStr">
        <is>
          <t>BM00122</t>
        </is>
      </c>
      <c r="C284" t="inlineStr">
        <is>
          <t>Michelet</t>
        </is>
      </c>
      <c r="D284" t="inlineStr">
        <is>
          <t>Ursule</t>
        </is>
      </c>
      <c r="E284" t="inlineStr">
        <is>
          <t>S1</t>
        </is>
      </c>
      <c r="F284" t="inlineStr">
        <is>
          <t>Marie CURIE</t>
        </is>
      </c>
      <c r="G284" t="inlineStr">
        <is>
          <t>Interaction à distance</t>
        </is>
      </c>
      <c r="H284" t="n">
        <v>43926</v>
      </c>
      <c r="I284" t="inlineStr">
        <is>
          <t>30 min</t>
        </is>
      </c>
      <c r="J284" s="29">
        <f>IF([@[Date visite]]="","",YEAR([@[Date visite]]))</f>
        <v/>
      </c>
      <c r="K284" s="29">
        <f>IF([@[Date visite]]="","",MONTH([@[Date visite]]))</f>
        <v/>
      </c>
      <c r="L284" s="29">
        <f>IF([@Secteur]="","",IF(ISNUMBER(MATCH([@Secteur],{"S1","S2","S3","S4","S5","S6"},0)),1,0))</f>
        <v/>
      </c>
      <c r="M284">
        <f>IF([@Identifiant]="","",XLOOKUP([@Identifiant],tblMedecins[Identifiant],tblMedecins[R?gion],""))</f>
        <v/>
      </c>
      <c r="N284">
        <f>IF([@RegionMedecin]="","",IF(OR([@RegionMedecin]="Nord",[@RegionMedecin]="Sud"),[@RegionMedecin],"Hors_cible"))</f>
        <v/>
      </c>
      <c r="O284" s="29">
        <f>IF([@[Dur?e de la visite]]="","",VALUE(SUBSTITUTE([@[Dur?e de la visite]]," min","")))</f>
        <v/>
      </c>
      <c r="P284" s="29">
        <f>IF([@[Mode de visite]]="","",--([@[Mode de visite]]="Face ? face"))</f>
        <v/>
      </c>
      <c r="Q284" s="29">
        <f>IF([@[Mode de visite]]="","",--([@[Mode de visite]]="Interaction ? distance"))</f>
        <v/>
      </c>
    </row>
    <row r="285">
      <c r="B285" t="inlineStr">
        <is>
          <t>BM00101</t>
        </is>
      </c>
      <c r="C285" t="inlineStr">
        <is>
          <t>McCartney</t>
        </is>
      </c>
      <c r="D285" t="inlineStr">
        <is>
          <t>Valéry</t>
        </is>
      </c>
      <c r="E285" t="inlineStr">
        <is>
          <t>S1</t>
        </is>
      </c>
      <c r="F285" t="inlineStr">
        <is>
          <t>Marie CURIE</t>
        </is>
      </c>
      <c r="G285" t="inlineStr">
        <is>
          <t>Interaction à distance</t>
        </is>
      </c>
      <c r="H285" t="n">
        <v>43928</v>
      </c>
      <c r="I285" t="inlineStr">
        <is>
          <t>30 min</t>
        </is>
      </c>
      <c r="J285" s="29">
        <f>IF([@[Date visite]]="","",YEAR([@[Date visite]]))</f>
        <v/>
      </c>
      <c r="K285" s="29">
        <f>IF([@[Date visite]]="","",MONTH([@[Date visite]]))</f>
        <v/>
      </c>
      <c r="L285" s="29">
        <f>IF([@Secteur]="","",IF(ISNUMBER(MATCH([@Secteur],{"S1","S2","S3","S4","S5","S6"},0)),1,0))</f>
        <v/>
      </c>
      <c r="M285">
        <f>IF([@Identifiant]="","",XLOOKUP([@Identifiant],tblMedecins[Identifiant],tblMedecins[R?gion],""))</f>
        <v/>
      </c>
      <c r="N285">
        <f>IF([@RegionMedecin]="","",IF(OR([@RegionMedecin]="Nord",[@RegionMedecin]="Sud"),[@RegionMedecin],"Hors_cible"))</f>
        <v/>
      </c>
      <c r="O285" s="29">
        <f>IF([@[Dur?e de la visite]]="","",VALUE(SUBSTITUTE([@[Dur?e de la visite]]," min","")))</f>
        <v/>
      </c>
      <c r="P285" s="29">
        <f>IF([@[Mode de visite]]="","",--([@[Mode de visite]]="Face ? face"))</f>
        <v/>
      </c>
      <c r="Q285" s="29">
        <f>IF([@[Mode de visite]]="","",--([@[Mode de visite]]="Interaction ? distance"))</f>
        <v/>
      </c>
    </row>
    <row r="286">
      <c r="B286" t="inlineStr">
        <is>
          <t>BM00127</t>
        </is>
      </c>
      <c r="C286" t="inlineStr">
        <is>
          <t>Star</t>
        </is>
      </c>
      <c r="D286" t="inlineStr">
        <is>
          <t>Micheline</t>
        </is>
      </c>
      <c r="E286" t="inlineStr">
        <is>
          <t>S1</t>
        </is>
      </c>
      <c r="F286" t="inlineStr">
        <is>
          <t>Marie CURIE</t>
        </is>
      </c>
      <c r="G286" t="inlineStr">
        <is>
          <t>Interaction à distance</t>
        </is>
      </c>
      <c r="H286" t="n">
        <v>43964</v>
      </c>
      <c r="I286" t="inlineStr">
        <is>
          <t>30 min</t>
        </is>
      </c>
      <c r="J286" s="29">
        <f>IF([@[Date visite]]="","",YEAR([@[Date visite]]))</f>
        <v/>
      </c>
      <c r="K286" s="29">
        <f>IF([@[Date visite]]="","",MONTH([@[Date visite]]))</f>
        <v/>
      </c>
      <c r="L286" s="29">
        <f>IF([@Secteur]="","",IF(ISNUMBER(MATCH([@Secteur],{"S1","S2","S3","S4","S5","S6"},0)),1,0))</f>
        <v/>
      </c>
      <c r="M286">
        <f>IF([@Identifiant]="","",XLOOKUP([@Identifiant],tblMedecins[Identifiant],tblMedecins[R?gion],""))</f>
        <v/>
      </c>
      <c r="N286">
        <f>IF([@RegionMedecin]="","",IF(OR([@RegionMedecin]="Nord",[@RegionMedecin]="Sud"),[@RegionMedecin],"Hors_cible"))</f>
        <v/>
      </c>
      <c r="O286" s="29">
        <f>IF([@[Dur?e de la visite]]="","",VALUE(SUBSTITUTE([@[Dur?e de la visite]]," min","")))</f>
        <v/>
      </c>
      <c r="P286" s="29">
        <f>IF([@[Mode de visite]]="","",--([@[Mode de visite]]="Face ? face"))</f>
        <v/>
      </c>
      <c r="Q286" s="29">
        <f>IF([@[Mode de visite]]="","",--([@[Mode de visite]]="Interaction ? distance"))</f>
        <v/>
      </c>
    </row>
    <row r="287">
      <c r="B287" t="inlineStr">
        <is>
          <t>BM00035</t>
        </is>
      </c>
      <c r="C287" t="inlineStr">
        <is>
          <t>Brassens</t>
        </is>
      </c>
      <c r="D287" t="inlineStr">
        <is>
          <t>Valéry</t>
        </is>
      </c>
      <c r="E287" t="inlineStr">
        <is>
          <t>S1</t>
        </is>
      </c>
      <c r="F287" t="inlineStr">
        <is>
          <t>Marie CURIE</t>
        </is>
      </c>
      <c r="G287" t="inlineStr">
        <is>
          <t>Interaction à distance</t>
        </is>
      </c>
      <c r="H287" t="n">
        <v>43992</v>
      </c>
      <c r="I287" t="inlineStr">
        <is>
          <t>30 min</t>
        </is>
      </c>
      <c r="J287" s="29">
        <f>IF([@[Date visite]]="","",YEAR([@[Date visite]]))</f>
        <v/>
      </c>
      <c r="K287" s="29">
        <f>IF([@[Date visite]]="","",MONTH([@[Date visite]]))</f>
        <v/>
      </c>
      <c r="L287" s="29">
        <f>IF([@Secteur]="","",IF(ISNUMBER(MATCH([@Secteur],{"S1","S2","S3","S4","S5","S6"},0)),1,0))</f>
        <v/>
      </c>
      <c r="M287">
        <f>IF([@Identifiant]="","",XLOOKUP([@Identifiant],tblMedecins[Identifiant],tblMedecins[R?gion],""))</f>
        <v/>
      </c>
      <c r="N287">
        <f>IF([@RegionMedecin]="","",IF(OR([@RegionMedecin]="Nord",[@RegionMedecin]="Sud"),[@RegionMedecin],"Hors_cible"))</f>
        <v/>
      </c>
      <c r="O287" s="29">
        <f>IF([@[Dur?e de la visite]]="","",VALUE(SUBSTITUTE([@[Dur?e de la visite]]," min","")))</f>
        <v/>
      </c>
      <c r="P287" s="29">
        <f>IF([@[Mode de visite]]="","",--([@[Mode de visite]]="Face ? face"))</f>
        <v/>
      </c>
      <c r="Q287" s="29">
        <f>IF([@[Mode de visite]]="","",--([@[Mode de visite]]="Interaction ? distance"))</f>
        <v/>
      </c>
    </row>
    <row r="288">
      <c r="B288" t="inlineStr">
        <is>
          <t>BM00139</t>
        </is>
      </c>
      <c r="C288" t="inlineStr">
        <is>
          <t>Chabal</t>
        </is>
      </c>
      <c r="D288" t="inlineStr">
        <is>
          <t>Charles</t>
        </is>
      </c>
      <c r="E288" t="inlineStr">
        <is>
          <t>S1</t>
        </is>
      </c>
      <c r="F288" t="inlineStr">
        <is>
          <t>Marie CURIE</t>
        </is>
      </c>
      <c r="G288" t="inlineStr">
        <is>
          <t>Interaction à distance</t>
        </is>
      </c>
      <c r="H288" t="n">
        <v>44002</v>
      </c>
      <c r="I288" t="inlineStr">
        <is>
          <t>30 min</t>
        </is>
      </c>
      <c r="J288" s="29">
        <f>IF([@[Date visite]]="","",YEAR([@[Date visite]]))</f>
        <v/>
      </c>
      <c r="K288" s="29">
        <f>IF([@[Date visite]]="","",MONTH([@[Date visite]]))</f>
        <v/>
      </c>
      <c r="L288" s="29">
        <f>IF([@Secteur]="","",IF(ISNUMBER(MATCH([@Secteur],{"S1","S2","S3","S4","S5","S6"},0)),1,0))</f>
        <v/>
      </c>
      <c r="M288">
        <f>IF([@Identifiant]="","",XLOOKUP([@Identifiant],tblMedecins[Identifiant],tblMedecins[R?gion],""))</f>
        <v/>
      </c>
      <c r="N288">
        <f>IF([@RegionMedecin]="","",IF(OR([@RegionMedecin]="Nord",[@RegionMedecin]="Sud"),[@RegionMedecin],"Hors_cible"))</f>
        <v/>
      </c>
      <c r="O288" s="29">
        <f>IF([@[Dur?e de la visite]]="","",VALUE(SUBSTITUTE([@[Dur?e de la visite]]," min","")))</f>
        <v/>
      </c>
      <c r="P288" s="29">
        <f>IF([@[Mode de visite]]="","",--([@[Mode de visite]]="Face ? face"))</f>
        <v/>
      </c>
      <c r="Q288" s="29">
        <f>IF([@[Mode de visite]]="","",--([@[Mode de visite]]="Interaction ? distance"))</f>
        <v/>
      </c>
    </row>
    <row r="289">
      <c r="B289" t="inlineStr">
        <is>
          <t>BM00120</t>
        </is>
      </c>
      <c r="C289" t="inlineStr">
        <is>
          <t>McLane</t>
        </is>
      </c>
      <c r="D289" t="inlineStr">
        <is>
          <t>Cléopatre</t>
        </is>
      </c>
      <c r="E289" t="inlineStr">
        <is>
          <t>S1</t>
        </is>
      </c>
      <c r="F289" t="inlineStr">
        <is>
          <t>Marie CURIE</t>
        </is>
      </c>
      <c r="G289" t="inlineStr">
        <is>
          <t>Interaction à distance</t>
        </is>
      </c>
      <c r="H289" t="n">
        <v>44065</v>
      </c>
      <c r="I289" t="inlineStr">
        <is>
          <t>30 min</t>
        </is>
      </c>
      <c r="J289" s="29">
        <f>IF([@[Date visite]]="","",YEAR([@[Date visite]]))</f>
        <v/>
      </c>
      <c r="K289" s="29">
        <f>IF([@[Date visite]]="","",MONTH([@[Date visite]]))</f>
        <v/>
      </c>
      <c r="L289" s="29">
        <f>IF([@Secteur]="","",IF(ISNUMBER(MATCH([@Secteur],{"S1","S2","S3","S4","S5","S6"},0)),1,0))</f>
        <v/>
      </c>
      <c r="M289">
        <f>IF([@Identifiant]="","",XLOOKUP([@Identifiant],tblMedecins[Identifiant],tblMedecins[R?gion],""))</f>
        <v/>
      </c>
      <c r="N289">
        <f>IF([@RegionMedecin]="","",IF(OR([@RegionMedecin]="Nord",[@RegionMedecin]="Sud"),[@RegionMedecin],"Hors_cible"))</f>
        <v/>
      </c>
      <c r="O289" s="29">
        <f>IF([@[Dur?e de la visite]]="","",VALUE(SUBSTITUTE([@[Dur?e de la visite]]," min","")))</f>
        <v/>
      </c>
      <c r="P289" s="29">
        <f>IF([@[Mode de visite]]="","",--([@[Mode de visite]]="Face ? face"))</f>
        <v/>
      </c>
      <c r="Q289" s="29">
        <f>IF([@[Mode de visite]]="","",--([@[Mode de visite]]="Interaction ? distance"))</f>
        <v/>
      </c>
    </row>
    <row r="290">
      <c r="B290" t="inlineStr">
        <is>
          <t>BM00124</t>
        </is>
      </c>
      <c r="C290" t="inlineStr">
        <is>
          <t>Diaz</t>
        </is>
      </c>
      <c r="D290" t="inlineStr">
        <is>
          <t>Pauline</t>
        </is>
      </c>
      <c r="E290" t="inlineStr">
        <is>
          <t>S1</t>
        </is>
      </c>
      <c r="F290" t="inlineStr">
        <is>
          <t>Marie CURIE</t>
        </is>
      </c>
      <c r="G290" t="inlineStr">
        <is>
          <t>Interaction à distance</t>
        </is>
      </c>
      <c r="H290" t="n">
        <v>44072</v>
      </c>
      <c r="I290" t="inlineStr">
        <is>
          <t>30 min</t>
        </is>
      </c>
      <c r="J290" s="29">
        <f>IF([@[Date visite]]="","",YEAR([@[Date visite]]))</f>
        <v/>
      </c>
      <c r="K290" s="29">
        <f>IF([@[Date visite]]="","",MONTH([@[Date visite]]))</f>
        <v/>
      </c>
      <c r="L290" s="29">
        <f>IF([@Secteur]="","",IF(ISNUMBER(MATCH([@Secteur],{"S1","S2","S3","S4","S5","S6"},0)),1,0))</f>
        <v/>
      </c>
      <c r="M290">
        <f>IF([@Identifiant]="","",XLOOKUP([@Identifiant],tblMedecins[Identifiant],tblMedecins[R?gion],""))</f>
        <v/>
      </c>
      <c r="N290">
        <f>IF([@RegionMedecin]="","",IF(OR([@RegionMedecin]="Nord",[@RegionMedecin]="Sud"),[@RegionMedecin],"Hors_cible"))</f>
        <v/>
      </c>
      <c r="O290" s="29">
        <f>IF([@[Dur?e de la visite]]="","",VALUE(SUBSTITUTE([@[Dur?e de la visite]]," min","")))</f>
        <v/>
      </c>
      <c r="P290" s="29">
        <f>IF([@[Mode de visite]]="","",--([@[Mode de visite]]="Face ? face"))</f>
        <v/>
      </c>
      <c r="Q290" s="29">
        <f>IF([@[Mode de visite]]="","",--([@[Mode de visite]]="Interaction ? distance"))</f>
        <v/>
      </c>
    </row>
    <row r="291">
      <c r="B291" t="inlineStr">
        <is>
          <t>BM00088</t>
        </is>
      </c>
      <c r="C291" t="inlineStr">
        <is>
          <t>Exarchopoulos</t>
        </is>
      </c>
      <c r="D291" t="inlineStr">
        <is>
          <t>Berthe</t>
        </is>
      </c>
      <c r="E291" t="inlineStr">
        <is>
          <t>S1</t>
        </is>
      </c>
      <c r="F291" t="inlineStr">
        <is>
          <t>Marie CURIE</t>
        </is>
      </c>
      <c r="G291" t="inlineStr">
        <is>
          <t>Interaction à distance</t>
        </is>
      </c>
      <c r="H291" t="n">
        <v>44085</v>
      </c>
      <c r="I291" t="inlineStr">
        <is>
          <t>30 min</t>
        </is>
      </c>
      <c r="J291" s="29">
        <f>IF([@[Date visite]]="","",YEAR([@[Date visite]]))</f>
        <v/>
      </c>
      <c r="K291" s="29">
        <f>IF([@[Date visite]]="","",MONTH([@[Date visite]]))</f>
        <v/>
      </c>
      <c r="L291" s="29">
        <f>IF([@Secteur]="","",IF(ISNUMBER(MATCH([@Secteur],{"S1","S2","S3","S4","S5","S6"},0)),1,0))</f>
        <v/>
      </c>
      <c r="M291">
        <f>IF([@Identifiant]="","",XLOOKUP([@Identifiant],tblMedecins[Identifiant],tblMedecins[R?gion],""))</f>
        <v/>
      </c>
      <c r="N291">
        <f>IF([@RegionMedecin]="","",IF(OR([@RegionMedecin]="Nord",[@RegionMedecin]="Sud"),[@RegionMedecin],"Hors_cible"))</f>
        <v/>
      </c>
      <c r="O291" s="29">
        <f>IF([@[Dur?e de la visite]]="","",VALUE(SUBSTITUTE([@[Dur?e de la visite]]," min","")))</f>
        <v/>
      </c>
      <c r="P291" s="29">
        <f>IF([@[Mode de visite]]="","",--([@[Mode de visite]]="Face ? face"))</f>
        <v/>
      </c>
      <c r="Q291" s="29">
        <f>IF([@[Mode de visite]]="","",--([@[Mode de visite]]="Interaction ? distance"))</f>
        <v/>
      </c>
    </row>
    <row r="292">
      <c r="B292" t="inlineStr">
        <is>
          <t>BM00018</t>
        </is>
      </c>
      <c r="C292" t="inlineStr">
        <is>
          <t>McLane</t>
        </is>
      </c>
      <c r="D292" t="inlineStr">
        <is>
          <t>Margaret</t>
        </is>
      </c>
      <c r="E292" t="inlineStr">
        <is>
          <t>S1</t>
        </is>
      </c>
      <c r="F292" t="inlineStr">
        <is>
          <t>Marie CURIE</t>
        </is>
      </c>
      <c r="G292" t="inlineStr">
        <is>
          <t>Interaction à distance</t>
        </is>
      </c>
      <c r="H292" t="n">
        <v>44104</v>
      </c>
      <c r="I292" t="inlineStr">
        <is>
          <t>30 min</t>
        </is>
      </c>
      <c r="J292" s="29">
        <f>IF([@[Date visite]]="","",YEAR([@[Date visite]]))</f>
        <v/>
      </c>
      <c r="K292" s="29">
        <f>IF([@[Date visite]]="","",MONTH([@[Date visite]]))</f>
        <v/>
      </c>
      <c r="L292" s="29">
        <f>IF([@Secteur]="","",IF(ISNUMBER(MATCH([@Secteur],{"S1","S2","S3","S4","S5","S6"},0)),1,0))</f>
        <v/>
      </c>
      <c r="M292">
        <f>IF([@Identifiant]="","",XLOOKUP([@Identifiant],tblMedecins[Identifiant],tblMedecins[R?gion],""))</f>
        <v/>
      </c>
      <c r="N292">
        <f>IF([@RegionMedecin]="","",IF(OR([@RegionMedecin]="Nord",[@RegionMedecin]="Sud"),[@RegionMedecin],"Hors_cible"))</f>
        <v/>
      </c>
      <c r="O292" s="29">
        <f>IF([@[Dur?e de la visite]]="","",VALUE(SUBSTITUTE([@[Dur?e de la visite]]," min","")))</f>
        <v/>
      </c>
      <c r="P292" s="29">
        <f>IF([@[Mode de visite]]="","",--([@[Mode de visite]]="Face ? face"))</f>
        <v/>
      </c>
      <c r="Q292" s="29">
        <f>IF([@[Mode de visite]]="","",--([@[Mode de visite]]="Interaction ? distance"))</f>
        <v/>
      </c>
    </row>
    <row r="293">
      <c r="B293" t="inlineStr">
        <is>
          <t>BM00025</t>
        </is>
      </c>
      <c r="C293" t="inlineStr">
        <is>
          <t>Vidal</t>
        </is>
      </c>
      <c r="D293" t="inlineStr">
        <is>
          <t>Micheline</t>
        </is>
      </c>
      <c r="E293" t="inlineStr">
        <is>
          <t>S1</t>
        </is>
      </c>
      <c r="F293" t="inlineStr">
        <is>
          <t>Marie CURIE</t>
        </is>
      </c>
      <c r="G293" t="inlineStr">
        <is>
          <t>Interaction à distance</t>
        </is>
      </c>
      <c r="H293" t="n">
        <v>44122</v>
      </c>
      <c r="I293" t="inlineStr">
        <is>
          <t>30 min</t>
        </is>
      </c>
      <c r="J293" s="29">
        <f>IF([@[Date visite]]="","",YEAR([@[Date visite]]))</f>
        <v/>
      </c>
      <c r="K293" s="29">
        <f>IF([@[Date visite]]="","",MONTH([@[Date visite]]))</f>
        <v/>
      </c>
      <c r="L293" s="29">
        <f>IF([@Secteur]="","",IF(ISNUMBER(MATCH([@Secteur],{"S1","S2","S3","S4","S5","S6"},0)),1,0))</f>
        <v/>
      </c>
      <c r="M293">
        <f>IF([@Identifiant]="","",XLOOKUP([@Identifiant],tblMedecins[Identifiant],tblMedecins[R?gion],""))</f>
        <v/>
      </c>
      <c r="N293">
        <f>IF([@RegionMedecin]="","",IF(OR([@RegionMedecin]="Nord",[@RegionMedecin]="Sud"),[@RegionMedecin],"Hors_cible"))</f>
        <v/>
      </c>
      <c r="O293" s="29">
        <f>IF([@[Dur?e de la visite]]="","",VALUE(SUBSTITUTE([@[Dur?e de la visite]]," min","")))</f>
        <v/>
      </c>
      <c r="P293" s="29">
        <f>IF([@[Mode de visite]]="","",--([@[Mode de visite]]="Face ? face"))</f>
        <v/>
      </c>
      <c r="Q293" s="29">
        <f>IF([@[Mode de visite]]="","",--([@[Mode de visite]]="Interaction ? distance"))</f>
        <v/>
      </c>
    </row>
    <row r="294">
      <c r="B294" t="inlineStr">
        <is>
          <t>BM00018</t>
        </is>
      </c>
      <c r="C294" t="inlineStr">
        <is>
          <t>McLane</t>
        </is>
      </c>
      <c r="D294" t="inlineStr">
        <is>
          <t>Margaret</t>
        </is>
      </c>
      <c r="E294" t="inlineStr">
        <is>
          <t>S1</t>
        </is>
      </c>
      <c r="F294" t="inlineStr">
        <is>
          <t>Marie CURIE</t>
        </is>
      </c>
      <c r="G294" t="inlineStr">
        <is>
          <t>Interaction à distance</t>
        </is>
      </c>
      <c r="H294" t="n">
        <v>44193</v>
      </c>
      <c r="I294" t="inlineStr">
        <is>
          <t>30 min</t>
        </is>
      </c>
      <c r="J294" s="29">
        <f>IF([@[Date visite]]="","",YEAR([@[Date visite]]))</f>
        <v/>
      </c>
      <c r="K294" s="29">
        <f>IF([@[Date visite]]="","",MONTH([@[Date visite]]))</f>
        <v/>
      </c>
      <c r="L294" s="29">
        <f>IF([@Secteur]="","",IF(ISNUMBER(MATCH([@Secteur],{"S1","S2","S3","S4","S5","S6"},0)),1,0))</f>
        <v/>
      </c>
      <c r="M294">
        <f>IF([@Identifiant]="","",XLOOKUP([@Identifiant],tblMedecins[Identifiant],tblMedecins[R?gion],""))</f>
        <v/>
      </c>
      <c r="N294">
        <f>IF([@RegionMedecin]="","",IF(OR([@RegionMedecin]="Nord",[@RegionMedecin]="Sud"),[@RegionMedecin],"Hors_cible"))</f>
        <v/>
      </c>
      <c r="O294" s="29">
        <f>IF([@[Dur?e de la visite]]="","",VALUE(SUBSTITUTE([@[Dur?e de la visite]]," min","")))</f>
        <v/>
      </c>
      <c r="P294" s="29">
        <f>IF([@[Mode de visite]]="","",--([@[Mode de visite]]="Face ? face"))</f>
        <v/>
      </c>
      <c r="Q294" s="29">
        <f>IF([@[Mode de visite]]="","",--([@[Mode de visite]]="Interaction ? distance"))</f>
        <v/>
      </c>
    </row>
    <row r="295">
      <c r="B295" t="inlineStr">
        <is>
          <t>BM00110</t>
        </is>
      </c>
      <c r="C295" t="inlineStr">
        <is>
          <t>Chabal</t>
        </is>
      </c>
      <c r="D295" t="inlineStr">
        <is>
          <t>Jerry</t>
        </is>
      </c>
      <c r="E295" t="inlineStr">
        <is>
          <t>S1</t>
        </is>
      </c>
      <c r="F295" t="inlineStr">
        <is>
          <t>Marie CURIE</t>
        </is>
      </c>
      <c r="G295" t="inlineStr">
        <is>
          <t>Interaction à distance</t>
        </is>
      </c>
      <c r="H295" t="n">
        <v>44195</v>
      </c>
      <c r="I295" t="inlineStr">
        <is>
          <t>30 min</t>
        </is>
      </c>
      <c r="J295" s="29">
        <f>IF([@[Date visite]]="","",YEAR([@[Date visite]]))</f>
        <v/>
      </c>
      <c r="K295" s="29">
        <f>IF([@[Date visite]]="","",MONTH([@[Date visite]]))</f>
        <v/>
      </c>
      <c r="L295" s="29">
        <f>IF([@Secteur]="","",IF(ISNUMBER(MATCH([@Secteur],{"S1","S2","S3","S4","S5","S6"},0)),1,0))</f>
        <v/>
      </c>
      <c r="M295">
        <f>IF([@Identifiant]="","",XLOOKUP([@Identifiant],tblMedecins[Identifiant],tblMedecins[R?gion],""))</f>
        <v/>
      </c>
      <c r="N295">
        <f>IF([@RegionMedecin]="","",IF(OR([@RegionMedecin]="Nord",[@RegionMedecin]="Sud"),[@RegionMedecin],"Hors_cible"))</f>
        <v/>
      </c>
      <c r="O295" s="29">
        <f>IF([@[Dur?e de la visite]]="","",VALUE(SUBSTITUTE([@[Dur?e de la visite]]," min","")))</f>
        <v/>
      </c>
      <c r="P295" s="29">
        <f>IF([@[Mode de visite]]="","",--([@[Mode de visite]]="Face ? face"))</f>
        <v/>
      </c>
      <c r="Q295" s="29">
        <f>IF([@[Mode de visite]]="","",--([@[Mode de visite]]="Interaction ? distance"))</f>
        <v/>
      </c>
    </row>
    <row r="296">
      <c r="B296" t="inlineStr">
        <is>
          <t>BM00053</t>
        </is>
      </c>
      <c r="C296" t="inlineStr">
        <is>
          <t>Orban</t>
        </is>
      </c>
      <c r="D296" t="inlineStr">
        <is>
          <t>Venus</t>
        </is>
      </c>
      <c r="E296" t="inlineStr">
        <is>
          <t>S2</t>
        </is>
      </c>
      <c r="F296" t="inlineStr">
        <is>
          <t>Michel STROGOFF</t>
        </is>
      </c>
      <c r="G296" t="inlineStr">
        <is>
          <t>Interaction à distance</t>
        </is>
      </c>
      <c r="H296" t="n">
        <v>43833</v>
      </c>
      <c r="I296" t="inlineStr">
        <is>
          <t>30 min</t>
        </is>
      </c>
      <c r="J296" s="29">
        <f>IF([@[Date visite]]="","",YEAR([@[Date visite]]))</f>
        <v/>
      </c>
      <c r="K296" s="29">
        <f>IF([@[Date visite]]="","",MONTH([@[Date visite]]))</f>
        <v/>
      </c>
      <c r="L296" s="29">
        <f>IF([@Secteur]="","",IF(ISNUMBER(MATCH([@Secteur],{"S1","S2","S3","S4","S5","S6"},0)),1,0))</f>
        <v/>
      </c>
      <c r="M296">
        <f>IF([@Identifiant]="","",XLOOKUP([@Identifiant],tblMedecins[Identifiant],tblMedecins[R?gion],""))</f>
        <v/>
      </c>
      <c r="N296">
        <f>IF([@RegionMedecin]="","",IF(OR([@RegionMedecin]="Nord",[@RegionMedecin]="Sud"),[@RegionMedecin],"Hors_cible"))</f>
        <v/>
      </c>
      <c r="O296" s="29">
        <f>IF([@[Dur?e de la visite]]="","",VALUE(SUBSTITUTE([@[Dur?e de la visite]]," min","")))</f>
        <v/>
      </c>
      <c r="P296" s="29">
        <f>IF([@[Mode de visite]]="","",--([@[Mode de visite]]="Face ? face"))</f>
        <v/>
      </c>
      <c r="Q296" s="29">
        <f>IF([@[Mode de visite]]="","",--([@[Mode de visite]]="Interaction ? distance"))</f>
        <v/>
      </c>
    </row>
    <row r="297">
      <c r="B297" t="inlineStr">
        <is>
          <t>BM00093</t>
        </is>
      </c>
      <c r="C297" t="inlineStr">
        <is>
          <t>Hugo</t>
        </is>
      </c>
      <c r="D297" t="inlineStr">
        <is>
          <t>Jean-Jacques</t>
        </is>
      </c>
      <c r="E297" t="inlineStr">
        <is>
          <t>S2</t>
        </is>
      </c>
      <c r="F297" t="inlineStr">
        <is>
          <t>Michel STROGOFF</t>
        </is>
      </c>
      <c r="G297" t="inlineStr">
        <is>
          <t>Interaction à distance</t>
        </is>
      </c>
      <c r="H297" t="n">
        <v>43866</v>
      </c>
      <c r="I297" t="inlineStr">
        <is>
          <t>30 min</t>
        </is>
      </c>
      <c r="J297" s="29">
        <f>IF([@[Date visite]]="","",YEAR([@[Date visite]]))</f>
        <v/>
      </c>
      <c r="K297" s="29">
        <f>IF([@[Date visite]]="","",MONTH([@[Date visite]]))</f>
        <v/>
      </c>
      <c r="L297" s="29">
        <f>IF([@Secteur]="","",IF(ISNUMBER(MATCH([@Secteur],{"S1","S2","S3","S4","S5","S6"},0)),1,0))</f>
        <v/>
      </c>
      <c r="M297">
        <f>IF([@Identifiant]="","",XLOOKUP([@Identifiant],tblMedecins[Identifiant],tblMedecins[R?gion],""))</f>
        <v/>
      </c>
      <c r="N297">
        <f>IF([@RegionMedecin]="","",IF(OR([@RegionMedecin]="Nord",[@RegionMedecin]="Sud"),[@RegionMedecin],"Hors_cible"))</f>
        <v/>
      </c>
      <c r="O297" s="29">
        <f>IF([@[Dur?e de la visite]]="","",VALUE(SUBSTITUTE([@[Dur?e de la visite]]," min","")))</f>
        <v/>
      </c>
      <c r="P297" s="29">
        <f>IF([@[Mode de visite]]="","",--([@[Mode de visite]]="Face ? face"))</f>
        <v/>
      </c>
      <c r="Q297" s="29">
        <f>IF([@[Mode de visite]]="","",--([@[Mode de visite]]="Interaction ? distance"))</f>
        <v/>
      </c>
    </row>
    <row r="298">
      <c r="B298" t="inlineStr">
        <is>
          <t>BM00130</t>
        </is>
      </c>
      <c r="C298" t="inlineStr">
        <is>
          <t>Chabal</t>
        </is>
      </c>
      <c r="D298" t="inlineStr">
        <is>
          <t>Venus</t>
        </is>
      </c>
      <c r="E298" t="inlineStr">
        <is>
          <t>S2</t>
        </is>
      </c>
      <c r="F298" t="inlineStr">
        <is>
          <t>Michel STROGOFF</t>
        </is>
      </c>
      <c r="G298" t="inlineStr">
        <is>
          <t>Interaction à distance</t>
        </is>
      </c>
      <c r="H298" t="n">
        <v>43866</v>
      </c>
      <c r="I298" t="inlineStr">
        <is>
          <t>30 min</t>
        </is>
      </c>
      <c r="J298" s="29">
        <f>IF([@[Date visite]]="","",YEAR([@[Date visite]]))</f>
        <v/>
      </c>
      <c r="K298" s="29">
        <f>IF([@[Date visite]]="","",MONTH([@[Date visite]]))</f>
        <v/>
      </c>
      <c r="L298" s="29">
        <f>IF([@Secteur]="","",IF(ISNUMBER(MATCH([@Secteur],{"S1","S2","S3","S4","S5","S6"},0)),1,0))</f>
        <v/>
      </c>
      <c r="M298">
        <f>IF([@Identifiant]="","",XLOOKUP([@Identifiant],tblMedecins[Identifiant],tblMedecins[R?gion],""))</f>
        <v/>
      </c>
      <c r="N298">
        <f>IF([@RegionMedecin]="","",IF(OR([@RegionMedecin]="Nord",[@RegionMedecin]="Sud"),[@RegionMedecin],"Hors_cible"))</f>
        <v/>
      </c>
      <c r="O298" s="29">
        <f>IF([@[Dur?e de la visite]]="","",VALUE(SUBSTITUTE([@[Dur?e de la visite]]," min","")))</f>
        <v/>
      </c>
      <c r="P298" s="29">
        <f>IF([@[Mode de visite]]="","",--([@[Mode de visite]]="Face ? face"))</f>
        <v/>
      </c>
      <c r="Q298" s="29">
        <f>IF([@[Mode de visite]]="","",--([@[Mode de visite]]="Interaction ? distance"))</f>
        <v/>
      </c>
    </row>
    <row r="299">
      <c r="B299" t="inlineStr">
        <is>
          <t>BM00057</t>
        </is>
      </c>
      <c r="C299" t="inlineStr">
        <is>
          <t>Brassens</t>
        </is>
      </c>
      <c r="D299" t="inlineStr">
        <is>
          <t>Micheline</t>
        </is>
      </c>
      <c r="E299" t="inlineStr">
        <is>
          <t>S2</t>
        </is>
      </c>
      <c r="F299" t="inlineStr">
        <is>
          <t>Michel STROGOFF</t>
        </is>
      </c>
      <c r="G299" t="inlineStr">
        <is>
          <t>Interaction à distance</t>
        </is>
      </c>
      <c r="H299" t="n">
        <v>43889</v>
      </c>
      <c r="I299" t="inlineStr">
        <is>
          <t>30 min</t>
        </is>
      </c>
      <c r="J299" s="29">
        <f>IF([@[Date visite]]="","",YEAR([@[Date visite]]))</f>
        <v/>
      </c>
      <c r="K299" s="29">
        <f>IF([@[Date visite]]="","",MONTH([@[Date visite]]))</f>
        <v/>
      </c>
      <c r="L299" s="29">
        <f>IF([@Secteur]="","",IF(ISNUMBER(MATCH([@Secteur],{"S1","S2","S3","S4","S5","S6"},0)),1,0))</f>
        <v/>
      </c>
      <c r="M299">
        <f>IF([@Identifiant]="","",XLOOKUP([@Identifiant],tblMedecins[Identifiant],tblMedecins[R?gion],""))</f>
        <v/>
      </c>
      <c r="N299">
        <f>IF([@RegionMedecin]="","",IF(OR([@RegionMedecin]="Nord",[@RegionMedecin]="Sud"),[@RegionMedecin],"Hors_cible"))</f>
        <v/>
      </c>
      <c r="O299" s="29">
        <f>IF([@[Dur?e de la visite]]="","",VALUE(SUBSTITUTE([@[Dur?e de la visite]]," min","")))</f>
        <v/>
      </c>
      <c r="P299" s="29">
        <f>IF([@[Mode de visite]]="","",--([@[Mode de visite]]="Face ? face"))</f>
        <v/>
      </c>
      <c r="Q299" s="29">
        <f>IF([@[Mode de visite]]="","",--([@[Mode de visite]]="Interaction ? distance"))</f>
        <v/>
      </c>
    </row>
    <row r="300">
      <c r="B300" t="inlineStr">
        <is>
          <t>BM00053</t>
        </is>
      </c>
      <c r="C300" t="inlineStr">
        <is>
          <t>Orban</t>
        </is>
      </c>
      <c r="D300" t="inlineStr">
        <is>
          <t>Venus</t>
        </is>
      </c>
      <c r="E300" t="inlineStr">
        <is>
          <t>S2</t>
        </is>
      </c>
      <c r="F300" t="inlineStr">
        <is>
          <t>Michel STROGOFF</t>
        </is>
      </c>
      <c r="G300" t="inlineStr">
        <is>
          <t>Interaction à distance</t>
        </is>
      </c>
      <c r="H300" t="n">
        <v>43892</v>
      </c>
      <c r="I300" t="inlineStr">
        <is>
          <t>30 min</t>
        </is>
      </c>
      <c r="J300" s="29">
        <f>IF([@[Date visite]]="","",YEAR([@[Date visite]]))</f>
        <v/>
      </c>
      <c r="K300" s="29">
        <f>IF([@[Date visite]]="","",MONTH([@[Date visite]]))</f>
        <v/>
      </c>
      <c r="L300" s="29">
        <f>IF([@Secteur]="","",IF(ISNUMBER(MATCH([@Secteur],{"S1","S2","S3","S4","S5","S6"},0)),1,0))</f>
        <v/>
      </c>
      <c r="M300">
        <f>IF([@Identifiant]="","",XLOOKUP([@Identifiant],tblMedecins[Identifiant],tblMedecins[R?gion],""))</f>
        <v/>
      </c>
      <c r="N300">
        <f>IF([@RegionMedecin]="","",IF(OR([@RegionMedecin]="Nord",[@RegionMedecin]="Sud"),[@RegionMedecin],"Hors_cible"))</f>
        <v/>
      </c>
      <c r="O300" s="29">
        <f>IF([@[Dur?e de la visite]]="","",VALUE(SUBSTITUTE([@[Dur?e de la visite]]," min","")))</f>
        <v/>
      </c>
      <c r="P300" s="29">
        <f>IF([@[Mode de visite]]="","",--([@[Mode de visite]]="Face ? face"))</f>
        <v/>
      </c>
      <c r="Q300" s="29">
        <f>IF([@[Mode de visite]]="","",--([@[Mode de visite]]="Interaction ? distance"))</f>
        <v/>
      </c>
    </row>
    <row r="301">
      <c r="B301" t="inlineStr">
        <is>
          <t>BM00093</t>
        </is>
      </c>
      <c r="C301" t="inlineStr">
        <is>
          <t>Hugo</t>
        </is>
      </c>
      <c r="D301" t="inlineStr">
        <is>
          <t>Jean-Jacques</t>
        </is>
      </c>
      <c r="E301" t="inlineStr">
        <is>
          <t>S2</t>
        </is>
      </c>
      <c r="F301" t="inlineStr">
        <is>
          <t>Michel STROGOFF</t>
        </is>
      </c>
      <c r="G301" t="inlineStr">
        <is>
          <t>Interaction à distance</t>
        </is>
      </c>
      <c r="H301" t="n">
        <v>43896</v>
      </c>
      <c r="I301" t="inlineStr">
        <is>
          <t>30 min</t>
        </is>
      </c>
      <c r="J301" s="29">
        <f>IF([@[Date visite]]="","",YEAR([@[Date visite]]))</f>
        <v/>
      </c>
      <c r="K301" s="29">
        <f>IF([@[Date visite]]="","",MONTH([@[Date visite]]))</f>
        <v/>
      </c>
      <c r="L301" s="29">
        <f>IF([@Secteur]="","",IF(ISNUMBER(MATCH([@Secteur],{"S1","S2","S3","S4","S5","S6"},0)),1,0))</f>
        <v/>
      </c>
      <c r="M301">
        <f>IF([@Identifiant]="","",XLOOKUP([@Identifiant],tblMedecins[Identifiant],tblMedecins[R?gion],""))</f>
        <v/>
      </c>
      <c r="N301">
        <f>IF([@RegionMedecin]="","",IF(OR([@RegionMedecin]="Nord",[@RegionMedecin]="Sud"),[@RegionMedecin],"Hors_cible"))</f>
        <v/>
      </c>
      <c r="O301" s="29">
        <f>IF([@[Dur?e de la visite]]="","",VALUE(SUBSTITUTE([@[Dur?e de la visite]]," min","")))</f>
        <v/>
      </c>
      <c r="P301" s="29">
        <f>IF([@[Mode de visite]]="","",--([@[Mode de visite]]="Face ? face"))</f>
        <v/>
      </c>
      <c r="Q301" s="29">
        <f>IF([@[Mode de visite]]="","",--([@[Mode de visite]]="Interaction ? distance"))</f>
        <v/>
      </c>
    </row>
    <row r="302">
      <c r="B302" t="inlineStr">
        <is>
          <t>BM00142</t>
        </is>
      </c>
      <c r="C302" t="inlineStr">
        <is>
          <t>Harrison</t>
        </is>
      </c>
      <c r="D302" t="inlineStr">
        <is>
          <t>André</t>
        </is>
      </c>
      <c r="E302" t="inlineStr">
        <is>
          <t>S2</t>
        </is>
      </c>
      <c r="F302" t="inlineStr">
        <is>
          <t>Michel STROGOFF</t>
        </is>
      </c>
      <c r="G302" t="inlineStr">
        <is>
          <t>Interaction à distance</t>
        </is>
      </c>
      <c r="H302" t="n">
        <v>43898</v>
      </c>
      <c r="I302" t="inlineStr">
        <is>
          <t>30 min</t>
        </is>
      </c>
      <c r="J302" s="29">
        <f>IF([@[Date visite]]="","",YEAR([@[Date visite]]))</f>
        <v/>
      </c>
      <c r="K302" s="29">
        <f>IF([@[Date visite]]="","",MONTH([@[Date visite]]))</f>
        <v/>
      </c>
      <c r="L302" s="29">
        <f>IF([@Secteur]="","",IF(ISNUMBER(MATCH([@Secteur],{"S1","S2","S3","S4","S5","S6"},0)),1,0))</f>
        <v/>
      </c>
      <c r="M302">
        <f>IF([@Identifiant]="","",XLOOKUP([@Identifiant],tblMedecins[Identifiant],tblMedecins[R?gion],""))</f>
        <v/>
      </c>
      <c r="N302">
        <f>IF([@RegionMedecin]="","",IF(OR([@RegionMedecin]="Nord",[@RegionMedecin]="Sud"),[@RegionMedecin],"Hors_cible"))</f>
        <v/>
      </c>
      <c r="O302" s="29">
        <f>IF([@[Dur?e de la visite]]="","",VALUE(SUBSTITUTE([@[Dur?e de la visite]]," min","")))</f>
        <v/>
      </c>
      <c r="P302" s="29">
        <f>IF([@[Mode de visite]]="","",--([@[Mode de visite]]="Face ? face"))</f>
        <v/>
      </c>
      <c r="Q302" s="29">
        <f>IF([@[Mode de visite]]="","",--([@[Mode de visite]]="Interaction ? distance"))</f>
        <v/>
      </c>
    </row>
    <row r="303">
      <c r="B303" t="inlineStr">
        <is>
          <t>BM00131</t>
        </is>
      </c>
      <c r="C303" t="inlineStr">
        <is>
          <t>Star</t>
        </is>
      </c>
      <c r="D303" t="inlineStr">
        <is>
          <t>Julia</t>
        </is>
      </c>
      <c r="E303" t="inlineStr">
        <is>
          <t>S2</t>
        </is>
      </c>
      <c r="F303" t="inlineStr">
        <is>
          <t>Michel STROGOFF</t>
        </is>
      </c>
      <c r="G303" t="inlineStr">
        <is>
          <t>Interaction à distance</t>
        </is>
      </c>
      <c r="H303" t="n">
        <v>43540</v>
      </c>
      <c r="I303" t="inlineStr">
        <is>
          <t>30 min</t>
        </is>
      </c>
      <c r="J303" s="29">
        <f>IF([@[Date visite]]="","",YEAR([@[Date visite]]))</f>
        <v/>
      </c>
      <c r="K303" s="29">
        <f>IF([@[Date visite]]="","",MONTH([@[Date visite]]))</f>
        <v/>
      </c>
      <c r="L303" s="29">
        <f>IF([@Secteur]="","",IF(ISNUMBER(MATCH([@Secteur],{"S1","S2","S3","S4","S5","S6"},0)),1,0))</f>
        <v/>
      </c>
      <c r="M303">
        <f>IF([@Identifiant]="","",XLOOKUP([@Identifiant],tblMedecins[Identifiant],tblMedecins[R?gion],""))</f>
        <v/>
      </c>
      <c r="N303">
        <f>IF([@RegionMedecin]="","",IF(OR([@RegionMedecin]="Nord",[@RegionMedecin]="Sud"),[@RegionMedecin],"Hors_cible"))</f>
        <v/>
      </c>
      <c r="O303" s="29">
        <f>IF([@[Dur?e de la visite]]="","",VALUE(SUBSTITUTE([@[Dur?e de la visite]]," min","")))</f>
        <v/>
      </c>
      <c r="P303" s="29">
        <f>IF([@[Mode de visite]]="","",--([@[Mode de visite]]="Face ? face"))</f>
        <v/>
      </c>
      <c r="Q303" s="29">
        <f>IF([@[Mode de visite]]="","",--([@[Mode de visite]]="Interaction ? distance"))</f>
        <v/>
      </c>
    </row>
    <row r="304">
      <c r="B304" t="inlineStr">
        <is>
          <t>BM00058</t>
        </is>
      </c>
      <c r="C304" t="inlineStr">
        <is>
          <t>Star</t>
        </is>
      </c>
      <c r="D304" t="inlineStr">
        <is>
          <t>Léa</t>
        </is>
      </c>
      <c r="E304" t="inlineStr">
        <is>
          <t>S2</t>
        </is>
      </c>
      <c r="F304" t="inlineStr">
        <is>
          <t>Michel STROGOFF</t>
        </is>
      </c>
      <c r="G304" t="inlineStr">
        <is>
          <t>Interaction à distance</t>
        </is>
      </c>
      <c r="H304" t="n">
        <v>43911</v>
      </c>
      <c r="I304" t="inlineStr">
        <is>
          <t>30 min</t>
        </is>
      </c>
      <c r="J304" s="29">
        <f>IF([@[Date visite]]="","",YEAR([@[Date visite]]))</f>
        <v/>
      </c>
      <c r="K304" s="29">
        <f>IF([@[Date visite]]="","",MONTH([@[Date visite]]))</f>
        <v/>
      </c>
      <c r="L304" s="29">
        <f>IF([@Secteur]="","",IF(ISNUMBER(MATCH([@Secteur],{"S1","S2","S3","S4","S5","S6"},0)),1,0))</f>
        <v/>
      </c>
      <c r="M304">
        <f>IF([@Identifiant]="","",XLOOKUP([@Identifiant],tblMedecins[Identifiant],tblMedecins[R?gion],""))</f>
        <v/>
      </c>
      <c r="N304">
        <f>IF([@RegionMedecin]="","",IF(OR([@RegionMedecin]="Nord",[@RegionMedecin]="Sud"),[@RegionMedecin],"Hors_cible"))</f>
        <v/>
      </c>
      <c r="O304" s="29">
        <f>IF([@[Dur?e de la visite]]="","",VALUE(SUBSTITUTE([@[Dur?e de la visite]]," min","")))</f>
        <v/>
      </c>
      <c r="P304" s="29">
        <f>IF([@[Mode de visite]]="","",--([@[Mode de visite]]="Face ? face"))</f>
        <v/>
      </c>
      <c r="Q304" s="29">
        <f>IF([@[Mode de visite]]="","",--([@[Mode de visite]]="Interaction ? distance"))</f>
        <v/>
      </c>
    </row>
    <row r="305">
      <c r="B305" t="inlineStr">
        <is>
          <t>BM00128</t>
        </is>
      </c>
      <c r="C305" t="inlineStr">
        <is>
          <t>Diaz</t>
        </is>
      </c>
      <c r="D305" t="inlineStr">
        <is>
          <t>Cléopatre</t>
        </is>
      </c>
      <c r="E305" t="inlineStr">
        <is>
          <t>S2</t>
        </is>
      </c>
      <c r="F305" t="inlineStr">
        <is>
          <t>Michel STROGOFF</t>
        </is>
      </c>
      <c r="G305" t="inlineStr">
        <is>
          <t>Interaction à distance</t>
        </is>
      </c>
      <c r="H305" t="n">
        <v>43932</v>
      </c>
      <c r="I305" t="inlineStr">
        <is>
          <t>30 min</t>
        </is>
      </c>
      <c r="J305" s="29">
        <f>IF([@[Date visite]]="","",YEAR([@[Date visite]]))</f>
        <v/>
      </c>
      <c r="K305" s="29">
        <f>IF([@[Date visite]]="","",MONTH([@[Date visite]]))</f>
        <v/>
      </c>
      <c r="L305" s="29">
        <f>IF([@Secteur]="","",IF(ISNUMBER(MATCH([@Secteur],{"S1","S2","S3","S4","S5","S6"},0)),1,0))</f>
        <v/>
      </c>
      <c r="M305">
        <f>IF([@Identifiant]="","",XLOOKUP([@Identifiant],tblMedecins[Identifiant],tblMedecins[R?gion],""))</f>
        <v/>
      </c>
      <c r="N305">
        <f>IF([@RegionMedecin]="","",IF(OR([@RegionMedecin]="Nord",[@RegionMedecin]="Sud"),[@RegionMedecin],"Hors_cible"))</f>
        <v/>
      </c>
      <c r="O305" s="29">
        <f>IF([@[Dur?e de la visite]]="","",VALUE(SUBSTITUTE([@[Dur?e de la visite]]," min","")))</f>
        <v/>
      </c>
      <c r="P305" s="29">
        <f>IF([@[Mode de visite]]="","",--([@[Mode de visite]]="Face ? face"))</f>
        <v/>
      </c>
      <c r="Q305" s="29">
        <f>IF([@[Mode de visite]]="","",--([@[Mode de visite]]="Interaction ? distance"))</f>
        <v/>
      </c>
    </row>
    <row r="306">
      <c r="B306" t="inlineStr">
        <is>
          <t>BM00053</t>
        </is>
      </c>
      <c r="C306" t="inlineStr">
        <is>
          <t>Orban</t>
        </is>
      </c>
      <c r="D306" t="inlineStr">
        <is>
          <t>Venus</t>
        </is>
      </c>
      <c r="E306" t="inlineStr">
        <is>
          <t>S2</t>
        </is>
      </c>
      <c r="F306" t="inlineStr">
        <is>
          <t>Michel STROGOFF</t>
        </is>
      </c>
      <c r="G306" t="inlineStr">
        <is>
          <t>Interaction à distance</t>
        </is>
      </c>
      <c r="H306" t="n">
        <v>43944</v>
      </c>
      <c r="I306" t="inlineStr">
        <is>
          <t>30 min</t>
        </is>
      </c>
      <c r="J306" s="29">
        <f>IF([@[Date visite]]="","",YEAR([@[Date visite]]))</f>
        <v/>
      </c>
      <c r="K306" s="29">
        <f>IF([@[Date visite]]="","",MONTH([@[Date visite]]))</f>
        <v/>
      </c>
      <c r="L306" s="29">
        <f>IF([@Secteur]="","",IF(ISNUMBER(MATCH([@Secteur],{"S1","S2","S3","S4","S5","S6"},0)),1,0))</f>
        <v/>
      </c>
      <c r="M306">
        <f>IF([@Identifiant]="","",XLOOKUP([@Identifiant],tblMedecins[Identifiant],tblMedecins[R?gion],""))</f>
        <v/>
      </c>
      <c r="N306">
        <f>IF([@RegionMedecin]="","",IF(OR([@RegionMedecin]="Nord",[@RegionMedecin]="Sud"),[@RegionMedecin],"Hors_cible"))</f>
        <v/>
      </c>
      <c r="O306" s="29">
        <f>IF([@[Dur?e de la visite]]="","",VALUE(SUBSTITUTE([@[Dur?e de la visite]]," min","")))</f>
        <v/>
      </c>
      <c r="P306" s="29">
        <f>IF([@[Mode de visite]]="","",--([@[Mode de visite]]="Face ? face"))</f>
        <v/>
      </c>
      <c r="Q306" s="29">
        <f>IF([@[Mode de visite]]="","",--([@[Mode de visite]]="Interaction ? distance"))</f>
        <v/>
      </c>
    </row>
    <row r="307">
      <c r="B307" t="inlineStr">
        <is>
          <t>BM00130</t>
        </is>
      </c>
      <c r="C307" t="inlineStr">
        <is>
          <t>Chabal</t>
        </is>
      </c>
      <c r="D307" t="inlineStr">
        <is>
          <t>Venus</t>
        </is>
      </c>
      <c r="E307" t="inlineStr">
        <is>
          <t>S2</t>
        </is>
      </c>
      <c r="F307" t="inlineStr">
        <is>
          <t>Michel STROGOFF</t>
        </is>
      </c>
      <c r="G307" t="inlineStr">
        <is>
          <t>Interaction à distance</t>
        </is>
      </c>
      <c r="H307" t="n">
        <v>43988</v>
      </c>
      <c r="I307" t="inlineStr">
        <is>
          <t>30 min</t>
        </is>
      </c>
      <c r="J307" s="29">
        <f>IF([@[Date visite]]="","",YEAR([@[Date visite]]))</f>
        <v/>
      </c>
      <c r="K307" s="29">
        <f>IF([@[Date visite]]="","",MONTH([@[Date visite]]))</f>
        <v/>
      </c>
      <c r="L307" s="29">
        <f>IF([@Secteur]="","",IF(ISNUMBER(MATCH([@Secteur],{"S1","S2","S3","S4","S5","S6"},0)),1,0))</f>
        <v/>
      </c>
      <c r="M307">
        <f>IF([@Identifiant]="","",XLOOKUP([@Identifiant],tblMedecins[Identifiant],tblMedecins[R?gion],""))</f>
        <v/>
      </c>
      <c r="N307">
        <f>IF([@RegionMedecin]="","",IF(OR([@RegionMedecin]="Nord",[@RegionMedecin]="Sud"),[@RegionMedecin],"Hors_cible"))</f>
        <v/>
      </c>
      <c r="O307" s="29">
        <f>IF([@[Dur?e de la visite]]="","",VALUE(SUBSTITUTE([@[Dur?e de la visite]]," min","")))</f>
        <v/>
      </c>
      <c r="P307" s="29">
        <f>IF([@[Mode de visite]]="","",--([@[Mode de visite]]="Face ? face"))</f>
        <v/>
      </c>
      <c r="Q307" s="29">
        <f>IF([@[Mode de visite]]="","",--([@[Mode de visite]]="Interaction ? distance"))</f>
        <v/>
      </c>
    </row>
    <row r="308">
      <c r="B308" t="inlineStr">
        <is>
          <t>BM00014</t>
        </is>
      </c>
      <c r="C308" t="inlineStr">
        <is>
          <t>McLane</t>
        </is>
      </c>
      <c r="D308" t="inlineStr">
        <is>
          <t>Killian</t>
        </is>
      </c>
      <c r="E308" t="inlineStr">
        <is>
          <t>S2</t>
        </is>
      </c>
      <c r="F308" t="inlineStr">
        <is>
          <t>Michel STROGOFF</t>
        </is>
      </c>
      <c r="G308" t="inlineStr">
        <is>
          <t>Interaction à distance</t>
        </is>
      </c>
      <c r="H308" t="n">
        <v>44013</v>
      </c>
      <c r="I308" t="inlineStr">
        <is>
          <t>30 min</t>
        </is>
      </c>
      <c r="J308" s="29">
        <f>IF([@[Date visite]]="","",YEAR([@[Date visite]]))</f>
        <v/>
      </c>
      <c r="K308" s="29">
        <f>IF([@[Date visite]]="","",MONTH([@[Date visite]]))</f>
        <v/>
      </c>
      <c r="L308" s="29">
        <f>IF([@Secteur]="","",IF(ISNUMBER(MATCH([@Secteur],{"S1","S2","S3","S4","S5","S6"},0)),1,0))</f>
        <v/>
      </c>
      <c r="M308">
        <f>IF([@Identifiant]="","",XLOOKUP([@Identifiant],tblMedecins[Identifiant],tblMedecins[R?gion],""))</f>
        <v/>
      </c>
      <c r="N308">
        <f>IF([@RegionMedecin]="","",IF(OR([@RegionMedecin]="Nord",[@RegionMedecin]="Sud"),[@RegionMedecin],"Hors_cible"))</f>
        <v/>
      </c>
      <c r="O308" s="29">
        <f>IF([@[Dur?e de la visite]]="","",VALUE(SUBSTITUTE([@[Dur?e de la visite]]," min","")))</f>
        <v/>
      </c>
      <c r="P308" s="29">
        <f>IF([@[Mode de visite]]="","",--([@[Mode de visite]]="Face ? face"))</f>
        <v/>
      </c>
      <c r="Q308" s="29">
        <f>IF([@[Mode de visite]]="","",--([@[Mode de visite]]="Interaction ? distance"))</f>
        <v/>
      </c>
    </row>
    <row r="309">
      <c r="B309" t="inlineStr">
        <is>
          <t>BM00131</t>
        </is>
      </c>
      <c r="C309" t="inlineStr">
        <is>
          <t>Star</t>
        </is>
      </c>
      <c r="D309" t="inlineStr">
        <is>
          <t>Julia</t>
        </is>
      </c>
      <c r="E309" t="inlineStr">
        <is>
          <t>S2</t>
        </is>
      </c>
      <c r="F309" t="inlineStr">
        <is>
          <t>Michel STROGOFF</t>
        </is>
      </c>
      <c r="G309" t="inlineStr">
        <is>
          <t>Interaction à distance</t>
        </is>
      </c>
      <c r="H309" t="n">
        <v>44022</v>
      </c>
      <c r="I309" t="inlineStr">
        <is>
          <t>30 min</t>
        </is>
      </c>
      <c r="J309" s="29">
        <f>IF([@[Date visite]]="","",YEAR([@[Date visite]]))</f>
        <v/>
      </c>
      <c r="K309" s="29">
        <f>IF([@[Date visite]]="","",MONTH([@[Date visite]]))</f>
        <v/>
      </c>
      <c r="L309" s="29">
        <f>IF([@Secteur]="","",IF(ISNUMBER(MATCH([@Secteur],{"S1","S2","S3","S4","S5","S6"},0)),1,0))</f>
        <v/>
      </c>
      <c r="M309">
        <f>IF([@Identifiant]="","",XLOOKUP([@Identifiant],tblMedecins[Identifiant],tblMedecins[R?gion],""))</f>
        <v/>
      </c>
      <c r="N309">
        <f>IF([@RegionMedecin]="","",IF(OR([@RegionMedecin]="Nord",[@RegionMedecin]="Sud"),[@RegionMedecin],"Hors_cible"))</f>
        <v/>
      </c>
      <c r="O309" s="29">
        <f>IF([@[Dur?e de la visite]]="","",VALUE(SUBSTITUTE([@[Dur?e de la visite]]," min","")))</f>
        <v/>
      </c>
      <c r="P309" s="29">
        <f>IF([@[Mode de visite]]="","",--([@[Mode de visite]]="Face ? face"))</f>
        <v/>
      </c>
      <c r="Q309" s="29">
        <f>IF([@[Mode de visite]]="","",--([@[Mode de visite]]="Interaction ? distance"))</f>
        <v/>
      </c>
    </row>
    <row r="310">
      <c r="B310" t="inlineStr">
        <is>
          <t>BM00077</t>
        </is>
      </c>
      <c r="C310" t="inlineStr">
        <is>
          <t>Liszt</t>
        </is>
      </c>
      <c r="D310" t="inlineStr">
        <is>
          <t>Ursule</t>
        </is>
      </c>
      <c r="E310" t="inlineStr">
        <is>
          <t>S2</t>
        </is>
      </c>
      <c r="F310" t="inlineStr">
        <is>
          <t>Michel STROGOFF</t>
        </is>
      </c>
      <c r="G310" t="inlineStr">
        <is>
          <t>Interaction à distance</t>
        </is>
      </c>
      <c r="H310" t="n">
        <v>44027</v>
      </c>
      <c r="I310" t="inlineStr">
        <is>
          <t>30 min</t>
        </is>
      </c>
      <c r="J310" s="29">
        <f>IF([@[Date visite]]="","",YEAR([@[Date visite]]))</f>
        <v/>
      </c>
      <c r="K310" s="29">
        <f>IF([@[Date visite]]="","",MONTH([@[Date visite]]))</f>
        <v/>
      </c>
      <c r="L310" s="29">
        <f>IF([@Secteur]="","",IF(ISNUMBER(MATCH([@Secteur],{"S1","S2","S3","S4","S5","S6"},0)),1,0))</f>
        <v/>
      </c>
      <c r="M310">
        <f>IF([@Identifiant]="","",XLOOKUP([@Identifiant],tblMedecins[Identifiant],tblMedecins[R?gion],""))</f>
        <v/>
      </c>
      <c r="N310">
        <f>IF([@RegionMedecin]="","",IF(OR([@RegionMedecin]="Nord",[@RegionMedecin]="Sud"),[@RegionMedecin],"Hors_cible"))</f>
        <v/>
      </c>
      <c r="O310" s="29">
        <f>IF([@[Dur?e de la visite]]="","",VALUE(SUBSTITUTE([@[Dur?e de la visite]]," min","")))</f>
        <v/>
      </c>
      <c r="P310" s="29">
        <f>IF([@[Mode de visite]]="","",--([@[Mode de visite]]="Face ? face"))</f>
        <v/>
      </c>
      <c r="Q310" s="29">
        <f>IF([@[Mode de visite]]="","",--([@[Mode de visite]]="Interaction ? distance"))</f>
        <v/>
      </c>
    </row>
    <row r="311">
      <c r="B311" t="inlineStr">
        <is>
          <t>BM00055</t>
        </is>
      </c>
      <c r="C311" t="inlineStr">
        <is>
          <t>Farmer</t>
        </is>
      </c>
      <c r="D311" t="inlineStr">
        <is>
          <t>Nicolas</t>
        </is>
      </c>
      <c r="E311" t="inlineStr">
        <is>
          <t>S2</t>
        </is>
      </c>
      <c r="F311" t="inlineStr">
        <is>
          <t>Michel STROGOFF</t>
        </is>
      </c>
      <c r="G311" t="inlineStr">
        <is>
          <t>Interaction à distance</t>
        </is>
      </c>
      <c r="H311" t="n">
        <v>44033</v>
      </c>
      <c r="I311" t="inlineStr">
        <is>
          <t>30 min</t>
        </is>
      </c>
      <c r="J311" s="29">
        <f>IF([@[Date visite]]="","",YEAR([@[Date visite]]))</f>
        <v/>
      </c>
      <c r="K311" s="29">
        <f>IF([@[Date visite]]="","",MONTH([@[Date visite]]))</f>
        <v/>
      </c>
      <c r="L311" s="29">
        <f>IF([@Secteur]="","",IF(ISNUMBER(MATCH([@Secteur],{"S1","S2","S3","S4","S5","S6"},0)),1,0))</f>
        <v/>
      </c>
      <c r="M311">
        <f>IF([@Identifiant]="","",XLOOKUP([@Identifiant],tblMedecins[Identifiant],tblMedecins[R?gion],""))</f>
        <v/>
      </c>
      <c r="N311">
        <f>IF([@RegionMedecin]="","",IF(OR([@RegionMedecin]="Nord",[@RegionMedecin]="Sud"),[@RegionMedecin],"Hors_cible"))</f>
        <v/>
      </c>
      <c r="O311" s="29">
        <f>IF([@[Dur?e de la visite]]="","",VALUE(SUBSTITUTE([@[Dur?e de la visite]]," min","")))</f>
        <v/>
      </c>
      <c r="P311" s="29">
        <f>IF([@[Mode de visite]]="","",--([@[Mode de visite]]="Face ? face"))</f>
        <v/>
      </c>
      <c r="Q311" s="29">
        <f>IF([@[Mode de visite]]="","",--([@[Mode de visite]]="Interaction ? distance"))</f>
        <v/>
      </c>
    </row>
    <row r="312">
      <c r="B312" t="inlineStr">
        <is>
          <t>BM00128</t>
        </is>
      </c>
      <c r="C312" t="inlineStr">
        <is>
          <t>Diaz</t>
        </is>
      </c>
      <c r="D312" t="inlineStr">
        <is>
          <t>Cléopatre</t>
        </is>
      </c>
      <c r="E312" t="inlineStr">
        <is>
          <t>S2</t>
        </is>
      </c>
      <c r="F312" t="inlineStr">
        <is>
          <t>Michel STROGOFF</t>
        </is>
      </c>
      <c r="G312" t="inlineStr">
        <is>
          <t>Interaction à distance</t>
        </is>
      </c>
      <c r="H312" t="n">
        <v>44060</v>
      </c>
      <c r="I312" t="inlineStr">
        <is>
          <t>30 min</t>
        </is>
      </c>
      <c r="J312" s="29">
        <f>IF([@[Date visite]]="","",YEAR([@[Date visite]]))</f>
        <v/>
      </c>
      <c r="K312" s="29">
        <f>IF([@[Date visite]]="","",MONTH([@[Date visite]]))</f>
        <v/>
      </c>
      <c r="L312" s="29">
        <f>IF([@Secteur]="","",IF(ISNUMBER(MATCH([@Secteur],{"S1","S2","S3","S4","S5","S6"},0)),1,0))</f>
        <v/>
      </c>
      <c r="M312">
        <f>IF([@Identifiant]="","",XLOOKUP([@Identifiant],tblMedecins[Identifiant],tblMedecins[R?gion],""))</f>
        <v/>
      </c>
      <c r="N312">
        <f>IF([@RegionMedecin]="","",IF(OR([@RegionMedecin]="Nord",[@RegionMedecin]="Sud"),[@RegionMedecin],"Hors_cible"))</f>
        <v/>
      </c>
      <c r="O312" s="29">
        <f>IF([@[Dur?e de la visite]]="","",VALUE(SUBSTITUTE([@[Dur?e de la visite]]," min","")))</f>
        <v/>
      </c>
      <c r="P312" s="29">
        <f>IF([@[Mode de visite]]="","",--([@[Mode de visite]]="Face ? face"))</f>
        <v/>
      </c>
      <c r="Q312" s="29">
        <f>IF([@[Mode de visite]]="","",--([@[Mode de visite]]="Interaction ? distance"))</f>
        <v/>
      </c>
    </row>
    <row r="313">
      <c r="B313" t="inlineStr">
        <is>
          <t>BM00131</t>
        </is>
      </c>
      <c r="C313" t="inlineStr">
        <is>
          <t>Star</t>
        </is>
      </c>
      <c r="D313" t="inlineStr">
        <is>
          <t>Julia</t>
        </is>
      </c>
      <c r="E313" t="inlineStr">
        <is>
          <t>S2</t>
        </is>
      </c>
      <c r="F313" t="inlineStr">
        <is>
          <t>Michel STROGOFF</t>
        </is>
      </c>
      <c r="G313" t="inlineStr">
        <is>
          <t>Interaction à distance</t>
        </is>
      </c>
      <c r="H313" t="n">
        <v>44103</v>
      </c>
      <c r="I313" t="inlineStr">
        <is>
          <t>30 min</t>
        </is>
      </c>
      <c r="J313" s="29">
        <f>IF([@[Date visite]]="","",YEAR([@[Date visite]]))</f>
        <v/>
      </c>
      <c r="K313" s="29">
        <f>IF([@[Date visite]]="","",MONTH([@[Date visite]]))</f>
        <v/>
      </c>
      <c r="L313" s="29">
        <f>IF([@Secteur]="","",IF(ISNUMBER(MATCH([@Secteur],{"S1","S2","S3","S4","S5","S6"},0)),1,0))</f>
        <v/>
      </c>
      <c r="M313">
        <f>IF([@Identifiant]="","",XLOOKUP([@Identifiant],tblMedecins[Identifiant],tblMedecins[R?gion],""))</f>
        <v/>
      </c>
      <c r="N313">
        <f>IF([@RegionMedecin]="","",IF(OR([@RegionMedecin]="Nord",[@RegionMedecin]="Sud"),[@RegionMedecin],"Hors_cible"))</f>
        <v/>
      </c>
      <c r="O313" s="29">
        <f>IF([@[Dur?e de la visite]]="","",VALUE(SUBSTITUTE([@[Dur?e de la visite]]," min","")))</f>
        <v/>
      </c>
      <c r="P313" s="29">
        <f>IF([@[Mode de visite]]="","",--([@[Mode de visite]]="Face ? face"))</f>
        <v/>
      </c>
      <c r="Q313" s="29">
        <f>IF([@[Mode de visite]]="","",--([@[Mode de visite]]="Interaction ? distance"))</f>
        <v/>
      </c>
    </row>
    <row r="314">
      <c r="B314" t="inlineStr">
        <is>
          <t>BM00077</t>
        </is>
      </c>
      <c r="C314" t="inlineStr">
        <is>
          <t>Liszt</t>
        </is>
      </c>
      <c r="D314" t="inlineStr">
        <is>
          <t>Ursule</t>
        </is>
      </c>
      <c r="E314" t="inlineStr">
        <is>
          <t>S2</t>
        </is>
      </c>
      <c r="F314" t="inlineStr">
        <is>
          <t>Michel STROGOFF</t>
        </is>
      </c>
      <c r="G314" t="inlineStr">
        <is>
          <t>Interaction à distance</t>
        </is>
      </c>
      <c r="H314" t="n">
        <v>44115</v>
      </c>
      <c r="I314" t="inlineStr">
        <is>
          <t>30 min</t>
        </is>
      </c>
      <c r="J314" s="29">
        <f>IF([@[Date visite]]="","",YEAR([@[Date visite]]))</f>
        <v/>
      </c>
      <c r="K314" s="29">
        <f>IF([@[Date visite]]="","",MONTH([@[Date visite]]))</f>
        <v/>
      </c>
      <c r="L314" s="29">
        <f>IF([@Secteur]="","",IF(ISNUMBER(MATCH([@Secteur],{"S1","S2","S3","S4","S5","S6"},0)),1,0))</f>
        <v/>
      </c>
      <c r="M314">
        <f>IF([@Identifiant]="","",XLOOKUP([@Identifiant],tblMedecins[Identifiant],tblMedecins[R?gion],""))</f>
        <v/>
      </c>
      <c r="N314">
        <f>IF([@RegionMedecin]="","",IF(OR([@RegionMedecin]="Nord",[@RegionMedecin]="Sud"),[@RegionMedecin],"Hors_cible"))</f>
        <v/>
      </c>
      <c r="O314" s="29">
        <f>IF([@[Dur?e de la visite]]="","",VALUE(SUBSTITUTE([@[Dur?e de la visite]]," min","")))</f>
        <v/>
      </c>
      <c r="P314" s="29">
        <f>IF([@[Mode de visite]]="","",--([@[Mode de visite]]="Face ? face"))</f>
        <v/>
      </c>
      <c r="Q314" s="29">
        <f>IF([@[Mode de visite]]="","",--([@[Mode de visite]]="Interaction ? distance"))</f>
        <v/>
      </c>
    </row>
    <row r="315">
      <c r="B315" t="inlineStr">
        <is>
          <t>BM00100</t>
        </is>
      </c>
      <c r="C315" t="inlineStr">
        <is>
          <t>McLane</t>
        </is>
      </c>
      <c r="D315" t="inlineStr">
        <is>
          <t>Jerry</t>
        </is>
      </c>
      <c r="E315" t="inlineStr">
        <is>
          <t>S2</t>
        </is>
      </c>
      <c r="F315" t="inlineStr">
        <is>
          <t>Michel STROGOFF</t>
        </is>
      </c>
      <c r="G315" t="inlineStr">
        <is>
          <t>Interaction à distance</t>
        </is>
      </c>
      <c r="H315" t="n">
        <v>44134</v>
      </c>
      <c r="I315" t="inlineStr">
        <is>
          <t>30 min</t>
        </is>
      </c>
      <c r="J315" s="29">
        <f>IF([@[Date visite]]="","",YEAR([@[Date visite]]))</f>
        <v/>
      </c>
      <c r="K315" s="29">
        <f>IF([@[Date visite]]="","",MONTH([@[Date visite]]))</f>
        <v/>
      </c>
      <c r="L315" s="29">
        <f>IF([@Secteur]="","",IF(ISNUMBER(MATCH([@Secteur],{"S1","S2","S3","S4","S5","S6"},0)),1,0))</f>
        <v/>
      </c>
      <c r="M315">
        <f>IF([@Identifiant]="","",XLOOKUP([@Identifiant],tblMedecins[Identifiant],tblMedecins[R?gion],""))</f>
        <v/>
      </c>
      <c r="N315">
        <f>IF([@RegionMedecin]="","",IF(OR([@RegionMedecin]="Nord",[@RegionMedecin]="Sud"),[@RegionMedecin],"Hors_cible"))</f>
        <v/>
      </c>
      <c r="O315" s="29">
        <f>IF([@[Dur?e de la visite]]="","",VALUE(SUBSTITUTE([@[Dur?e de la visite]]," min","")))</f>
        <v/>
      </c>
      <c r="P315" s="29">
        <f>IF([@[Mode de visite]]="","",--([@[Mode de visite]]="Face ? face"))</f>
        <v/>
      </c>
      <c r="Q315" s="29">
        <f>IF([@[Mode de visite]]="","",--([@[Mode de visite]]="Interaction ? distance"))</f>
        <v/>
      </c>
    </row>
    <row r="316">
      <c r="B316" t="inlineStr">
        <is>
          <t>BM00083</t>
        </is>
      </c>
      <c r="C316" t="inlineStr">
        <is>
          <t>Michalo</t>
        </is>
      </c>
      <c r="D316" t="inlineStr">
        <is>
          <t>Louis</t>
        </is>
      </c>
      <c r="E316" t="inlineStr">
        <is>
          <t>S2</t>
        </is>
      </c>
      <c r="F316" t="inlineStr">
        <is>
          <t>Michel STROGOFF</t>
        </is>
      </c>
      <c r="G316" t="inlineStr">
        <is>
          <t>Interaction à distance</t>
        </is>
      </c>
      <c r="H316" t="n">
        <v>44158</v>
      </c>
      <c r="I316" t="inlineStr">
        <is>
          <t>30 min</t>
        </is>
      </c>
      <c r="J316" s="29">
        <f>IF([@[Date visite]]="","",YEAR([@[Date visite]]))</f>
        <v/>
      </c>
      <c r="K316" s="29">
        <f>IF([@[Date visite]]="","",MONTH([@[Date visite]]))</f>
        <v/>
      </c>
      <c r="L316" s="29">
        <f>IF([@Secteur]="","",IF(ISNUMBER(MATCH([@Secteur],{"S1","S2","S3","S4","S5","S6"},0)),1,0))</f>
        <v/>
      </c>
      <c r="M316">
        <f>IF([@Identifiant]="","",XLOOKUP([@Identifiant],tblMedecins[Identifiant],tblMedecins[R?gion],""))</f>
        <v/>
      </c>
      <c r="N316">
        <f>IF([@RegionMedecin]="","",IF(OR([@RegionMedecin]="Nord",[@RegionMedecin]="Sud"),[@RegionMedecin],"Hors_cible"))</f>
        <v/>
      </c>
      <c r="O316" s="29">
        <f>IF([@[Dur?e de la visite]]="","",VALUE(SUBSTITUTE([@[Dur?e de la visite]]," min","")))</f>
        <v/>
      </c>
      <c r="P316" s="29">
        <f>IF([@[Mode de visite]]="","",--([@[Mode de visite]]="Face ? face"))</f>
        <v/>
      </c>
      <c r="Q316" s="29">
        <f>IF([@[Mode de visite]]="","",--([@[Mode de visite]]="Interaction ? distance"))</f>
        <v/>
      </c>
    </row>
    <row r="317">
      <c r="B317" t="inlineStr">
        <is>
          <t>BM00100</t>
        </is>
      </c>
      <c r="C317" t="inlineStr">
        <is>
          <t>McLane</t>
        </is>
      </c>
      <c r="D317" t="inlineStr">
        <is>
          <t>Jerry</t>
        </is>
      </c>
      <c r="E317" t="inlineStr">
        <is>
          <t>S2</t>
        </is>
      </c>
      <c r="F317" t="inlineStr">
        <is>
          <t>Michel STROGOFF</t>
        </is>
      </c>
      <c r="G317" t="inlineStr">
        <is>
          <t>Interaction à distance</t>
        </is>
      </c>
      <c r="H317" t="n">
        <v>44158</v>
      </c>
      <c r="I317" t="inlineStr">
        <is>
          <t>30 min</t>
        </is>
      </c>
      <c r="J317" s="29">
        <f>IF([@[Date visite]]="","",YEAR([@[Date visite]]))</f>
        <v/>
      </c>
      <c r="K317" s="29">
        <f>IF([@[Date visite]]="","",MONTH([@[Date visite]]))</f>
        <v/>
      </c>
      <c r="L317" s="29">
        <f>IF([@Secteur]="","",IF(ISNUMBER(MATCH([@Secteur],{"S1","S2","S3","S4","S5","S6"},0)),1,0))</f>
        <v/>
      </c>
      <c r="M317">
        <f>IF([@Identifiant]="","",XLOOKUP([@Identifiant],tblMedecins[Identifiant],tblMedecins[R?gion],""))</f>
        <v/>
      </c>
      <c r="N317">
        <f>IF([@RegionMedecin]="","",IF(OR([@RegionMedecin]="Nord",[@RegionMedecin]="Sud"),[@RegionMedecin],"Hors_cible"))</f>
        <v/>
      </c>
      <c r="O317" s="29">
        <f>IF([@[Dur?e de la visite]]="","",VALUE(SUBSTITUTE([@[Dur?e de la visite]]," min","")))</f>
        <v/>
      </c>
      <c r="P317" s="29">
        <f>IF([@[Mode de visite]]="","",--([@[Mode de visite]]="Face ? face"))</f>
        <v/>
      </c>
      <c r="Q317" s="29">
        <f>IF([@[Mode de visite]]="","",--([@[Mode de visite]]="Interaction ? distance"))</f>
        <v/>
      </c>
    </row>
    <row r="318">
      <c r="B318" t="inlineStr">
        <is>
          <t>BM00073</t>
        </is>
      </c>
      <c r="C318" t="inlineStr">
        <is>
          <t>Céline</t>
        </is>
      </c>
      <c r="D318" t="inlineStr">
        <is>
          <t>Serena</t>
        </is>
      </c>
      <c r="E318" t="inlineStr">
        <is>
          <t>S2</t>
        </is>
      </c>
      <c r="F318" t="inlineStr">
        <is>
          <t>Michel STROGOFF</t>
        </is>
      </c>
      <c r="G318" t="inlineStr">
        <is>
          <t>Interaction à distance</t>
        </is>
      </c>
      <c r="H318" t="n">
        <v>44176</v>
      </c>
      <c r="I318" t="inlineStr">
        <is>
          <t>30 min</t>
        </is>
      </c>
      <c r="J318" s="29">
        <f>IF([@[Date visite]]="","",YEAR([@[Date visite]]))</f>
        <v/>
      </c>
      <c r="K318" s="29">
        <f>IF([@[Date visite]]="","",MONTH([@[Date visite]]))</f>
        <v/>
      </c>
      <c r="L318" s="29">
        <f>IF([@Secteur]="","",IF(ISNUMBER(MATCH([@Secteur],{"S1","S2","S3","S4","S5","S6"},0)),1,0))</f>
        <v/>
      </c>
      <c r="M318">
        <f>IF([@Identifiant]="","",XLOOKUP([@Identifiant],tblMedecins[Identifiant],tblMedecins[R?gion],""))</f>
        <v/>
      </c>
      <c r="N318">
        <f>IF([@RegionMedecin]="","",IF(OR([@RegionMedecin]="Nord",[@RegionMedecin]="Sud"),[@RegionMedecin],"Hors_cible"))</f>
        <v/>
      </c>
      <c r="O318" s="29">
        <f>IF([@[Dur?e de la visite]]="","",VALUE(SUBSTITUTE([@[Dur?e de la visite]]," min","")))</f>
        <v/>
      </c>
      <c r="P318" s="29">
        <f>IF([@[Mode de visite]]="","",--([@[Mode de visite]]="Face ? face"))</f>
        <v/>
      </c>
      <c r="Q318" s="29">
        <f>IF([@[Mode de visite]]="","",--([@[Mode de visite]]="Interaction ? distance"))</f>
        <v/>
      </c>
    </row>
    <row r="319">
      <c r="B319" t="inlineStr">
        <is>
          <t>BM00093</t>
        </is>
      </c>
      <c r="C319" t="inlineStr">
        <is>
          <t>Hugo</t>
        </is>
      </c>
      <c r="D319" t="inlineStr">
        <is>
          <t>Jean-Jacques</t>
        </is>
      </c>
      <c r="E319" t="inlineStr">
        <is>
          <t>S2</t>
        </is>
      </c>
      <c r="F319" t="inlineStr">
        <is>
          <t>Michel STROGOFF</t>
        </is>
      </c>
      <c r="G319" t="inlineStr">
        <is>
          <t>Interaction à distance</t>
        </is>
      </c>
      <c r="H319" t="n">
        <v>44178</v>
      </c>
      <c r="I319" t="inlineStr">
        <is>
          <t>30 min</t>
        </is>
      </c>
      <c r="J319" s="29">
        <f>IF([@[Date visite]]="","",YEAR([@[Date visite]]))</f>
        <v/>
      </c>
      <c r="K319" s="29">
        <f>IF([@[Date visite]]="","",MONTH([@[Date visite]]))</f>
        <v/>
      </c>
      <c r="L319" s="29">
        <f>IF([@Secteur]="","",IF(ISNUMBER(MATCH([@Secteur],{"S1","S2","S3","S4","S5","S6"},0)),1,0))</f>
        <v/>
      </c>
      <c r="M319">
        <f>IF([@Identifiant]="","",XLOOKUP([@Identifiant],tblMedecins[Identifiant],tblMedecins[R?gion],""))</f>
        <v/>
      </c>
      <c r="N319">
        <f>IF([@RegionMedecin]="","",IF(OR([@RegionMedecin]="Nord",[@RegionMedecin]="Sud"),[@RegionMedecin],"Hors_cible"))</f>
        <v/>
      </c>
      <c r="O319" s="29">
        <f>IF([@[Dur?e de la visite]]="","",VALUE(SUBSTITUTE([@[Dur?e de la visite]]," min","")))</f>
        <v/>
      </c>
      <c r="P319" s="29">
        <f>IF([@[Mode de visite]]="","",--([@[Mode de visite]]="Face ? face"))</f>
        <v/>
      </c>
      <c r="Q319" s="29">
        <f>IF([@[Mode de visite]]="","",--([@[Mode de visite]]="Interaction ? distance"))</f>
        <v/>
      </c>
    </row>
    <row r="320">
      <c r="B320" t="inlineStr">
        <is>
          <t>BM00142</t>
        </is>
      </c>
      <c r="C320" t="inlineStr">
        <is>
          <t>Harrison</t>
        </is>
      </c>
      <c r="D320" t="inlineStr">
        <is>
          <t>André</t>
        </is>
      </c>
      <c r="E320" t="inlineStr">
        <is>
          <t>S2</t>
        </is>
      </c>
      <c r="F320" t="inlineStr">
        <is>
          <t>Michel STROGOFF</t>
        </is>
      </c>
      <c r="G320" t="inlineStr">
        <is>
          <t>Interaction à distance</t>
        </is>
      </c>
      <c r="H320" t="n">
        <v>44184</v>
      </c>
      <c r="I320" t="inlineStr">
        <is>
          <t>30 min</t>
        </is>
      </c>
      <c r="J320" s="29">
        <f>IF([@[Date visite]]="","",YEAR([@[Date visite]]))</f>
        <v/>
      </c>
      <c r="K320" s="29">
        <f>IF([@[Date visite]]="","",MONTH([@[Date visite]]))</f>
        <v/>
      </c>
      <c r="L320" s="29">
        <f>IF([@Secteur]="","",IF(ISNUMBER(MATCH([@Secteur],{"S1","S2","S3","S4","S5","S6"},0)),1,0))</f>
        <v/>
      </c>
      <c r="M320">
        <f>IF([@Identifiant]="","",XLOOKUP([@Identifiant],tblMedecins[Identifiant],tblMedecins[R?gion],""))</f>
        <v/>
      </c>
      <c r="N320">
        <f>IF([@RegionMedecin]="","",IF(OR([@RegionMedecin]="Nord",[@RegionMedecin]="Sud"),[@RegionMedecin],"Hors_cible"))</f>
        <v/>
      </c>
      <c r="O320" s="29">
        <f>IF([@[Dur?e de la visite]]="","",VALUE(SUBSTITUTE([@[Dur?e de la visite]]," min","")))</f>
        <v/>
      </c>
      <c r="P320" s="29">
        <f>IF([@[Mode de visite]]="","",--([@[Mode de visite]]="Face ? face"))</f>
        <v/>
      </c>
      <c r="Q320" s="29">
        <f>IF([@[Mode de visite]]="","",--([@[Mode de visite]]="Interaction ? distance"))</f>
        <v/>
      </c>
    </row>
    <row r="321">
      <c r="B321" t="inlineStr">
        <is>
          <t>BM00058</t>
        </is>
      </c>
      <c r="C321" t="inlineStr">
        <is>
          <t>Star</t>
        </is>
      </c>
      <c r="D321" t="inlineStr">
        <is>
          <t>Léa</t>
        </is>
      </c>
      <c r="E321" t="inlineStr">
        <is>
          <t>S2</t>
        </is>
      </c>
      <c r="F321" t="inlineStr">
        <is>
          <t>Michel STROGOFF</t>
        </is>
      </c>
      <c r="G321" t="inlineStr">
        <is>
          <t>Interaction à distance</t>
        </is>
      </c>
      <c r="H321" t="n">
        <v>44187</v>
      </c>
      <c r="I321" t="inlineStr">
        <is>
          <t>30 min</t>
        </is>
      </c>
      <c r="J321" s="29">
        <f>IF([@[Date visite]]="","",YEAR([@[Date visite]]))</f>
        <v/>
      </c>
      <c r="K321" s="29">
        <f>IF([@[Date visite]]="","",MONTH([@[Date visite]]))</f>
        <v/>
      </c>
      <c r="L321" s="29">
        <f>IF([@Secteur]="","",IF(ISNUMBER(MATCH([@Secteur],{"S1","S2","S3","S4","S5","S6"},0)),1,0))</f>
        <v/>
      </c>
      <c r="M321">
        <f>IF([@Identifiant]="","",XLOOKUP([@Identifiant],tblMedecins[Identifiant],tblMedecins[R?gion],""))</f>
        <v/>
      </c>
      <c r="N321">
        <f>IF([@RegionMedecin]="","",IF(OR([@RegionMedecin]="Nord",[@RegionMedecin]="Sud"),[@RegionMedecin],"Hors_cible"))</f>
        <v/>
      </c>
      <c r="O321" s="29">
        <f>IF([@[Dur?e de la visite]]="","",VALUE(SUBSTITUTE([@[Dur?e de la visite]]," min","")))</f>
        <v/>
      </c>
      <c r="P321" s="29">
        <f>IF([@[Mode de visite]]="","",--([@[Mode de visite]]="Face ? face"))</f>
        <v/>
      </c>
      <c r="Q321" s="29">
        <f>IF([@[Mode de visite]]="","",--([@[Mode de visite]]="Interaction ? distance"))</f>
        <v/>
      </c>
    </row>
    <row r="322">
      <c r="B322" t="inlineStr">
        <is>
          <t>BM00128</t>
        </is>
      </c>
      <c r="C322" t="inlineStr">
        <is>
          <t>Diaz</t>
        </is>
      </c>
      <c r="D322" t="inlineStr">
        <is>
          <t>Cléopatre</t>
        </is>
      </c>
      <c r="E322" t="inlineStr">
        <is>
          <t>S2</t>
        </is>
      </c>
      <c r="F322" t="inlineStr">
        <is>
          <t>Michel STROGOFF</t>
        </is>
      </c>
      <c r="G322" t="inlineStr">
        <is>
          <t>Interaction à distance</t>
        </is>
      </c>
      <c r="H322" t="n">
        <v>44195</v>
      </c>
      <c r="I322" t="inlineStr">
        <is>
          <t>30 min</t>
        </is>
      </c>
      <c r="J322" s="29">
        <f>IF([@[Date visite]]="","",YEAR([@[Date visite]]))</f>
        <v/>
      </c>
      <c r="K322" s="29">
        <f>IF([@[Date visite]]="","",MONTH([@[Date visite]]))</f>
        <v/>
      </c>
      <c r="L322" s="29">
        <f>IF([@Secteur]="","",IF(ISNUMBER(MATCH([@Secteur],{"S1","S2","S3","S4","S5","S6"},0)),1,0))</f>
        <v/>
      </c>
      <c r="M322">
        <f>IF([@Identifiant]="","",XLOOKUP([@Identifiant],tblMedecins[Identifiant],tblMedecins[R?gion],""))</f>
        <v/>
      </c>
      <c r="N322">
        <f>IF([@RegionMedecin]="","",IF(OR([@RegionMedecin]="Nord",[@RegionMedecin]="Sud"),[@RegionMedecin],"Hors_cible"))</f>
        <v/>
      </c>
      <c r="O322" s="29">
        <f>IF([@[Dur?e de la visite]]="","",VALUE(SUBSTITUTE([@[Dur?e de la visite]]," min","")))</f>
        <v/>
      </c>
      <c r="P322" s="29">
        <f>IF([@[Mode de visite]]="","",--([@[Mode de visite]]="Face ? face"))</f>
        <v/>
      </c>
      <c r="Q322" s="29">
        <f>IF([@[Mode de visite]]="","",--([@[Mode de visite]]="Interaction ? distance"))</f>
        <v/>
      </c>
    </row>
    <row r="323">
      <c r="B323" t="inlineStr">
        <is>
          <t>BM00121</t>
        </is>
      </c>
      <c r="C323" t="inlineStr">
        <is>
          <t>Brassens</t>
        </is>
      </c>
      <c r="D323" t="inlineStr">
        <is>
          <t>Margaret</t>
        </is>
      </c>
      <c r="E323" t="inlineStr">
        <is>
          <t>S4</t>
        </is>
      </c>
      <c r="F323" t="inlineStr">
        <is>
          <t>Agatha CHRISTIE</t>
        </is>
      </c>
      <c r="G323" t="inlineStr">
        <is>
          <t>Face à face</t>
        </is>
      </c>
      <c r="H323" t="n">
        <v>43835</v>
      </c>
      <c r="I323" t="inlineStr">
        <is>
          <t>45 min</t>
        </is>
      </c>
      <c r="J323" s="29">
        <f>IF([@[Date visite]]="","",YEAR([@[Date visite]]))</f>
        <v/>
      </c>
      <c r="K323" s="29">
        <f>IF([@[Date visite]]="","",MONTH([@[Date visite]]))</f>
        <v/>
      </c>
      <c r="L323" s="29">
        <f>IF([@Secteur]="","",IF(ISNUMBER(MATCH([@Secteur],{"S1","S2","S3","S4","S5","S6"},0)),1,0))</f>
        <v/>
      </c>
      <c r="M323">
        <f>IF([@Identifiant]="","",XLOOKUP([@Identifiant],tblMedecins[Identifiant],tblMedecins[R?gion],""))</f>
        <v/>
      </c>
      <c r="N323">
        <f>IF([@RegionMedecin]="","",IF(OR([@RegionMedecin]="Nord",[@RegionMedecin]="Sud"),[@RegionMedecin],"Hors_cible"))</f>
        <v/>
      </c>
      <c r="O323" s="29">
        <f>IF([@[Dur?e de la visite]]="","",VALUE(SUBSTITUTE([@[Dur?e de la visite]]," min","")))</f>
        <v/>
      </c>
      <c r="P323" s="29">
        <f>IF([@[Mode de visite]]="","",--([@[Mode de visite]]="Face ? face"))</f>
        <v/>
      </c>
      <c r="Q323" s="29">
        <f>IF([@[Mode de visite]]="","",--([@[Mode de visite]]="Interaction ? distance"))</f>
        <v/>
      </c>
    </row>
    <row r="324">
      <c r="B324" t="inlineStr">
        <is>
          <t>BM00040</t>
        </is>
      </c>
      <c r="C324" t="inlineStr">
        <is>
          <t>Zeta-Jones</t>
        </is>
      </c>
      <c r="D324" t="inlineStr">
        <is>
          <t>Valéry</t>
        </is>
      </c>
      <c r="E324" t="inlineStr">
        <is>
          <t>S4</t>
        </is>
      </c>
      <c r="F324" t="inlineStr">
        <is>
          <t>Agatha CHRISTIE</t>
        </is>
      </c>
      <c r="G324" t="inlineStr">
        <is>
          <t>Face à face</t>
        </is>
      </c>
      <c r="H324" t="n">
        <v>43879</v>
      </c>
      <c r="I324" t="inlineStr">
        <is>
          <t>45 min</t>
        </is>
      </c>
      <c r="J324" s="29">
        <f>IF([@[Date visite]]="","",YEAR([@[Date visite]]))</f>
        <v/>
      </c>
      <c r="K324" s="29">
        <f>IF([@[Date visite]]="","",MONTH([@[Date visite]]))</f>
        <v/>
      </c>
      <c r="L324" s="29">
        <f>IF([@Secteur]="","",IF(ISNUMBER(MATCH([@Secteur],{"S1","S2","S3","S4","S5","S6"},0)),1,0))</f>
        <v/>
      </c>
      <c r="M324">
        <f>IF([@Identifiant]="","",XLOOKUP([@Identifiant],tblMedecins[Identifiant],tblMedecins[R?gion],""))</f>
        <v/>
      </c>
      <c r="N324">
        <f>IF([@RegionMedecin]="","",IF(OR([@RegionMedecin]="Nord",[@RegionMedecin]="Sud"),[@RegionMedecin],"Hors_cible"))</f>
        <v/>
      </c>
      <c r="O324" s="29">
        <f>IF([@[Dur?e de la visite]]="","",VALUE(SUBSTITUTE([@[Dur?e de la visite]]," min","")))</f>
        <v/>
      </c>
      <c r="P324" s="29">
        <f>IF([@[Mode de visite]]="","",--([@[Mode de visite]]="Face ? face"))</f>
        <v/>
      </c>
      <c r="Q324" s="29">
        <f>IF([@[Mode de visite]]="","",--([@[Mode de visite]]="Interaction ? distance"))</f>
        <v/>
      </c>
    </row>
    <row r="325">
      <c r="B325" t="inlineStr">
        <is>
          <t>BM00059</t>
        </is>
      </c>
      <c r="C325" t="inlineStr">
        <is>
          <t>Hugo</t>
        </is>
      </c>
      <c r="D325" t="inlineStr">
        <is>
          <t>Josiane</t>
        </is>
      </c>
      <c r="E325" t="inlineStr">
        <is>
          <t>S4</t>
        </is>
      </c>
      <c r="F325" t="inlineStr">
        <is>
          <t>Agatha CHRISTIE</t>
        </is>
      </c>
      <c r="G325" t="inlineStr">
        <is>
          <t>Face à face</t>
        </is>
      </c>
      <c r="H325" t="n">
        <v>43890</v>
      </c>
      <c r="I325" t="inlineStr">
        <is>
          <t>45 min</t>
        </is>
      </c>
      <c r="J325" s="29">
        <f>IF([@[Date visite]]="","",YEAR([@[Date visite]]))</f>
        <v/>
      </c>
      <c r="K325" s="29">
        <f>IF([@[Date visite]]="","",MONTH([@[Date visite]]))</f>
        <v/>
      </c>
      <c r="L325" s="29">
        <f>IF([@Secteur]="","",IF(ISNUMBER(MATCH([@Secteur],{"S1","S2","S3","S4","S5","S6"},0)),1,0))</f>
        <v/>
      </c>
      <c r="M325">
        <f>IF([@Identifiant]="","",XLOOKUP([@Identifiant],tblMedecins[Identifiant],tblMedecins[R?gion],""))</f>
        <v/>
      </c>
      <c r="N325">
        <f>IF([@RegionMedecin]="","",IF(OR([@RegionMedecin]="Nord",[@RegionMedecin]="Sud"),[@RegionMedecin],"Hors_cible"))</f>
        <v/>
      </c>
      <c r="O325" s="29">
        <f>IF([@[Dur?e de la visite]]="","",VALUE(SUBSTITUTE([@[Dur?e de la visite]]," min","")))</f>
        <v/>
      </c>
      <c r="P325" s="29">
        <f>IF([@[Mode de visite]]="","",--([@[Mode de visite]]="Face ? face"))</f>
        <v/>
      </c>
      <c r="Q325" s="29">
        <f>IF([@[Mode de visite]]="","",--([@[Mode de visite]]="Interaction ? distance"))</f>
        <v/>
      </c>
    </row>
    <row r="326">
      <c r="B326" t="inlineStr">
        <is>
          <t>BM00030</t>
        </is>
      </c>
      <c r="C326" t="inlineStr">
        <is>
          <t>Orban</t>
        </is>
      </c>
      <c r="D326" t="inlineStr">
        <is>
          <t>Zoltan</t>
        </is>
      </c>
      <c r="E326" t="inlineStr">
        <is>
          <t>S4</t>
        </is>
      </c>
      <c r="F326" t="inlineStr">
        <is>
          <t>Agatha CHRISTIE</t>
        </is>
      </c>
      <c r="G326" t="inlineStr">
        <is>
          <t>Face à face</t>
        </is>
      </c>
      <c r="H326" t="n">
        <v>43924</v>
      </c>
      <c r="I326" t="inlineStr">
        <is>
          <t>45 min</t>
        </is>
      </c>
      <c r="J326" s="29">
        <f>IF([@[Date visite]]="","",YEAR([@[Date visite]]))</f>
        <v/>
      </c>
      <c r="K326" s="29">
        <f>IF([@[Date visite]]="","",MONTH([@[Date visite]]))</f>
        <v/>
      </c>
      <c r="L326" s="29">
        <f>IF([@Secteur]="","",IF(ISNUMBER(MATCH([@Secteur],{"S1","S2","S3","S4","S5","S6"},0)),1,0))</f>
        <v/>
      </c>
      <c r="M326">
        <f>IF([@Identifiant]="","",XLOOKUP([@Identifiant],tblMedecins[Identifiant],tblMedecins[R?gion],""))</f>
        <v/>
      </c>
      <c r="N326">
        <f>IF([@RegionMedecin]="","",IF(OR([@RegionMedecin]="Nord",[@RegionMedecin]="Sud"),[@RegionMedecin],"Hors_cible"))</f>
        <v/>
      </c>
      <c r="O326" s="29">
        <f>IF([@[Dur?e de la visite]]="","",VALUE(SUBSTITUTE([@[Dur?e de la visite]]," min","")))</f>
        <v/>
      </c>
      <c r="P326" s="29">
        <f>IF([@[Mode de visite]]="","",--([@[Mode de visite]]="Face ? face"))</f>
        <v/>
      </c>
      <c r="Q326" s="29">
        <f>IF([@[Mode de visite]]="","",--([@[Mode de visite]]="Interaction ? distance"))</f>
        <v/>
      </c>
    </row>
    <row r="327">
      <c r="B327" t="inlineStr">
        <is>
          <t>BM00001</t>
        </is>
      </c>
      <c r="C327" t="inlineStr">
        <is>
          <t>McLane</t>
        </is>
      </c>
      <c r="D327" t="inlineStr">
        <is>
          <t>Hervé</t>
        </is>
      </c>
      <c r="E327" t="inlineStr">
        <is>
          <t>S4</t>
        </is>
      </c>
      <c r="F327" t="inlineStr">
        <is>
          <t>Agatha CHRISTIE</t>
        </is>
      </c>
      <c r="G327" t="inlineStr">
        <is>
          <t>Face à face</t>
        </is>
      </c>
      <c r="H327" t="n">
        <v>43950</v>
      </c>
      <c r="I327" t="inlineStr">
        <is>
          <t>45 min</t>
        </is>
      </c>
      <c r="J327" s="29">
        <f>IF([@[Date visite]]="","",YEAR([@[Date visite]]))</f>
        <v/>
      </c>
      <c r="K327" s="29">
        <f>IF([@[Date visite]]="","",MONTH([@[Date visite]]))</f>
        <v/>
      </c>
      <c r="L327" s="29">
        <f>IF([@Secteur]="","",IF(ISNUMBER(MATCH([@Secteur],{"S1","S2","S3","S4","S5","S6"},0)),1,0))</f>
        <v/>
      </c>
      <c r="M327">
        <f>IF([@Identifiant]="","",XLOOKUP([@Identifiant],tblMedecins[Identifiant],tblMedecins[R?gion],""))</f>
        <v/>
      </c>
      <c r="N327">
        <f>IF([@RegionMedecin]="","",IF(OR([@RegionMedecin]="Nord",[@RegionMedecin]="Sud"),[@RegionMedecin],"Hors_cible"))</f>
        <v/>
      </c>
      <c r="O327" s="29">
        <f>IF([@[Dur?e de la visite]]="","",VALUE(SUBSTITUTE([@[Dur?e de la visite]]," min","")))</f>
        <v/>
      </c>
      <c r="P327" s="29">
        <f>IF([@[Mode de visite]]="","",--([@[Mode de visite]]="Face ? face"))</f>
        <v/>
      </c>
      <c r="Q327" s="29">
        <f>IF([@[Mode de visite]]="","",--([@[Mode de visite]]="Interaction ? distance"))</f>
        <v/>
      </c>
    </row>
    <row r="328">
      <c r="B328" t="inlineStr">
        <is>
          <t>BM00030</t>
        </is>
      </c>
      <c r="C328" t="inlineStr">
        <is>
          <t>Orban</t>
        </is>
      </c>
      <c r="D328" t="inlineStr">
        <is>
          <t>Zoltan</t>
        </is>
      </c>
      <c r="E328" t="inlineStr">
        <is>
          <t>S4</t>
        </is>
      </c>
      <c r="F328" t="inlineStr">
        <is>
          <t>Agatha CHRISTIE</t>
        </is>
      </c>
      <c r="G328" t="inlineStr">
        <is>
          <t>Face à face</t>
        </is>
      </c>
      <c r="H328" t="n">
        <v>43998</v>
      </c>
      <c r="I328" t="inlineStr">
        <is>
          <t>45 min</t>
        </is>
      </c>
      <c r="J328" s="29">
        <f>IF([@[Date visite]]="","",YEAR([@[Date visite]]))</f>
        <v/>
      </c>
      <c r="K328" s="29">
        <f>IF([@[Date visite]]="","",MONTH([@[Date visite]]))</f>
        <v/>
      </c>
      <c r="L328" s="29">
        <f>IF([@Secteur]="","",IF(ISNUMBER(MATCH([@Secteur],{"S1","S2","S3","S4","S5","S6"},0)),1,0))</f>
        <v/>
      </c>
      <c r="M328">
        <f>IF([@Identifiant]="","",XLOOKUP([@Identifiant],tblMedecins[Identifiant],tblMedecins[R?gion],""))</f>
        <v/>
      </c>
      <c r="N328">
        <f>IF([@RegionMedecin]="","",IF(OR([@RegionMedecin]="Nord",[@RegionMedecin]="Sud"),[@RegionMedecin],"Hors_cible"))</f>
        <v/>
      </c>
      <c r="O328" s="29">
        <f>IF([@[Dur?e de la visite]]="","",VALUE(SUBSTITUTE([@[Dur?e de la visite]]," min","")))</f>
        <v/>
      </c>
      <c r="P328" s="29">
        <f>IF([@[Mode de visite]]="","",--([@[Mode de visite]]="Face ? face"))</f>
        <v/>
      </c>
      <c r="Q328" s="29">
        <f>IF([@[Mode de visite]]="","",--([@[Mode de visite]]="Interaction ? distance"))</f>
        <v/>
      </c>
    </row>
    <row r="329">
      <c r="B329" t="inlineStr">
        <is>
          <t>BM00094</t>
        </is>
      </c>
      <c r="C329" t="inlineStr">
        <is>
          <t>Vidal</t>
        </is>
      </c>
      <c r="D329" t="inlineStr">
        <is>
          <t>Berthe</t>
        </is>
      </c>
      <c r="E329" t="inlineStr">
        <is>
          <t>S4</t>
        </is>
      </c>
      <c r="F329" t="inlineStr">
        <is>
          <t>Agatha CHRISTIE</t>
        </is>
      </c>
      <c r="G329" t="inlineStr">
        <is>
          <t>Face à face</t>
        </is>
      </c>
      <c r="H329" t="n">
        <v>43998</v>
      </c>
      <c r="I329" t="inlineStr">
        <is>
          <t>45 min</t>
        </is>
      </c>
      <c r="J329" s="29">
        <f>IF([@[Date visite]]="","",YEAR([@[Date visite]]))</f>
        <v/>
      </c>
      <c r="K329" s="29">
        <f>IF([@[Date visite]]="","",MONTH([@[Date visite]]))</f>
        <v/>
      </c>
      <c r="L329" s="29">
        <f>IF([@Secteur]="","",IF(ISNUMBER(MATCH([@Secteur],{"S1","S2","S3","S4","S5","S6"},0)),1,0))</f>
        <v/>
      </c>
      <c r="M329">
        <f>IF([@Identifiant]="","",XLOOKUP([@Identifiant],tblMedecins[Identifiant],tblMedecins[R?gion],""))</f>
        <v/>
      </c>
      <c r="N329">
        <f>IF([@RegionMedecin]="","",IF(OR([@RegionMedecin]="Nord",[@RegionMedecin]="Sud"),[@RegionMedecin],"Hors_cible"))</f>
        <v/>
      </c>
      <c r="O329" s="29">
        <f>IF([@[Dur?e de la visite]]="","",VALUE(SUBSTITUTE([@[Dur?e de la visite]]," min","")))</f>
        <v/>
      </c>
      <c r="P329" s="29">
        <f>IF([@[Mode de visite]]="","",--([@[Mode de visite]]="Face ? face"))</f>
        <v/>
      </c>
      <c r="Q329" s="29">
        <f>IF([@[Mode de visite]]="","",--([@[Mode de visite]]="Interaction ? distance"))</f>
        <v/>
      </c>
    </row>
    <row r="330">
      <c r="B330" t="inlineStr">
        <is>
          <t>BM00059</t>
        </is>
      </c>
      <c r="C330" t="inlineStr">
        <is>
          <t>Hugo</t>
        </is>
      </c>
      <c r="D330" t="inlineStr">
        <is>
          <t>Josiane</t>
        </is>
      </c>
      <c r="E330" t="inlineStr">
        <is>
          <t>S4</t>
        </is>
      </c>
      <c r="F330" t="inlineStr">
        <is>
          <t>Agatha CHRISTIE</t>
        </is>
      </c>
      <c r="G330" t="inlineStr">
        <is>
          <t>Face à face</t>
        </is>
      </c>
      <c r="H330" t="n">
        <v>44006</v>
      </c>
      <c r="I330" t="inlineStr">
        <is>
          <t>45 min</t>
        </is>
      </c>
      <c r="J330" s="29">
        <f>IF([@[Date visite]]="","",YEAR([@[Date visite]]))</f>
        <v/>
      </c>
      <c r="K330" s="29">
        <f>IF([@[Date visite]]="","",MONTH([@[Date visite]]))</f>
        <v/>
      </c>
      <c r="L330" s="29">
        <f>IF([@Secteur]="","",IF(ISNUMBER(MATCH([@Secteur],{"S1","S2","S3","S4","S5","S6"},0)),1,0))</f>
        <v/>
      </c>
      <c r="M330">
        <f>IF([@Identifiant]="","",XLOOKUP([@Identifiant],tblMedecins[Identifiant],tblMedecins[R?gion],""))</f>
        <v/>
      </c>
      <c r="N330">
        <f>IF([@RegionMedecin]="","",IF(OR([@RegionMedecin]="Nord",[@RegionMedecin]="Sud"),[@RegionMedecin],"Hors_cible"))</f>
        <v/>
      </c>
      <c r="O330" s="29">
        <f>IF([@[Dur?e de la visite]]="","",VALUE(SUBSTITUTE([@[Dur?e de la visite]]," min","")))</f>
        <v/>
      </c>
      <c r="P330" s="29">
        <f>IF([@[Mode de visite]]="","",--([@[Mode de visite]]="Face ? face"))</f>
        <v/>
      </c>
      <c r="Q330" s="29">
        <f>IF([@[Mode de visite]]="","",--([@[Mode de visite]]="Interaction ? distance"))</f>
        <v/>
      </c>
    </row>
    <row r="331">
      <c r="B331" t="inlineStr">
        <is>
          <t>BM00138</t>
        </is>
      </c>
      <c r="C331" t="inlineStr">
        <is>
          <t>Céline</t>
        </is>
      </c>
      <c r="D331" t="inlineStr">
        <is>
          <t>Valéry</t>
        </is>
      </c>
      <c r="E331" t="inlineStr">
        <is>
          <t>S4</t>
        </is>
      </c>
      <c r="F331" t="inlineStr">
        <is>
          <t>Agatha CHRISTIE</t>
        </is>
      </c>
      <c r="G331" t="inlineStr">
        <is>
          <t>Face à face</t>
        </is>
      </c>
      <c r="H331" t="n">
        <v>44013</v>
      </c>
      <c r="I331" t="inlineStr">
        <is>
          <t>45 min</t>
        </is>
      </c>
      <c r="J331" s="29">
        <f>IF([@[Date visite]]="","",YEAR([@[Date visite]]))</f>
        <v/>
      </c>
      <c r="K331" s="29">
        <f>IF([@[Date visite]]="","",MONTH([@[Date visite]]))</f>
        <v/>
      </c>
      <c r="L331" s="29">
        <f>IF([@Secteur]="","",IF(ISNUMBER(MATCH([@Secteur],{"S1","S2","S3","S4","S5","S6"},0)),1,0))</f>
        <v/>
      </c>
      <c r="M331">
        <f>IF([@Identifiant]="","",XLOOKUP([@Identifiant],tblMedecins[Identifiant],tblMedecins[R?gion],""))</f>
        <v/>
      </c>
      <c r="N331">
        <f>IF([@RegionMedecin]="","",IF(OR([@RegionMedecin]="Nord",[@RegionMedecin]="Sud"),[@RegionMedecin],"Hors_cible"))</f>
        <v/>
      </c>
      <c r="O331" s="29">
        <f>IF([@[Dur?e de la visite]]="","",VALUE(SUBSTITUTE([@[Dur?e de la visite]]," min","")))</f>
        <v/>
      </c>
      <c r="P331" s="29">
        <f>IF([@[Mode de visite]]="","",--([@[Mode de visite]]="Face ? face"))</f>
        <v/>
      </c>
      <c r="Q331" s="29">
        <f>IF([@[Mode de visite]]="","",--([@[Mode de visite]]="Interaction ? distance"))</f>
        <v/>
      </c>
    </row>
    <row r="332">
      <c r="B332" t="inlineStr">
        <is>
          <t>BM00052</t>
        </is>
      </c>
      <c r="C332" t="inlineStr">
        <is>
          <t>Michalo</t>
        </is>
      </c>
      <c r="D332" t="inlineStr">
        <is>
          <t>Julia</t>
        </is>
      </c>
      <c r="E332" t="inlineStr">
        <is>
          <t>S4</t>
        </is>
      </c>
      <c r="F332" t="inlineStr">
        <is>
          <t>Agatha CHRISTIE</t>
        </is>
      </c>
      <c r="G332" t="inlineStr">
        <is>
          <t>Face à face</t>
        </is>
      </c>
      <c r="H332" t="n">
        <v>44038</v>
      </c>
      <c r="I332" t="inlineStr">
        <is>
          <t>45 min</t>
        </is>
      </c>
      <c r="J332" s="29">
        <f>IF([@[Date visite]]="","",YEAR([@[Date visite]]))</f>
        <v/>
      </c>
      <c r="K332" s="29">
        <f>IF([@[Date visite]]="","",MONTH([@[Date visite]]))</f>
        <v/>
      </c>
      <c r="L332" s="29">
        <f>IF([@Secteur]="","",IF(ISNUMBER(MATCH([@Secteur],{"S1","S2","S3","S4","S5","S6"},0)),1,0))</f>
        <v/>
      </c>
      <c r="M332">
        <f>IF([@Identifiant]="","",XLOOKUP([@Identifiant],tblMedecins[Identifiant],tblMedecins[R?gion],""))</f>
        <v/>
      </c>
      <c r="N332">
        <f>IF([@RegionMedecin]="","",IF(OR([@RegionMedecin]="Nord",[@RegionMedecin]="Sud"),[@RegionMedecin],"Hors_cible"))</f>
        <v/>
      </c>
      <c r="O332" s="29">
        <f>IF([@[Dur?e de la visite]]="","",VALUE(SUBSTITUTE([@[Dur?e de la visite]]," min","")))</f>
        <v/>
      </c>
      <c r="P332" s="29">
        <f>IF([@[Mode de visite]]="","",--([@[Mode de visite]]="Face ? face"))</f>
        <v/>
      </c>
      <c r="Q332" s="29">
        <f>IF([@[Mode de visite]]="","",--([@[Mode de visite]]="Interaction ? distance"))</f>
        <v/>
      </c>
    </row>
    <row r="333">
      <c r="B333" t="inlineStr">
        <is>
          <t>BM00085</t>
        </is>
      </c>
      <c r="C333" t="inlineStr">
        <is>
          <t>Hugo</t>
        </is>
      </c>
      <c r="D333" t="inlineStr">
        <is>
          <t>Fernande</t>
        </is>
      </c>
      <c r="E333" t="inlineStr">
        <is>
          <t>S4</t>
        </is>
      </c>
      <c r="F333" t="inlineStr">
        <is>
          <t>Agatha CHRISTIE</t>
        </is>
      </c>
      <c r="G333" t="inlineStr">
        <is>
          <t>Face à face</t>
        </is>
      </c>
      <c r="H333" t="n">
        <v>44052</v>
      </c>
      <c r="I333" t="inlineStr">
        <is>
          <t>45 min</t>
        </is>
      </c>
      <c r="J333" s="29">
        <f>IF([@[Date visite]]="","",YEAR([@[Date visite]]))</f>
        <v/>
      </c>
      <c r="K333" s="29">
        <f>IF([@[Date visite]]="","",MONTH([@[Date visite]]))</f>
        <v/>
      </c>
      <c r="L333" s="29">
        <f>IF([@Secteur]="","",IF(ISNUMBER(MATCH([@Secteur],{"S1","S2","S3","S4","S5","S6"},0)),1,0))</f>
        <v/>
      </c>
      <c r="M333">
        <f>IF([@Identifiant]="","",XLOOKUP([@Identifiant],tblMedecins[Identifiant],tblMedecins[R?gion],""))</f>
        <v/>
      </c>
      <c r="N333">
        <f>IF([@RegionMedecin]="","",IF(OR([@RegionMedecin]="Nord",[@RegionMedecin]="Sud"),[@RegionMedecin],"Hors_cible"))</f>
        <v/>
      </c>
      <c r="O333" s="29">
        <f>IF([@[Dur?e de la visite]]="","",VALUE(SUBSTITUTE([@[Dur?e de la visite]]," min","")))</f>
        <v/>
      </c>
      <c r="P333" s="29">
        <f>IF([@[Mode de visite]]="","",--([@[Mode de visite]]="Face ? face"))</f>
        <v/>
      </c>
      <c r="Q333" s="29">
        <f>IF([@[Mode de visite]]="","",--([@[Mode de visite]]="Interaction ? distance"))</f>
        <v/>
      </c>
    </row>
    <row r="334">
      <c r="B334" t="inlineStr">
        <is>
          <t>BM00138</t>
        </is>
      </c>
      <c r="C334" t="inlineStr">
        <is>
          <t>Céline</t>
        </is>
      </c>
      <c r="D334" t="inlineStr">
        <is>
          <t>Valéry</t>
        </is>
      </c>
      <c r="E334" t="inlineStr">
        <is>
          <t>S4</t>
        </is>
      </c>
      <c r="F334" t="inlineStr">
        <is>
          <t>Agatha CHRISTIE</t>
        </is>
      </c>
      <c r="G334" t="inlineStr">
        <is>
          <t>Face à face</t>
        </is>
      </c>
      <c r="H334" t="n">
        <v>44065</v>
      </c>
      <c r="I334" t="inlineStr">
        <is>
          <t>45 min</t>
        </is>
      </c>
      <c r="J334" s="29">
        <f>IF([@[Date visite]]="","",YEAR([@[Date visite]]))</f>
        <v/>
      </c>
      <c r="K334" s="29">
        <f>IF([@[Date visite]]="","",MONTH([@[Date visite]]))</f>
        <v/>
      </c>
      <c r="L334" s="29">
        <f>IF([@Secteur]="","",IF(ISNUMBER(MATCH([@Secteur],{"S1","S2","S3","S4","S5","S6"},0)),1,0))</f>
        <v/>
      </c>
      <c r="M334">
        <f>IF([@Identifiant]="","",XLOOKUP([@Identifiant],tblMedecins[Identifiant],tblMedecins[R?gion],""))</f>
        <v/>
      </c>
      <c r="N334">
        <f>IF([@RegionMedecin]="","",IF(OR([@RegionMedecin]="Nord",[@RegionMedecin]="Sud"),[@RegionMedecin],"Hors_cible"))</f>
        <v/>
      </c>
      <c r="O334" s="29">
        <f>IF([@[Dur?e de la visite]]="","",VALUE(SUBSTITUTE([@[Dur?e de la visite]]," min","")))</f>
        <v/>
      </c>
      <c r="P334" s="29">
        <f>IF([@[Mode de visite]]="","",--([@[Mode de visite]]="Face ? face"))</f>
        <v/>
      </c>
      <c r="Q334" s="29">
        <f>IF([@[Mode de visite]]="","",--([@[Mode de visite]]="Interaction ? distance"))</f>
        <v/>
      </c>
    </row>
    <row r="335">
      <c r="B335" t="inlineStr">
        <is>
          <t>BM00052</t>
        </is>
      </c>
      <c r="C335" t="inlineStr">
        <is>
          <t>Michalo</t>
        </is>
      </c>
      <c r="D335" t="inlineStr">
        <is>
          <t>Julia</t>
        </is>
      </c>
      <c r="E335" t="inlineStr">
        <is>
          <t>S4</t>
        </is>
      </c>
      <c r="F335" t="inlineStr">
        <is>
          <t>Agatha CHRISTIE</t>
        </is>
      </c>
      <c r="G335" t="inlineStr">
        <is>
          <t>Face à face</t>
        </is>
      </c>
      <c r="H335" t="n">
        <v>44110</v>
      </c>
      <c r="I335" t="inlineStr">
        <is>
          <t>45 min</t>
        </is>
      </c>
      <c r="J335" s="29">
        <f>IF([@[Date visite]]="","",YEAR([@[Date visite]]))</f>
        <v/>
      </c>
      <c r="K335" s="29">
        <f>IF([@[Date visite]]="","",MONTH([@[Date visite]]))</f>
        <v/>
      </c>
      <c r="L335" s="29">
        <f>IF([@Secteur]="","",IF(ISNUMBER(MATCH([@Secteur],{"S1","S2","S3","S4","S5","S6"},0)),1,0))</f>
        <v/>
      </c>
      <c r="M335">
        <f>IF([@Identifiant]="","",XLOOKUP([@Identifiant],tblMedecins[Identifiant],tblMedecins[R?gion],""))</f>
        <v/>
      </c>
      <c r="N335">
        <f>IF([@RegionMedecin]="","",IF(OR([@RegionMedecin]="Nord",[@RegionMedecin]="Sud"),[@RegionMedecin],"Hors_cible"))</f>
        <v/>
      </c>
      <c r="O335" s="29">
        <f>IF([@[Dur?e de la visite]]="","",VALUE(SUBSTITUTE([@[Dur?e de la visite]]," min","")))</f>
        <v/>
      </c>
      <c r="P335" s="29">
        <f>IF([@[Mode de visite]]="","",--([@[Mode de visite]]="Face ? face"))</f>
        <v/>
      </c>
      <c r="Q335" s="29">
        <f>IF([@[Mode de visite]]="","",--([@[Mode de visite]]="Interaction ? distance"))</f>
        <v/>
      </c>
    </row>
    <row r="336">
      <c r="B336" t="inlineStr">
        <is>
          <t>BM00030</t>
        </is>
      </c>
      <c r="C336" t="inlineStr">
        <is>
          <t>Orban</t>
        </is>
      </c>
      <c r="D336" t="inlineStr">
        <is>
          <t>Zoltan</t>
        </is>
      </c>
      <c r="E336" t="inlineStr">
        <is>
          <t>S4</t>
        </is>
      </c>
      <c r="F336" t="inlineStr">
        <is>
          <t>Agatha CHRISTIE</t>
        </is>
      </c>
      <c r="G336" t="inlineStr">
        <is>
          <t>Face à face</t>
        </is>
      </c>
      <c r="H336" t="n">
        <v>44119</v>
      </c>
      <c r="I336" t="inlineStr">
        <is>
          <t>45 min</t>
        </is>
      </c>
      <c r="J336" s="29">
        <f>IF([@[Date visite]]="","",YEAR([@[Date visite]]))</f>
        <v/>
      </c>
      <c r="K336" s="29">
        <f>IF([@[Date visite]]="","",MONTH([@[Date visite]]))</f>
        <v/>
      </c>
      <c r="L336" s="29">
        <f>IF([@Secteur]="","",IF(ISNUMBER(MATCH([@Secteur],{"S1","S2","S3","S4","S5","S6"},0)),1,0))</f>
        <v/>
      </c>
      <c r="M336">
        <f>IF([@Identifiant]="","",XLOOKUP([@Identifiant],tblMedecins[Identifiant],tblMedecins[R?gion],""))</f>
        <v/>
      </c>
      <c r="N336">
        <f>IF([@RegionMedecin]="","",IF(OR([@RegionMedecin]="Nord",[@RegionMedecin]="Sud"),[@RegionMedecin],"Hors_cible"))</f>
        <v/>
      </c>
      <c r="O336" s="29">
        <f>IF([@[Dur?e de la visite]]="","",VALUE(SUBSTITUTE([@[Dur?e de la visite]]," min","")))</f>
        <v/>
      </c>
      <c r="P336" s="29">
        <f>IF([@[Mode de visite]]="","",--([@[Mode de visite]]="Face ? face"))</f>
        <v/>
      </c>
      <c r="Q336" s="29">
        <f>IF([@[Mode de visite]]="","",--([@[Mode de visite]]="Interaction ? distance"))</f>
        <v/>
      </c>
    </row>
    <row r="337">
      <c r="B337" t="inlineStr">
        <is>
          <t>BM00015</t>
        </is>
      </c>
      <c r="C337" t="inlineStr">
        <is>
          <t>Osaka</t>
        </is>
      </c>
      <c r="D337" t="inlineStr">
        <is>
          <t>Pauline</t>
        </is>
      </c>
      <c r="E337" t="inlineStr">
        <is>
          <t>S4</t>
        </is>
      </c>
      <c r="F337" t="inlineStr">
        <is>
          <t>Agatha CHRISTIE</t>
        </is>
      </c>
      <c r="G337" t="inlineStr">
        <is>
          <t>Face à face</t>
        </is>
      </c>
      <c r="H337" t="n">
        <v>44135</v>
      </c>
      <c r="I337" t="inlineStr">
        <is>
          <t>45 min</t>
        </is>
      </c>
      <c r="J337" s="29">
        <f>IF([@[Date visite]]="","",YEAR([@[Date visite]]))</f>
        <v/>
      </c>
      <c r="K337" s="29">
        <f>IF([@[Date visite]]="","",MONTH([@[Date visite]]))</f>
        <v/>
      </c>
      <c r="L337" s="29">
        <f>IF([@Secteur]="","",IF(ISNUMBER(MATCH([@Secteur],{"S1","S2","S3","S4","S5","S6"},0)),1,0))</f>
        <v/>
      </c>
      <c r="M337">
        <f>IF([@Identifiant]="","",XLOOKUP([@Identifiant],tblMedecins[Identifiant],tblMedecins[R?gion],""))</f>
        <v/>
      </c>
      <c r="N337">
        <f>IF([@RegionMedecin]="","",IF(OR([@RegionMedecin]="Nord",[@RegionMedecin]="Sud"),[@RegionMedecin],"Hors_cible"))</f>
        <v/>
      </c>
      <c r="O337" s="29">
        <f>IF([@[Dur?e de la visite]]="","",VALUE(SUBSTITUTE([@[Dur?e de la visite]]," min","")))</f>
        <v/>
      </c>
      <c r="P337" s="29">
        <f>IF([@[Mode de visite]]="","",--([@[Mode de visite]]="Face ? face"))</f>
        <v/>
      </c>
      <c r="Q337" s="29">
        <f>IF([@[Mode de visite]]="","",--([@[Mode de visite]]="Interaction ? distance"))</f>
        <v/>
      </c>
    </row>
    <row r="338">
      <c r="B338" t="inlineStr">
        <is>
          <t>BM00059</t>
        </is>
      </c>
      <c r="C338" t="inlineStr">
        <is>
          <t>Hugo</t>
        </is>
      </c>
      <c r="D338" t="inlineStr">
        <is>
          <t>Josiane</t>
        </is>
      </c>
      <c r="E338" t="inlineStr">
        <is>
          <t>S4</t>
        </is>
      </c>
      <c r="F338" t="inlineStr">
        <is>
          <t>Agatha CHRISTIE</t>
        </is>
      </c>
      <c r="G338" t="inlineStr">
        <is>
          <t>Face à face</t>
        </is>
      </c>
      <c r="H338" t="n">
        <v>44138</v>
      </c>
      <c r="I338" t="inlineStr">
        <is>
          <t>45 min</t>
        </is>
      </c>
      <c r="J338" s="29">
        <f>IF([@[Date visite]]="","",YEAR([@[Date visite]]))</f>
        <v/>
      </c>
      <c r="K338" s="29">
        <f>IF([@[Date visite]]="","",MONTH([@[Date visite]]))</f>
        <v/>
      </c>
      <c r="L338" s="29">
        <f>IF([@Secteur]="","",IF(ISNUMBER(MATCH([@Secteur],{"S1","S2","S3","S4","S5","S6"},0)),1,0))</f>
        <v/>
      </c>
      <c r="M338">
        <f>IF([@Identifiant]="","",XLOOKUP([@Identifiant],tblMedecins[Identifiant],tblMedecins[R?gion],""))</f>
        <v/>
      </c>
      <c r="N338">
        <f>IF([@RegionMedecin]="","",IF(OR([@RegionMedecin]="Nord",[@RegionMedecin]="Sud"),[@RegionMedecin],"Hors_cible"))</f>
        <v/>
      </c>
      <c r="O338" s="29">
        <f>IF([@[Dur?e de la visite]]="","",VALUE(SUBSTITUTE([@[Dur?e de la visite]]," min","")))</f>
        <v/>
      </c>
      <c r="P338" s="29">
        <f>IF([@[Mode de visite]]="","",--([@[Mode de visite]]="Face ? face"))</f>
        <v/>
      </c>
      <c r="Q338" s="29">
        <f>IF([@[Mode de visite]]="","",--([@[Mode de visite]]="Interaction ? distance"))</f>
        <v/>
      </c>
    </row>
    <row r="339">
      <c r="B339" t="inlineStr">
        <is>
          <t>BM00129</t>
        </is>
      </c>
      <c r="C339" t="inlineStr">
        <is>
          <t>Kilmister</t>
        </is>
      </c>
      <c r="D339" t="inlineStr">
        <is>
          <t>Philomène</t>
        </is>
      </c>
      <c r="E339" t="inlineStr">
        <is>
          <t>S4</t>
        </is>
      </c>
      <c r="F339" t="inlineStr">
        <is>
          <t>Agatha CHRISTIE</t>
        </is>
      </c>
      <c r="G339" t="inlineStr">
        <is>
          <t>Face à face</t>
        </is>
      </c>
      <c r="H339" t="n">
        <v>44141</v>
      </c>
      <c r="I339" t="inlineStr">
        <is>
          <t>45 min</t>
        </is>
      </c>
      <c r="J339" s="29">
        <f>IF([@[Date visite]]="","",YEAR([@[Date visite]]))</f>
        <v/>
      </c>
      <c r="K339" s="29">
        <f>IF([@[Date visite]]="","",MONTH([@[Date visite]]))</f>
        <v/>
      </c>
      <c r="L339" s="29">
        <f>IF([@Secteur]="","",IF(ISNUMBER(MATCH([@Secteur],{"S1","S2","S3","S4","S5","S6"},0)),1,0))</f>
        <v/>
      </c>
      <c r="M339">
        <f>IF([@Identifiant]="","",XLOOKUP([@Identifiant],tblMedecins[Identifiant],tblMedecins[R?gion],""))</f>
        <v/>
      </c>
      <c r="N339">
        <f>IF([@RegionMedecin]="","",IF(OR([@RegionMedecin]="Nord",[@RegionMedecin]="Sud"),[@RegionMedecin],"Hors_cible"))</f>
        <v/>
      </c>
      <c r="O339" s="29">
        <f>IF([@[Dur?e de la visite]]="","",VALUE(SUBSTITUTE([@[Dur?e de la visite]]," min","")))</f>
        <v/>
      </c>
      <c r="P339" s="29">
        <f>IF([@[Mode de visite]]="","",--([@[Mode de visite]]="Face ? face"))</f>
        <v/>
      </c>
      <c r="Q339" s="29">
        <f>IF([@[Mode de visite]]="","",--([@[Mode de visite]]="Interaction ? distance"))</f>
        <v/>
      </c>
    </row>
    <row r="340">
      <c r="B340" t="inlineStr">
        <is>
          <t>BM00121</t>
        </is>
      </c>
      <c r="C340" t="inlineStr">
        <is>
          <t>Brassens</t>
        </is>
      </c>
      <c r="D340" t="inlineStr">
        <is>
          <t>Margaret</t>
        </is>
      </c>
      <c r="E340" t="inlineStr">
        <is>
          <t>S4</t>
        </is>
      </c>
      <c r="F340" t="inlineStr">
        <is>
          <t>Agatha CHRISTIE</t>
        </is>
      </c>
      <c r="G340" t="inlineStr">
        <is>
          <t>Face à face</t>
        </is>
      </c>
      <c r="H340" t="n">
        <v>44142</v>
      </c>
      <c r="I340" t="inlineStr">
        <is>
          <t>45 min</t>
        </is>
      </c>
      <c r="J340" s="29">
        <f>IF([@[Date visite]]="","",YEAR([@[Date visite]]))</f>
        <v/>
      </c>
      <c r="K340" s="29">
        <f>IF([@[Date visite]]="","",MONTH([@[Date visite]]))</f>
        <v/>
      </c>
      <c r="L340" s="29">
        <f>IF([@Secteur]="","",IF(ISNUMBER(MATCH([@Secteur],{"S1","S2","S3","S4","S5","S6"},0)),1,0))</f>
        <v/>
      </c>
      <c r="M340">
        <f>IF([@Identifiant]="","",XLOOKUP([@Identifiant],tblMedecins[Identifiant],tblMedecins[R?gion],""))</f>
        <v/>
      </c>
      <c r="N340">
        <f>IF([@RegionMedecin]="","",IF(OR([@RegionMedecin]="Nord",[@RegionMedecin]="Sud"),[@RegionMedecin],"Hors_cible"))</f>
        <v/>
      </c>
      <c r="O340" s="29">
        <f>IF([@[Dur?e de la visite]]="","",VALUE(SUBSTITUTE([@[Dur?e de la visite]]," min","")))</f>
        <v/>
      </c>
      <c r="P340" s="29">
        <f>IF([@[Mode de visite]]="","",--([@[Mode de visite]]="Face ? face"))</f>
        <v/>
      </c>
      <c r="Q340" s="29">
        <f>IF([@[Mode de visite]]="","",--([@[Mode de visite]]="Interaction ? distance"))</f>
        <v/>
      </c>
    </row>
    <row r="341">
      <c r="B341" t="inlineStr">
        <is>
          <t>BM00138</t>
        </is>
      </c>
      <c r="C341" t="inlineStr">
        <is>
          <t>Céline</t>
        </is>
      </c>
      <c r="D341" t="inlineStr">
        <is>
          <t>Valéry</t>
        </is>
      </c>
      <c r="E341" t="inlineStr">
        <is>
          <t>S4</t>
        </is>
      </c>
      <c r="F341" t="inlineStr">
        <is>
          <t>Agatha CHRISTIE</t>
        </is>
      </c>
      <c r="G341" t="inlineStr">
        <is>
          <t>Face à face</t>
        </is>
      </c>
      <c r="H341" t="n">
        <v>44149</v>
      </c>
      <c r="I341" t="inlineStr">
        <is>
          <t>45 min</t>
        </is>
      </c>
      <c r="J341" s="29">
        <f>IF([@[Date visite]]="","",YEAR([@[Date visite]]))</f>
        <v/>
      </c>
      <c r="K341" s="29">
        <f>IF([@[Date visite]]="","",MONTH([@[Date visite]]))</f>
        <v/>
      </c>
      <c r="L341" s="29">
        <f>IF([@Secteur]="","",IF(ISNUMBER(MATCH([@Secteur],{"S1","S2","S3","S4","S5","S6"},0)),1,0))</f>
        <v/>
      </c>
      <c r="M341">
        <f>IF([@Identifiant]="","",XLOOKUP([@Identifiant],tblMedecins[Identifiant],tblMedecins[R?gion],""))</f>
        <v/>
      </c>
      <c r="N341">
        <f>IF([@RegionMedecin]="","",IF(OR([@RegionMedecin]="Nord",[@RegionMedecin]="Sud"),[@RegionMedecin],"Hors_cible"))</f>
        <v/>
      </c>
      <c r="O341" s="29">
        <f>IF([@[Dur?e de la visite]]="","",VALUE(SUBSTITUTE([@[Dur?e de la visite]]," min","")))</f>
        <v/>
      </c>
      <c r="P341" s="29">
        <f>IF([@[Mode de visite]]="","",--([@[Mode de visite]]="Face ? face"))</f>
        <v/>
      </c>
      <c r="Q341" s="29">
        <f>IF([@[Mode de visite]]="","",--([@[Mode de visite]]="Interaction ? distance"))</f>
        <v/>
      </c>
    </row>
    <row r="342">
      <c r="B342" t="inlineStr">
        <is>
          <t>BM00090</t>
        </is>
      </c>
      <c r="C342" t="inlineStr">
        <is>
          <t>Michelet</t>
        </is>
      </c>
      <c r="D342" t="inlineStr">
        <is>
          <t>Jean-Jacques</t>
        </is>
      </c>
      <c r="E342" t="inlineStr">
        <is>
          <t>S4</t>
        </is>
      </c>
      <c r="F342" t="inlineStr">
        <is>
          <t>Agatha CHRISTIE</t>
        </is>
      </c>
      <c r="G342" t="inlineStr">
        <is>
          <t>Face à face</t>
        </is>
      </c>
      <c r="H342" t="n">
        <v>43789</v>
      </c>
      <c r="I342" t="inlineStr">
        <is>
          <t>45 min</t>
        </is>
      </c>
      <c r="J342" s="29">
        <f>IF([@[Date visite]]="","",YEAR([@[Date visite]]))</f>
        <v/>
      </c>
      <c r="K342" s="29">
        <f>IF([@[Date visite]]="","",MONTH([@[Date visite]]))</f>
        <v/>
      </c>
      <c r="L342" s="29">
        <f>IF([@Secteur]="","",IF(ISNUMBER(MATCH([@Secteur],{"S1","S2","S3","S4","S5","S6"},0)),1,0))</f>
        <v/>
      </c>
      <c r="M342">
        <f>IF([@Identifiant]="","",XLOOKUP([@Identifiant],tblMedecins[Identifiant],tblMedecins[R?gion],""))</f>
        <v/>
      </c>
      <c r="N342">
        <f>IF([@RegionMedecin]="","",IF(OR([@RegionMedecin]="Nord",[@RegionMedecin]="Sud"),[@RegionMedecin],"Hors_cible"))</f>
        <v/>
      </c>
      <c r="O342" s="29">
        <f>IF([@[Dur?e de la visite]]="","",VALUE(SUBSTITUTE([@[Dur?e de la visite]]," min","")))</f>
        <v/>
      </c>
      <c r="P342" s="29">
        <f>IF([@[Mode de visite]]="","",--([@[Mode de visite]]="Face ? face"))</f>
        <v/>
      </c>
      <c r="Q342" s="29">
        <f>IF([@[Mode de visite]]="","",--([@[Mode de visite]]="Interaction ? distance"))</f>
        <v/>
      </c>
    </row>
    <row r="343">
      <c r="B343" t="inlineStr">
        <is>
          <t>BM00052</t>
        </is>
      </c>
      <c r="C343" t="inlineStr">
        <is>
          <t>Michalo</t>
        </is>
      </c>
      <c r="D343" t="inlineStr">
        <is>
          <t>Julia</t>
        </is>
      </c>
      <c r="E343" t="inlineStr">
        <is>
          <t>S4</t>
        </is>
      </c>
      <c r="F343" t="inlineStr">
        <is>
          <t>Agatha CHRISTIE</t>
        </is>
      </c>
      <c r="G343" t="inlineStr">
        <is>
          <t>Face à face</t>
        </is>
      </c>
      <c r="H343" t="n">
        <v>44177</v>
      </c>
      <c r="I343" t="inlineStr">
        <is>
          <t>45 min</t>
        </is>
      </c>
      <c r="J343" s="29">
        <f>IF([@[Date visite]]="","",YEAR([@[Date visite]]))</f>
        <v/>
      </c>
      <c r="K343" s="29">
        <f>IF([@[Date visite]]="","",MONTH([@[Date visite]]))</f>
        <v/>
      </c>
      <c r="L343" s="29">
        <f>IF([@Secteur]="","",IF(ISNUMBER(MATCH([@Secteur],{"S1","S2","S3","S4","S5","S6"},0)),1,0))</f>
        <v/>
      </c>
      <c r="M343">
        <f>IF([@Identifiant]="","",XLOOKUP([@Identifiant],tblMedecins[Identifiant],tblMedecins[R?gion],""))</f>
        <v/>
      </c>
      <c r="N343">
        <f>IF([@RegionMedecin]="","",IF(OR([@RegionMedecin]="Nord",[@RegionMedecin]="Sud"),[@RegionMedecin],"Hors_cible"))</f>
        <v/>
      </c>
      <c r="O343" s="29">
        <f>IF([@[Dur?e de la visite]]="","",VALUE(SUBSTITUTE([@[Dur?e de la visite]]," min","")))</f>
        <v/>
      </c>
      <c r="P343" s="29">
        <f>IF([@[Mode de visite]]="","",--([@[Mode de visite]]="Face ? face"))</f>
        <v/>
      </c>
      <c r="Q343" s="29">
        <f>IF([@[Mode de visite]]="","",--([@[Mode de visite]]="Interaction ? distance"))</f>
        <v/>
      </c>
    </row>
    <row r="344">
      <c r="B344" t="inlineStr">
        <is>
          <t>BM00040</t>
        </is>
      </c>
      <c r="C344" t="inlineStr">
        <is>
          <t>Zeta-Jones</t>
        </is>
      </c>
      <c r="D344" t="inlineStr">
        <is>
          <t>Valéry</t>
        </is>
      </c>
      <c r="E344" t="inlineStr">
        <is>
          <t>S4</t>
        </is>
      </c>
      <c r="F344" t="inlineStr">
        <is>
          <t>Agatha CHRISTIE</t>
        </is>
      </c>
      <c r="G344" t="inlineStr">
        <is>
          <t>Face à face</t>
        </is>
      </c>
      <c r="H344" t="n">
        <v>44195</v>
      </c>
      <c r="I344" t="inlineStr">
        <is>
          <t>45 min</t>
        </is>
      </c>
      <c r="J344" s="29">
        <f>IF([@[Date visite]]="","",YEAR([@[Date visite]]))</f>
        <v/>
      </c>
      <c r="K344" s="29">
        <f>IF([@[Date visite]]="","",MONTH([@[Date visite]]))</f>
        <v/>
      </c>
      <c r="L344" s="29">
        <f>IF([@Secteur]="","",IF(ISNUMBER(MATCH([@Secteur],{"S1","S2","S3","S4","S5","S6"},0)),1,0))</f>
        <v/>
      </c>
      <c r="M344">
        <f>IF([@Identifiant]="","",XLOOKUP([@Identifiant],tblMedecins[Identifiant],tblMedecins[R?gion],""))</f>
        <v/>
      </c>
      <c r="N344">
        <f>IF([@RegionMedecin]="","",IF(OR([@RegionMedecin]="Nord",[@RegionMedecin]="Sud"),[@RegionMedecin],"Hors_cible"))</f>
        <v/>
      </c>
      <c r="O344" s="29">
        <f>IF([@[Dur?e de la visite]]="","",VALUE(SUBSTITUTE([@[Dur?e de la visite]]," min","")))</f>
        <v/>
      </c>
      <c r="P344" s="29">
        <f>IF([@[Mode de visite]]="","",--([@[Mode de visite]]="Face ? face"))</f>
        <v/>
      </c>
      <c r="Q344" s="29">
        <f>IF([@[Mode de visite]]="","",--([@[Mode de visite]]="Interaction ? distance"))</f>
        <v/>
      </c>
    </row>
    <row r="345">
      <c r="B345" t="inlineStr">
        <is>
          <t>BM00090</t>
        </is>
      </c>
      <c r="C345" t="inlineStr">
        <is>
          <t>Michelet</t>
        </is>
      </c>
      <c r="D345" t="inlineStr">
        <is>
          <t>Jean-Jacques</t>
        </is>
      </c>
      <c r="E345" t="inlineStr">
        <is>
          <t>S4</t>
        </is>
      </c>
      <c r="F345" t="inlineStr">
        <is>
          <t>Agatha CHRISTIE</t>
        </is>
      </c>
      <c r="G345" t="inlineStr">
        <is>
          <t>Face à face</t>
        </is>
      </c>
      <c r="H345" t="n">
        <v>44196</v>
      </c>
      <c r="I345" t="inlineStr">
        <is>
          <t>45 min</t>
        </is>
      </c>
      <c r="J345" s="29">
        <f>IF([@[Date visite]]="","",YEAR([@[Date visite]]))</f>
        <v/>
      </c>
      <c r="K345" s="29">
        <f>IF([@[Date visite]]="","",MONTH([@[Date visite]]))</f>
        <v/>
      </c>
      <c r="L345" s="29">
        <f>IF([@Secteur]="","",IF(ISNUMBER(MATCH([@Secteur],{"S1","S2","S3","S4","S5","S6"},0)),1,0))</f>
        <v/>
      </c>
      <c r="M345">
        <f>IF([@Identifiant]="","",XLOOKUP([@Identifiant],tblMedecins[Identifiant],tblMedecins[R?gion],""))</f>
        <v/>
      </c>
      <c r="N345">
        <f>IF([@RegionMedecin]="","",IF(OR([@RegionMedecin]="Nord",[@RegionMedecin]="Sud"),[@RegionMedecin],"Hors_cible"))</f>
        <v/>
      </c>
      <c r="O345" s="29">
        <f>IF([@[Dur?e de la visite]]="","",VALUE(SUBSTITUTE([@[Dur?e de la visite]]," min","")))</f>
        <v/>
      </c>
      <c r="P345" s="29">
        <f>IF([@[Mode de visite]]="","",--([@[Mode de visite]]="Face ? face"))</f>
        <v/>
      </c>
      <c r="Q345" s="29">
        <f>IF([@[Mode de visite]]="","",--([@[Mode de visite]]="Interaction ? distance"))</f>
        <v/>
      </c>
    </row>
    <row r="346">
      <c r="B346" t="inlineStr">
        <is>
          <t>BM00104</t>
        </is>
      </c>
      <c r="C346" t="inlineStr">
        <is>
          <t>Zeta-Jones</t>
        </is>
      </c>
      <c r="D346" t="inlineStr">
        <is>
          <t>Jerry</t>
        </is>
      </c>
      <c r="E346" t="inlineStr">
        <is>
          <t>S3</t>
        </is>
      </c>
      <c r="F346" t="inlineStr">
        <is>
          <t>Catelyn STARK</t>
        </is>
      </c>
      <c r="G346" t="inlineStr">
        <is>
          <t>Face à face</t>
        </is>
      </c>
      <c r="H346" t="n">
        <v>43849</v>
      </c>
      <c r="I346" t="inlineStr">
        <is>
          <t>45 min</t>
        </is>
      </c>
      <c r="J346" s="29">
        <f>IF([@[Date visite]]="","",YEAR([@[Date visite]]))</f>
        <v/>
      </c>
      <c r="K346" s="29">
        <f>IF([@[Date visite]]="","",MONTH([@[Date visite]]))</f>
        <v/>
      </c>
      <c r="L346" s="29">
        <f>IF([@Secteur]="","",IF(ISNUMBER(MATCH([@Secteur],{"S1","S2","S3","S4","S5","S6"},0)),1,0))</f>
        <v/>
      </c>
      <c r="M346">
        <f>IF([@Identifiant]="","",XLOOKUP([@Identifiant],tblMedecins[Identifiant],tblMedecins[R?gion],""))</f>
        <v/>
      </c>
      <c r="N346">
        <f>IF([@RegionMedecin]="","",IF(OR([@RegionMedecin]="Nord",[@RegionMedecin]="Sud"),[@RegionMedecin],"Hors_cible"))</f>
        <v/>
      </c>
      <c r="O346" s="29">
        <f>IF([@[Dur?e de la visite]]="","",VALUE(SUBSTITUTE([@[Dur?e de la visite]]," min","")))</f>
        <v/>
      </c>
      <c r="P346" s="29">
        <f>IF([@[Mode de visite]]="","",--([@[Mode de visite]]="Face ? face"))</f>
        <v/>
      </c>
      <c r="Q346" s="29">
        <f>IF([@[Mode de visite]]="","",--([@[Mode de visite]]="Interaction ? distance"))</f>
        <v/>
      </c>
    </row>
    <row r="347">
      <c r="B347" t="inlineStr">
        <is>
          <t>BM00019</t>
        </is>
      </c>
      <c r="C347" t="inlineStr">
        <is>
          <t>McCartney</t>
        </is>
      </c>
      <c r="D347" t="inlineStr">
        <is>
          <t>Emmanuel</t>
        </is>
      </c>
      <c r="E347" t="inlineStr">
        <is>
          <t>S3</t>
        </is>
      </c>
      <c r="F347" t="inlineStr">
        <is>
          <t>Catelyn STARK</t>
        </is>
      </c>
      <c r="G347" t="inlineStr">
        <is>
          <t>Face à face</t>
        </is>
      </c>
      <c r="H347" t="n">
        <v>43856</v>
      </c>
      <c r="I347" t="inlineStr">
        <is>
          <t>45 min</t>
        </is>
      </c>
      <c r="J347" s="29">
        <f>IF([@[Date visite]]="","",YEAR([@[Date visite]]))</f>
        <v/>
      </c>
      <c r="K347" s="29">
        <f>IF([@[Date visite]]="","",MONTH([@[Date visite]]))</f>
        <v/>
      </c>
      <c r="L347" s="29">
        <f>IF([@Secteur]="","",IF(ISNUMBER(MATCH([@Secteur],{"S1","S2","S3","S4","S5","S6"},0)),1,0))</f>
        <v/>
      </c>
      <c r="M347">
        <f>IF([@Identifiant]="","",XLOOKUP([@Identifiant],tblMedecins[Identifiant],tblMedecins[R?gion],""))</f>
        <v/>
      </c>
      <c r="N347">
        <f>IF([@RegionMedecin]="","",IF(OR([@RegionMedecin]="Nord",[@RegionMedecin]="Sud"),[@RegionMedecin],"Hors_cible"))</f>
        <v/>
      </c>
      <c r="O347" s="29">
        <f>IF([@[Dur?e de la visite]]="","",VALUE(SUBSTITUTE([@[Dur?e de la visite]]," min","")))</f>
        <v/>
      </c>
      <c r="P347" s="29">
        <f>IF([@[Mode de visite]]="","",--([@[Mode de visite]]="Face ? face"))</f>
        <v/>
      </c>
      <c r="Q347" s="29">
        <f>IF([@[Mode de visite]]="","",--([@[Mode de visite]]="Interaction ? distance"))</f>
        <v/>
      </c>
    </row>
    <row r="348">
      <c r="B348" t="inlineStr">
        <is>
          <t>BM00071</t>
        </is>
      </c>
      <c r="C348" t="inlineStr">
        <is>
          <t>Brassens</t>
        </is>
      </c>
      <c r="D348" t="inlineStr">
        <is>
          <t>Victor</t>
        </is>
      </c>
      <c r="E348" t="inlineStr">
        <is>
          <t>S3</t>
        </is>
      </c>
      <c r="F348" t="inlineStr">
        <is>
          <t>Catelyn STARK</t>
        </is>
      </c>
      <c r="G348" t="inlineStr">
        <is>
          <t>Face à face</t>
        </is>
      </c>
      <c r="H348" t="n">
        <v>43900</v>
      </c>
      <c r="I348" t="inlineStr">
        <is>
          <t>45 min</t>
        </is>
      </c>
      <c r="J348" s="29">
        <f>IF([@[Date visite]]="","",YEAR([@[Date visite]]))</f>
        <v/>
      </c>
      <c r="K348" s="29">
        <f>IF([@[Date visite]]="","",MONTH([@[Date visite]]))</f>
        <v/>
      </c>
      <c r="L348" s="29">
        <f>IF([@Secteur]="","",IF(ISNUMBER(MATCH([@Secteur],{"S1","S2","S3","S4","S5","S6"},0)),1,0))</f>
        <v/>
      </c>
      <c r="M348">
        <f>IF([@Identifiant]="","",XLOOKUP([@Identifiant],tblMedecins[Identifiant],tblMedecins[R?gion],""))</f>
        <v/>
      </c>
      <c r="N348">
        <f>IF([@RegionMedecin]="","",IF(OR([@RegionMedecin]="Nord",[@RegionMedecin]="Sud"),[@RegionMedecin],"Hors_cible"))</f>
        <v/>
      </c>
      <c r="O348" s="29">
        <f>IF([@[Dur?e de la visite]]="","",VALUE(SUBSTITUTE([@[Dur?e de la visite]]," min","")))</f>
        <v/>
      </c>
      <c r="P348" s="29">
        <f>IF([@[Mode de visite]]="","",--([@[Mode de visite]]="Face ? face"))</f>
        <v/>
      </c>
      <c r="Q348" s="29">
        <f>IF([@[Mode de visite]]="","",--([@[Mode de visite]]="Interaction ? distance"))</f>
        <v/>
      </c>
    </row>
    <row r="349">
      <c r="B349" t="inlineStr">
        <is>
          <t>BM00087</t>
        </is>
      </c>
      <c r="C349" t="inlineStr">
        <is>
          <t>Liszt</t>
        </is>
      </c>
      <c r="D349" t="inlineStr">
        <is>
          <t>Hildegarde</t>
        </is>
      </c>
      <c r="E349" t="inlineStr">
        <is>
          <t>S3</t>
        </is>
      </c>
      <c r="F349" t="inlineStr">
        <is>
          <t>Catelyn STARK</t>
        </is>
      </c>
      <c r="G349" t="inlineStr">
        <is>
          <t>Face à face</t>
        </is>
      </c>
      <c r="H349" t="n">
        <v>43904</v>
      </c>
      <c r="I349" t="inlineStr">
        <is>
          <t>45 min</t>
        </is>
      </c>
      <c r="J349" s="29">
        <f>IF([@[Date visite]]="","",YEAR([@[Date visite]]))</f>
        <v/>
      </c>
      <c r="K349" s="29">
        <f>IF([@[Date visite]]="","",MONTH([@[Date visite]]))</f>
        <v/>
      </c>
      <c r="L349" s="29">
        <f>IF([@Secteur]="","",IF(ISNUMBER(MATCH([@Secteur],{"S1","S2","S3","S4","S5","S6"},0)),1,0))</f>
        <v/>
      </c>
      <c r="M349">
        <f>IF([@Identifiant]="","",XLOOKUP([@Identifiant],tblMedecins[Identifiant],tblMedecins[R?gion],""))</f>
        <v/>
      </c>
      <c r="N349">
        <f>IF([@RegionMedecin]="","",IF(OR([@RegionMedecin]="Nord",[@RegionMedecin]="Sud"),[@RegionMedecin],"Hors_cible"))</f>
        <v/>
      </c>
      <c r="O349" s="29">
        <f>IF([@[Dur?e de la visite]]="","",VALUE(SUBSTITUTE([@[Dur?e de la visite]]," min","")))</f>
        <v/>
      </c>
      <c r="P349" s="29">
        <f>IF([@[Mode de visite]]="","",--([@[Mode de visite]]="Face ? face"))</f>
        <v/>
      </c>
      <c r="Q349" s="29">
        <f>IF([@[Mode de visite]]="","",--([@[Mode de visite]]="Interaction ? distance"))</f>
        <v/>
      </c>
    </row>
    <row r="350">
      <c r="B350" t="inlineStr">
        <is>
          <t>BM00106</t>
        </is>
      </c>
      <c r="C350" t="inlineStr">
        <is>
          <t>Harrison</t>
        </is>
      </c>
      <c r="D350" t="inlineStr">
        <is>
          <t>Zinedine</t>
        </is>
      </c>
      <c r="E350" t="inlineStr">
        <is>
          <t>S3</t>
        </is>
      </c>
      <c r="F350" t="inlineStr">
        <is>
          <t>Catelyn STARK</t>
        </is>
      </c>
      <c r="G350" t="inlineStr">
        <is>
          <t>Face à face</t>
        </is>
      </c>
      <c r="H350" t="n">
        <v>43905</v>
      </c>
      <c r="I350" t="inlineStr">
        <is>
          <t>45 min</t>
        </is>
      </c>
      <c r="J350" s="29">
        <f>IF([@[Date visite]]="","",YEAR([@[Date visite]]))</f>
        <v/>
      </c>
      <c r="K350" s="29">
        <f>IF([@[Date visite]]="","",MONTH([@[Date visite]]))</f>
        <v/>
      </c>
      <c r="L350" s="29">
        <f>IF([@Secteur]="","",IF(ISNUMBER(MATCH([@Secteur],{"S1","S2","S3","S4","S5","S6"},0)),1,0))</f>
        <v/>
      </c>
      <c r="M350">
        <f>IF([@Identifiant]="","",XLOOKUP([@Identifiant],tblMedecins[Identifiant],tblMedecins[R?gion],""))</f>
        <v/>
      </c>
      <c r="N350">
        <f>IF([@RegionMedecin]="","",IF(OR([@RegionMedecin]="Nord",[@RegionMedecin]="Sud"),[@RegionMedecin],"Hors_cible"))</f>
        <v/>
      </c>
      <c r="O350" s="29">
        <f>IF([@[Dur?e de la visite]]="","",VALUE(SUBSTITUTE([@[Dur?e de la visite]]," min","")))</f>
        <v/>
      </c>
      <c r="P350" s="29">
        <f>IF([@[Mode de visite]]="","",--([@[Mode de visite]]="Face ? face"))</f>
        <v/>
      </c>
      <c r="Q350" s="29">
        <f>IF([@[Mode de visite]]="","",--([@[Mode de visite]]="Interaction ? distance"))</f>
        <v/>
      </c>
    </row>
    <row r="351">
      <c r="B351" t="inlineStr">
        <is>
          <t>BM00106</t>
        </is>
      </c>
      <c r="C351" t="inlineStr">
        <is>
          <t>Harrison</t>
        </is>
      </c>
      <c r="D351" t="inlineStr">
        <is>
          <t>Zinedine</t>
        </is>
      </c>
      <c r="E351" t="inlineStr">
        <is>
          <t>S3</t>
        </is>
      </c>
      <c r="F351" t="inlineStr">
        <is>
          <t>Catelyn STARK</t>
        </is>
      </c>
      <c r="G351" t="inlineStr">
        <is>
          <t>Face à face</t>
        </is>
      </c>
      <c r="H351" t="n">
        <v>43906</v>
      </c>
      <c r="I351" t="inlineStr">
        <is>
          <t>45 min</t>
        </is>
      </c>
      <c r="J351" s="29">
        <f>IF([@[Date visite]]="","",YEAR([@[Date visite]]))</f>
        <v/>
      </c>
      <c r="K351" s="29">
        <f>IF([@[Date visite]]="","",MONTH([@[Date visite]]))</f>
        <v/>
      </c>
      <c r="L351" s="29">
        <f>IF([@Secteur]="","",IF(ISNUMBER(MATCH([@Secteur],{"S1","S2","S3","S4","S5","S6"},0)),1,0))</f>
        <v/>
      </c>
      <c r="M351">
        <f>IF([@Identifiant]="","",XLOOKUP([@Identifiant],tblMedecins[Identifiant],tblMedecins[R?gion],""))</f>
        <v/>
      </c>
      <c r="N351">
        <f>IF([@RegionMedecin]="","",IF(OR([@RegionMedecin]="Nord",[@RegionMedecin]="Sud"),[@RegionMedecin],"Hors_cible"))</f>
        <v/>
      </c>
      <c r="O351" s="29">
        <f>IF([@[Dur?e de la visite]]="","",VALUE(SUBSTITUTE([@[Dur?e de la visite]]," min","")))</f>
        <v/>
      </c>
      <c r="P351" s="29">
        <f>IF([@[Mode de visite]]="","",--([@[Mode de visite]]="Face ? face"))</f>
        <v/>
      </c>
      <c r="Q351" s="29">
        <f>IF([@[Mode de visite]]="","",--([@[Mode de visite]]="Interaction ? distance"))</f>
        <v/>
      </c>
    </row>
    <row r="352">
      <c r="B352" t="inlineStr">
        <is>
          <t>BM00019</t>
        </is>
      </c>
      <c r="C352" t="inlineStr">
        <is>
          <t>McCartney</t>
        </is>
      </c>
      <c r="D352" t="inlineStr">
        <is>
          <t>Emmanuel</t>
        </is>
      </c>
      <c r="E352" t="inlineStr">
        <is>
          <t>S3</t>
        </is>
      </c>
      <c r="F352" t="inlineStr">
        <is>
          <t>Catelyn STARK</t>
        </is>
      </c>
      <c r="G352" t="inlineStr">
        <is>
          <t>Face à face</t>
        </is>
      </c>
      <c r="H352" t="n">
        <v>43931</v>
      </c>
      <c r="I352" t="inlineStr">
        <is>
          <t>45 min</t>
        </is>
      </c>
      <c r="J352" s="29">
        <f>IF([@[Date visite]]="","",YEAR([@[Date visite]]))</f>
        <v/>
      </c>
      <c r="K352" s="29">
        <f>IF([@[Date visite]]="","",MONTH([@[Date visite]]))</f>
        <v/>
      </c>
      <c r="L352" s="29">
        <f>IF([@Secteur]="","",IF(ISNUMBER(MATCH([@Secteur],{"S1","S2","S3","S4","S5","S6"},0)),1,0))</f>
        <v/>
      </c>
      <c r="M352">
        <f>IF([@Identifiant]="","",XLOOKUP([@Identifiant],tblMedecins[Identifiant],tblMedecins[R?gion],""))</f>
        <v/>
      </c>
      <c r="N352">
        <f>IF([@RegionMedecin]="","",IF(OR([@RegionMedecin]="Nord",[@RegionMedecin]="Sud"),[@RegionMedecin],"Hors_cible"))</f>
        <v/>
      </c>
      <c r="O352" s="29">
        <f>IF([@[Dur?e de la visite]]="","",VALUE(SUBSTITUTE([@[Dur?e de la visite]]," min","")))</f>
        <v/>
      </c>
      <c r="P352" s="29">
        <f>IF([@[Mode de visite]]="","",--([@[Mode de visite]]="Face ? face"))</f>
        <v/>
      </c>
      <c r="Q352" s="29">
        <f>IF([@[Mode de visite]]="","",--([@[Mode de visite]]="Interaction ? distance"))</f>
        <v/>
      </c>
    </row>
    <row r="353">
      <c r="B353" t="inlineStr">
        <is>
          <t>BM00089</t>
        </is>
      </c>
      <c r="C353" t="inlineStr">
        <is>
          <t>Cornet</t>
        </is>
      </c>
      <c r="D353" t="inlineStr">
        <is>
          <t>Jean-Michel</t>
        </is>
      </c>
      <c r="E353" t="inlineStr">
        <is>
          <t>S3</t>
        </is>
      </c>
      <c r="F353" t="inlineStr">
        <is>
          <t>Catelyn STARK</t>
        </is>
      </c>
      <c r="G353" t="inlineStr">
        <is>
          <t>Face à face</t>
        </is>
      </c>
      <c r="H353" t="n">
        <v>43934</v>
      </c>
      <c r="I353" t="inlineStr">
        <is>
          <t>45 min</t>
        </is>
      </c>
      <c r="J353" s="29">
        <f>IF([@[Date visite]]="","",YEAR([@[Date visite]]))</f>
        <v/>
      </c>
      <c r="K353" s="29">
        <f>IF([@[Date visite]]="","",MONTH([@[Date visite]]))</f>
        <v/>
      </c>
      <c r="L353" s="29">
        <f>IF([@Secteur]="","",IF(ISNUMBER(MATCH([@Secteur],{"S1","S2","S3","S4","S5","S6"},0)),1,0))</f>
        <v/>
      </c>
      <c r="M353">
        <f>IF([@Identifiant]="","",XLOOKUP([@Identifiant],tblMedecins[Identifiant],tblMedecins[R?gion],""))</f>
        <v/>
      </c>
      <c r="N353">
        <f>IF([@RegionMedecin]="","",IF(OR([@RegionMedecin]="Nord",[@RegionMedecin]="Sud"),[@RegionMedecin],"Hors_cible"))</f>
        <v/>
      </c>
      <c r="O353" s="29">
        <f>IF([@[Dur?e de la visite]]="","",VALUE(SUBSTITUTE([@[Dur?e de la visite]]," min","")))</f>
        <v/>
      </c>
      <c r="P353" s="29">
        <f>IF([@[Mode de visite]]="","",--([@[Mode de visite]]="Face ? face"))</f>
        <v/>
      </c>
      <c r="Q353" s="29">
        <f>IF([@[Mode de visite]]="","",--([@[Mode de visite]]="Interaction ? distance"))</f>
        <v/>
      </c>
    </row>
    <row r="354">
      <c r="B354" t="inlineStr">
        <is>
          <t>BM00148</t>
        </is>
      </c>
      <c r="C354" t="inlineStr">
        <is>
          <t>Star</t>
        </is>
      </c>
      <c r="D354" t="inlineStr">
        <is>
          <t>Margaret</t>
        </is>
      </c>
      <c r="E354" t="inlineStr">
        <is>
          <t>S3</t>
        </is>
      </c>
      <c r="F354" t="inlineStr">
        <is>
          <t>Catelyn STARK</t>
        </is>
      </c>
      <c r="G354" t="inlineStr">
        <is>
          <t>Face à face</t>
        </is>
      </c>
      <c r="H354" t="n">
        <v>43987</v>
      </c>
      <c r="I354" t="inlineStr">
        <is>
          <t>45 min</t>
        </is>
      </c>
      <c r="J354" s="29">
        <f>IF([@[Date visite]]="","",YEAR([@[Date visite]]))</f>
        <v/>
      </c>
      <c r="K354" s="29">
        <f>IF([@[Date visite]]="","",MONTH([@[Date visite]]))</f>
        <v/>
      </c>
      <c r="L354" s="29">
        <f>IF([@Secteur]="","",IF(ISNUMBER(MATCH([@Secteur],{"S1","S2","S3","S4","S5","S6"},0)),1,0))</f>
        <v/>
      </c>
      <c r="M354">
        <f>IF([@Identifiant]="","",XLOOKUP([@Identifiant],tblMedecins[Identifiant],tblMedecins[R?gion],""))</f>
        <v/>
      </c>
      <c r="N354">
        <f>IF([@RegionMedecin]="","",IF(OR([@RegionMedecin]="Nord",[@RegionMedecin]="Sud"),[@RegionMedecin],"Hors_cible"))</f>
        <v/>
      </c>
      <c r="O354" s="29">
        <f>IF([@[Dur?e de la visite]]="","",VALUE(SUBSTITUTE([@[Dur?e de la visite]]," min","")))</f>
        <v/>
      </c>
      <c r="P354" s="29">
        <f>IF([@[Mode de visite]]="","",--([@[Mode de visite]]="Face ? face"))</f>
        <v/>
      </c>
      <c r="Q354" s="29">
        <f>IF([@[Mode de visite]]="","",--([@[Mode de visite]]="Interaction ? distance"))</f>
        <v/>
      </c>
    </row>
    <row r="355">
      <c r="B355" t="inlineStr">
        <is>
          <t>BM00109</t>
        </is>
      </c>
      <c r="C355" t="inlineStr">
        <is>
          <t>Harrison</t>
        </is>
      </c>
      <c r="D355" t="inlineStr">
        <is>
          <t>Charles</t>
        </is>
      </c>
      <c r="E355" t="inlineStr">
        <is>
          <t>S3</t>
        </is>
      </c>
      <c r="F355" t="inlineStr">
        <is>
          <t>Catelyn STARK</t>
        </is>
      </c>
      <c r="G355" t="inlineStr">
        <is>
          <t>Face à face</t>
        </is>
      </c>
      <c r="H355" t="n">
        <v>43994</v>
      </c>
      <c r="I355" t="inlineStr">
        <is>
          <t>45 min</t>
        </is>
      </c>
      <c r="J355" s="29">
        <f>IF([@[Date visite]]="","",YEAR([@[Date visite]]))</f>
        <v/>
      </c>
      <c r="K355" s="29">
        <f>IF([@[Date visite]]="","",MONTH([@[Date visite]]))</f>
        <v/>
      </c>
      <c r="L355" s="29">
        <f>IF([@Secteur]="","",IF(ISNUMBER(MATCH([@Secteur],{"S1","S2","S3","S4","S5","S6"},0)),1,0))</f>
        <v/>
      </c>
      <c r="M355">
        <f>IF([@Identifiant]="","",XLOOKUP([@Identifiant],tblMedecins[Identifiant],tblMedecins[R?gion],""))</f>
        <v/>
      </c>
      <c r="N355">
        <f>IF([@RegionMedecin]="","",IF(OR([@RegionMedecin]="Nord",[@RegionMedecin]="Sud"),[@RegionMedecin],"Hors_cible"))</f>
        <v/>
      </c>
      <c r="O355" s="29">
        <f>IF([@[Dur?e de la visite]]="","",VALUE(SUBSTITUTE([@[Dur?e de la visite]]," min","")))</f>
        <v/>
      </c>
      <c r="P355" s="29">
        <f>IF([@[Mode de visite]]="","",--([@[Mode de visite]]="Face ? face"))</f>
        <v/>
      </c>
      <c r="Q355" s="29">
        <f>IF([@[Mode de visite]]="","",--([@[Mode de visite]]="Interaction ? distance"))</f>
        <v/>
      </c>
    </row>
    <row r="356">
      <c r="B356" t="inlineStr">
        <is>
          <t>BM00143</t>
        </is>
      </c>
      <c r="C356" t="inlineStr">
        <is>
          <t>Céline</t>
        </is>
      </c>
      <c r="D356" t="inlineStr">
        <is>
          <t>Philomène</t>
        </is>
      </c>
      <c r="E356" t="inlineStr">
        <is>
          <t>S3</t>
        </is>
      </c>
      <c r="F356" t="inlineStr">
        <is>
          <t>Catelyn STARK</t>
        </is>
      </c>
      <c r="G356" t="inlineStr">
        <is>
          <t>Face à face</t>
        </is>
      </c>
      <c r="H356" t="n">
        <v>43995</v>
      </c>
      <c r="I356" t="inlineStr">
        <is>
          <t>45 min</t>
        </is>
      </c>
      <c r="J356" s="29">
        <f>IF([@[Date visite]]="","",YEAR([@[Date visite]]))</f>
        <v/>
      </c>
      <c r="K356" s="29">
        <f>IF([@[Date visite]]="","",MONTH([@[Date visite]]))</f>
        <v/>
      </c>
      <c r="L356" s="29">
        <f>IF([@Secteur]="","",IF(ISNUMBER(MATCH([@Secteur],{"S1","S2","S3","S4","S5","S6"},0)),1,0))</f>
        <v/>
      </c>
      <c r="M356">
        <f>IF([@Identifiant]="","",XLOOKUP([@Identifiant],tblMedecins[Identifiant],tblMedecins[R?gion],""))</f>
        <v/>
      </c>
      <c r="N356">
        <f>IF([@RegionMedecin]="","",IF(OR([@RegionMedecin]="Nord",[@RegionMedecin]="Sud"),[@RegionMedecin],"Hors_cible"))</f>
        <v/>
      </c>
      <c r="O356" s="29">
        <f>IF([@[Dur?e de la visite]]="","",VALUE(SUBSTITUTE([@[Dur?e de la visite]]," min","")))</f>
        <v/>
      </c>
      <c r="P356" s="29">
        <f>IF([@[Mode de visite]]="","",--([@[Mode de visite]]="Face ? face"))</f>
        <v/>
      </c>
      <c r="Q356" s="29">
        <f>IF([@[Mode de visite]]="","",--([@[Mode de visite]]="Interaction ? distance"))</f>
        <v/>
      </c>
    </row>
    <row r="357">
      <c r="B357" t="inlineStr">
        <is>
          <t>BM00061</t>
        </is>
      </c>
      <c r="C357" t="inlineStr">
        <is>
          <t>Kilmister</t>
        </is>
      </c>
      <c r="D357" t="inlineStr">
        <is>
          <t>Jean-Jacques</t>
        </is>
      </c>
      <c r="E357" t="inlineStr">
        <is>
          <t>S3</t>
        </is>
      </c>
      <c r="F357" t="inlineStr">
        <is>
          <t>Catelyn STARK</t>
        </is>
      </c>
      <c r="G357" t="inlineStr">
        <is>
          <t>Face à face</t>
        </is>
      </c>
      <c r="H357" t="n">
        <v>44008</v>
      </c>
      <c r="I357" t="inlineStr">
        <is>
          <t>45 min</t>
        </is>
      </c>
      <c r="J357" s="29">
        <f>IF([@[Date visite]]="","",YEAR([@[Date visite]]))</f>
        <v/>
      </c>
      <c r="K357" s="29">
        <f>IF([@[Date visite]]="","",MONTH([@[Date visite]]))</f>
        <v/>
      </c>
      <c r="L357" s="29">
        <f>IF([@Secteur]="","",IF(ISNUMBER(MATCH([@Secteur],{"S1","S2","S3","S4","S5","S6"},0)),1,0))</f>
        <v/>
      </c>
      <c r="M357">
        <f>IF([@Identifiant]="","",XLOOKUP([@Identifiant],tblMedecins[Identifiant],tblMedecins[R?gion],""))</f>
        <v/>
      </c>
      <c r="N357">
        <f>IF([@RegionMedecin]="","",IF(OR([@RegionMedecin]="Nord",[@RegionMedecin]="Sud"),[@RegionMedecin],"Hors_cible"))</f>
        <v/>
      </c>
      <c r="O357" s="29">
        <f>IF([@[Dur?e de la visite]]="","",VALUE(SUBSTITUTE([@[Dur?e de la visite]]," min","")))</f>
        <v/>
      </c>
      <c r="P357" s="29">
        <f>IF([@[Mode de visite]]="","",--([@[Mode de visite]]="Face ? face"))</f>
        <v/>
      </c>
      <c r="Q357" s="29">
        <f>IF([@[Mode de visite]]="","",--([@[Mode de visite]]="Interaction ? distance"))</f>
        <v/>
      </c>
    </row>
    <row r="358">
      <c r="B358" t="inlineStr">
        <is>
          <t>BM00143</t>
        </is>
      </c>
      <c r="C358" t="inlineStr">
        <is>
          <t>Céline</t>
        </is>
      </c>
      <c r="D358" t="inlineStr">
        <is>
          <t>Philomène</t>
        </is>
      </c>
      <c r="E358" t="inlineStr">
        <is>
          <t>S3</t>
        </is>
      </c>
      <c r="F358" t="inlineStr">
        <is>
          <t>Catelyn STARK</t>
        </is>
      </c>
      <c r="G358" t="inlineStr">
        <is>
          <t>Face à face</t>
        </is>
      </c>
      <c r="H358" t="n">
        <v>44012</v>
      </c>
      <c r="I358" t="inlineStr">
        <is>
          <t>45 min</t>
        </is>
      </c>
      <c r="J358" s="29">
        <f>IF([@[Date visite]]="","",YEAR([@[Date visite]]))</f>
        <v/>
      </c>
      <c r="K358" s="29">
        <f>IF([@[Date visite]]="","",MONTH([@[Date visite]]))</f>
        <v/>
      </c>
      <c r="L358" s="29">
        <f>IF([@Secteur]="","",IF(ISNUMBER(MATCH([@Secteur],{"S1","S2","S3","S4","S5","S6"},0)),1,0))</f>
        <v/>
      </c>
      <c r="M358">
        <f>IF([@Identifiant]="","",XLOOKUP([@Identifiant],tblMedecins[Identifiant],tblMedecins[R?gion],""))</f>
        <v/>
      </c>
      <c r="N358">
        <f>IF([@RegionMedecin]="","",IF(OR([@RegionMedecin]="Nord",[@RegionMedecin]="Sud"),[@RegionMedecin],"Hors_cible"))</f>
        <v/>
      </c>
      <c r="O358" s="29">
        <f>IF([@[Dur?e de la visite]]="","",VALUE(SUBSTITUTE([@[Dur?e de la visite]]," min","")))</f>
        <v/>
      </c>
      <c r="P358" s="29">
        <f>IF([@[Mode de visite]]="","",--([@[Mode de visite]]="Face ? face"))</f>
        <v/>
      </c>
      <c r="Q358" s="29">
        <f>IF([@[Mode de visite]]="","",--([@[Mode de visite]]="Interaction ? distance"))</f>
        <v/>
      </c>
    </row>
    <row r="359">
      <c r="B359" t="inlineStr">
        <is>
          <t>BM00031</t>
        </is>
      </c>
      <c r="C359" t="inlineStr">
        <is>
          <t>Molière</t>
        </is>
      </c>
      <c r="D359" t="inlineStr">
        <is>
          <t>Jerry</t>
        </is>
      </c>
      <c r="E359" t="inlineStr">
        <is>
          <t>S3</t>
        </is>
      </c>
      <c r="F359" t="inlineStr">
        <is>
          <t>Catelyn STARK</t>
        </is>
      </c>
      <c r="G359" t="inlineStr">
        <is>
          <t>Face à face</t>
        </is>
      </c>
      <c r="H359" t="n">
        <v>44040</v>
      </c>
      <c r="I359" t="inlineStr">
        <is>
          <t>45 min</t>
        </is>
      </c>
      <c r="J359" s="29">
        <f>IF([@[Date visite]]="","",YEAR([@[Date visite]]))</f>
        <v/>
      </c>
      <c r="K359" s="29">
        <f>IF([@[Date visite]]="","",MONTH([@[Date visite]]))</f>
        <v/>
      </c>
      <c r="L359" s="29">
        <f>IF([@Secteur]="","",IF(ISNUMBER(MATCH([@Secteur],{"S1","S2","S3","S4","S5","S6"},0)),1,0))</f>
        <v/>
      </c>
      <c r="M359">
        <f>IF([@Identifiant]="","",XLOOKUP([@Identifiant],tblMedecins[Identifiant],tblMedecins[R?gion],""))</f>
        <v/>
      </c>
      <c r="N359">
        <f>IF([@RegionMedecin]="","",IF(OR([@RegionMedecin]="Nord",[@RegionMedecin]="Sud"),[@RegionMedecin],"Hors_cible"))</f>
        <v/>
      </c>
      <c r="O359" s="29">
        <f>IF([@[Dur?e de la visite]]="","",VALUE(SUBSTITUTE([@[Dur?e de la visite]]," min","")))</f>
        <v/>
      </c>
      <c r="P359" s="29">
        <f>IF([@[Mode de visite]]="","",--([@[Mode de visite]]="Face ? face"))</f>
        <v/>
      </c>
      <c r="Q359" s="29">
        <f>IF([@[Mode de visite]]="","",--([@[Mode de visite]]="Interaction ? distance"))</f>
        <v/>
      </c>
    </row>
    <row r="360">
      <c r="B360" t="inlineStr">
        <is>
          <t>BM00062</t>
        </is>
      </c>
      <c r="C360" t="inlineStr">
        <is>
          <t>Hugo</t>
        </is>
      </c>
      <c r="D360" t="inlineStr">
        <is>
          <t>Jean-Michel</t>
        </is>
      </c>
      <c r="E360" t="inlineStr">
        <is>
          <t>S3</t>
        </is>
      </c>
      <c r="F360" t="inlineStr">
        <is>
          <t>Catelyn STARK</t>
        </is>
      </c>
      <c r="G360" t="inlineStr">
        <is>
          <t>Face à face</t>
        </is>
      </c>
      <c r="H360" t="n">
        <v>44089</v>
      </c>
      <c r="I360" t="inlineStr">
        <is>
          <t>45 min</t>
        </is>
      </c>
      <c r="J360" s="29">
        <f>IF([@[Date visite]]="","",YEAR([@[Date visite]]))</f>
        <v/>
      </c>
      <c r="K360" s="29">
        <f>IF([@[Date visite]]="","",MONTH([@[Date visite]]))</f>
        <v/>
      </c>
      <c r="L360" s="29">
        <f>IF([@Secteur]="","",IF(ISNUMBER(MATCH([@Secteur],{"S1","S2","S3","S4","S5","S6"},0)),1,0))</f>
        <v/>
      </c>
      <c r="M360">
        <f>IF([@Identifiant]="","",XLOOKUP([@Identifiant],tblMedecins[Identifiant],tblMedecins[R?gion],""))</f>
        <v/>
      </c>
      <c r="N360">
        <f>IF([@RegionMedecin]="","",IF(OR([@RegionMedecin]="Nord",[@RegionMedecin]="Sud"),[@RegionMedecin],"Hors_cible"))</f>
        <v/>
      </c>
      <c r="O360" s="29">
        <f>IF([@[Dur?e de la visite]]="","",VALUE(SUBSTITUTE([@[Dur?e de la visite]]," min","")))</f>
        <v/>
      </c>
      <c r="P360" s="29">
        <f>IF([@[Mode de visite]]="","",--([@[Mode de visite]]="Face ? face"))</f>
        <v/>
      </c>
      <c r="Q360" s="29">
        <f>IF([@[Mode de visite]]="","",--([@[Mode de visite]]="Interaction ? distance"))</f>
        <v/>
      </c>
    </row>
    <row r="361">
      <c r="B361" t="inlineStr">
        <is>
          <t>BM00019</t>
        </is>
      </c>
      <c r="C361" t="inlineStr">
        <is>
          <t>McCartney</t>
        </is>
      </c>
      <c r="D361" t="inlineStr">
        <is>
          <t>Emmanuel</t>
        </is>
      </c>
      <c r="E361" t="inlineStr">
        <is>
          <t>S3</t>
        </is>
      </c>
      <c r="F361" t="inlineStr">
        <is>
          <t>Catelyn STARK</t>
        </is>
      </c>
      <c r="G361" t="inlineStr">
        <is>
          <t>Face à face</t>
        </is>
      </c>
      <c r="H361" t="n">
        <v>44127</v>
      </c>
      <c r="I361" t="inlineStr">
        <is>
          <t>45 min</t>
        </is>
      </c>
      <c r="J361" s="29">
        <f>IF([@[Date visite]]="","",YEAR([@[Date visite]]))</f>
        <v/>
      </c>
      <c r="K361" s="29">
        <f>IF([@[Date visite]]="","",MONTH([@[Date visite]]))</f>
        <v/>
      </c>
      <c r="L361" s="29">
        <f>IF([@Secteur]="","",IF(ISNUMBER(MATCH([@Secteur],{"S1","S2","S3","S4","S5","S6"},0)),1,0))</f>
        <v/>
      </c>
      <c r="M361">
        <f>IF([@Identifiant]="","",XLOOKUP([@Identifiant],tblMedecins[Identifiant],tblMedecins[R?gion],""))</f>
        <v/>
      </c>
      <c r="N361">
        <f>IF([@RegionMedecin]="","",IF(OR([@RegionMedecin]="Nord",[@RegionMedecin]="Sud"),[@RegionMedecin],"Hors_cible"))</f>
        <v/>
      </c>
      <c r="O361" s="29">
        <f>IF([@[Dur?e de la visite]]="","",VALUE(SUBSTITUTE([@[Dur?e de la visite]]," min","")))</f>
        <v/>
      </c>
      <c r="P361" s="29">
        <f>IF([@[Mode de visite]]="","",--([@[Mode de visite]]="Face ? face"))</f>
        <v/>
      </c>
      <c r="Q361" s="29">
        <f>IF([@[Mode de visite]]="","",--([@[Mode de visite]]="Interaction ? distance"))</f>
        <v/>
      </c>
    </row>
    <row r="362">
      <c r="B362" t="inlineStr">
        <is>
          <t>BM00097</t>
        </is>
      </c>
      <c r="C362" t="inlineStr">
        <is>
          <t>Kenobi</t>
        </is>
      </c>
      <c r="D362" t="inlineStr">
        <is>
          <t>Killian</t>
        </is>
      </c>
      <c r="E362" t="inlineStr">
        <is>
          <t>S3</t>
        </is>
      </c>
      <c r="F362" t="inlineStr">
        <is>
          <t>Catelyn STARK</t>
        </is>
      </c>
      <c r="G362" t="inlineStr">
        <is>
          <t>Face à face</t>
        </is>
      </c>
      <c r="H362" t="n">
        <v>44142</v>
      </c>
      <c r="I362" t="inlineStr">
        <is>
          <t>45 min</t>
        </is>
      </c>
      <c r="J362" s="29">
        <f>IF([@[Date visite]]="","",YEAR([@[Date visite]]))</f>
        <v/>
      </c>
      <c r="K362" s="29">
        <f>IF([@[Date visite]]="","",MONTH([@[Date visite]]))</f>
        <v/>
      </c>
      <c r="L362" s="29">
        <f>IF([@Secteur]="","",IF(ISNUMBER(MATCH([@Secteur],{"S1","S2","S3","S4","S5","S6"},0)),1,0))</f>
        <v/>
      </c>
      <c r="M362">
        <f>IF([@Identifiant]="","",XLOOKUP([@Identifiant],tblMedecins[Identifiant],tblMedecins[R?gion],""))</f>
        <v/>
      </c>
      <c r="N362">
        <f>IF([@RegionMedecin]="","",IF(OR([@RegionMedecin]="Nord",[@RegionMedecin]="Sud"),[@RegionMedecin],"Hors_cible"))</f>
        <v/>
      </c>
      <c r="O362" s="29">
        <f>IF([@[Dur?e de la visite]]="","",VALUE(SUBSTITUTE([@[Dur?e de la visite]]," min","")))</f>
        <v/>
      </c>
      <c r="P362" s="29">
        <f>IF([@[Mode de visite]]="","",--([@[Mode de visite]]="Face ? face"))</f>
        <v/>
      </c>
      <c r="Q362" s="29">
        <f>IF([@[Mode de visite]]="","",--([@[Mode de visite]]="Interaction ? distance"))</f>
        <v/>
      </c>
    </row>
    <row r="363">
      <c r="B363" t="inlineStr">
        <is>
          <t>BM00089</t>
        </is>
      </c>
      <c r="C363" t="inlineStr">
        <is>
          <t>Cornet</t>
        </is>
      </c>
      <c r="D363" t="inlineStr">
        <is>
          <t>Jean-Michel</t>
        </is>
      </c>
      <c r="E363" t="inlineStr">
        <is>
          <t>S3</t>
        </is>
      </c>
      <c r="F363" t="inlineStr">
        <is>
          <t>Catelyn STARK</t>
        </is>
      </c>
      <c r="G363" t="inlineStr">
        <is>
          <t>Face à face</t>
        </is>
      </c>
      <c r="H363" t="n">
        <v>44144</v>
      </c>
      <c r="I363" t="inlineStr">
        <is>
          <t>45 min</t>
        </is>
      </c>
      <c r="J363" s="29">
        <f>IF([@[Date visite]]="","",YEAR([@[Date visite]]))</f>
        <v/>
      </c>
      <c r="K363" s="29">
        <f>IF([@[Date visite]]="","",MONTH([@[Date visite]]))</f>
        <v/>
      </c>
      <c r="L363" s="29">
        <f>IF([@Secteur]="","",IF(ISNUMBER(MATCH([@Secteur],{"S1","S2","S3","S4","S5","S6"},0)),1,0))</f>
        <v/>
      </c>
      <c r="M363">
        <f>IF([@Identifiant]="","",XLOOKUP([@Identifiant],tblMedecins[Identifiant],tblMedecins[R?gion],""))</f>
        <v/>
      </c>
      <c r="N363">
        <f>IF([@RegionMedecin]="","",IF(OR([@RegionMedecin]="Nord",[@RegionMedecin]="Sud"),[@RegionMedecin],"Hors_cible"))</f>
        <v/>
      </c>
      <c r="O363" s="29">
        <f>IF([@[Dur?e de la visite]]="","",VALUE(SUBSTITUTE([@[Dur?e de la visite]]," min","")))</f>
        <v/>
      </c>
      <c r="P363" s="29">
        <f>IF([@[Mode de visite]]="","",--([@[Mode de visite]]="Face ? face"))</f>
        <v/>
      </c>
      <c r="Q363" s="29">
        <f>IF([@[Mode de visite]]="","",--([@[Mode de visite]]="Interaction ? distance"))</f>
        <v/>
      </c>
    </row>
    <row r="364">
      <c r="B364" t="inlineStr">
        <is>
          <t>BM00031</t>
        </is>
      </c>
      <c r="C364" t="inlineStr">
        <is>
          <t>Molière</t>
        </is>
      </c>
      <c r="D364" t="inlineStr">
        <is>
          <t>Jerry</t>
        </is>
      </c>
      <c r="E364" t="inlineStr">
        <is>
          <t>S3</t>
        </is>
      </c>
      <c r="F364" t="inlineStr">
        <is>
          <t>Catelyn STARK</t>
        </is>
      </c>
      <c r="G364" t="inlineStr">
        <is>
          <t>Face à face</t>
        </is>
      </c>
      <c r="H364" t="n">
        <v>44149</v>
      </c>
      <c r="I364" t="inlineStr">
        <is>
          <t>45 min</t>
        </is>
      </c>
      <c r="J364" s="29">
        <f>IF([@[Date visite]]="","",YEAR([@[Date visite]]))</f>
        <v/>
      </c>
      <c r="K364" s="29">
        <f>IF([@[Date visite]]="","",MONTH([@[Date visite]]))</f>
        <v/>
      </c>
      <c r="L364" s="29">
        <f>IF([@Secteur]="","",IF(ISNUMBER(MATCH([@Secteur],{"S1","S2","S3","S4","S5","S6"},0)),1,0))</f>
        <v/>
      </c>
      <c r="M364">
        <f>IF([@Identifiant]="","",XLOOKUP([@Identifiant],tblMedecins[Identifiant],tblMedecins[R?gion],""))</f>
        <v/>
      </c>
      <c r="N364">
        <f>IF([@RegionMedecin]="","",IF(OR([@RegionMedecin]="Nord",[@RegionMedecin]="Sud"),[@RegionMedecin],"Hors_cible"))</f>
        <v/>
      </c>
      <c r="O364" s="29">
        <f>IF([@[Dur?e de la visite]]="","",VALUE(SUBSTITUTE([@[Dur?e de la visite]]," min","")))</f>
        <v/>
      </c>
      <c r="P364" s="29">
        <f>IF([@[Mode de visite]]="","",--([@[Mode de visite]]="Face ? face"))</f>
        <v/>
      </c>
      <c r="Q364" s="29">
        <f>IF([@[Mode de visite]]="","",--([@[Mode de visite]]="Interaction ? distance"))</f>
        <v/>
      </c>
    </row>
    <row r="365">
      <c r="B365" t="inlineStr">
        <is>
          <t>BM00143</t>
        </is>
      </c>
      <c r="C365" t="inlineStr">
        <is>
          <t>Céline</t>
        </is>
      </c>
      <c r="D365" t="inlineStr">
        <is>
          <t>Philomène</t>
        </is>
      </c>
      <c r="E365" t="inlineStr">
        <is>
          <t>S3</t>
        </is>
      </c>
      <c r="F365" t="inlineStr">
        <is>
          <t>Catelyn STARK</t>
        </is>
      </c>
      <c r="G365" t="inlineStr">
        <is>
          <t>Face à face</t>
        </is>
      </c>
      <c r="H365" t="n">
        <v>44159</v>
      </c>
      <c r="I365" t="inlineStr">
        <is>
          <t>45 min</t>
        </is>
      </c>
      <c r="J365" s="29">
        <f>IF([@[Date visite]]="","",YEAR([@[Date visite]]))</f>
        <v/>
      </c>
      <c r="K365" s="29">
        <f>IF([@[Date visite]]="","",MONTH([@[Date visite]]))</f>
        <v/>
      </c>
      <c r="L365" s="29">
        <f>IF([@Secteur]="","",IF(ISNUMBER(MATCH([@Secteur],{"S1","S2","S3","S4","S5","S6"},0)),1,0))</f>
        <v/>
      </c>
      <c r="M365">
        <f>IF([@Identifiant]="","",XLOOKUP([@Identifiant],tblMedecins[Identifiant],tblMedecins[R?gion],""))</f>
        <v/>
      </c>
      <c r="N365">
        <f>IF([@RegionMedecin]="","",IF(OR([@RegionMedecin]="Nord",[@RegionMedecin]="Sud"),[@RegionMedecin],"Hors_cible"))</f>
        <v/>
      </c>
      <c r="O365" s="29">
        <f>IF([@[Dur?e de la visite]]="","",VALUE(SUBSTITUTE([@[Dur?e de la visite]]," min","")))</f>
        <v/>
      </c>
      <c r="P365" s="29">
        <f>IF([@[Mode de visite]]="","",--([@[Mode de visite]]="Face ? face"))</f>
        <v/>
      </c>
      <c r="Q365" s="29">
        <f>IF([@[Mode de visite]]="","",--([@[Mode de visite]]="Interaction ? distance"))</f>
        <v/>
      </c>
    </row>
    <row r="366">
      <c r="B366" t="inlineStr">
        <is>
          <t>BM00089</t>
        </is>
      </c>
      <c r="C366" t="inlineStr">
        <is>
          <t>Cornet</t>
        </is>
      </c>
      <c r="D366" t="inlineStr">
        <is>
          <t>Jean-Michel</t>
        </is>
      </c>
      <c r="E366" t="inlineStr">
        <is>
          <t>S3</t>
        </is>
      </c>
      <c r="F366" t="inlineStr">
        <is>
          <t>Catelyn STARK</t>
        </is>
      </c>
      <c r="G366" t="inlineStr">
        <is>
          <t>Face à face</t>
        </is>
      </c>
      <c r="H366" t="n">
        <v>44171</v>
      </c>
      <c r="I366" t="inlineStr">
        <is>
          <t>45 min</t>
        </is>
      </c>
      <c r="J366" s="29">
        <f>IF([@[Date visite]]="","",YEAR([@[Date visite]]))</f>
        <v/>
      </c>
      <c r="K366" s="29">
        <f>IF([@[Date visite]]="","",MONTH([@[Date visite]]))</f>
        <v/>
      </c>
      <c r="L366" s="29">
        <f>IF([@Secteur]="","",IF(ISNUMBER(MATCH([@Secteur],{"S1","S2","S3","S4","S5","S6"},0)),1,0))</f>
        <v/>
      </c>
      <c r="M366">
        <f>IF([@Identifiant]="","",XLOOKUP([@Identifiant],tblMedecins[Identifiant],tblMedecins[R?gion],""))</f>
        <v/>
      </c>
      <c r="N366">
        <f>IF([@RegionMedecin]="","",IF(OR([@RegionMedecin]="Nord",[@RegionMedecin]="Sud"),[@RegionMedecin],"Hors_cible"))</f>
        <v/>
      </c>
      <c r="O366" s="29">
        <f>IF([@[Dur?e de la visite]]="","",VALUE(SUBSTITUTE([@[Dur?e de la visite]]," min","")))</f>
        <v/>
      </c>
      <c r="P366" s="29">
        <f>IF([@[Mode de visite]]="","",--([@[Mode de visite]]="Face ? face"))</f>
        <v/>
      </c>
      <c r="Q366" s="29">
        <f>IF([@[Mode de visite]]="","",--([@[Mode de visite]]="Interaction ? distance"))</f>
        <v/>
      </c>
    </row>
    <row r="367">
      <c r="B367" t="inlineStr">
        <is>
          <t>BM00134</t>
        </is>
      </c>
      <c r="C367" t="inlineStr">
        <is>
          <t>Brassens</t>
        </is>
      </c>
      <c r="D367" t="inlineStr">
        <is>
          <t>Philomène</t>
        </is>
      </c>
      <c r="E367" t="inlineStr">
        <is>
          <t>S5</t>
        </is>
      </c>
      <c r="F367" t="inlineStr">
        <is>
          <t>Charlotte CORDAY</t>
        </is>
      </c>
      <c r="G367" t="inlineStr">
        <is>
          <t>Face à face</t>
        </is>
      </c>
      <c r="H367" t="n">
        <v>43832</v>
      </c>
      <c r="I367" t="inlineStr">
        <is>
          <t>45 min</t>
        </is>
      </c>
      <c r="J367" s="29">
        <f>IF([@[Date visite]]="","",YEAR([@[Date visite]]))</f>
        <v/>
      </c>
      <c r="K367" s="29">
        <f>IF([@[Date visite]]="","",MONTH([@[Date visite]]))</f>
        <v/>
      </c>
      <c r="L367" s="29">
        <f>IF([@Secteur]="","",IF(ISNUMBER(MATCH([@Secteur],{"S1","S2","S3","S4","S5","S6"},0)),1,0))</f>
        <v/>
      </c>
      <c r="M367">
        <f>IF([@Identifiant]="","",XLOOKUP([@Identifiant],tblMedecins[Identifiant],tblMedecins[R?gion],""))</f>
        <v/>
      </c>
      <c r="N367">
        <f>IF([@RegionMedecin]="","",IF(OR([@RegionMedecin]="Nord",[@RegionMedecin]="Sud"),[@RegionMedecin],"Hors_cible"))</f>
        <v/>
      </c>
      <c r="O367" s="29">
        <f>IF([@[Dur?e de la visite]]="","",VALUE(SUBSTITUTE([@[Dur?e de la visite]]," min","")))</f>
        <v/>
      </c>
      <c r="P367" s="29">
        <f>IF([@[Mode de visite]]="","",--([@[Mode de visite]]="Face ? face"))</f>
        <v/>
      </c>
      <c r="Q367" s="29">
        <f>IF([@[Mode de visite]]="","",--([@[Mode de visite]]="Interaction ? distance"))</f>
        <v/>
      </c>
    </row>
    <row r="368">
      <c r="B368" t="inlineStr">
        <is>
          <t>BM00003</t>
        </is>
      </c>
      <c r="C368" t="inlineStr">
        <is>
          <t>Osaka</t>
        </is>
      </c>
      <c r="D368" t="inlineStr">
        <is>
          <t>Josiane</t>
        </is>
      </c>
      <c r="E368" t="inlineStr">
        <is>
          <t>S5</t>
        </is>
      </c>
      <c r="F368" t="inlineStr">
        <is>
          <t>Charlotte CORDAY</t>
        </is>
      </c>
      <c r="G368" t="inlineStr">
        <is>
          <t>Face à face</t>
        </is>
      </c>
      <c r="H368" t="n">
        <v>43846</v>
      </c>
      <c r="I368" t="inlineStr">
        <is>
          <t>45 min</t>
        </is>
      </c>
      <c r="J368" s="29">
        <f>IF([@[Date visite]]="","",YEAR([@[Date visite]]))</f>
        <v/>
      </c>
      <c r="K368" s="29">
        <f>IF([@[Date visite]]="","",MONTH([@[Date visite]]))</f>
        <v/>
      </c>
      <c r="L368" s="29">
        <f>IF([@Secteur]="","",IF(ISNUMBER(MATCH([@Secteur],{"S1","S2","S3","S4","S5","S6"},0)),1,0))</f>
        <v/>
      </c>
      <c r="M368">
        <f>IF([@Identifiant]="","",XLOOKUP([@Identifiant],tblMedecins[Identifiant],tblMedecins[R?gion],""))</f>
        <v/>
      </c>
      <c r="N368">
        <f>IF([@RegionMedecin]="","",IF(OR([@RegionMedecin]="Nord",[@RegionMedecin]="Sud"),[@RegionMedecin],"Hors_cible"))</f>
        <v/>
      </c>
      <c r="O368" s="29">
        <f>IF([@[Dur?e de la visite]]="","",VALUE(SUBSTITUTE([@[Dur?e de la visite]]," min","")))</f>
        <v/>
      </c>
      <c r="P368" s="29">
        <f>IF([@[Mode de visite]]="","",--([@[Mode de visite]]="Face ? face"))</f>
        <v/>
      </c>
      <c r="Q368" s="29">
        <f>IF([@[Mode de visite]]="","",--([@[Mode de visite]]="Interaction ? distance"))</f>
        <v/>
      </c>
    </row>
    <row r="369">
      <c r="B369" t="inlineStr">
        <is>
          <t>BM00070</t>
        </is>
      </c>
      <c r="C369" t="inlineStr">
        <is>
          <t>Exarchopoulos</t>
        </is>
      </c>
      <c r="D369" t="inlineStr">
        <is>
          <t>Léa</t>
        </is>
      </c>
      <c r="E369" t="inlineStr">
        <is>
          <t>S5</t>
        </is>
      </c>
      <c r="F369" t="inlineStr">
        <is>
          <t>Charlotte CORDAY</t>
        </is>
      </c>
      <c r="G369" t="inlineStr">
        <is>
          <t>Face à face</t>
        </is>
      </c>
      <c r="H369" t="n">
        <v>43855</v>
      </c>
      <c r="I369" t="inlineStr">
        <is>
          <t>45 min</t>
        </is>
      </c>
      <c r="J369" s="29">
        <f>IF([@[Date visite]]="","",YEAR([@[Date visite]]))</f>
        <v/>
      </c>
      <c r="K369" s="29">
        <f>IF([@[Date visite]]="","",MONTH([@[Date visite]]))</f>
        <v/>
      </c>
      <c r="L369" s="29">
        <f>IF([@Secteur]="","",IF(ISNUMBER(MATCH([@Secteur],{"S1","S2","S3","S4","S5","S6"},0)),1,0))</f>
        <v/>
      </c>
      <c r="M369">
        <f>IF([@Identifiant]="","",XLOOKUP([@Identifiant],tblMedecins[Identifiant],tblMedecins[R?gion],""))</f>
        <v/>
      </c>
      <c r="N369">
        <f>IF([@RegionMedecin]="","",IF(OR([@RegionMedecin]="Nord",[@RegionMedecin]="Sud"),[@RegionMedecin],"Hors_cible"))</f>
        <v/>
      </c>
      <c r="O369" s="29">
        <f>IF([@[Dur?e de la visite]]="","",VALUE(SUBSTITUTE([@[Dur?e de la visite]]," min","")))</f>
        <v/>
      </c>
      <c r="P369" s="29">
        <f>IF([@[Mode de visite]]="","",--([@[Mode de visite]]="Face ? face"))</f>
        <v/>
      </c>
      <c r="Q369" s="29">
        <f>IF([@[Mode de visite]]="","",--([@[Mode de visite]]="Interaction ? distance"))</f>
        <v/>
      </c>
    </row>
    <row r="370">
      <c r="B370" t="inlineStr">
        <is>
          <t>BM00137</t>
        </is>
      </c>
      <c r="C370" t="inlineStr">
        <is>
          <t>Liszt</t>
        </is>
      </c>
      <c r="D370" t="inlineStr">
        <is>
          <t>Bernadette</t>
        </is>
      </c>
      <c r="E370" t="inlineStr">
        <is>
          <t>S5</t>
        </is>
      </c>
      <c r="F370" t="inlineStr">
        <is>
          <t>Charlotte CORDAY</t>
        </is>
      </c>
      <c r="G370" t="inlineStr">
        <is>
          <t>Face à face</t>
        </is>
      </c>
      <c r="H370" t="n">
        <v>43863</v>
      </c>
      <c r="I370" t="inlineStr">
        <is>
          <t>45 min</t>
        </is>
      </c>
      <c r="J370" s="29">
        <f>IF([@[Date visite]]="","",YEAR([@[Date visite]]))</f>
        <v/>
      </c>
      <c r="K370" s="29">
        <f>IF([@[Date visite]]="","",MONTH([@[Date visite]]))</f>
        <v/>
      </c>
      <c r="L370" s="29">
        <f>IF([@Secteur]="","",IF(ISNUMBER(MATCH([@Secteur],{"S1","S2","S3","S4","S5","S6"},0)),1,0))</f>
        <v/>
      </c>
      <c r="M370">
        <f>IF([@Identifiant]="","",XLOOKUP([@Identifiant],tblMedecins[Identifiant],tblMedecins[R?gion],""))</f>
        <v/>
      </c>
      <c r="N370">
        <f>IF([@RegionMedecin]="","",IF(OR([@RegionMedecin]="Nord",[@RegionMedecin]="Sud"),[@RegionMedecin],"Hors_cible"))</f>
        <v/>
      </c>
      <c r="O370" s="29">
        <f>IF([@[Dur?e de la visite]]="","",VALUE(SUBSTITUTE([@[Dur?e de la visite]]," min","")))</f>
        <v/>
      </c>
      <c r="P370" s="29">
        <f>IF([@[Mode de visite]]="","",--([@[Mode de visite]]="Face ? face"))</f>
        <v/>
      </c>
      <c r="Q370" s="29">
        <f>IF([@[Mode de visite]]="","",--([@[Mode de visite]]="Interaction ? distance"))</f>
        <v/>
      </c>
    </row>
    <row r="371">
      <c r="B371" t="inlineStr">
        <is>
          <t>BM00074</t>
        </is>
      </c>
      <c r="C371" t="inlineStr">
        <is>
          <t>Orban</t>
        </is>
      </c>
      <c r="D371" t="inlineStr">
        <is>
          <t>Zinedine</t>
        </is>
      </c>
      <c r="E371" t="inlineStr">
        <is>
          <t>S5</t>
        </is>
      </c>
      <c r="F371" t="inlineStr">
        <is>
          <t>Charlotte CORDAY</t>
        </is>
      </c>
      <c r="G371" t="inlineStr">
        <is>
          <t>Face à face</t>
        </is>
      </c>
      <c r="H371" t="n">
        <v>43866</v>
      </c>
      <c r="I371" t="inlineStr">
        <is>
          <t>45 min</t>
        </is>
      </c>
      <c r="J371" s="29">
        <f>IF([@[Date visite]]="","",YEAR([@[Date visite]]))</f>
        <v/>
      </c>
      <c r="K371" s="29">
        <f>IF([@[Date visite]]="","",MONTH([@[Date visite]]))</f>
        <v/>
      </c>
      <c r="L371" s="29">
        <f>IF([@Secteur]="","",IF(ISNUMBER(MATCH([@Secteur],{"S1","S2","S3","S4","S5","S6"},0)),1,0))</f>
        <v/>
      </c>
      <c r="M371">
        <f>IF([@Identifiant]="","",XLOOKUP([@Identifiant],tblMedecins[Identifiant],tblMedecins[R?gion],""))</f>
        <v/>
      </c>
      <c r="N371">
        <f>IF([@RegionMedecin]="","",IF(OR([@RegionMedecin]="Nord",[@RegionMedecin]="Sud"),[@RegionMedecin],"Hors_cible"))</f>
        <v/>
      </c>
      <c r="O371" s="29">
        <f>IF([@[Dur?e de la visite]]="","",VALUE(SUBSTITUTE([@[Dur?e de la visite]]," min","")))</f>
        <v/>
      </c>
      <c r="P371" s="29">
        <f>IF([@[Mode de visite]]="","",--([@[Mode de visite]]="Face ? face"))</f>
        <v/>
      </c>
      <c r="Q371" s="29">
        <f>IF([@[Mode de visite]]="","",--([@[Mode de visite]]="Interaction ? distance"))</f>
        <v/>
      </c>
    </row>
    <row r="372">
      <c r="B372" t="inlineStr">
        <is>
          <t>BM00111</t>
        </is>
      </c>
      <c r="C372" t="inlineStr">
        <is>
          <t>Chabal</t>
        </is>
      </c>
      <c r="D372" t="inlineStr">
        <is>
          <t>Georges</t>
        </is>
      </c>
      <c r="E372" t="inlineStr">
        <is>
          <t>S5</t>
        </is>
      </c>
      <c r="F372" t="inlineStr">
        <is>
          <t>Charlotte CORDAY</t>
        </is>
      </c>
      <c r="G372" t="inlineStr">
        <is>
          <t>Face à face</t>
        </is>
      </c>
      <c r="H372" t="n">
        <v>43867</v>
      </c>
      <c r="I372" t="inlineStr">
        <is>
          <t>45 min</t>
        </is>
      </c>
      <c r="J372" s="29">
        <f>IF([@[Date visite]]="","",YEAR([@[Date visite]]))</f>
        <v/>
      </c>
      <c r="K372" s="29">
        <f>IF([@[Date visite]]="","",MONTH([@[Date visite]]))</f>
        <v/>
      </c>
      <c r="L372" s="29">
        <f>IF([@Secteur]="","",IF(ISNUMBER(MATCH([@Secteur],{"S1","S2","S3","S4","S5","S6"},0)),1,0))</f>
        <v/>
      </c>
      <c r="M372">
        <f>IF([@Identifiant]="","",XLOOKUP([@Identifiant],tblMedecins[Identifiant],tblMedecins[R?gion],""))</f>
        <v/>
      </c>
      <c r="N372">
        <f>IF([@RegionMedecin]="","",IF(OR([@RegionMedecin]="Nord",[@RegionMedecin]="Sud"),[@RegionMedecin],"Hors_cible"))</f>
        <v/>
      </c>
      <c r="O372" s="29">
        <f>IF([@[Dur?e de la visite]]="","",VALUE(SUBSTITUTE([@[Dur?e de la visite]]," min","")))</f>
        <v/>
      </c>
      <c r="P372" s="29">
        <f>IF([@[Mode de visite]]="","",--([@[Mode de visite]]="Face ? face"))</f>
        <v/>
      </c>
      <c r="Q372" s="29">
        <f>IF([@[Mode de visite]]="","",--([@[Mode de visite]]="Interaction ? distance"))</f>
        <v/>
      </c>
    </row>
    <row r="373">
      <c r="B373" t="inlineStr">
        <is>
          <t>BM00145</t>
        </is>
      </c>
      <c r="C373" t="inlineStr">
        <is>
          <t>Star</t>
        </is>
      </c>
      <c r="D373" t="inlineStr">
        <is>
          <t>Nicolas</t>
        </is>
      </c>
      <c r="E373" t="inlineStr">
        <is>
          <t>S5</t>
        </is>
      </c>
      <c r="F373" t="inlineStr">
        <is>
          <t>Charlotte CORDAY</t>
        </is>
      </c>
      <c r="G373" t="inlineStr">
        <is>
          <t>Face à face</t>
        </is>
      </c>
      <c r="H373" t="n">
        <v>43871</v>
      </c>
      <c r="I373" t="inlineStr">
        <is>
          <t>45 min</t>
        </is>
      </c>
      <c r="J373" s="29">
        <f>IF([@[Date visite]]="","",YEAR([@[Date visite]]))</f>
        <v/>
      </c>
      <c r="K373" s="29">
        <f>IF([@[Date visite]]="","",MONTH([@[Date visite]]))</f>
        <v/>
      </c>
      <c r="L373" s="29">
        <f>IF([@Secteur]="","",IF(ISNUMBER(MATCH([@Secteur],{"S1","S2","S3","S4","S5","S6"},0)),1,0))</f>
        <v/>
      </c>
      <c r="M373">
        <f>IF([@Identifiant]="","",XLOOKUP([@Identifiant],tblMedecins[Identifiant],tblMedecins[R?gion],""))</f>
        <v/>
      </c>
      <c r="N373">
        <f>IF([@RegionMedecin]="","",IF(OR([@RegionMedecin]="Nord",[@RegionMedecin]="Sud"),[@RegionMedecin],"Hors_cible"))</f>
        <v/>
      </c>
      <c r="O373" s="29">
        <f>IF([@[Dur?e de la visite]]="","",VALUE(SUBSTITUTE([@[Dur?e de la visite]]," min","")))</f>
        <v/>
      </c>
      <c r="P373" s="29">
        <f>IF([@[Mode de visite]]="","",--([@[Mode de visite]]="Face ? face"))</f>
        <v/>
      </c>
      <c r="Q373" s="29">
        <f>IF([@[Mode de visite]]="","",--([@[Mode de visite]]="Interaction ? distance"))</f>
        <v/>
      </c>
    </row>
    <row r="374">
      <c r="B374" t="inlineStr">
        <is>
          <t>BM00111</t>
        </is>
      </c>
      <c r="C374" t="inlineStr">
        <is>
          <t>Chabal</t>
        </is>
      </c>
      <c r="D374" t="inlineStr">
        <is>
          <t>Georges</t>
        </is>
      </c>
      <c r="E374" t="inlineStr">
        <is>
          <t>S5</t>
        </is>
      </c>
      <c r="F374" t="inlineStr">
        <is>
          <t>Charlotte CORDAY</t>
        </is>
      </c>
      <c r="G374" t="inlineStr">
        <is>
          <t>Face à face</t>
        </is>
      </c>
      <c r="H374" t="n">
        <v>43929</v>
      </c>
      <c r="I374" t="inlineStr">
        <is>
          <t>45 min</t>
        </is>
      </c>
      <c r="J374" s="29">
        <f>IF([@[Date visite]]="","",YEAR([@[Date visite]]))</f>
        <v/>
      </c>
      <c r="K374" s="29">
        <f>IF([@[Date visite]]="","",MONTH([@[Date visite]]))</f>
        <v/>
      </c>
      <c r="L374" s="29">
        <f>IF([@Secteur]="","",IF(ISNUMBER(MATCH([@Secteur],{"S1","S2","S3","S4","S5","S6"},0)),1,0))</f>
        <v/>
      </c>
      <c r="M374">
        <f>IF([@Identifiant]="","",XLOOKUP([@Identifiant],tblMedecins[Identifiant],tblMedecins[R?gion],""))</f>
        <v/>
      </c>
      <c r="N374">
        <f>IF([@RegionMedecin]="","",IF(OR([@RegionMedecin]="Nord",[@RegionMedecin]="Sud"),[@RegionMedecin],"Hors_cible"))</f>
        <v/>
      </c>
      <c r="O374" s="29">
        <f>IF([@[Dur?e de la visite]]="","",VALUE(SUBSTITUTE([@[Dur?e de la visite]]," min","")))</f>
        <v/>
      </c>
      <c r="P374" s="29">
        <f>IF([@[Mode de visite]]="","",--([@[Mode de visite]]="Face ? face"))</f>
        <v/>
      </c>
      <c r="Q374" s="29">
        <f>IF([@[Mode de visite]]="","",--([@[Mode de visite]]="Interaction ? distance"))</f>
        <v/>
      </c>
    </row>
    <row r="375">
      <c r="B375" t="inlineStr">
        <is>
          <t>BM00005</t>
        </is>
      </c>
      <c r="C375" t="inlineStr">
        <is>
          <t>Michelet</t>
        </is>
      </c>
      <c r="D375" t="inlineStr">
        <is>
          <t>Edith</t>
        </is>
      </c>
      <c r="E375" t="inlineStr">
        <is>
          <t>S5</t>
        </is>
      </c>
      <c r="F375" t="inlineStr">
        <is>
          <t>Charlotte CORDAY</t>
        </is>
      </c>
      <c r="G375" t="inlineStr">
        <is>
          <t>Face à face</t>
        </is>
      </c>
      <c r="H375" t="n">
        <v>43941</v>
      </c>
      <c r="I375" t="inlineStr">
        <is>
          <t>45 min</t>
        </is>
      </c>
      <c r="J375" s="29">
        <f>IF([@[Date visite]]="","",YEAR([@[Date visite]]))</f>
        <v/>
      </c>
      <c r="K375" s="29">
        <f>IF([@[Date visite]]="","",MONTH([@[Date visite]]))</f>
        <v/>
      </c>
      <c r="L375" s="29">
        <f>IF([@Secteur]="","",IF(ISNUMBER(MATCH([@Secteur],{"S1","S2","S3","S4","S5","S6"},0)),1,0))</f>
        <v/>
      </c>
      <c r="M375">
        <f>IF([@Identifiant]="","",XLOOKUP([@Identifiant],tblMedecins[Identifiant],tblMedecins[R?gion],""))</f>
        <v/>
      </c>
      <c r="N375">
        <f>IF([@RegionMedecin]="","",IF(OR([@RegionMedecin]="Nord",[@RegionMedecin]="Sud"),[@RegionMedecin],"Hors_cible"))</f>
        <v/>
      </c>
      <c r="O375" s="29">
        <f>IF([@[Dur?e de la visite]]="","",VALUE(SUBSTITUTE([@[Dur?e de la visite]]," min","")))</f>
        <v/>
      </c>
      <c r="P375" s="29">
        <f>IF([@[Mode de visite]]="","",--([@[Mode de visite]]="Face ? face"))</f>
        <v/>
      </c>
      <c r="Q375" s="29">
        <f>IF([@[Mode de visite]]="","",--([@[Mode de visite]]="Interaction ? distance"))</f>
        <v/>
      </c>
    </row>
    <row r="376">
      <c r="B376" t="inlineStr">
        <is>
          <t>BM00134</t>
        </is>
      </c>
      <c r="C376" t="inlineStr">
        <is>
          <t>Brassens</t>
        </is>
      </c>
      <c r="D376" t="inlineStr">
        <is>
          <t>Philomène</t>
        </is>
      </c>
      <c r="E376" t="inlineStr">
        <is>
          <t>S5</t>
        </is>
      </c>
      <c r="F376" t="inlineStr">
        <is>
          <t>Charlotte CORDAY</t>
        </is>
      </c>
      <c r="G376" t="inlineStr">
        <is>
          <t>Face à face</t>
        </is>
      </c>
      <c r="H376" t="n">
        <v>43953</v>
      </c>
      <c r="I376" t="inlineStr">
        <is>
          <t>45 min</t>
        </is>
      </c>
      <c r="J376" s="29">
        <f>IF([@[Date visite]]="","",YEAR([@[Date visite]]))</f>
        <v/>
      </c>
      <c r="K376" s="29">
        <f>IF([@[Date visite]]="","",MONTH([@[Date visite]]))</f>
        <v/>
      </c>
      <c r="L376" s="29">
        <f>IF([@Secteur]="","",IF(ISNUMBER(MATCH([@Secteur],{"S1","S2","S3","S4","S5","S6"},0)),1,0))</f>
        <v/>
      </c>
      <c r="M376">
        <f>IF([@Identifiant]="","",XLOOKUP([@Identifiant],tblMedecins[Identifiant],tblMedecins[R?gion],""))</f>
        <v/>
      </c>
      <c r="N376">
        <f>IF([@RegionMedecin]="","",IF(OR([@RegionMedecin]="Nord",[@RegionMedecin]="Sud"),[@RegionMedecin],"Hors_cible"))</f>
        <v/>
      </c>
      <c r="O376" s="29">
        <f>IF([@[Dur?e de la visite]]="","",VALUE(SUBSTITUTE([@[Dur?e de la visite]]," min","")))</f>
        <v/>
      </c>
      <c r="P376" s="29">
        <f>IF([@[Mode de visite]]="","",--([@[Mode de visite]]="Face ? face"))</f>
        <v/>
      </c>
      <c r="Q376" s="29">
        <f>IF([@[Mode de visite]]="","",--([@[Mode de visite]]="Interaction ? distance"))</f>
        <v/>
      </c>
    </row>
    <row r="377">
      <c r="B377" t="inlineStr">
        <is>
          <t>BM00074</t>
        </is>
      </c>
      <c r="C377" t="inlineStr">
        <is>
          <t>Orban</t>
        </is>
      </c>
      <c r="D377" t="inlineStr">
        <is>
          <t>Zinedine</t>
        </is>
      </c>
      <c r="E377" t="inlineStr">
        <is>
          <t>S5</t>
        </is>
      </c>
      <c r="F377" t="inlineStr">
        <is>
          <t>Charlotte CORDAY</t>
        </is>
      </c>
      <c r="G377" t="inlineStr">
        <is>
          <t>Face à face</t>
        </is>
      </c>
      <c r="H377" t="n">
        <v>43982</v>
      </c>
      <c r="I377" t="inlineStr">
        <is>
          <t>45 min</t>
        </is>
      </c>
      <c r="J377" s="29">
        <f>IF([@[Date visite]]="","",YEAR([@[Date visite]]))</f>
        <v/>
      </c>
      <c r="K377" s="29">
        <f>IF([@[Date visite]]="","",MONTH([@[Date visite]]))</f>
        <v/>
      </c>
      <c r="L377" s="29">
        <f>IF([@Secteur]="","",IF(ISNUMBER(MATCH([@Secteur],{"S1","S2","S3","S4","S5","S6"},0)),1,0))</f>
        <v/>
      </c>
      <c r="M377">
        <f>IF([@Identifiant]="","",XLOOKUP([@Identifiant],tblMedecins[Identifiant],tblMedecins[R?gion],""))</f>
        <v/>
      </c>
      <c r="N377">
        <f>IF([@RegionMedecin]="","",IF(OR([@RegionMedecin]="Nord",[@RegionMedecin]="Sud"),[@RegionMedecin],"Hors_cible"))</f>
        <v/>
      </c>
      <c r="O377" s="29">
        <f>IF([@[Dur?e de la visite]]="","",VALUE(SUBSTITUTE([@[Dur?e de la visite]]," min","")))</f>
        <v/>
      </c>
      <c r="P377" s="29">
        <f>IF([@[Mode de visite]]="","",--([@[Mode de visite]]="Face ? face"))</f>
        <v/>
      </c>
      <c r="Q377" s="29">
        <f>IF([@[Mode de visite]]="","",--([@[Mode de visite]]="Interaction ? distance"))</f>
        <v/>
      </c>
    </row>
    <row r="378">
      <c r="B378" t="inlineStr">
        <is>
          <t>BM00033</t>
        </is>
      </c>
      <c r="C378" t="inlineStr">
        <is>
          <t>Brady</t>
        </is>
      </c>
      <c r="D378" t="inlineStr">
        <is>
          <t>Hervé</t>
        </is>
      </c>
      <c r="E378" t="inlineStr">
        <is>
          <t>S5</t>
        </is>
      </c>
      <c r="F378" t="inlineStr">
        <is>
          <t>Charlotte CORDAY</t>
        </is>
      </c>
      <c r="G378" t="inlineStr">
        <is>
          <t>Face à face</t>
        </is>
      </c>
      <c r="H378" t="n">
        <v>44006</v>
      </c>
      <c r="I378" t="inlineStr">
        <is>
          <t>45 min</t>
        </is>
      </c>
      <c r="J378" s="29">
        <f>IF([@[Date visite]]="","",YEAR([@[Date visite]]))</f>
        <v/>
      </c>
      <c r="K378" s="29">
        <f>IF([@[Date visite]]="","",MONTH([@[Date visite]]))</f>
        <v/>
      </c>
      <c r="L378" s="29">
        <f>IF([@Secteur]="","",IF(ISNUMBER(MATCH([@Secteur],{"S1","S2","S3","S4","S5","S6"},0)),1,0))</f>
        <v/>
      </c>
      <c r="M378">
        <f>IF([@Identifiant]="","",XLOOKUP([@Identifiant],tblMedecins[Identifiant],tblMedecins[R?gion],""))</f>
        <v/>
      </c>
      <c r="N378">
        <f>IF([@RegionMedecin]="","",IF(OR([@RegionMedecin]="Nord",[@RegionMedecin]="Sud"),[@RegionMedecin],"Hors_cible"))</f>
        <v/>
      </c>
      <c r="O378" s="29">
        <f>IF([@[Dur?e de la visite]]="","",VALUE(SUBSTITUTE([@[Dur?e de la visite]]," min","")))</f>
        <v/>
      </c>
      <c r="P378" s="29">
        <f>IF([@[Mode de visite]]="","",--([@[Mode de visite]]="Face ? face"))</f>
        <v/>
      </c>
      <c r="Q378" s="29">
        <f>IF([@[Mode de visite]]="","",--([@[Mode de visite]]="Interaction ? distance"))</f>
        <v/>
      </c>
    </row>
    <row r="379">
      <c r="B379" t="inlineStr">
        <is>
          <t>BM00022</t>
        </is>
      </c>
      <c r="C379" t="inlineStr">
        <is>
          <t>Vidal</t>
        </is>
      </c>
      <c r="D379" t="inlineStr">
        <is>
          <t>Victor</t>
        </is>
      </c>
      <c r="E379" t="inlineStr">
        <is>
          <t>S5</t>
        </is>
      </c>
      <c r="F379" t="inlineStr">
        <is>
          <t>Charlotte CORDAY</t>
        </is>
      </c>
      <c r="G379" t="inlineStr">
        <is>
          <t>Face à face</t>
        </is>
      </c>
      <c r="H379" t="n">
        <v>43651</v>
      </c>
      <c r="I379" t="inlineStr">
        <is>
          <t>45 min</t>
        </is>
      </c>
      <c r="J379" s="29">
        <f>IF([@[Date visite]]="","",YEAR([@[Date visite]]))</f>
        <v/>
      </c>
      <c r="K379" s="29">
        <f>IF([@[Date visite]]="","",MONTH([@[Date visite]]))</f>
        <v/>
      </c>
      <c r="L379" s="29">
        <f>IF([@Secteur]="","",IF(ISNUMBER(MATCH([@Secteur],{"S1","S2","S3","S4","S5","S6"},0)),1,0))</f>
        <v/>
      </c>
      <c r="M379">
        <f>IF([@Identifiant]="","",XLOOKUP([@Identifiant],tblMedecins[Identifiant],tblMedecins[R?gion],""))</f>
        <v/>
      </c>
      <c r="N379">
        <f>IF([@RegionMedecin]="","",IF(OR([@RegionMedecin]="Nord",[@RegionMedecin]="Sud"),[@RegionMedecin],"Hors_cible"))</f>
        <v/>
      </c>
      <c r="O379" s="29">
        <f>IF([@[Dur?e de la visite]]="","",VALUE(SUBSTITUTE([@[Dur?e de la visite]]," min","")))</f>
        <v/>
      </c>
      <c r="P379" s="29">
        <f>IF([@[Mode de visite]]="","",--([@[Mode de visite]]="Face ? face"))</f>
        <v/>
      </c>
      <c r="Q379" s="29">
        <f>IF([@[Mode de visite]]="","",--([@[Mode de visite]]="Interaction ? distance"))</f>
        <v/>
      </c>
    </row>
    <row r="380">
      <c r="B380" t="inlineStr">
        <is>
          <t>BM00116</t>
        </is>
      </c>
      <c r="C380" t="inlineStr">
        <is>
          <t>Michalo</t>
        </is>
      </c>
      <c r="D380" t="inlineStr">
        <is>
          <t>Hermine</t>
        </is>
      </c>
      <c r="E380" t="inlineStr">
        <is>
          <t>S5</t>
        </is>
      </c>
      <c r="F380" t="inlineStr">
        <is>
          <t>Charlotte CORDAY</t>
        </is>
      </c>
      <c r="G380" t="inlineStr">
        <is>
          <t>Face à face</t>
        </is>
      </c>
      <c r="H380" t="n">
        <v>44053</v>
      </c>
      <c r="I380" t="inlineStr">
        <is>
          <t>45 min</t>
        </is>
      </c>
      <c r="J380" s="29">
        <f>IF([@[Date visite]]="","",YEAR([@[Date visite]]))</f>
        <v/>
      </c>
      <c r="K380" s="29">
        <f>IF([@[Date visite]]="","",MONTH([@[Date visite]]))</f>
        <v/>
      </c>
      <c r="L380" s="29">
        <f>IF([@Secteur]="","",IF(ISNUMBER(MATCH([@Secteur],{"S1","S2","S3","S4","S5","S6"},0)),1,0))</f>
        <v/>
      </c>
      <c r="M380">
        <f>IF([@Identifiant]="","",XLOOKUP([@Identifiant],tblMedecins[Identifiant],tblMedecins[R?gion],""))</f>
        <v/>
      </c>
      <c r="N380">
        <f>IF([@RegionMedecin]="","",IF(OR([@RegionMedecin]="Nord",[@RegionMedecin]="Sud"),[@RegionMedecin],"Hors_cible"))</f>
        <v/>
      </c>
      <c r="O380" s="29">
        <f>IF([@[Dur?e de la visite]]="","",VALUE(SUBSTITUTE([@[Dur?e de la visite]]," min","")))</f>
        <v/>
      </c>
      <c r="P380" s="29">
        <f>IF([@[Mode de visite]]="","",--([@[Mode de visite]]="Face ? face"))</f>
        <v/>
      </c>
      <c r="Q380" s="29">
        <f>IF([@[Mode de visite]]="","",--([@[Mode de visite]]="Interaction ? distance"))</f>
        <v/>
      </c>
    </row>
    <row r="381">
      <c r="B381" t="inlineStr">
        <is>
          <t>BM00152</t>
        </is>
      </c>
      <c r="C381" t="inlineStr">
        <is>
          <t>McCartney</t>
        </is>
      </c>
      <c r="D381" t="inlineStr">
        <is>
          <t>Hildegarde</t>
        </is>
      </c>
      <c r="E381" t="inlineStr">
        <is>
          <t>S5</t>
        </is>
      </c>
      <c r="F381" t="inlineStr">
        <is>
          <t>Charlotte CORDAY</t>
        </is>
      </c>
      <c r="G381" t="inlineStr">
        <is>
          <t>Face à face</t>
        </is>
      </c>
      <c r="H381" t="n">
        <v>44055</v>
      </c>
      <c r="I381" t="inlineStr">
        <is>
          <t>45 min</t>
        </is>
      </c>
      <c r="J381" s="29">
        <f>IF([@[Date visite]]="","",YEAR([@[Date visite]]))</f>
        <v/>
      </c>
      <c r="K381" s="29">
        <f>IF([@[Date visite]]="","",MONTH([@[Date visite]]))</f>
        <v/>
      </c>
      <c r="L381" s="29">
        <f>IF([@Secteur]="","",IF(ISNUMBER(MATCH([@Secteur],{"S1","S2","S3","S4","S5","S6"},0)),1,0))</f>
        <v/>
      </c>
      <c r="M381">
        <f>IF([@Identifiant]="","",XLOOKUP([@Identifiant],tblMedecins[Identifiant],tblMedecins[R?gion],""))</f>
        <v/>
      </c>
      <c r="N381">
        <f>IF([@RegionMedecin]="","",IF(OR([@RegionMedecin]="Nord",[@RegionMedecin]="Sud"),[@RegionMedecin],"Hors_cible"))</f>
        <v/>
      </c>
      <c r="O381" s="29">
        <f>IF([@[Dur?e de la visite]]="","",VALUE(SUBSTITUTE([@[Dur?e de la visite]]," min","")))</f>
        <v/>
      </c>
      <c r="P381" s="29">
        <f>IF([@[Mode de visite]]="","",--([@[Mode de visite]]="Face ? face"))</f>
        <v/>
      </c>
      <c r="Q381" s="29">
        <f>IF([@[Mode de visite]]="","",--([@[Mode de visite]]="Interaction ? distance"))</f>
        <v/>
      </c>
    </row>
    <row r="382">
      <c r="B382" t="inlineStr">
        <is>
          <t>BM00111</t>
        </is>
      </c>
      <c r="C382" t="inlineStr">
        <is>
          <t>Chabal</t>
        </is>
      </c>
      <c r="D382" t="inlineStr">
        <is>
          <t>Georges</t>
        </is>
      </c>
      <c r="E382" t="inlineStr">
        <is>
          <t>S5</t>
        </is>
      </c>
      <c r="F382" t="inlineStr">
        <is>
          <t>Charlotte CORDAY</t>
        </is>
      </c>
      <c r="G382" t="inlineStr">
        <is>
          <t>Face à face</t>
        </is>
      </c>
      <c r="H382" t="n">
        <v>44071</v>
      </c>
      <c r="I382" t="inlineStr">
        <is>
          <t>45 min</t>
        </is>
      </c>
      <c r="J382" s="29">
        <f>IF([@[Date visite]]="","",YEAR([@[Date visite]]))</f>
        <v/>
      </c>
      <c r="K382" s="29">
        <f>IF([@[Date visite]]="","",MONTH([@[Date visite]]))</f>
        <v/>
      </c>
      <c r="L382" s="29">
        <f>IF([@Secteur]="","",IF(ISNUMBER(MATCH([@Secteur],{"S1","S2","S3","S4","S5","S6"},0)),1,0))</f>
        <v/>
      </c>
      <c r="M382">
        <f>IF([@Identifiant]="","",XLOOKUP([@Identifiant],tblMedecins[Identifiant],tblMedecins[R?gion],""))</f>
        <v/>
      </c>
      <c r="N382">
        <f>IF([@RegionMedecin]="","",IF(OR([@RegionMedecin]="Nord",[@RegionMedecin]="Sud"),[@RegionMedecin],"Hors_cible"))</f>
        <v/>
      </c>
      <c r="O382" s="29">
        <f>IF([@[Dur?e de la visite]]="","",VALUE(SUBSTITUTE([@[Dur?e de la visite]]," min","")))</f>
        <v/>
      </c>
      <c r="P382" s="29">
        <f>IF([@[Mode de visite]]="","",--([@[Mode de visite]]="Face ? face"))</f>
        <v/>
      </c>
      <c r="Q382" s="29">
        <f>IF([@[Mode de visite]]="","",--([@[Mode de visite]]="Interaction ? distance"))</f>
        <v/>
      </c>
    </row>
    <row r="383">
      <c r="B383" t="inlineStr">
        <is>
          <t>BM00111</t>
        </is>
      </c>
      <c r="C383" t="inlineStr">
        <is>
          <t>Chabal</t>
        </is>
      </c>
      <c r="D383" t="inlineStr">
        <is>
          <t>Georges</t>
        </is>
      </c>
      <c r="E383" t="inlineStr">
        <is>
          <t>S5</t>
        </is>
      </c>
      <c r="F383" t="inlineStr">
        <is>
          <t>Charlotte CORDAY</t>
        </is>
      </c>
      <c r="G383" t="inlineStr">
        <is>
          <t>Face à face</t>
        </is>
      </c>
      <c r="H383" t="n">
        <v>44074</v>
      </c>
      <c r="I383" t="inlineStr">
        <is>
          <t>45 min</t>
        </is>
      </c>
      <c r="J383" s="29">
        <f>IF([@[Date visite]]="","",YEAR([@[Date visite]]))</f>
        <v/>
      </c>
      <c r="K383" s="29">
        <f>IF([@[Date visite]]="","",MONTH([@[Date visite]]))</f>
        <v/>
      </c>
      <c r="L383" s="29">
        <f>IF([@Secteur]="","",IF(ISNUMBER(MATCH([@Secteur],{"S1","S2","S3","S4","S5","S6"},0)),1,0))</f>
        <v/>
      </c>
      <c r="M383">
        <f>IF([@Identifiant]="","",XLOOKUP([@Identifiant],tblMedecins[Identifiant],tblMedecins[R?gion],""))</f>
        <v/>
      </c>
      <c r="N383">
        <f>IF([@RegionMedecin]="","",IF(OR([@RegionMedecin]="Nord",[@RegionMedecin]="Sud"),[@RegionMedecin],"Hors_cible"))</f>
        <v/>
      </c>
      <c r="O383" s="29">
        <f>IF([@[Dur?e de la visite]]="","",VALUE(SUBSTITUTE([@[Dur?e de la visite]]," min","")))</f>
        <v/>
      </c>
      <c r="P383" s="29">
        <f>IF([@[Mode de visite]]="","",--([@[Mode de visite]]="Face ? face"))</f>
        <v/>
      </c>
      <c r="Q383" s="29">
        <f>IF([@[Mode de visite]]="","",--([@[Mode de visite]]="Interaction ? distance"))</f>
        <v/>
      </c>
    </row>
    <row r="384">
      <c r="B384" t="inlineStr">
        <is>
          <t>BM00013</t>
        </is>
      </c>
      <c r="C384" t="inlineStr">
        <is>
          <t>Liszt</t>
        </is>
      </c>
      <c r="D384" t="inlineStr">
        <is>
          <t>Micheline</t>
        </is>
      </c>
      <c r="E384" t="inlineStr">
        <is>
          <t>S5</t>
        </is>
      </c>
      <c r="F384" t="inlineStr">
        <is>
          <t>Charlotte CORDAY</t>
        </is>
      </c>
      <c r="G384" t="inlineStr">
        <is>
          <t>Face à face</t>
        </is>
      </c>
      <c r="H384" t="n">
        <v>44081</v>
      </c>
      <c r="I384" t="inlineStr">
        <is>
          <t>45 min</t>
        </is>
      </c>
      <c r="J384" s="29">
        <f>IF([@[Date visite]]="","",YEAR([@[Date visite]]))</f>
        <v/>
      </c>
      <c r="K384" s="29">
        <f>IF([@[Date visite]]="","",MONTH([@[Date visite]]))</f>
        <v/>
      </c>
      <c r="L384" s="29">
        <f>IF([@Secteur]="","",IF(ISNUMBER(MATCH([@Secteur],{"S1","S2","S3","S4","S5","S6"},0)),1,0))</f>
        <v/>
      </c>
      <c r="M384">
        <f>IF([@Identifiant]="","",XLOOKUP([@Identifiant],tblMedecins[Identifiant],tblMedecins[R?gion],""))</f>
        <v/>
      </c>
      <c r="N384">
        <f>IF([@RegionMedecin]="","",IF(OR([@RegionMedecin]="Nord",[@RegionMedecin]="Sud"),[@RegionMedecin],"Hors_cible"))</f>
        <v/>
      </c>
      <c r="O384" s="29">
        <f>IF([@[Dur?e de la visite]]="","",VALUE(SUBSTITUTE([@[Dur?e de la visite]]," min","")))</f>
        <v/>
      </c>
      <c r="P384" s="29">
        <f>IF([@[Mode de visite]]="","",--([@[Mode de visite]]="Face ? face"))</f>
        <v/>
      </c>
      <c r="Q384" s="29">
        <f>IF([@[Mode de visite]]="","",--([@[Mode de visite]]="Interaction ? distance"))</f>
        <v/>
      </c>
    </row>
    <row r="385">
      <c r="B385" t="inlineStr">
        <is>
          <t>BM00046</t>
        </is>
      </c>
      <c r="C385" t="inlineStr">
        <is>
          <t>Exarchopoulos</t>
        </is>
      </c>
      <c r="D385" t="inlineStr">
        <is>
          <t>Hervé</t>
        </is>
      </c>
      <c r="E385" t="inlineStr">
        <is>
          <t>S5</t>
        </is>
      </c>
      <c r="F385" t="inlineStr">
        <is>
          <t>Charlotte CORDAY</t>
        </is>
      </c>
      <c r="G385" t="inlineStr">
        <is>
          <t>Face à face</t>
        </is>
      </c>
      <c r="H385" t="n">
        <v>44088</v>
      </c>
      <c r="I385" t="inlineStr">
        <is>
          <t>45 min</t>
        </is>
      </c>
      <c r="J385" s="29">
        <f>IF([@[Date visite]]="","",YEAR([@[Date visite]]))</f>
        <v/>
      </c>
      <c r="K385" s="29">
        <f>IF([@[Date visite]]="","",MONTH([@[Date visite]]))</f>
        <v/>
      </c>
      <c r="L385" s="29">
        <f>IF([@Secteur]="","",IF(ISNUMBER(MATCH([@Secteur],{"S1","S2","S3","S4","S5","S6"},0)),1,0))</f>
        <v/>
      </c>
      <c r="M385">
        <f>IF([@Identifiant]="","",XLOOKUP([@Identifiant],tblMedecins[Identifiant],tblMedecins[R?gion],""))</f>
        <v/>
      </c>
      <c r="N385">
        <f>IF([@RegionMedecin]="","",IF(OR([@RegionMedecin]="Nord",[@RegionMedecin]="Sud"),[@RegionMedecin],"Hors_cible"))</f>
        <v/>
      </c>
      <c r="O385" s="29">
        <f>IF([@[Dur?e de la visite]]="","",VALUE(SUBSTITUTE([@[Dur?e de la visite]]," min","")))</f>
        <v/>
      </c>
      <c r="P385" s="29">
        <f>IF([@[Mode de visite]]="","",--([@[Mode de visite]]="Face ? face"))</f>
        <v/>
      </c>
      <c r="Q385" s="29">
        <f>IF([@[Mode de visite]]="","",--([@[Mode de visite]]="Interaction ? distance"))</f>
        <v/>
      </c>
    </row>
    <row r="386">
      <c r="B386" t="inlineStr">
        <is>
          <t>BM00074</t>
        </is>
      </c>
      <c r="C386" t="inlineStr">
        <is>
          <t>Orban</t>
        </is>
      </c>
      <c r="D386" t="inlineStr">
        <is>
          <t>Zinedine</t>
        </is>
      </c>
      <c r="E386" t="inlineStr">
        <is>
          <t>S5</t>
        </is>
      </c>
      <c r="F386" t="inlineStr">
        <is>
          <t>Charlotte CORDAY</t>
        </is>
      </c>
      <c r="G386" t="inlineStr">
        <is>
          <t>Face à face</t>
        </is>
      </c>
      <c r="H386" t="n">
        <v>44113</v>
      </c>
      <c r="I386" t="inlineStr">
        <is>
          <t>45 min</t>
        </is>
      </c>
      <c r="J386" s="29">
        <f>IF([@[Date visite]]="","",YEAR([@[Date visite]]))</f>
        <v/>
      </c>
      <c r="K386" s="29">
        <f>IF([@[Date visite]]="","",MONTH([@[Date visite]]))</f>
        <v/>
      </c>
      <c r="L386" s="29">
        <f>IF([@Secteur]="","",IF(ISNUMBER(MATCH([@Secteur],{"S1","S2","S3","S4","S5","S6"},0)),1,0))</f>
        <v/>
      </c>
      <c r="M386">
        <f>IF([@Identifiant]="","",XLOOKUP([@Identifiant],tblMedecins[Identifiant],tblMedecins[R?gion],""))</f>
        <v/>
      </c>
      <c r="N386">
        <f>IF([@RegionMedecin]="","",IF(OR([@RegionMedecin]="Nord",[@RegionMedecin]="Sud"),[@RegionMedecin],"Hors_cible"))</f>
        <v/>
      </c>
      <c r="O386" s="29">
        <f>IF([@[Dur?e de la visite]]="","",VALUE(SUBSTITUTE([@[Dur?e de la visite]]," min","")))</f>
        <v/>
      </c>
      <c r="P386" s="29">
        <f>IF([@[Mode de visite]]="","",--([@[Mode de visite]]="Face ? face"))</f>
        <v/>
      </c>
      <c r="Q386" s="29">
        <f>IF([@[Mode de visite]]="","",--([@[Mode de visite]]="Interaction ? distance"))</f>
        <v/>
      </c>
    </row>
    <row r="387">
      <c r="B387" t="inlineStr">
        <is>
          <t>BM00113</t>
        </is>
      </c>
      <c r="C387" t="inlineStr">
        <is>
          <t>Harrison</t>
        </is>
      </c>
      <c r="D387" t="inlineStr">
        <is>
          <t>Hervé</t>
        </is>
      </c>
      <c r="E387" t="inlineStr">
        <is>
          <t>S5</t>
        </is>
      </c>
      <c r="F387" t="inlineStr">
        <is>
          <t>Charlotte CORDAY</t>
        </is>
      </c>
      <c r="G387" t="inlineStr">
        <is>
          <t>Face à face</t>
        </is>
      </c>
      <c r="H387" t="n">
        <v>44115</v>
      </c>
      <c r="I387" t="inlineStr">
        <is>
          <t>45 min</t>
        </is>
      </c>
      <c r="J387" s="29">
        <f>IF([@[Date visite]]="","",YEAR([@[Date visite]]))</f>
        <v/>
      </c>
      <c r="K387" s="29">
        <f>IF([@[Date visite]]="","",MONTH([@[Date visite]]))</f>
        <v/>
      </c>
      <c r="L387" s="29">
        <f>IF([@Secteur]="","",IF(ISNUMBER(MATCH([@Secteur],{"S1","S2","S3","S4","S5","S6"},0)),1,0))</f>
        <v/>
      </c>
      <c r="M387">
        <f>IF([@Identifiant]="","",XLOOKUP([@Identifiant],tblMedecins[Identifiant],tblMedecins[R?gion],""))</f>
        <v/>
      </c>
      <c r="N387">
        <f>IF([@RegionMedecin]="","",IF(OR([@RegionMedecin]="Nord",[@RegionMedecin]="Sud"),[@RegionMedecin],"Hors_cible"))</f>
        <v/>
      </c>
      <c r="O387" s="29">
        <f>IF([@[Dur?e de la visite]]="","",VALUE(SUBSTITUTE([@[Dur?e de la visite]]," min","")))</f>
        <v/>
      </c>
      <c r="P387" s="29">
        <f>IF([@[Mode de visite]]="","",--([@[Mode de visite]]="Face ? face"))</f>
        <v/>
      </c>
      <c r="Q387" s="29">
        <f>IF([@[Mode de visite]]="","",--([@[Mode de visite]]="Interaction ? distance"))</f>
        <v/>
      </c>
    </row>
    <row r="388">
      <c r="B388" t="inlineStr">
        <is>
          <t>BM00010</t>
        </is>
      </c>
      <c r="C388" t="inlineStr">
        <is>
          <t>Exarchopoulos</t>
        </is>
      </c>
      <c r="D388" t="inlineStr">
        <is>
          <t>Valéry</t>
        </is>
      </c>
      <c r="E388" t="inlineStr">
        <is>
          <t>S5</t>
        </is>
      </c>
      <c r="F388" t="inlineStr">
        <is>
          <t>Charlotte CORDAY</t>
        </is>
      </c>
      <c r="G388" t="inlineStr">
        <is>
          <t>Face à face</t>
        </is>
      </c>
      <c r="H388" t="n">
        <v>44136</v>
      </c>
      <c r="I388" t="inlineStr">
        <is>
          <t>45 min</t>
        </is>
      </c>
      <c r="J388" s="29">
        <f>IF([@[Date visite]]="","",YEAR([@[Date visite]]))</f>
        <v/>
      </c>
      <c r="K388" s="29">
        <f>IF([@[Date visite]]="","",MONTH([@[Date visite]]))</f>
        <v/>
      </c>
      <c r="L388" s="29">
        <f>IF([@Secteur]="","",IF(ISNUMBER(MATCH([@Secteur],{"S1","S2","S3","S4","S5","S6"},0)),1,0))</f>
        <v/>
      </c>
      <c r="M388">
        <f>IF([@Identifiant]="","",XLOOKUP([@Identifiant],tblMedecins[Identifiant],tblMedecins[R?gion],""))</f>
        <v/>
      </c>
      <c r="N388">
        <f>IF([@RegionMedecin]="","",IF(OR([@RegionMedecin]="Nord",[@RegionMedecin]="Sud"),[@RegionMedecin],"Hors_cible"))</f>
        <v/>
      </c>
      <c r="O388" s="29">
        <f>IF([@[Dur?e de la visite]]="","",VALUE(SUBSTITUTE([@[Dur?e de la visite]]," min","")))</f>
        <v/>
      </c>
      <c r="P388" s="29">
        <f>IF([@[Mode de visite]]="","",--([@[Mode de visite]]="Face ? face"))</f>
        <v/>
      </c>
      <c r="Q388" s="29">
        <f>IF([@[Mode de visite]]="","",--([@[Mode de visite]]="Interaction ? distance"))</f>
        <v/>
      </c>
    </row>
    <row r="389">
      <c r="B389" t="inlineStr">
        <is>
          <t>BM00046</t>
        </is>
      </c>
      <c r="C389" t="inlineStr">
        <is>
          <t>Exarchopoulos</t>
        </is>
      </c>
      <c r="D389" t="inlineStr">
        <is>
          <t>Hervé</t>
        </is>
      </c>
      <c r="E389" t="inlineStr">
        <is>
          <t>S5</t>
        </is>
      </c>
      <c r="F389" t="inlineStr">
        <is>
          <t>Charlotte CORDAY</t>
        </is>
      </c>
      <c r="G389" t="inlineStr">
        <is>
          <t>Face à face</t>
        </is>
      </c>
      <c r="H389" t="n">
        <v>44137</v>
      </c>
      <c r="I389" t="inlineStr">
        <is>
          <t>45 min</t>
        </is>
      </c>
      <c r="J389" s="29">
        <f>IF([@[Date visite]]="","",YEAR([@[Date visite]]))</f>
        <v/>
      </c>
      <c r="K389" s="29">
        <f>IF([@[Date visite]]="","",MONTH([@[Date visite]]))</f>
        <v/>
      </c>
      <c r="L389" s="29">
        <f>IF([@Secteur]="","",IF(ISNUMBER(MATCH([@Secteur],{"S1","S2","S3","S4","S5","S6"},0)),1,0))</f>
        <v/>
      </c>
      <c r="M389">
        <f>IF([@Identifiant]="","",XLOOKUP([@Identifiant],tblMedecins[Identifiant],tblMedecins[R?gion],""))</f>
        <v/>
      </c>
      <c r="N389">
        <f>IF([@RegionMedecin]="","",IF(OR([@RegionMedecin]="Nord",[@RegionMedecin]="Sud"),[@RegionMedecin],"Hors_cible"))</f>
        <v/>
      </c>
      <c r="O389" s="29">
        <f>IF([@[Dur?e de la visite]]="","",VALUE(SUBSTITUTE([@[Dur?e de la visite]]," min","")))</f>
        <v/>
      </c>
      <c r="P389" s="29">
        <f>IF([@[Mode de visite]]="","",--([@[Mode de visite]]="Face ? face"))</f>
        <v/>
      </c>
      <c r="Q389" s="29">
        <f>IF([@[Mode de visite]]="","",--([@[Mode de visite]]="Interaction ? distance"))</f>
        <v/>
      </c>
    </row>
    <row r="390">
      <c r="B390" t="inlineStr">
        <is>
          <t>BM00070</t>
        </is>
      </c>
      <c r="C390" t="inlineStr">
        <is>
          <t>Exarchopoulos</t>
        </is>
      </c>
      <c r="D390" t="inlineStr">
        <is>
          <t>Léa</t>
        </is>
      </c>
      <c r="E390" t="inlineStr">
        <is>
          <t>S5</t>
        </is>
      </c>
      <c r="F390" t="inlineStr">
        <is>
          <t>Charlotte CORDAY</t>
        </is>
      </c>
      <c r="G390" t="inlineStr">
        <is>
          <t>Face à face</t>
        </is>
      </c>
      <c r="H390" t="n">
        <v>44145</v>
      </c>
      <c r="I390" t="inlineStr">
        <is>
          <t>45 min</t>
        </is>
      </c>
      <c r="J390" s="29">
        <f>IF([@[Date visite]]="","",YEAR([@[Date visite]]))</f>
        <v/>
      </c>
      <c r="K390" s="29">
        <f>IF([@[Date visite]]="","",MONTH([@[Date visite]]))</f>
        <v/>
      </c>
      <c r="L390" s="29">
        <f>IF([@Secteur]="","",IF(ISNUMBER(MATCH([@Secteur],{"S1","S2","S3","S4","S5","S6"},0)),1,0))</f>
        <v/>
      </c>
      <c r="M390">
        <f>IF([@Identifiant]="","",XLOOKUP([@Identifiant],tblMedecins[Identifiant],tblMedecins[R?gion],""))</f>
        <v/>
      </c>
      <c r="N390">
        <f>IF([@RegionMedecin]="","",IF(OR([@RegionMedecin]="Nord",[@RegionMedecin]="Sud"),[@RegionMedecin],"Hors_cible"))</f>
        <v/>
      </c>
      <c r="O390" s="29">
        <f>IF([@[Dur?e de la visite]]="","",VALUE(SUBSTITUTE([@[Dur?e de la visite]]," min","")))</f>
        <v/>
      </c>
      <c r="P390" s="29">
        <f>IF([@[Mode de visite]]="","",--([@[Mode de visite]]="Face ? face"))</f>
        <v/>
      </c>
      <c r="Q390" s="29">
        <f>IF([@[Mode de visite]]="","",--([@[Mode de visite]]="Interaction ? distance"))</f>
        <v/>
      </c>
    </row>
    <row r="391">
      <c r="B391" t="inlineStr">
        <is>
          <t>BM00070</t>
        </is>
      </c>
      <c r="C391" t="inlineStr">
        <is>
          <t>Exarchopoulos</t>
        </is>
      </c>
      <c r="D391" t="inlineStr">
        <is>
          <t>Léa</t>
        </is>
      </c>
      <c r="E391" t="inlineStr">
        <is>
          <t>S5</t>
        </is>
      </c>
      <c r="F391" t="inlineStr">
        <is>
          <t>Charlotte CORDAY</t>
        </is>
      </c>
      <c r="G391" t="inlineStr">
        <is>
          <t>Face à face</t>
        </is>
      </c>
      <c r="H391" t="n">
        <v>44171</v>
      </c>
      <c r="I391" t="inlineStr">
        <is>
          <t>45 min</t>
        </is>
      </c>
      <c r="J391" s="29">
        <f>IF([@[Date visite]]="","",YEAR([@[Date visite]]))</f>
        <v/>
      </c>
      <c r="K391" s="29">
        <f>IF([@[Date visite]]="","",MONTH([@[Date visite]]))</f>
        <v/>
      </c>
      <c r="L391" s="29">
        <f>IF([@Secteur]="","",IF(ISNUMBER(MATCH([@Secteur],{"S1","S2","S3","S4","S5","S6"},0)),1,0))</f>
        <v/>
      </c>
      <c r="M391">
        <f>IF([@Identifiant]="","",XLOOKUP([@Identifiant],tblMedecins[Identifiant],tblMedecins[R?gion],""))</f>
        <v/>
      </c>
      <c r="N391">
        <f>IF([@RegionMedecin]="","",IF(OR([@RegionMedecin]="Nord",[@RegionMedecin]="Sud"),[@RegionMedecin],"Hors_cible"))</f>
        <v/>
      </c>
      <c r="O391" s="29">
        <f>IF([@[Dur?e de la visite]]="","",VALUE(SUBSTITUTE([@[Dur?e de la visite]]," min","")))</f>
        <v/>
      </c>
      <c r="P391" s="29">
        <f>IF([@[Mode de visite]]="","",--([@[Mode de visite]]="Face ? face"))</f>
        <v/>
      </c>
      <c r="Q391" s="29">
        <f>IF([@[Mode de visite]]="","",--([@[Mode de visite]]="Interaction ? distance"))</f>
        <v/>
      </c>
    </row>
    <row r="392">
      <c r="B392" t="inlineStr">
        <is>
          <t>BM00111</t>
        </is>
      </c>
      <c r="C392" t="inlineStr">
        <is>
          <t>Chabal</t>
        </is>
      </c>
      <c r="D392" t="inlineStr">
        <is>
          <t>Georges</t>
        </is>
      </c>
      <c r="E392" t="inlineStr">
        <is>
          <t>S5</t>
        </is>
      </c>
      <c r="F392" t="inlineStr">
        <is>
          <t>Charlotte CORDAY</t>
        </is>
      </c>
      <c r="G392" t="inlineStr">
        <is>
          <t>Face à face</t>
        </is>
      </c>
      <c r="H392" t="n">
        <v>44171</v>
      </c>
      <c r="I392" t="inlineStr">
        <is>
          <t>45 min</t>
        </is>
      </c>
      <c r="J392" s="29">
        <f>IF([@[Date visite]]="","",YEAR([@[Date visite]]))</f>
        <v/>
      </c>
      <c r="K392" s="29">
        <f>IF([@[Date visite]]="","",MONTH([@[Date visite]]))</f>
        <v/>
      </c>
      <c r="L392" s="29">
        <f>IF([@Secteur]="","",IF(ISNUMBER(MATCH([@Secteur],{"S1","S2","S3","S4","S5","S6"},0)),1,0))</f>
        <v/>
      </c>
      <c r="M392">
        <f>IF([@Identifiant]="","",XLOOKUP([@Identifiant],tblMedecins[Identifiant],tblMedecins[R?gion],""))</f>
        <v/>
      </c>
      <c r="N392">
        <f>IF([@RegionMedecin]="","",IF(OR([@RegionMedecin]="Nord",[@RegionMedecin]="Sud"),[@RegionMedecin],"Hors_cible"))</f>
        <v/>
      </c>
      <c r="O392" s="29">
        <f>IF([@[Dur?e de la visite]]="","",VALUE(SUBSTITUTE([@[Dur?e de la visite]]," min","")))</f>
        <v/>
      </c>
      <c r="P392" s="29">
        <f>IF([@[Mode de visite]]="","",--([@[Mode de visite]]="Face ? face"))</f>
        <v/>
      </c>
      <c r="Q392" s="29">
        <f>IF([@[Mode de visite]]="","",--([@[Mode de visite]]="Interaction ? distance"))</f>
        <v/>
      </c>
    </row>
    <row r="393">
      <c r="B393" t="inlineStr">
        <is>
          <t>BM00074</t>
        </is>
      </c>
      <c r="C393" t="inlineStr">
        <is>
          <t>Orban</t>
        </is>
      </c>
      <c r="D393" t="inlineStr">
        <is>
          <t>Zinedine</t>
        </is>
      </c>
      <c r="E393" t="inlineStr">
        <is>
          <t>S5</t>
        </is>
      </c>
      <c r="F393" t="inlineStr">
        <is>
          <t>Charlotte CORDAY</t>
        </is>
      </c>
      <c r="G393" t="inlineStr">
        <is>
          <t>Face à face</t>
        </is>
      </c>
      <c r="H393" t="n">
        <v>44179</v>
      </c>
      <c r="I393" t="inlineStr">
        <is>
          <t>45 min</t>
        </is>
      </c>
      <c r="J393" s="29">
        <f>IF([@[Date visite]]="","",YEAR([@[Date visite]]))</f>
        <v/>
      </c>
      <c r="K393" s="29">
        <f>IF([@[Date visite]]="","",MONTH([@[Date visite]]))</f>
        <v/>
      </c>
      <c r="L393" s="29">
        <f>IF([@Secteur]="","",IF(ISNUMBER(MATCH([@Secteur],{"S1","S2","S3","S4","S5","S6"},0)),1,0))</f>
        <v/>
      </c>
      <c r="M393">
        <f>IF([@Identifiant]="","",XLOOKUP([@Identifiant],tblMedecins[Identifiant],tblMedecins[R?gion],""))</f>
        <v/>
      </c>
      <c r="N393">
        <f>IF([@RegionMedecin]="","",IF(OR([@RegionMedecin]="Nord",[@RegionMedecin]="Sud"),[@RegionMedecin],"Hors_cible"))</f>
        <v/>
      </c>
      <c r="O393" s="29">
        <f>IF([@[Dur?e de la visite]]="","",VALUE(SUBSTITUTE([@[Dur?e de la visite]]," min","")))</f>
        <v/>
      </c>
      <c r="P393" s="29">
        <f>IF([@[Mode de visite]]="","",--([@[Mode de visite]]="Face ? face"))</f>
        <v/>
      </c>
      <c r="Q393" s="29">
        <f>IF([@[Mode de visite]]="","",--([@[Mode de visite]]="Interaction ? distance"))</f>
        <v/>
      </c>
    </row>
    <row r="394">
      <c r="B394" t="inlineStr">
        <is>
          <t>BM00070</t>
        </is>
      </c>
      <c r="C394" t="inlineStr">
        <is>
          <t>Exarchopoulos</t>
        </is>
      </c>
      <c r="D394" t="inlineStr">
        <is>
          <t>Léa</t>
        </is>
      </c>
      <c r="E394" t="inlineStr">
        <is>
          <t>S5</t>
        </is>
      </c>
      <c r="F394" t="inlineStr">
        <is>
          <t>Charlotte CORDAY</t>
        </is>
      </c>
      <c r="G394" t="inlineStr">
        <is>
          <t>Face à face</t>
        </is>
      </c>
      <c r="H394" t="n">
        <v>44182</v>
      </c>
      <c r="I394" t="inlineStr">
        <is>
          <t>45 min</t>
        </is>
      </c>
      <c r="J394" s="29">
        <f>IF([@[Date visite]]="","",YEAR([@[Date visite]]))</f>
        <v/>
      </c>
      <c r="K394" s="29">
        <f>IF([@[Date visite]]="","",MONTH([@[Date visite]]))</f>
        <v/>
      </c>
      <c r="L394" s="29">
        <f>IF([@Secteur]="","",IF(ISNUMBER(MATCH([@Secteur],{"S1","S2","S3","S4","S5","S6"},0)),1,0))</f>
        <v/>
      </c>
      <c r="M394">
        <f>IF([@Identifiant]="","",XLOOKUP([@Identifiant],tblMedecins[Identifiant],tblMedecins[R?gion],""))</f>
        <v/>
      </c>
      <c r="N394">
        <f>IF([@RegionMedecin]="","",IF(OR([@RegionMedecin]="Nord",[@RegionMedecin]="Sud"),[@RegionMedecin],"Hors_cible"))</f>
        <v/>
      </c>
      <c r="O394" s="29">
        <f>IF([@[Dur?e de la visite]]="","",VALUE(SUBSTITUTE([@[Dur?e de la visite]]," min","")))</f>
        <v/>
      </c>
      <c r="P394" s="29">
        <f>IF([@[Mode de visite]]="","",--([@[Mode de visite]]="Face ? face"))</f>
        <v/>
      </c>
      <c r="Q394" s="29">
        <f>IF([@[Mode de visite]]="","",--([@[Mode de visite]]="Interaction ? distance"))</f>
        <v/>
      </c>
    </row>
    <row r="395">
      <c r="B395" t="inlineStr">
        <is>
          <t>BM00125</t>
        </is>
      </c>
      <c r="C395" t="inlineStr">
        <is>
          <t>Orban</t>
        </is>
      </c>
      <c r="D395" t="inlineStr">
        <is>
          <t>André</t>
        </is>
      </c>
      <c r="E395" t="inlineStr">
        <is>
          <t>S6</t>
        </is>
      </c>
      <c r="F395" t="inlineStr">
        <is>
          <t>Coco CHANEL</t>
        </is>
      </c>
      <c r="G395" t="inlineStr">
        <is>
          <t>Face à face</t>
        </is>
      </c>
      <c r="H395" t="n">
        <v>43857</v>
      </c>
      <c r="I395" t="inlineStr">
        <is>
          <t>45 min</t>
        </is>
      </c>
      <c r="J395" s="29">
        <f>IF([@[Date visite]]="","",YEAR([@[Date visite]]))</f>
        <v/>
      </c>
      <c r="K395" s="29">
        <f>IF([@[Date visite]]="","",MONTH([@[Date visite]]))</f>
        <v/>
      </c>
      <c r="L395" s="29">
        <f>IF([@Secteur]="","",IF(ISNUMBER(MATCH([@Secteur],{"S1","S2","S3","S4","S5","S6"},0)),1,0))</f>
        <v/>
      </c>
      <c r="M395">
        <f>IF([@Identifiant]="","",XLOOKUP([@Identifiant],tblMedecins[Identifiant],tblMedecins[R?gion],""))</f>
        <v/>
      </c>
      <c r="N395">
        <f>IF([@RegionMedecin]="","",IF(OR([@RegionMedecin]="Nord",[@RegionMedecin]="Sud"),[@RegionMedecin],"Hors_cible"))</f>
        <v/>
      </c>
      <c r="O395" s="29">
        <f>IF([@[Dur?e de la visite]]="","",VALUE(SUBSTITUTE([@[Dur?e de la visite]]," min","")))</f>
        <v/>
      </c>
      <c r="P395" s="29">
        <f>IF([@[Mode de visite]]="","",--([@[Mode de visite]]="Face ? face"))</f>
        <v/>
      </c>
      <c r="Q395" s="29">
        <f>IF([@[Mode de visite]]="","",--([@[Mode de visite]]="Interaction ? distance"))</f>
        <v/>
      </c>
    </row>
    <row r="396">
      <c r="B396" t="inlineStr">
        <is>
          <t>BM00125</t>
        </is>
      </c>
      <c r="C396" t="inlineStr">
        <is>
          <t>Orban</t>
        </is>
      </c>
      <c r="D396" t="inlineStr">
        <is>
          <t>André</t>
        </is>
      </c>
      <c r="E396" t="inlineStr">
        <is>
          <t>S6</t>
        </is>
      </c>
      <c r="F396" t="inlineStr">
        <is>
          <t>Coco CHANEL</t>
        </is>
      </c>
      <c r="G396" t="inlineStr">
        <is>
          <t>Face à face</t>
        </is>
      </c>
      <c r="H396" t="n">
        <v>43869</v>
      </c>
      <c r="I396" t="inlineStr">
        <is>
          <t>45 min</t>
        </is>
      </c>
      <c r="J396" s="29">
        <f>IF([@[Date visite]]="","",YEAR([@[Date visite]]))</f>
        <v/>
      </c>
      <c r="K396" s="29">
        <f>IF([@[Date visite]]="","",MONTH([@[Date visite]]))</f>
        <v/>
      </c>
      <c r="L396" s="29">
        <f>IF([@Secteur]="","",IF(ISNUMBER(MATCH([@Secteur],{"S1","S2","S3","S4","S5","S6"},0)),1,0))</f>
        <v/>
      </c>
      <c r="M396">
        <f>IF([@Identifiant]="","",XLOOKUP([@Identifiant],tblMedecins[Identifiant],tblMedecins[R?gion],""))</f>
        <v/>
      </c>
      <c r="N396">
        <f>IF([@RegionMedecin]="","",IF(OR([@RegionMedecin]="Nord",[@RegionMedecin]="Sud"),[@RegionMedecin],"Hors_cible"))</f>
        <v/>
      </c>
      <c r="O396" s="29">
        <f>IF([@[Dur?e de la visite]]="","",VALUE(SUBSTITUTE([@[Dur?e de la visite]]," min","")))</f>
        <v/>
      </c>
      <c r="P396" s="29">
        <f>IF([@[Mode de visite]]="","",--([@[Mode de visite]]="Face ? face"))</f>
        <v/>
      </c>
      <c r="Q396" s="29">
        <f>IF([@[Mode de visite]]="","",--([@[Mode de visite]]="Interaction ? distance"))</f>
        <v/>
      </c>
    </row>
    <row r="397">
      <c r="B397" t="inlineStr">
        <is>
          <t>BM00102</t>
        </is>
      </c>
      <c r="C397" t="inlineStr">
        <is>
          <t>McCartney</t>
        </is>
      </c>
      <c r="D397" t="inlineStr">
        <is>
          <t>Charles</t>
        </is>
      </c>
      <c r="E397" t="inlineStr">
        <is>
          <t>S6</t>
        </is>
      </c>
      <c r="F397" t="inlineStr">
        <is>
          <t>Coco CHANEL</t>
        </is>
      </c>
      <c r="G397" t="inlineStr">
        <is>
          <t>Face à face</t>
        </is>
      </c>
      <c r="H397" t="n">
        <v>43891</v>
      </c>
      <c r="I397" t="inlineStr">
        <is>
          <t>45 min</t>
        </is>
      </c>
      <c r="J397" s="29">
        <f>IF([@[Date visite]]="","",YEAR([@[Date visite]]))</f>
        <v/>
      </c>
      <c r="K397" s="29">
        <f>IF([@[Date visite]]="","",MONTH([@[Date visite]]))</f>
        <v/>
      </c>
      <c r="L397" s="29">
        <f>IF([@Secteur]="","",IF(ISNUMBER(MATCH([@Secteur],{"S1","S2","S3","S4","S5","S6"},0)),1,0))</f>
        <v/>
      </c>
      <c r="M397">
        <f>IF([@Identifiant]="","",XLOOKUP([@Identifiant],tblMedecins[Identifiant],tblMedecins[R?gion],""))</f>
        <v/>
      </c>
      <c r="N397">
        <f>IF([@RegionMedecin]="","",IF(OR([@RegionMedecin]="Nord",[@RegionMedecin]="Sud"),[@RegionMedecin],"Hors_cible"))</f>
        <v/>
      </c>
      <c r="O397" s="29">
        <f>IF([@[Dur?e de la visite]]="","",VALUE(SUBSTITUTE([@[Dur?e de la visite]]," min","")))</f>
        <v/>
      </c>
      <c r="P397" s="29">
        <f>IF([@[Mode de visite]]="","",--([@[Mode de visite]]="Face ? face"))</f>
        <v/>
      </c>
      <c r="Q397" s="29">
        <f>IF([@[Mode de visite]]="","",--([@[Mode de visite]]="Interaction ? distance"))</f>
        <v/>
      </c>
    </row>
    <row r="398">
      <c r="B398" t="inlineStr">
        <is>
          <t>BM00125</t>
        </is>
      </c>
      <c r="C398" t="inlineStr">
        <is>
          <t>Orban</t>
        </is>
      </c>
      <c r="D398" t="inlineStr">
        <is>
          <t>André</t>
        </is>
      </c>
      <c r="E398" t="inlineStr">
        <is>
          <t>S6</t>
        </is>
      </c>
      <c r="F398" t="inlineStr">
        <is>
          <t>Coco CHANEL</t>
        </is>
      </c>
      <c r="G398" t="inlineStr">
        <is>
          <t>Face à face</t>
        </is>
      </c>
      <c r="H398" t="n">
        <v>43900</v>
      </c>
      <c r="I398" t="inlineStr">
        <is>
          <t>45 min</t>
        </is>
      </c>
      <c r="J398" s="29">
        <f>IF([@[Date visite]]="","",YEAR([@[Date visite]]))</f>
        <v/>
      </c>
      <c r="K398" s="29">
        <f>IF([@[Date visite]]="","",MONTH([@[Date visite]]))</f>
        <v/>
      </c>
      <c r="L398" s="29">
        <f>IF([@Secteur]="","",IF(ISNUMBER(MATCH([@Secteur],{"S1","S2","S3","S4","S5","S6"},0)),1,0))</f>
        <v/>
      </c>
      <c r="M398">
        <f>IF([@Identifiant]="","",XLOOKUP([@Identifiant],tblMedecins[Identifiant],tblMedecins[R?gion],""))</f>
        <v/>
      </c>
      <c r="N398">
        <f>IF([@RegionMedecin]="","",IF(OR([@RegionMedecin]="Nord",[@RegionMedecin]="Sud"),[@RegionMedecin],"Hors_cible"))</f>
        <v/>
      </c>
      <c r="O398" s="29">
        <f>IF([@[Dur?e de la visite]]="","",VALUE(SUBSTITUTE([@[Dur?e de la visite]]," min","")))</f>
        <v/>
      </c>
      <c r="P398" s="29">
        <f>IF([@[Mode de visite]]="","",--([@[Mode de visite]]="Face ? face"))</f>
        <v/>
      </c>
      <c r="Q398" s="29">
        <f>IF([@[Mode de visite]]="","",--([@[Mode de visite]]="Interaction ? distance"))</f>
        <v/>
      </c>
    </row>
    <row r="399">
      <c r="B399" t="inlineStr">
        <is>
          <t>BM00021</t>
        </is>
      </c>
      <c r="C399" t="inlineStr">
        <is>
          <t>Exarchopoulos</t>
        </is>
      </c>
      <c r="D399" t="inlineStr">
        <is>
          <t>Venus</t>
        </is>
      </c>
      <c r="E399" t="inlineStr">
        <is>
          <t>S6</t>
        </is>
      </c>
      <c r="F399" t="inlineStr">
        <is>
          <t>Coco CHANEL</t>
        </is>
      </c>
      <c r="G399" t="inlineStr">
        <is>
          <t>Face à face</t>
        </is>
      </c>
      <c r="H399" t="n">
        <v>43902</v>
      </c>
      <c r="I399" t="inlineStr">
        <is>
          <t>45 min</t>
        </is>
      </c>
      <c r="J399" s="29">
        <f>IF([@[Date visite]]="","",YEAR([@[Date visite]]))</f>
        <v/>
      </c>
      <c r="K399" s="29">
        <f>IF([@[Date visite]]="","",MONTH([@[Date visite]]))</f>
        <v/>
      </c>
      <c r="L399" s="29">
        <f>IF([@Secteur]="","",IF(ISNUMBER(MATCH([@Secteur],{"S1","S2","S3","S4","S5","S6"},0)),1,0))</f>
        <v/>
      </c>
      <c r="M399">
        <f>IF([@Identifiant]="","",XLOOKUP([@Identifiant],tblMedecins[Identifiant],tblMedecins[R?gion],""))</f>
        <v/>
      </c>
      <c r="N399">
        <f>IF([@RegionMedecin]="","",IF(OR([@RegionMedecin]="Nord",[@RegionMedecin]="Sud"),[@RegionMedecin],"Hors_cible"))</f>
        <v/>
      </c>
      <c r="O399" s="29">
        <f>IF([@[Dur?e de la visite]]="","",VALUE(SUBSTITUTE([@[Dur?e de la visite]]," min","")))</f>
        <v/>
      </c>
      <c r="P399" s="29">
        <f>IF([@[Mode de visite]]="","",--([@[Mode de visite]]="Face ? face"))</f>
        <v/>
      </c>
      <c r="Q399" s="29">
        <f>IF([@[Mode de visite]]="","",--([@[Mode de visite]]="Interaction ? distance"))</f>
        <v/>
      </c>
    </row>
    <row r="400">
      <c r="B400" t="inlineStr">
        <is>
          <t>BM00151</t>
        </is>
      </c>
      <c r="C400" t="inlineStr">
        <is>
          <t>McCartney</t>
        </is>
      </c>
      <c r="D400" t="inlineStr">
        <is>
          <t>Bernadette</t>
        </is>
      </c>
      <c r="E400" t="inlineStr">
        <is>
          <t>S6</t>
        </is>
      </c>
      <c r="F400" t="inlineStr">
        <is>
          <t>Coco CHANEL</t>
        </is>
      </c>
      <c r="G400" t="inlineStr">
        <is>
          <t>Face à face</t>
        </is>
      </c>
      <c r="H400" t="n">
        <v>43904</v>
      </c>
      <c r="I400" t="inlineStr">
        <is>
          <t>45 min</t>
        </is>
      </c>
      <c r="J400" s="29">
        <f>IF([@[Date visite]]="","",YEAR([@[Date visite]]))</f>
        <v/>
      </c>
      <c r="K400" s="29">
        <f>IF([@[Date visite]]="","",MONTH([@[Date visite]]))</f>
        <v/>
      </c>
      <c r="L400" s="29">
        <f>IF([@Secteur]="","",IF(ISNUMBER(MATCH([@Secteur],{"S1","S2","S3","S4","S5","S6"},0)),1,0))</f>
        <v/>
      </c>
      <c r="M400">
        <f>IF([@Identifiant]="","",XLOOKUP([@Identifiant],tblMedecins[Identifiant],tblMedecins[R?gion],""))</f>
        <v/>
      </c>
      <c r="N400">
        <f>IF([@RegionMedecin]="","",IF(OR([@RegionMedecin]="Nord",[@RegionMedecin]="Sud"),[@RegionMedecin],"Hors_cible"))</f>
        <v/>
      </c>
      <c r="O400" s="29">
        <f>IF([@[Dur?e de la visite]]="","",VALUE(SUBSTITUTE([@[Dur?e de la visite]]," min","")))</f>
        <v/>
      </c>
      <c r="P400" s="29">
        <f>IF([@[Mode de visite]]="","",--([@[Mode de visite]]="Face ? face"))</f>
        <v/>
      </c>
      <c r="Q400" s="29">
        <f>IF([@[Mode de visite]]="","",--([@[Mode de visite]]="Interaction ? distance"))</f>
        <v/>
      </c>
    </row>
    <row r="401">
      <c r="B401" t="inlineStr">
        <is>
          <t>BM00021</t>
        </is>
      </c>
      <c r="C401" t="inlineStr">
        <is>
          <t>Exarchopoulos</t>
        </is>
      </c>
      <c r="D401" t="inlineStr">
        <is>
          <t>Venus</t>
        </is>
      </c>
      <c r="E401" t="inlineStr">
        <is>
          <t>S6</t>
        </is>
      </c>
      <c r="F401" t="inlineStr">
        <is>
          <t>Coco CHANEL</t>
        </is>
      </c>
      <c r="G401" t="inlineStr">
        <is>
          <t>Face à face</t>
        </is>
      </c>
      <c r="H401" t="n">
        <v>43907</v>
      </c>
      <c r="I401" t="inlineStr">
        <is>
          <t>45 min</t>
        </is>
      </c>
      <c r="J401" s="29">
        <f>IF([@[Date visite]]="","",YEAR([@[Date visite]]))</f>
        <v/>
      </c>
      <c r="K401" s="29">
        <f>IF([@[Date visite]]="","",MONTH([@[Date visite]]))</f>
        <v/>
      </c>
      <c r="L401" s="29">
        <f>IF([@Secteur]="","",IF(ISNUMBER(MATCH([@Secteur],{"S1","S2","S3","S4","S5","S6"},0)),1,0))</f>
        <v/>
      </c>
      <c r="M401">
        <f>IF([@Identifiant]="","",XLOOKUP([@Identifiant],tblMedecins[Identifiant],tblMedecins[R?gion],""))</f>
        <v/>
      </c>
      <c r="N401">
        <f>IF([@RegionMedecin]="","",IF(OR([@RegionMedecin]="Nord",[@RegionMedecin]="Sud"),[@RegionMedecin],"Hors_cible"))</f>
        <v/>
      </c>
      <c r="O401" s="29">
        <f>IF([@[Dur?e de la visite]]="","",VALUE(SUBSTITUTE([@[Dur?e de la visite]]," min","")))</f>
        <v/>
      </c>
      <c r="P401" s="29">
        <f>IF([@[Mode de visite]]="","",--([@[Mode de visite]]="Face ? face"))</f>
        <v/>
      </c>
      <c r="Q401" s="29">
        <f>IF([@[Mode de visite]]="","",--([@[Mode de visite]]="Interaction ? distance"))</f>
        <v/>
      </c>
    </row>
    <row r="402">
      <c r="B402" t="inlineStr">
        <is>
          <t>BM00117</t>
        </is>
      </c>
      <c r="C402" t="inlineStr">
        <is>
          <t>Harrison</t>
        </is>
      </c>
      <c r="D402" t="inlineStr">
        <is>
          <t>Julia</t>
        </is>
      </c>
      <c r="E402" t="inlineStr">
        <is>
          <t>S6</t>
        </is>
      </c>
      <c r="F402" t="inlineStr">
        <is>
          <t>Coco CHANEL</t>
        </is>
      </c>
      <c r="G402" t="inlineStr">
        <is>
          <t>Face à face</t>
        </is>
      </c>
      <c r="H402" t="n">
        <v>43907</v>
      </c>
      <c r="I402" t="inlineStr">
        <is>
          <t>45 min</t>
        </is>
      </c>
      <c r="J402" s="29">
        <f>IF([@[Date visite]]="","",YEAR([@[Date visite]]))</f>
        <v/>
      </c>
      <c r="K402" s="29">
        <f>IF([@[Date visite]]="","",MONTH([@[Date visite]]))</f>
        <v/>
      </c>
      <c r="L402" s="29">
        <f>IF([@Secteur]="","",IF(ISNUMBER(MATCH([@Secteur],{"S1","S2","S3","S4","S5","S6"},0)),1,0))</f>
        <v/>
      </c>
      <c r="M402">
        <f>IF([@Identifiant]="","",XLOOKUP([@Identifiant],tblMedecins[Identifiant],tblMedecins[R?gion],""))</f>
        <v/>
      </c>
      <c r="N402">
        <f>IF([@RegionMedecin]="","",IF(OR([@RegionMedecin]="Nord",[@RegionMedecin]="Sud"),[@RegionMedecin],"Hors_cible"))</f>
        <v/>
      </c>
      <c r="O402" s="29">
        <f>IF([@[Dur?e de la visite]]="","",VALUE(SUBSTITUTE([@[Dur?e de la visite]]," min","")))</f>
        <v/>
      </c>
      <c r="P402" s="29">
        <f>IF([@[Mode de visite]]="","",--([@[Mode de visite]]="Face ? face"))</f>
        <v/>
      </c>
      <c r="Q402" s="29">
        <f>IF([@[Mode de visite]]="","",--([@[Mode de visite]]="Interaction ? distance"))</f>
        <v/>
      </c>
    </row>
    <row r="403">
      <c r="B403" t="inlineStr">
        <is>
          <t>BM00125</t>
        </is>
      </c>
      <c r="C403" t="inlineStr">
        <is>
          <t>Orban</t>
        </is>
      </c>
      <c r="D403" t="inlineStr">
        <is>
          <t>André</t>
        </is>
      </c>
      <c r="E403" t="inlineStr">
        <is>
          <t>S6</t>
        </is>
      </c>
      <c r="F403" t="inlineStr">
        <is>
          <t>Coco CHANEL</t>
        </is>
      </c>
      <c r="G403" t="inlineStr">
        <is>
          <t>Face à face</t>
        </is>
      </c>
      <c r="H403" t="n">
        <v>43917</v>
      </c>
      <c r="I403" t="inlineStr">
        <is>
          <t>45 min</t>
        </is>
      </c>
      <c r="J403" s="29">
        <f>IF([@[Date visite]]="","",YEAR([@[Date visite]]))</f>
        <v/>
      </c>
      <c r="K403" s="29">
        <f>IF([@[Date visite]]="","",MONTH([@[Date visite]]))</f>
        <v/>
      </c>
      <c r="L403" s="29">
        <f>IF([@Secteur]="","",IF(ISNUMBER(MATCH([@Secteur],{"S1","S2","S3","S4","S5","S6"},0)),1,0))</f>
        <v/>
      </c>
      <c r="M403">
        <f>IF([@Identifiant]="","",XLOOKUP([@Identifiant],tblMedecins[Identifiant],tblMedecins[R?gion],""))</f>
        <v/>
      </c>
      <c r="N403">
        <f>IF([@RegionMedecin]="","",IF(OR([@RegionMedecin]="Nord",[@RegionMedecin]="Sud"),[@RegionMedecin],"Hors_cible"))</f>
        <v/>
      </c>
      <c r="O403" s="29">
        <f>IF([@[Dur?e de la visite]]="","",VALUE(SUBSTITUTE([@[Dur?e de la visite]]," min","")))</f>
        <v/>
      </c>
      <c r="P403" s="29">
        <f>IF([@[Mode de visite]]="","",--([@[Mode de visite]]="Face ? face"))</f>
        <v/>
      </c>
      <c r="Q403" s="29">
        <f>IF([@[Mode de visite]]="","",--([@[Mode de visite]]="Interaction ? distance"))</f>
        <v/>
      </c>
    </row>
    <row r="404">
      <c r="B404" t="inlineStr">
        <is>
          <t>BM00118</t>
        </is>
      </c>
      <c r="C404" t="inlineStr">
        <is>
          <t>McCartney</t>
        </is>
      </c>
      <c r="D404" t="inlineStr">
        <is>
          <t>Micheline</t>
        </is>
      </c>
      <c r="E404" t="inlineStr">
        <is>
          <t>S6</t>
        </is>
      </c>
      <c r="F404" t="inlineStr">
        <is>
          <t>Coco CHANEL</t>
        </is>
      </c>
      <c r="G404" t="inlineStr">
        <is>
          <t>Face à face</t>
        </is>
      </c>
      <c r="H404" t="n">
        <v>43922</v>
      </c>
      <c r="I404" t="inlineStr">
        <is>
          <t>45 min</t>
        </is>
      </c>
      <c r="J404" s="29">
        <f>IF([@[Date visite]]="","",YEAR([@[Date visite]]))</f>
        <v/>
      </c>
      <c r="K404" s="29">
        <f>IF([@[Date visite]]="","",MONTH([@[Date visite]]))</f>
        <v/>
      </c>
      <c r="L404" s="29">
        <f>IF([@Secteur]="","",IF(ISNUMBER(MATCH([@Secteur],{"S1","S2","S3","S4","S5","S6"},0)),1,0))</f>
        <v/>
      </c>
      <c r="M404">
        <f>IF([@Identifiant]="","",XLOOKUP([@Identifiant],tblMedecins[Identifiant],tblMedecins[R?gion],""))</f>
        <v/>
      </c>
      <c r="N404">
        <f>IF([@RegionMedecin]="","",IF(OR([@RegionMedecin]="Nord",[@RegionMedecin]="Sud"),[@RegionMedecin],"Hors_cible"))</f>
        <v/>
      </c>
      <c r="O404" s="29">
        <f>IF([@[Dur?e de la visite]]="","",VALUE(SUBSTITUTE([@[Dur?e de la visite]]," min","")))</f>
        <v/>
      </c>
      <c r="P404" s="29">
        <f>IF([@[Mode de visite]]="","",--([@[Mode de visite]]="Face ? face"))</f>
        <v/>
      </c>
      <c r="Q404" s="29">
        <f>IF([@[Mode de visite]]="","",--([@[Mode de visite]]="Interaction ? distance"))</f>
        <v/>
      </c>
    </row>
    <row r="405">
      <c r="B405" t="inlineStr">
        <is>
          <t>BM00066</t>
        </is>
      </c>
      <c r="C405" t="inlineStr">
        <is>
          <t>Star</t>
        </is>
      </c>
      <c r="D405" t="inlineStr">
        <is>
          <t>Margaret</t>
        </is>
      </c>
      <c r="E405" t="inlineStr">
        <is>
          <t>S6</t>
        </is>
      </c>
      <c r="F405" t="inlineStr">
        <is>
          <t>Coco CHANEL</t>
        </is>
      </c>
      <c r="G405" t="inlineStr">
        <is>
          <t>Face à face</t>
        </is>
      </c>
      <c r="H405" t="n">
        <v>43923</v>
      </c>
      <c r="I405" t="inlineStr">
        <is>
          <t>45 min</t>
        </is>
      </c>
      <c r="J405" s="29">
        <f>IF([@[Date visite]]="","",YEAR([@[Date visite]]))</f>
        <v/>
      </c>
      <c r="K405" s="29">
        <f>IF([@[Date visite]]="","",MONTH([@[Date visite]]))</f>
        <v/>
      </c>
      <c r="L405" s="29">
        <f>IF([@Secteur]="","",IF(ISNUMBER(MATCH([@Secteur],{"S1","S2","S3","S4","S5","S6"},0)),1,0))</f>
        <v/>
      </c>
      <c r="M405">
        <f>IF([@Identifiant]="","",XLOOKUP([@Identifiant],tblMedecins[Identifiant],tblMedecins[R?gion],""))</f>
        <v/>
      </c>
      <c r="N405">
        <f>IF([@RegionMedecin]="","",IF(OR([@RegionMedecin]="Nord",[@RegionMedecin]="Sud"),[@RegionMedecin],"Hors_cible"))</f>
        <v/>
      </c>
      <c r="O405" s="29">
        <f>IF([@[Dur?e de la visite]]="","",VALUE(SUBSTITUTE([@[Dur?e de la visite]]," min","")))</f>
        <v/>
      </c>
      <c r="P405" s="29">
        <f>IF([@[Mode de visite]]="","",--([@[Mode de visite]]="Face ? face"))</f>
        <v/>
      </c>
      <c r="Q405" s="29">
        <f>IF([@[Mode de visite]]="","",--([@[Mode de visite]]="Interaction ? distance"))</f>
        <v/>
      </c>
    </row>
    <row r="406">
      <c r="B406" t="inlineStr">
        <is>
          <t>BM00021</t>
        </is>
      </c>
      <c r="C406" t="inlineStr">
        <is>
          <t>Exarchopoulos</t>
        </is>
      </c>
      <c r="D406" t="inlineStr">
        <is>
          <t>Venus</t>
        </is>
      </c>
      <c r="E406" t="inlineStr">
        <is>
          <t>S6</t>
        </is>
      </c>
      <c r="F406" t="inlineStr">
        <is>
          <t>Coco CHANEL</t>
        </is>
      </c>
      <c r="G406" t="inlineStr">
        <is>
          <t>Face à face</t>
        </is>
      </c>
      <c r="H406" t="n">
        <v>43964</v>
      </c>
      <c r="I406" t="inlineStr">
        <is>
          <t>45 min</t>
        </is>
      </c>
      <c r="J406" s="29">
        <f>IF([@[Date visite]]="","",YEAR([@[Date visite]]))</f>
        <v/>
      </c>
      <c r="K406" s="29">
        <f>IF([@[Date visite]]="","",MONTH([@[Date visite]]))</f>
        <v/>
      </c>
      <c r="L406" s="29">
        <f>IF([@Secteur]="","",IF(ISNUMBER(MATCH([@Secteur],{"S1","S2","S3","S4","S5","S6"},0)),1,0))</f>
        <v/>
      </c>
      <c r="M406">
        <f>IF([@Identifiant]="","",XLOOKUP([@Identifiant],tblMedecins[Identifiant],tblMedecins[R?gion],""))</f>
        <v/>
      </c>
      <c r="N406">
        <f>IF([@RegionMedecin]="","",IF(OR([@RegionMedecin]="Nord",[@RegionMedecin]="Sud"),[@RegionMedecin],"Hors_cible"))</f>
        <v/>
      </c>
      <c r="O406" s="29">
        <f>IF([@[Dur?e de la visite]]="","",VALUE(SUBSTITUTE([@[Dur?e de la visite]]," min","")))</f>
        <v/>
      </c>
      <c r="P406" s="29">
        <f>IF([@[Mode de visite]]="","",--([@[Mode de visite]]="Face ? face"))</f>
        <v/>
      </c>
      <c r="Q406" s="29">
        <f>IF([@[Mode de visite]]="","",--([@[Mode de visite]]="Interaction ? distance"))</f>
        <v/>
      </c>
    </row>
    <row r="407">
      <c r="B407" t="inlineStr">
        <is>
          <t>BM00017</t>
        </is>
      </c>
      <c r="C407" t="inlineStr">
        <is>
          <t>Vidal</t>
        </is>
      </c>
      <c r="D407" t="inlineStr">
        <is>
          <t>Victor</t>
        </is>
      </c>
      <c r="E407" t="inlineStr">
        <is>
          <t>S6</t>
        </is>
      </c>
      <c r="F407" t="inlineStr">
        <is>
          <t>Coco CHANEL</t>
        </is>
      </c>
      <c r="G407" t="inlineStr">
        <is>
          <t>Face à face</t>
        </is>
      </c>
      <c r="H407" t="n">
        <v>43965</v>
      </c>
      <c r="I407" t="inlineStr">
        <is>
          <t>45 min</t>
        </is>
      </c>
      <c r="J407" s="29">
        <f>IF([@[Date visite]]="","",YEAR([@[Date visite]]))</f>
        <v/>
      </c>
      <c r="K407" s="29">
        <f>IF([@[Date visite]]="","",MONTH([@[Date visite]]))</f>
        <v/>
      </c>
      <c r="L407" s="29">
        <f>IF([@Secteur]="","",IF(ISNUMBER(MATCH([@Secteur],{"S1","S2","S3","S4","S5","S6"},0)),1,0))</f>
        <v/>
      </c>
      <c r="M407">
        <f>IF([@Identifiant]="","",XLOOKUP([@Identifiant],tblMedecins[Identifiant],tblMedecins[R?gion],""))</f>
        <v/>
      </c>
      <c r="N407">
        <f>IF([@RegionMedecin]="","",IF(OR([@RegionMedecin]="Nord",[@RegionMedecin]="Sud"),[@RegionMedecin],"Hors_cible"))</f>
        <v/>
      </c>
      <c r="O407" s="29">
        <f>IF([@[Dur?e de la visite]]="","",VALUE(SUBSTITUTE([@[Dur?e de la visite]]," min","")))</f>
        <v/>
      </c>
      <c r="P407" s="29">
        <f>IF([@[Mode de visite]]="","",--([@[Mode de visite]]="Face ? face"))</f>
        <v/>
      </c>
      <c r="Q407" s="29">
        <f>IF([@[Mode de visite]]="","",--([@[Mode de visite]]="Interaction ? distance"))</f>
        <v/>
      </c>
    </row>
    <row r="408">
      <c r="B408" t="inlineStr">
        <is>
          <t>BM00020</t>
        </is>
      </c>
      <c r="C408" t="inlineStr">
        <is>
          <t>McLane</t>
        </is>
      </c>
      <c r="D408" t="inlineStr">
        <is>
          <t>Nicolas</t>
        </is>
      </c>
      <c r="E408" t="inlineStr">
        <is>
          <t>S6</t>
        </is>
      </c>
      <c r="F408" t="inlineStr">
        <is>
          <t>Coco CHANEL</t>
        </is>
      </c>
      <c r="G408" t="inlineStr">
        <is>
          <t>Face à face</t>
        </is>
      </c>
      <c r="H408" t="n">
        <v>43983</v>
      </c>
      <c r="I408" t="inlineStr">
        <is>
          <t>45 min</t>
        </is>
      </c>
      <c r="J408" s="29">
        <f>IF([@[Date visite]]="","",YEAR([@[Date visite]]))</f>
        <v/>
      </c>
      <c r="K408" s="29">
        <f>IF([@[Date visite]]="","",MONTH([@[Date visite]]))</f>
        <v/>
      </c>
      <c r="L408" s="29">
        <f>IF([@Secteur]="","",IF(ISNUMBER(MATCH([@Secteur],{"S1","S2","S3","S4","S5","S6"},0)),1,0))</f>
        <v/>
      </c>
      <c r="M408">
        <f>IF([@Identifiant]="","",XLOOKUP([@Identifiant],tblMedecins[Identifiant],tblMedecins[R?gion],""))</f>
        <v/>
      </c>
      <c r="N408">
        <f>IF([@RegionMedecin]="","",IF(OR([@RegionMedecin]="Nord",[@RegionMedecin]="Sud"),[@RegionMedecin],"Hors_cible"))</f>
        <v/>
      </c>
      <c r="O408" s="29">
        <f>IF([@[Dur?e de la visite]]="","",VALUE(SUBSTITUTE([@[Dur?e de la visite]]," min","")))</f>
        <v/>
      </c>
      <c r="P408" s="29">
        <f>IF([@[Mode de visite]]="","",--([@[Mode de visite]]="Face ? face"))</f>
        <v/>
      </c>
      <c r="Q408" s="29">
        <f>IF([@[Mode de visite]]="","",--([@[Mode de visite]]="Interaction ? distance"))</f>
        <v/>
      </c>
    </row>
    <row r="409">
      <c r="B409" t="inlineStr">
        <is>
          <t>BM00021</t>
        </is>
      </c>
      <c r="C409" t="inlineStr">
        <is>
          <t>Exarchopoulos</t>
        </is>
      </c>
      <c r="D409" t="inlineStr">
        <is>
          <t>Venus</t>
        </is>
      </c>
      <c r="E409" t="inlineStr">
        <is>
          <t>S6</t>
        </is>
      </c>
      <c r="F409" t="inlineStr">
        <is>
          <t>Coco CHANEL</t>
        </is>
      </c>
      <c r="G409" t="inlineStr">
        <is>
          <t>Face à face</t>
        </is>
      </c>
      <c r="H409" t="n">
        <v>43985</v>
      </c>
      <c r="I409" t="inlineStr">
        <is>
          <t>45 min</t>
        </is>
      </c>
      <c r="J409" s="29">
        <f>IF([@[Date visite]]="","",YEAR([@[Date visite]]))</f>
        <v/>
      </c>
      <c r="K409" s="29">
        <f>IF([@[Date visite]]="","",MONTH([@[Date visite]]))</f>
        <v/>
      </c>
      <c r="L409" s="29">
        <f>IF([@Secteur]="","",IF(ISNUMBER(MATCH([@Secteur],{"S1","S2","S3","S4","S5","S6"},0)),1,0))</f>
        <v/>
      </c>
      <c r="M409">
        <f>IF([@Identifiant]="","",XLOOKUP([@Identifiant],tblMedecins[Identifiant],tblMedecins[R?gion],""))</f>
        <v/>
      </c>
      <c r="N409">
        <f>IF([@RegionMedecin]="","",IF(OR([@RegionMedecin]="Nord",[@RegionMedecin]="Sud"),[@RegionMedecin],"Hors_cible"))</f>
        <v/>
      </c>
      <c r="O409" s="29">
        <f>IF([@[Dur?e de la visite]]="","",VALUE(SUBSTITUTE([@[Dur?e de la visite]]," min","")))</f>
        <v/>
      </c>
      <c r="P409" s="29">
        <f>IF([@[Mode de visite]]="","",--([@[Mode de visite]]="Face ? face"))</f>
        <v/>
      </c>
      <c r="Q409" s="29">
        <f>IF([@[Mode de visite]]="","",--([@[Mode de visite]]="Interaction ? distance"))</f>
        <v/>
      </c>
    </row>
    <row r="410">
      <c r="B410" t="inlineStr">
        <is>
          <t>BM00133</t>
        </is>
      </c>
      <c r="C410" t="inlineStr">
        <is>
          <t>Chabal</t>
        </is>
      </c>
      <c r="D410" t="inlineStr">
        <is>
          <t>Bernadette</t>
        </is>
      </c>
      <c r="E410" t="inlineStr">
        <is>
          <t>S6</t>
        </is>
      </c>
      <c r="F410" t="inlineStr">
        <is>
          <t>Coco CHANEL</t>
        </is>
      </c>
      <c r="G410" t="inlineStr">
        <is>
          <t>Face à face</t>
        </is>
      </c>
      <c r="H410" t="n">
        <v>44020</v>
      </c>
      <c r="I410" t="inlineStr">
        <is>
          <t>45 min</t>
        </is>
      </c>
      <c r="J410" s="29">
        <f>IF([@[Date visite]]="","",YEAR([@[Date visite]]))</f>
        <v/>
      </c>
      <c r="K410" s="29">
        <f>IF([@[Date visite]]="","",MONTH([@[Date visite]]))</f>
        <v/>
      </c>
      <c r="L410" s="29">
        <f>IF([@Secteur]="","",IF(ISNUMBER(MATCH([@Secteur],{"S1","S2","S3","S4","S5","S6"},0)),1,0))</f>
        <v/>
      </c>
      <c r="M410">
        <f>IF([@Identifiant]="","",XLOOKUP([@Identifiant],tblMedecins[Identifiant],tblMedecins[R?gion],""))</f>
        <v/>
      </c>
      <c r="N410">
        <f>IF([@RegionMedecin]="","",IF(OR([@RegionMedecin]="Nord",[@RegionMedecin]="Sud"),[@RegionMedecin],"Hors_cible"))</f>
        <v/>
      </c>
      <c r="O410" s="29">
        <f>IF([@[Dur?e de la visite]]="","",VALUE(SUBSTITUTE([@[Dur?e de la visite]]," min","")))</f>
        <v/>
      </c>
      <c r="P410" s="29">
        <f>IF([@[Mode de visite]]="","",--([@[Mode de visite]]="Face ? face"))</f>
        <v/>
      </c>
      <c r="Q410" s="29">
        <f>IF([@[Mode de visite]]="","",--([@[Mode de visite]]="Interaction ? distance"))</f>
        <v/>
      </c>
    </row>
    <row r="411">
      <c r="B411" t="inlineStr">
        <is>
          <t>BM00021</t>
        </is>
      </c>
      <c r="C411" t="inlineStr">
        <is>
          <t>Exarchopoulos</t>
        </is>
      </c>
      <c r="D411" t="inlineStr">
        <is>
          <t>Venus</t>
        </is>
      </c>
      <c r="E411" t="inlineStr">
        <is>
          <t>S6</t>
        </is>
      </c>
      <c r="F411" t="inlineStr">
        <is>
          <t>Coco CHANEL</t>
        </is>
      </c>
      <c r="G411" t="inlineStr">
        <is>
          <t>Face à face</t>
        </is>
      </c>
      <c r="H411" t="n">
        <v>44029</v>
      </c>
      <c r="I411" t="inlineStr">
        <is>
          <t>45 min</t>
        </is>
      </c>
      <c r="J411" s="29">
        <f>IF([@[Date visite]]="","",YEAR([@[Date visite]]))</f>
        <v/>
      </c>
      <c r="K411" s="29">
        <f>IF([@[Date visite]]="","",MONTH([@[Date visite]]))</f>
        <v/>
      </c>
      <c r="L411" s="29">
        <f>IF([@Secteur]="","",IF(ISNUMBER(MATCH([@Secteur],{"S1","S2","S3","S4","S5","S6"},0)),1,0))</f>
        <v/>
      </c>
      <c r="M411">
        <f>IF([@Identifiant]="","",XLOOKUP([@Identifiant],tblMedecins[Identifiant],tblMedecins[R?gion],""))</f>
        <v/>
      </c>
      <c r="N411">
        <f>IF([@RegionMedecin]="","",IF(OR([@RegionMedecin]="Nord",[@RegionMedecin]="Sud"),[@RegionMedecin],"Hors_cible"))</f>
        <v/>
      </c>
      <c r="O411" s="29">
        <f>IF([@[Dur?e de la visite]]="","",VALUE(SUBSTITUTE([@[Dur?e de la visite]]," min","")))</f>
        <v/>
      </c>
      <c r="P411" s="29">
        <f>IF([@[Mode de visite]]="","",--([@[Mode de visite]]="Face ? face"))</f>
        <v/>
      </c>
      <c r="Q411" s="29">
        <f>IF([@[Mode de visite]]="","",--([@[Mode de visite]]="Interaction ? distance"))</f>
        <v/>
      </c>
    </row>
    <row r="412">
      <c r="B412" t="inlineStr">
        <is>
          <t>BM00117</t>
        </is>
      </c>
      <c r="C412" t="inlineStr">
        <is>
          <t>Harrison</t>
        </is>
      </c>
      <c r="D412" t="inlineStr">
        <is>
          <t>Julia</t>
        </is>
      </c>
      <c r="E412" t="inlineStr">
        <is>
          <t>S6</t>
        </is>
      </c>
      <c r="F412" t="inlineStr">
        <is>
          <t>Coco CHANEL</t>
        </is>
      </c>
      <c r="G412" t="inlineStr">
        <is>
          <t>Face à face</t>
        </is>
      </c>
      <c r="H412" t="n">
        <v>44031</v>
      </c>
      <c r="I412" t="inlineStr">
        <is>
          <t>45 min</t>
        </is>
      </c>
      <c r="J412" s="29">
        <f>IF([@[Date visite]]="","",YEAR([@[Date visite]]))</f>
        <v/>
      </c>
      <c r="K412" s="29">
        <f>IF([@[Date visite]]="","",MONTH([@[Date visite]]))</f>
        <v/>
      </c>
      <c r="L412" s="29">
        <f>IF([@Secteur]="","",IF(ISNUMBER(MATCH([@Secteur],{"S1","S2","S3","S4","S5","S6"},0)),1,0))</f>
        <v/>
      </c>
      <c r="M412">
        <f>IF([@Identifiant]="","",XLOOKUP([@Identifiant],tblMedecins[Identifiant],tblMedecins[R?gion],""))</f>
        <v/>
      </c>
      <c r="N412">
        <f>IF([@RegionMedecin]="","",IF(OR([@RegionMedecin]="Nord",[@RegionMedecin]="Sud"),[@RegionMedecin],"Hors_cible"))</f>
        <v/>
      </c>
      <c r="O412" s="29">
        <f>IF([@[Dur?e de la visite]]="","",VALUE(SUBSTITUTE([@[Dur?e de la visite]]," min","")))</f>
        <v/>
      </c>
      <c r="P412" s="29">
        <f>IF([@[Mode de visite]]="","",--([@[Mode de visite]]="Face ? face"))</f>
        <v/>
      </c>
      <c r="Q412" s="29">
        <f>IF([@[Mode de visite]]="","",--([@[Mode de visite]]="Interaction ? distance"))</f>
        <v/>
      </c>
    </row>
    <row r="413">
      <c r="B413" t="inlineStr">
        <is>
          <t>BM00021</t>
        </is>
      </c>
      <c r="C413" t="inlineStr">
        <is>
          <t>Exarchopoulos</t>
        </is>
      </c>
      <c r="D413" t="inlineStr">
        <is>
          <t>Venus</t>
        </is>
      </c>
      <c r="E413" t="inlineStr">
        <is>
          <t>S6</t>
        </is>
      </c>
      <c r="F413" t="inlineStr">
        <is>
          <t>Coco CHANEL</t>
        </is>
      </c>
      <c r="G413" t="inlineStr">
        <is>
          <t>Face à face</t>
        </is>
      </c>
      <c r="H413" t="n">
        <v>44038</v>
      </c>
      <c r="I413" t="inlineStr">
        <is>
          <t>45 min</t>
        </is>
      </c>
      <c r="J413" s="29">
        <f>IF([@[Date visite]]="","",YEAR([@[Date visite]]))</f>
        <v/>
      </c>
      <c r="K413" s="29">
        <f>IF([@[Date visite]]="","",MONTH([@[Date visite]]))</f>
        <v/>
      </c>
      <c r="L413" s="29">
        <f>IF([@Secteur]="","",IF(ISNUMBER(MATCH([@Secteur],{"S1","S2","S3","S4","S5","S6"},0)),1,0))</f>
        <v/>
      </c>
      <c r="M413">
        <f>IF([@Identifiant]="","",XLOOKUP([@Identifiant],tblMedecins[Identifiant],tblMedecins[R?gion],""))</f>
        <v/>
      </c>
      <c r="N413">
        <f>IF([@RegionMedecin]="","",IF(OR([@RegionMedecin]="Nord",[@RegionMedecin]="Sud"),[@RegionMedecin],"Hors_cible"))</f>
        <v/>
      </c>
      <c r="O413" s="29">
        <f>IF([@[Dur?e de la visite]]="","",VALUE(SUBSTITUTE([@[Dur?e de la visite]]," min","")))</f>
        <v/>
      </c>
      <c r="P413" s="29">
        <f>IF([@[Mode de visite]]="","",--([@[Mode de visite]]="Face ? face"))</f>
        <v/>
      </c>
      <c r="Q413" s="29">
        <f>IF([@[Mode de visite]]="","",--([@[Mode de visite]]="Interaction ? distance"))</f>
        <v/>
      </c>
    </row>
    <row r="414">
      <c r="B414" t="inlineStr">
        <is>
          <t>BM00133</t>
        </is>
      </c>
      <c r="C414" t="inlineStr">
        <is>
          <t>Chabal</t>
        </is>
      </c>
      <c r="D414" t="inlineStr">
        <is>
          <t>Bernadette</t>
        </is>
      </c>
      <c r="E414" t="inlineStr">
        <is>
          <t>S6</t>
        </is>
      </c>
      <c r="F414" t="inlineStr">
        <is>
          <t>Coco CHANEL</t>
        </is>
      </c>
      <c r="G414" t="inlineStr">
        <is>
          <t>Face à face</t>
        </is>
      </c>
      <c r="H414" t="n">
        <v>44041</v>
      </c>
      <c r="I414" t="inlineStr">
        <is>
          <t>45 min</t>
        </is>
      </c>
      <c r="J414" s="29">
        <f>IF([@[Date visite]]="","",YEAR([@[Date visite]]))</f>
        <v/>
      </c>
      <c r="K414" s="29">
        <f>IF([@[Date visite]]="","",MONTH([@[Date visite]]))</f>
        <v/>
      </c>
      <c r="L414" s="29">
        <f>IF([@Secteur]="","",IF(ISNUMBER(MATCH([@Secteur],{"S1","S2","S3","S4","S5","S6"},0)),1,0))</f>
        <v/>
      </c>
      <c r="M414">
        <f>IF([@Identifiant]="","",XLOOKUP([@Identifiant],tblMedecins[Identifiant],tblMedecins[R?gion],""))</f>
        <v/>
      </c>
      <c r="N414">
        <f>IF([@RegionMedecin]="","",IF(OR([@RegionMedecin]="Nord",[@RegionMedecin]="Sud"),[@RegionMedecin],"Hors_cible"))</f>
        <v/>
      </c>
      <c r="O414" s="29">
        <f>IF([@[Dur?e de la visite]]="","",VALUE(SUBSTITUTE([@[Dur?e de la visite]]," min","")))</f>
        <v/>
      </c>
      <c r="P414" s="29">
        <f>IF([@[Mode de visite]]="","",--([@[Mode de visite]]="Face ? face"))</f>
        <v/>
      </c>
      <c r="Q414" s="29">
        <f>IF([@[Mode de visite]]="","",--([@[Mode de visite]]="Interaction ? distance"))</f>
        <v/>
      </c>
    </row>
    <row r="415">
      <c r="B415" t="inlineStr">
        <is>
          <t>BM00103</t>
        </is>
      </c>
      <c r="C415" t="inlineStr">
        <is>
          <t>Brassens</t>
        </is>
      </c>
      <c r="D415" t="inlineStr">
        <is>
          <t>Jerry</t>
        </is>
      </c>
      <c r="E415" t="inlineStr">
        <is>
          <t>S6</t>
        </is>
      </c>
      <c r="F415" t="inlineStr">
        <is>
          <t>Coco CHANEL</t>
        </is>
      </c>
      <c r="G415" t="inlineStr">
        <is>
          <t>Face à face</t>
        </is>
      </c>
      <c r="H415" t="n">
        <v>44042</v>
      </c>
      <c r="I415" t="inlineStr">
        <is>
          <t>45 min</t>
        </is>
      </c>
      <c r="J415" s="29">
        <f>IF([@[Date visite]]="","",YEAR([@[Date visite]]))</f>
        <v/>
      </c>
      <c r="K415" s="29">
        <f>IF([@[Date visite]]="","",MONTH([@[Date visite]]))</f>
        <v/>
      </c>
      <c r="L415" s="29">
        <f>IF([@Secteur]="","",IF(ISNUMBER(MATCH([@Secteur],{"S1","S2","S3","S4","S5","S6"},0)),1,0))</f>
        <v/>
      </c>
      <c r="M415">
        <f>IF([@Identifiant]="","",XLOOKUP([@Identifiant],tblMedecins[Identifiant],tblMedecins[R?gion],""))</f>
        <v/>
      </c>
      <c r="N415">
        <f>IF([@RegionMedecin]="","",IF(OR([@RegionMedecin]="Nord",[@RegionMedecin]="Sud"),[@RegionMedecin],"Hors_cible"))</f>
        <v/>
      </c>
      <c r="O415" s="29">
        <f>IF([@[Dur?e de la visite]]="","",VALUE(SUBSTITUTE([@[Dur?e de la visite]]," min","")))</f>
        <v/>
      </c>
      <c r="P415" s="29">
        <f>IF([@[Mode de visite]]="","",--([@[Mode de visite]]="Face ? face"))</f>
        <v/>
      </c>
      <c r="Q415" s="29">
        <f>IF([@[Mode de visite]]="","",--([@[Mode de visite]]="Interaction ? distance"))</f>
        <v/>
      </c>
    </row>
    <row r="416">
      <c r="B416" t="inlineStr">
        <is>
          <t>BM00066</t>
        </is>
      </c>
      <c r="C416" t="inlineStr">
        <is>
          <t>Star</t>
        </is>
      </c>
      <c r="D416" t="inlineStr">
        <is>
          <t>Margaret</t>
        </is>
      </c>
      <c r="E416" t="inlineStr">
        <is>
          <t>S6</t>
        </is>
      </c>
      <c r="F416" t="inlineStr">
        <is>
          <t>Coco CHANEL</t>
        </is>
      </c>
      <c r="G416" t="inlineStr">
        <is>
          <t>Face à face</t>
        </is>
      </c>
      <c r="H416" t="n">
        <v>44048</v>
      </c>
      <c r="I416" t="inlineStr">
        <is>
          <t>45 min</t>
        </is>
      </c>
      <c r="J416" s="29">
        <f>IF([@[Date visite]]="","",YEAR([@[Date visite]]))</f>
        <v/>
      </c>
      <c r="K416" s="29">
        <f>IF([@[Date visite]]="","",MONTH([@[Date visite]]))</f>
        <v/>
      </c>
      <c r="L416" s="29">
        <f>IF([@Secteur]="","",IF(ISNUMBER(MATCH([@Secteur],{"S1","S2","S3","S4","S5","S6"},0)),1,0))</f>
        <v/>
      </c>
      <c r="M416">
        <f>IF([@Identifiant]="","",XLOOKUP([@Identifiant],tblMedecins[Identifiant],tblMedecins[R?gion],""))</f>
        <v/>
      </c>
      <c r="N416">
        <f>IF([@RegionMedecin]="","",IF(OR([@RegionMedecin]="Nord",[@RegionMedecin]="Sud"),[@RegionMedecin],"Hors_cible"))</f>
        <v/>
      </c>
      <c r="O416" s="29">
        <f>IF([@[Dur?e de la visite]]="","",VALUE(SUBSTITUTE([@[Dur?e de la visite]]," min","")))</f>
        <v/>
      </c>
      <c r="P416" s="29">
        <f>IF([@[Mode de visite]]="","",--([@[Mode de visite]]="Face ? face"))</f>
        <v/>
      </c>
      <c r="Q416" s="29">
        <f>IF([@[Mode de visite]]="","",--([@[Mode de visite]]="Interaction ? distance"))</f>
        <v/>
      </c>
    </row>
    <row r="417">
      <c r="B417" t="inlineStr">
        <is>
          <t>BM00082</t>
        </is>
      </c>
      <c r="C417" t="inlineStr">
        <is>
          <t>Kilmister</t>
        </is>
      </c>
      <c r="D417" t="inlineStr">
        <is>
          <t>Zoltan</t>
        </is>
      </c>
      <c r="E417" t="inlineStr">
        <is>
          <t>S6</t>
        </is>
      </c>
      <c r="F417" t="inlineStr">
        <is>
          <t>Coco CHANEL</t>
        </is>
      </c>
      <c r="G417" t="inlineStr">
        <is>
          <t>Face à face</t>
        </is>
      </c>
      <c r="H417" t="n">
        <v>44048</v>
      </c>
      <c r="I417" t="inlineStr">
        <is>
          <t>45 min</t>
        </is>
      </c>
      <c r="J417" s="29">
        <f>IF([@[Date visite]]="","",YEAR([@[Date visite]]))</f>
        <v/>
      </c>
      <c r="K417" s="29">
        <f>IF([@[Date visite]]="","",MONTH([@[Date visite]]))</f>
        <v/>
      </c>
      <c r="L417" s="29">
        <f>IF([@Secteur]="","",IF(ISNUMBER(MATCH([@Secteur],{"S1","S2","S3","S4","S5","S6"},0)),1,0))</f>
        <v/>
      </c>
      <c r="M417">
        <f>IF([@Identifiant]="","",XLOOKUP([@Identifiant],tblMedecins[Identifiant],tblMedecins[R?gion],""))</f>
        <v/>
      </c>
      <c r="N417">
        <f>IF([@RegionMedecin]="","",IF(OR([@RegionMedecin]="Nord",[@RegionMedecin]="Sud"),[@RegionMedecin],"Hors_cible"))</f>
        <v/>
      </c>
      <c r="O417" s="29">
        <f>IF([@[Dur?e de la visite]]="","",VALUE(SUBSTITUTE([@[Dur?e de la visite]]," min","")))</f>
        <v/>
      </c>
      <c r="P417" s="29">
        <f>IF([@[Mode de visite]]="","",--([@[Mode de visite]]="Face ? face"))</f>
        <v/>
      </c>
      <c r="Q417" s="29">
        <f>IF([@[Mode de visite]]="","",--([@[Mode de visite]]="Interaction ? distance"))</f>
        <v/>
      </c>
    </row>
    <row r="418">
      <c r="B418" t="inlineStr">
        <is>
          <t>BM00117</t>
        </is>
      </c>
      <c r="C418" t="inlineStr">
        <is>
          <t>Harrison</t>
        </is>
      </c>
      <c r="D418" t="inlineStr">
        <is>
          <t>Julia</t>
        </is>
      </c>
      <c r="E418" t="inlineStr">
        <is>
          <t>S6</t>
        </is>
      </c>
      <c r="F418" t="inlineStr">
        <is>
          <t>Coco CHANEL</t>
        </is>
      </c>
      <c r="G418" t="inlineStr">
        <is>
          <t>Face à face</t>
        </is>
      </c>
      <c r="H418" t="n">
        <v>44092</v>
      </c>
      <c r="I418" t="inlineStr">
        <is>
          <t>45 min</t>
        </is>
      </c>
      <c r="J418" s="29">
        <f>IF([@[Date visite]]="","",YEAR([@[Date visite]]))</f>
        <v/>
      </c>
      <c r="K418" s="29">
        <f>IF([@[Date visite]]="","",MONTH([@[Date visite]]))</f>
        <v/>
      </c>
      <c r="L418" s="29">
        <f>IF([@Secteur]="","",IF(ISNUMBER(MATCH([@Secteur],{"S1","S2","S3","S4","S5","S6"},0)),1,0))</f>
        <v/>
      </c>
      <c r="M418">
        <f>IF([@Identifiant]="","",XLOOKUP([@Identifiant],tblMedecins[Identifiant],tblMedecins[R?gion],""))</f>
        <v/>
      </c>
      <c r="N418">
        <f>IF([@RegionMedecin]="","",IF(OR([@RegionMedecin]="Nord",[@RegionMedecin]="Sud"),[@RegionMedecin],"Hors_cible"))</f>
        <v/>
      </c>
      <c r="O418" s="29">
        <f>IF([@[Dur?e de la visite]]="","",VALUE(SUBSTITUTE([@[Dur?e de la visite]]," min","")))</f>
        <v/>
      </c>
      <c r="P418" s="29">
        <f>IF([@[Mode de visite]]="","",--([@[Mode de visite]]="Face ? face"))</f>
        <v/>
      </c>
      <c r="Q418" s="29">
        <f>IF([@[Mode de visite]]="","",--([@[Mode de visite]]="Interaction ? distance"))</f>
        <v/>
      </c>
    </row>
    <row r="419">
      <c r="B419" t="inlineStr">
        <is>
          <t>BM00021</t>
        </is>
      </c>
      <c r="C419" t="inlineStr">
        <is>
          <t>Exarchopoulos</t>
        </is>
      </c>
      <c r="D419" t="inlineStr">
        <is>
          <t>Venus</t>
        </is>
      </c>
      <c r="E419" t="inlineStr">
        <is>
          <t>S6</t>
        </is>
      </c>
      <c r="F419" t="inlineStr">
        <is>
          <t>Coco CHANEL</t>
        </is>
      </c>
      <c r="G419" t="inlineStr">
        <is>
          <t>Face à face</t>
        </is>
      </c>
      <c r="H419" t="n">
        <v>44102</v>
      </c>
      <c r="I419" t="inlineStr">
        <is>
          <t>45 min</t>
        </is>
      </c>
      <c r="J419" s="29">
        <f>IF([@[Date visite]]="","",YEAR([@[Date visite]]))</f>
        <v/>
      </c>
      <c r="K419" s="29">
        <f>IF([@[Date visite]]="","",MONTH([@[Date visite]]))</f>
        <v/>
      </c>
      <c r="L419" s="29">
        <f>IF([@Secteur]="","",IF(ISNUMBER(MATCH([@Secteur],{"S1","S2","S3","S4","S5","S6"},0)),1,0))</f>
        <v/>
      </c>
      <c r="M419">
        <f>IF([@Identifiant]="","",XLOOKUP([@Identifiant],tblMedecins[Identifiant],tblMedecins[R?gion],""))</f>
        <v/>
      </c>
      <c r="N419">
        <f>IF([@RegionMedecin]="","",IF(OR([@RegionMedecin]="Nord",[@RegionMedecin]="Sud"),[@RegionMedecin],"Hors_cible"))</f>
        <v/>
      </c>
      <c r="O419" s="29">
        <f>IF([@[Dur?e de la visite]]="","",VALUE(SUBSTITUTE([@[Dur?e de la visite]]," min","")))</f>
        <v/>
      </c>
      <c r="P419" s="29">
        <f>IF([@[Mode de visite]]="","",--([@[Mode de visite]]="Face ? face"))</f>
        <v/>
      </c>
      <c r="Q419" s="29">
        <f>IF([@[Mode de visite]]="","",--([@[Mode de visite]]="Interaction ? distance"))</f>
        <v/>
      </c>
    </row>
    <row r="420">
      <c r="B420" t="inlineStr">
        <is>
          <t>BM00066</t>
        </is>
      </c>
      <c r="C420" t="inlineStr">
        <is>
          <t>Star</t>
        </is>
      </c>
      <c r="D420" t="inlineStr">
        <is>
          <t>Margaret</t>
        </is>
      </c>
      <c r="E420" t="inlineStr">
        <is>
          <t>S6</t>
        </is>
      </c>
      <c r="F420" t="inlineStr">
        <is>
          <t>Coco CHANEL</t>
        </is>
      </c>
      <c r="G420" t="inlineStr">
        <is>
          <t>Face à face</t>
        </is>
      </c>
      <c r="H420" t="n">
        <v>44111</v>
      </c>
      <c r="I420" t="inlineStr">
        <is>
          <t>45 min</t>
        </is>
      </c>
      <c r="J420" s="29">
        <f>IF([@[Date visite]]="","",YEAR([@[Date visite]]))</f>
        <v/>
      </c>
      <c r="K420" s="29">
        <f>IF([@[Date visite]]="","",MONTH([@[Date visite]]))</f>
        <v/>
      </c>
      <c r="L420" s="29">
        <f>IF([@Secteur]="","",IF(ISNUMBER(MATCH([@Secteur],{"S1","S2","S3","S4","S5","S6"},0)),1,0))</f>
        <v/>
      </c>
      <c r="M420">
        <f>IF([@Identifiant]="","",XLOOKUP([@Identifiant],tblMedecins[Identifiant],tblMedecins[R?gion],""))</f>
        <v/>
      </c>
      <c r="N420">
        <f>IF([@RegionMedecin]="","",IF(OR([@RegionMedecin]="Nord",[@RegionMedecin]="Sud"),[@RegionMedecin],"Hors_cible"))</f>
        <v/>
      </c>
      <c r="O420" s="29">
        <f>IF([@[Dur?e de la visite]]="","",VALUE(SUBSTITUTE([@[Dur?e de la visite]]," min","")))</f>
        <v/>
      </c>
      <c r="P420" s="29">
        <f>IF([@[Mode de visite]]="","",--([@[Mode de visite]]="Face ? face"))</f>
        <v/>
      </c>
      <c r="Q420" s="29">
        <f>IF([@[Mode de visite]]="","",--([@[Mode de visite]]="Interaction ? distance"))</f>
        <v/>
      </c>
    </row>
    <row r="421">
      <c r="B421" t="inlineStr">
        <is>
          <t>BM00136</t>
        </is>
      </c>
      <c r="C421" t="inlineStr">
        <is>
          <t>Cornet</t>
        </is>
      </c>
      <c r="D421" t="inlineStr">
        <is>
          <t>Nicolas</t>
        </is>
      </c>
      <c r="E421" t="inlineStr">
        <is>
          <t>S6</t>
        </is>
      </c>
      <c r="F421" t="inlineStr">
        <is>
          <t>Coco CHANEL</t>
        </is>
      </c>
      <c r="G421" t="inlineStr">
        <is>
          <t>Face à face</t>
        </is>
      </c>
      <c r="H421" t="n">
        <v>44126</v>
      </c>
      <c r="I421" t="inlineStr">
        <is>
          <t>45 min</t>
        </is>
      </c>
      <c r="J421" s="29">
        <f>IF([@[Date visite]]="","",YEAR([@[Date visite]]))</f>
        <v/>
      </c>
      <c r="K421" s="29">
        <f>IF([@[Date visite]]="","",MONTH([@[Date visite]]))</f>
        <v/>
      </c>
      <c r="L421" s="29">
        <f>IF([@Secteur]="","",IF(ISNUMBER(MATCH([@Secteur],{"S1","S2","S3","S4","S5","S6"},0)),1,0))</f>
        <v/>
      </c>
      <c r="M421">
        <f>IF([@Identifiant]="","",XLOOKUP([@Identifiant],tblMedecins[Identifiant],tblMedecins[R?gion],""))</f>
        <v/>
      </c>
      <c r="N421">
        <f>IF([@RegionMedecin]="","",IF(OR([@RegionMedecin]="Nord",[@RegionMedecin]="Sud"),[@RegionMedecin],"Hors_cible"))</f>
        <v/>
      </c>
      <c r="O421" s="29">
        <f>IF([@[Dur?e de la visite]]="","",VALUE(SUBSTITUTE([@[Dur?e de la visite]]," min","")))</f>
        <v/>
      </c>
      <c r="P421" s="29">
        <f>IF([@[Mode de visite]]="","",--([@[Mode de visite]]="Face ? face"))</f>
        <v/>
      </c>
      <c r="Q421" s="29">
        <f>IF([@[Mode de visite]]="","",--([@[Mode de visite]]="Interaction ? distance"))</f>
        <v/>
      </c>
    </row>
    <row r="422">
      <c r="B422" t="inlineStr">
        <is>
          <t>BM00103</t>
        </is>
      </c>
      <c r="C422" t="inlineStr">
        <is>
          <t>Brassens</t>
        </is>
      </c>
      <c r="D422" t="inlineStr">
        <is>
          <t>Jerry</t>
        </is>
      </c>
      <c r="E422" t="inlineStr">
        <is>
          <t>S6</t>
        </is>
      </c>
      <c r="F422" t="inlineStr">
        <is>
          <t>Coco CHANEL</t>
        </is>
      </c>
      <c r="G422" t="inlineStr">
        <is>
          <t>Face à face</t>
        </is>
      </c>
      <c r="H422" t="n">
        <v>44149</v>
      </c>
      <c r="I422" t="inlineStr">
        <is>
          <t>45 min</t>
        </is>
      </c>
      <c r="J422" s="29">
        <f>IF([@[Date visite]]="","",YEAR([@[Date visite]]))</f>
        <v/>
      </c>
      <c r="K422" s="29">
        <f>IF([@[Date visite]]="","",MONTH([@[Date visite]]))</f>
        <v/>
      </c>
      <c r="L422" s="29">
        <f>IF([@Secteur]="","",IF(ISNUMBER(MATCH([@Secteur],{"S1","S2","S3","S4","S5","S6"},0)),1,0))</f>
        <v/>
      </c>
      <c r="M422">
        <f>IF([@Identifiant]="","",XLOOKUP([@Identifiant],tblMedecins[Identifiant],tblMedecins[R?gion],""))</f>
        <v/>
      </c>
      <c r="N422">
        <f>IF([@RegionMedecin]="","",IF(OR([@RegionMedecin]="Nord",[@RegionMedecin]="Sud"),[@RegionMedecin],"Hors_cible"))</f>
        <v/>
      </c>
      <c r="O422" s="29">
        <f>IF([@[Dur?e de la visite]]="","",VALUE(SUBSTITUTE([@[Dur?e de la visite]]," min","")))</f>
        <v/>
      </c>
      <c r="P422" s="29">
        <f>IF([@[Mode de visite]]="","",--([@[Mode de visite]]="Face ? face"))</f>
        <v/>
      </c>
      <c r="Q422" s="29">
        <f>IF([@[Mode de visite]]="","",--([@[Mode de visite]]="Interaction ? distance"))</f>
        <v/>
      </c>
    </row>
    <row r="423">
      <c r="B423" t="inlineStr">
        <is>
          <t>BM00117</t>
        </is>
      </c>
      <c r="C423" t="inlineStr">
        <is>
          <t>Harrison</t>
        </is>
      </c>
      <c r="D423" t="inlineStr">
        <is>
          <t>Julia</t>
        </is>
      </c>
      <c r="E423" t="inlineStr">
        <is>
          <t>S6</t>
        </is>
      </c>
      <c r="F423" t="inlineStr">
        <is>
          <t>Coco CHANEL</t>
        </is>
      </c>
      <c r="G423" t="inlineStr">
        <is>
          <t>Face à face</t>
        </is>
      </c>
      <c r="H423" t="n">
        <v>44196</v>
      </c>
      <c r="I423" t="inlineStr">
        <is>
          <t>45 min</t>
        </is>
      </c>
      <c r="J423" s="29">
        <f>IF([@[Date visite]]="","",YEAR([@[Date visite]]))</f>
        <v/>
      </c>
      <c r="K423" s="29">
        <f>IF([@[Date visite]]="","",MONTH([@[Date visite]]))</f>
        <v/>
      </c>
      <c r="L423" s="29">
        <f>IF([@Secteur]="","",IF(ISNUMBER(MATCH([@Secteur],{"S1","S2","S3","S4","S5","S6"},0)),1,0))</f>
        <v/>
      </c>
      <c r="M423">
        <f>IF([@Identifiant]="","",XLOOKUP([@Identifiant],tblMedecins[Identifiant],tblMedecins[R?gion],""))</f>
        <v/>
      </c>
      <c r="N423">
        <f>IF([@RegionMedecin]="","",IF(OR([@RegionMedecin]="Nord",[@RegionMedecin]="Sud"),[@RegionMedecin],"Hors_cible"))</f>
        <v/>
      </c>
      <c r="O423" s="29">
        <f>IF([@[Dur?e de la visite]]="","",VALUE(SUBSTITUTE([@[Dur?e de la visite]]," min","")))</f>
        <v/>
      </c>
      <c r="P423" s="29">
        <f>IF([@[Mode de visite]]="","",--([@[Mode de visite]]="Face ? face"))</f>
        <v/>
      </c>
      <c r="Q423" s="29">
        <f>IF([@[Mode de visite]]="","",--([@[Mode de visite]]="Interaction ? distance"))</f>
        <v/>
      </c>
    </row>
    <row r="424">
      <c r="B424" t="inlineStr">
        <is>
          <t>BM00141</t>
        </is>
      </c>
      <c r="C424" t="inlineStr">
        <is>
          <t>Osaka</t>
        </is>
      </c>
      <c r="D424" t="inlineStr">
        <is>
          <t>Hermine</t>
        </is>
      </c>
      <c r="E424" t="inlineStr">
        <is>
          <t>S1</t>
        </is>
      </c>
      <c r="F424" t="inlineStr">
        <is>
          <t>Marie CURIE</t>
        </is>
      </c>
      <c r="G424" t="inlineStr">
        <is>
          <t>Face à face</t>
        </is>
      </c>
      <c r="H424" t="n">
        <v>43844</v>
      </c>
      <c r="I424" t="inlineStr">
        <is>
          <t>45 min</t>
        </is>
      </c>
      <c r="J424" s="29">
        <f>IF([@[Date visite]]="","",YEAR([@[Date visite]]))</f>
        <v/>
      </c>
      <c r="K424" s="29">
        <f>IF([@[Date visite]]="","",MONTH([@[Date visite]]))</f>
        <v/>
      </c>
      <c r="L424" s="29">
        <f>IF([@Secteur]="","",IF(ISNUMBER(MATCH([@Secteur],{"S1","S2","S3","S4","S5","S6"},0)),1,0))</f>
        <v/>
      </c>
      <c r="M424">
        <f>IF([@Identifiant]="","",XLOOKUP([@Identifiant],tblMedecins[Identifiant],tblMedecins[R?gion],""))</f>
        <v/>
      </c>
      <c r="N424">
        <f>IF([@RegionMedecin]="","",IF(OR([@RegionMedecin]="Nord",[@RegionMedecin]="Sud"),[@RegionMedecin],"Hors_cible"))</f>
        <v/>
      </c>
      <c r="O424" s="29">
        <f>IF([@[Dur?e de la visite]]="","",VALUE(SUBSTITUTE([@[Dur?e de la visite]]," min","")))</f>
        <v/>
      </c>
      <c r="P424" s="29">
        <f>IF([@[Mode de visite]]="","",--([@[Mode de visite]]="Face ? face"))</f>
        <v/>
      </c>
      <c r="Q424" s="29">
        <f>IF([@[Mode de visite]]="","",--([@[Mode de visite]]="Interaction ? distance"))</f>
        <v/>
      </c>
    </row>
    <row r="425">
      <c r="B425" t="inlineStr">
        <is>
          <t>BM00069</t>
        </is>
      </c>
      <c r="C425" t="inlineStr">
        <is>
          <t>Céline</t>
        </is>
      </c>
      <c r="D425" t="inlineStr">
        <is>
          <t>Hervé</t>
        </is>
      </c>
      <c r="E425" t="inlineStr">
        <is>
          <t>S1</t>
        </is>
      </c>
      <c r="F425" t="inlineStr">
        <is>
          <t>Marie CURIE</t>
        </is>
      </c>
      <c r="G425" t="inlineStr">
        <is>
          <t>Face à face</t>
        </is>
      </c>
      <c r="H425" t="n">
        <v>43845</v>
      </c>
      <c r="I425" t="inlineStr">
        <is>
          <t>45 min</t>
        </is>
      </c>
      <c r="J425" s="29">
        <f>IF([@[Date visite]]="","",YEAR([@[Date visite]]))</f>
        <v/>
      </c>
      <c r="K425" s="29">
        <f>IF([@[Date visite]]="","",MONTH([@[Date visite]]))</f>
        <v/>
      </c>
      <c r="L425" s="29">
        <f>IF([@Secteur]="","",IF(ISNUMBER(MATCH([@Secteur],{"S1","S2","S3","S4","S5","S6"},0)),1,0))</f>
        <v/>
      </c>
      <c r="M425">
        <f>IF([@Identifiant]="","",XLOOKUP([@Identifiant],tblMedecins[Identifiant],tblMedecins[R?gion],""))</f>
        <v/>
      </c>
      <c r="N425">
        <f>IF([@RegionMedecin]="","",IF(OR([@RegionMedecin]="Nord",[@RegionMedecin]="Sud"),[@RegionMedecin],"Hors_cible"))</f>
        <v/>
      </c>
      <c r="O425" s="29">
        <f>IF([@[Dur?e de la visite]]="","",VALUE(SUBSTITUTE([@[Dur?e de la visite]]," min","")))</f>
        <v/>
      </c>
      <c r="P425" s="29">
        <f>IF([@[Mode de visite]]="","",--([@[Mode de visite]]="Face ? face"))</f>
        <v/>
      </c>
      <c r="Q425" s="29">
        <f>IF([@[Mode de visite]]="","",--([@[Mode de visite]]="Interaction ? distance"))</f>
        <v/>
      </c>
    </row>
    <row r="426">
      <c r="B426" t="inlineStr">
        <is>
          <t>BM00076</t>
        </is>
      </c>
      <c r="C426" t="inlineStr">
        <is>
          <t>Michalo</t>
        </is>
      </c>
      <c r="D426" t="inlineStr">
        <is>
          <t>Judie</t>
        </is>
      </c>
      <c r="E426" t="inlineStr">
        <is>
          <t>S1</t>
        </is>
      </c>
      <c r="F426" t="inlineStr">
        <is>
          <t>Marie CURIE</t>
        </is>
      </c>
      <c r="G426" t="inlineStr">
        <is>
          <t>Face à face</t>
        </is>
      </c>
      <c r="H426" t="n">
        <v>43857</v>
      </c>
      <c r="I426" t="inlineStr">
        <is>
          <t>45 min</t>
        </is>
      </c>
      <c r="J426" s="29">
        <f>IF([@[Date visite]]="","",YEAR([@[Date visite]]))</f>
        <v/>
      </c>
      <c r="K426" s="29">
        <f>IF([@[Date visite]]="","",MONTH([@[Date visite]]))</f>
        <v/>
      </c>
      <c r="L426" s="29">
        <f>IF([@Secteur]="","",IF(ISNUMBER(MATCH([@Secteur],{"S1","S2","S3","S4","S5","S6"},0)),1,0))</f>
        <v/>
      </c>
      <c r="M426">
        <f>IF([@Identifiant]="","",XLOOKUP([@Identifiant],tblMedecins[Identifiant],tblMedecins[R?gion],""))</f>
        <v/>
      </c>
      <c r="N426">
        <f>IF([@RegionMedecin]="","",IF(OR([@RegionMedecin]="Nord",[@RegionMedecin]="Sud"),[@RegionMedecin],"Hors_cible"))</f>
        <v/>
      </c>
      <c r="O426" s="29">
        <f>IF([@[Dur?e de la visite]]="","",VALUE(SUBSTITUTE([@[Dur?e de la visite]]," min","")))</f>
        <v/>
      </c>
      <c r="P426" s="29">
        <f>IF([@[Mode de visite]]="","",--([@[Mode de visite]]="Face ? face"))</f>
        <v/>
      </c>
      <c r="Q426" s="29">
        <f>IF([@[Mode de visite]]="","",--([@[Mode de visite]]="Interaction ? distance"))</f>
        <v/>
      </c>
    </row>
    <row r="427">
      <c r="B427" t="inlineStr">
        <is>
          <t>BM00122</t>
        </is>
      </c>
      <c r="C427" t="inlineStr">
        <is>
          <t>Michelet</t>
        </is>
      </c>
      <c r="D427" t="inlineStr">
        <is>
          <t>Ursule</t>
        </is>
      </c>
      <c r="E427" t="inlineStr">
        <is>
          <t>S1</t>
        </is>
      </c>
      <c r="F427" t="inlineStr">
        <is>
          <t>Marie CURIE</t>
        </is>
      </c>
      <c r="G427" t="inlineStr">
        <is>
          <t>Face à face</t>
        </is>
      </c>
      <c r="H427" t="n">
        <v>43894</v>
      </c>
      <c r="I427" t="inlineStr">
        <is>
          <t>45 min</t>
        </is>
      </c>
      <c r="J427" s="29">
        <f>IF([@[Date visite]]="","",YEAR([@[Date visite]]))</f>
        <v/>
      </c>
      <c r="K427" s="29">
        <f>IF([@[Date visite]]="","",MONTH([@[Date visite]]))</f>
        <v/>
      </c>
      <c r="L427" s="29">
        <f>IF([@Secteur]="","",IF(ISNUMBER(MATCH([@Secteur],{"S1","S2","S3","S4","S5","S6"},0)),1,0))</f>
        <v/>
      </c>
      <c r="M427">
        <f>IF([@Identifiant]="","",XLOOKUP([@Identifiant],tblMedecins[Identifiant],tblMedecins[R?gion],""))</f>
        <v/>
      </c>
      <c r="N427">
        <f>IF([@RegionMedecin]="","",IF(OR([@RegionMedecin]="Nord",[@RegionMedecin]="Sud"),[@RegionMedecin],"Hors_cible"))</f>
        <v/>
      </c>
      <c r="O427" s="29">
        <f>IF([@[Dur?e de la visite]]="","",VALUE(SUBSTITUTE([@[Dur?e de la visite]]," min","")))</f>
        <v/>
      </c>
      <c r="P427" s="29">
        <f>IF([@[Mode de visite]]="","",--([@[Mode de visite]]="Face ? face"))</f>
        <v/>
      </c>
      <c r="Q427" s="29">
        <f>IF([@[Mode de visite]]="","",--([@[Mode de visite]]="Interaction ? distance"))</f>
        <v/>
      </c>
    </row>
    <row r="428">
      <c r="B428" t="inlineStr">
        <is>
          <t>BM00124</t>
        </is>
      </c>
      <c r="C428" t="inlineStr">
        <is>
          <t>Diaz</t>
        </is>
      </c>
      <c r="D428" t="inlineStr">
        <is>
          <t>Pauline</t>
        </is>
      </c>
      <c r="E428" t="inlineStr">
        <is>
          <t>S1</t>
        </is>
      </c>
      <c r="F428" t="inlineStr">
        <is>
          <t>Marie CURIE</t>
        </is>
      </c>
      <c r="G428" t="inlineStr">
        <is>
          <t>Face à face</t>
        </is>
      </c>
      <c r="H428" t="n">
        <v>43899</v>
      </c>
      <c r="I428" t="inlineStr">
        <is>
          <t>45 min</t>
        </is>
      </c>
      <c r="J428" s="29">
        <f>IF([@[Date visite]]="","",YEAR([@[Date visite]]))</f>
        <v/>
      </c>
      <c r="K428" s="29">
        <f>IF([@[Date visite]]="","",MONTH([@[Date visite]]))</f>
        <v/>
      </c>
      <c r="L428" s="29">
        <f>IF([@Secteur]="","",IF(ISNUMBER(MATCH([@Secteur],{"S1","S2","S3","S4","S5","S6"},0)),1,0))</f>
        <v/>
      </c>
      <c r="M428">
        <f>IF([@Identifiant]="","",XLOOKUP([@Identifiant],tblMedecins[Identifiant],tblMedecins[R?gion],""))</f>
        <v/>
      </c>
      <c r="N428">
        <f>IF([@RegionMedecin]="","",IF(OR([@RegionMedecin]="Nord",[@RegionMedecin]="Sud"),[@RegionMedecin],"Hors_cible"))</f>
        <v/>
      </c>
      <c r="O428" s="29">
        <f>IF([@[Dur?e de la visite]]="","",VALUE(SUBSTITUTE([@[Dur?e de la visite]]," min","")))</f>
        <v/>
      </c>
      <c r="P428" s="29">
        <f>IF([@[Mode de visite]]="","",--([@[Mode de visite]]="Face ? face"))</f>
        <v/>
      </c>
      <c r="Q428" s="29">
        <f>IF([@[Mode de visite]]="","",--([@[Mode de visite]]="Interaction ? distance"))</f>
        <v/>
      </c>
    </row>
    <row r="429">
      <c r="B429" t="inlineStr">
        <is>
          <t>BM00127</t>
        </is>
      </c>
      <c r="C429" t="inlineStr">
        <is>
          <t>Star</t>
        </is>
      </c>
      <c r="D429" t="inlineStr">
        <is>
          <t>Micheline</t>
        </is>
      </c>
      <c r="E429" t="inlineStr">
        <is>
          <t>S1</t>
        </is>
      </c>
      <c r="F429" t="inlineStr">
        <is>
          <t>Marie CURIE</t>
        </is>
      </c>
      <c r="G429" t="inlineStr">
        <is>
          <t>Face à face</t>
        </is>
      </c>
      <c r="H429" t="n">
        <v>43904</v>
      </c>
      <c r="I429" t="inlineStr">
        <is>
          <t>45 min</t>
        </is>
      </c>
      <c r="J429" s="29">
        <f>IF([@[Date visite]]="","",YEAR([@[Date visite]]))</f>
        <v/>
      </c>
      <c r="K429" s="29">
        <f>IF([@[Date visite]]="","",MONTH([@[Date visite]]))</f>
        <v/>
      </c>
      <c r="L429" s="29">
        <f>IF([@Secteur]="","",IF(ISNUMBER(MATCH([@Secteur],{"S1","S2","S3","S4","S5","S6"},0)),1,0))</f>
        <v/>
      </c>
      <c r="M429">
        <f>IF([@Identifiant]="","",XLOOKUP([@Identifiant],tblMedecins[Identifiant],tblMedecins[R?gion],""))</f>
        <v/>
      </c>
      <c r="N429">
        <f>IF([@RegionMedecin]="","",IF(OR([@RegionMedecin]="Nord",[@RegionMedecin]="Sud"),[@RegionMedecin],"Hors_cible"))</f>
        <v/>
      </c>
      <c r="O429" s="29">
        <f>IF([@[Dur?e de la visite]]="","",VALUE(SUBSTITUTE([@[Dur?e de la visite]]," min","")))</f>
        <v/>
      </c>
      <c r="P429" s="29">
        <f>IF([@[Mode de visite]]="","",--([@[Mode de visite]]="Face ? face"))</f>
        <v/>
      </c>
      <c r="Q429" s="29">
        <f>IF([@[Mode de visite]]="","",--([@[Mode de visite]]="Interaction ? distance"))</f>
        <v/>
      </c>
    </row>
    <row r="430">
      <c r="B430" t="inlineStr">
        <is>
          <t>BM00069</t>
        </is>
      </c>
      <c r="C430" t="inlineStr">
        <is>
          <t>Céline</t>
        </is>
      </c>
      <c r="D430" t="inlineStr">
        <is>
          <t>Hervé</t>
        </is>
      </c>
      <c r="E430" t="inlineStr">
        <is>
          <t>S1</t>
        </is>
      </c>
      <c r="F430" t="inlineStr">
        <is>
          <t>Marie CURIE</t>
        </is>
      </c>
      <c r="G430" t="inlineStr">
        <is>
          <t>Face à face</t>
        </is>
      </c>
      <c r="H430" t="n">
        <v>43908</v>
      </c>
      <c r="I430" t="inlineStr">
        <is>
          <t>45 min</t>
        </is>
      </c>
      <c r="J430" s="29">
        <f>IF([@[Date visite]]="","",YEAR([@[Date visite]]))</f>
        <v/>
      </c>
      <c r="K430" s="29">
        <f>IF([@[Date visite]]="","",MONTH([@[Date visite]]))</f>
        <v/>
      </c>
      <c r="L430" s="29">
        <f>IF([@Secteur]="","",IF(ISNUMBER(MATCH([@Secteur],{"S1","S2","S3","S4","S5","S6"},0)),1,0))</f>
        <v/>
      </c>
      <c r="M430">
        <f>IF([@Identifiant]="","",XLOOKUP([@Identifiant],tblMedecins[Identifiant],tblMedecins[R?gion],""))</f>
        <v/>
      </c>
      <c r="N430">
        <f>IF([@RegionMedecin]="","",IF(OR([@RegionMedecin]="Nord",[@RegionMedecin]="Sud"),[@RegionMedecin],"Hors_cible"))</f>
        <v/>
      </c>
      <c r="O430" s="29">
        <f>IF([@[Dur?e de la visite]]="","",VALUE(SUBSTITUTE([@[Dur?e de la visite]]," min","")))</f>
        <v/>
      </c>
      <c r="P430" s="29">
        <f>IF([@[Mode de visite]]="","",--([@[Mode de visite]]="Face ? face"))</f>
        <v/>
      </c>
      <c r="Q430" s="29">
        <f>IF([@[Mode de visite]]="","",--([@[Mode de visite]]="Interaction ? distance"))</f>
        <v/>
      </c>
    </row>
    <row r="431">
      <c r="B431" t="inlineStr">
        <is>
          <t>BM00018</t>
        </is>
      </c>
      <c r="C431" t="inlineStr">
        <is>
          <t>McLane</t>
        </is>
      </c>
      <c r="D431" t="inlineStr">
        <is>
          <t>Margaret</t>
        </is>
      </c>
      <c r="E431" t="inlineStr">
        <is>
          <t>S1</t>
        </is>
      </c>
      <c r="F431" t="inlineStr">
        <is>
          <t>Marie CURIE</t>
        </is>
      </c>
      <c r="G431" t="inlineStr">
        <is>
          <t>Face à face</t>
        </is>
      </c>
      <c r="H431" t="n">
        <v>43909</v>
      </c>
      <c r="I431" t="inlineStr">
        <is>
          <t>45 min</t>
        </is>
      </c>
      <c r="J431" s="29">
        <f>IF([@[Date visite]]="","",YEAR([@[Date visite]]))</f>
        <v/>
      </c>
      <c r="K431" s="29">
        <f>IF([@[Date visite]]="","",MONTH([@[Date visite]]))</f>
        <v/>
      </c>
      <c r="L431" s="29">
        <f>IF([@Secteur]="","",IF(ISNUMBER(MATCH([@Secteur],{"S1","S2","S3","S4","S5","S6"},0)),1,0))</f>
        <v/>
      </c>
      <c r="M431">
        <f>IF([@Identifiant]="","",XLOOKUP([@Identifiant],tblMedecins[Identifiant],tblMedecins[R?gion],""))</f>
        <v/>
      </c>
      <c r="N431">
        <f>IF([@RegionMedecin]="","",IF(OR([@RegionMedecin]="Nord",[@RegionMedecin]="Sud"),[@RegionMedecin],"Hors_cible"))</f>
        <v/>
      </c>
      <c r="O431" s="29">
        <f>IF([@[Dur?e de la visite]]="","",VALUE(SUBSTITUTE([@[Dur?e de la visite]]," min","")))</f>
        <v/>
      </c>
      <c r="P431" s="29">
        <f>IF([@[Mode de visite]]="","",--([@[Mode de visite]]="Face ? face"))</f>
        <v/>
      </c>
      <c r="Q431" s="29">
        <f>IF([@[Mode de visite]]="","",--([@[Mode de visite]]="Interaction ? distance"))</f>
        <v/>
      </c>
    </row>
    <row r="432">
      <c r="B432" t="inlineStr">
        <is>
          <t>BM00018</t>
        </is>
      </c>
      <c r="C432" t="inlineStr">
        <is>
          <t>McLane</t>
        </is>
      </c>
      <c r="D432" t="inlineStr">
        <is>
          <t>Margaret</t>
        </is>
      </c>
      <c r="E432" t="inlineStr">
        <is>
          <t>S1</t>
        </is>
      </c>
      <c r="F432" t="inlineStr">
        <is>
          <t>Marie CURIE</t>
        </is>
      </c>
      <c r="G432" t="inlineStr">
        <is>
          <t>Face à face</t>
        </is>
      </c>
      <c r="H432" t="n">
        <v>43920</v>
      </c>
      <c r="I432" t="inlineStr">
        <is>
          <t>45 min</t>
        </is>
      </c>
      <c r="J432" s="29">
        <f>IF([@[Date visite]]="","",YEAR([@[Date visite]]))</f>
        <v/>
      </c>
      <c r="K432" s="29">
        <f>IF([@[Date visite]]="","",MONTH([@[Date visite]]))</f>
        <v/>
      </c>
      <c r="L432" s="29">
        <f>IF([@Secteur]="","",IF(ISNUMBER(MATCH([@Secteur],{"S1","S2","S3","S4","S5","S6"},0)),1,0))</f>
        <v/>
      </c>
      <c r="M432">
        <f>IF([@Identifiant]="","",XLOOKUP([@Identifiant],tblMedecins[Identifiant],tblMedecins[R?gion],""))</f>
        <v/>
      </c>
      <c r="N432">
        <f>IF([@RegionMedecin]="","",IF(OR([@RegionMedecin]="Nord",[@RegionMedecin]="Sud"),[@RegionMedecin],"Hors_cible"))</f>
        <v/>
      </c>
      <c r="O432" s="29">
        <f>IF([@[Dur?e de la visite]]="","",VALUE(SUBSTITUTE([@[Dur?e de la visite]]," min","")))</f>
        <v/>
      </c>
      <c r="P432" s="29">
        <f>IF([@[Mode de visite]]="","",--([@[Mode de visite]]="Face ? face"))</f>
        <v/>
      </c>
      <c r="Q432" s="29">
        <f>IF([@[Mode de visite]]="","",--([@[Mode de visite]]="Interaction ? distance"))</f>
        <v/>
      </c>
    </row>
    <row r="433">
      <c r="B433" t="inlineStr">
        <is>
          <t>BM00101</t>
        </is>
      </c>
      <c r="C433" t="inlineStr">
        <is>
          <t>McCartney</t>
        </is>
      </c>
      <c r="D433" t="inlineStr">
        <is>
          <t>Valéry</t>
        </is>
      </c>
      <c r="E433" t="inlineStr">
        <is>
          <t>S1</t>
        </is>
      </c>
      <c r="F433" t="inlineStr">
        <is>
          <t>Marie CURIE</t>
        </is>
      </c>
      <c r="G433" t="inlineStr">
        <is>
          <t>Face à face</t>
        </is>
      </c>
      <c r="H433" t="n">
        <v>43932</v>
      </c>
      <c r="I433" t="inlineStr">
        <is>
          <t>45 min</t>
        </is>
      </c>
      <c r="J433" s="29">
        <f>IF([@[Date visite]]="","",YEAR([@[Date visite]]))</f>
        <v/>
      </c>
      <c r="K433" s="29">
        <f>IF([@[Date visite]]="","",MONTH([@[Date visite]]))</f>
        <v/>
      </c>
      <c r="L433" s="29">
        <f>IF([@Secteur]="","",IF(ISNUMBER(MATCH([@Secteur],{"S1","S2","S3","S4","S5","S6"},0)),1,0))</f>
        <v/>
      </c>
      <c r="M433">
        <f>IF([@Identifiant]="","",XLOOKUP([@Identifiant],tblMedecins[Identifiant],tblMedecins[R?gion],""))</f>
        <v/>
      </c>
      <c r="N433">
        <f>IF([@RegionMedecin]="","",IF(OR([@RegionMedecin]="Nord",[@RegionMedecin]="Sud"),[@RegionMedecin],"Hors_cible"))</f>
        <v/>
      </c>
      <c r="O433" s="29">
        <f>IF([@[Dur?e de la visite]]="","",VALUE(SUBSTITUTE([@[Dur?e de la visite]]," min","")))</f>
        <v/>
      </c>
      <c r="P433" s="29">
        <f>IF([@[Mode de visite]]="","",--([@[Mode de visite]]="Face ? face"))</f>
        <v/>
      </c>
      <c r="Q433" s="29">
        <f>IF([@[Mode de visite]]="","",--([@[Mode de visite]]="Interaction ? distance"))</f>
        <v/>
      </c>
    </row>
    <row r="434">
      <c r="B434" t="inlineStr">
        <is>
          <t>BM00018</t>
        </is>
      </c>
      <c r="C434" t="inlineStr">
        <is>
          <t>McLane</t>
        </is>
      </c>
      <c r="D434" t="inlineStr">
        <is>
          <t>Margaret</t>
        </is>
      </c>
      <c r="E434" t="inlineStr">
        <is>
          <t>S1</t>
        </is>
      </c>
      <c r="F434" t="inlineStr">
        <is>
          <t>Marie CURIE</t>
        </is>
      </c>
      <c r="G434" t="inlineStr">
        <is>
          <t>Face à face</t>
        </is>
      </c>
      <c r="H434" t="n">
        <v>43952</v>
      </c>
      <c r="I434" t="inlineStr">
        <is>
          <t>45 min</t>
        </is>
      </c>
      <c r="J434" s="29">
        <f>IF([@[Date visite]]="","",YEAR([@[Date visite]]))</f>
        <v/>
      </c>
      <c r="K434" s="29">
        <f>IF([@[Date visite]]="","",MONTH([@[Date visite]]))</f>
        <v/>
      </c>
      <c r="L434" s="29">
        <f>IF([@Secteur]="","",IF(ISNUMBER(MATCH([@Secteur],{"S1","S2","S3","S4","S5","S6"},0)),1,0))</f>
        <v/>
      </c>
      <c r="M434">
        <f>IF([@Identifiant]="","",XLOOKUP([@Identifiant],tblMedecins[Identifiant],tblMedecins[R?gion],""))</f>
        <v/>
      </c>
      <c r="N434">
        <f>IF([@RegionMedecin]="","",IF(OR([@RegionMedecin]="Nord",[@RegionMedecin]="Sud"),[@RegionMedecin],"Hors_cible"))</f>
        <v/>
      </c>
      <c r="O434" s="29">
        <f>IF([@[Dur?e de la visite]]="","",VALUE(SUBSTITUTE([@[Dur?e de la visite]]," min","")))</f>
        <v/>
      </c>
      <c r="P434" s="29">
        <f>IF([@[Mode de visite]]="","",--([@[Mode de visite]]="Face ? face"))</f>
        <v/>
      </c>
      <c r="Q434" s="29">
        <f>IF([@[Mode de visite]]="","",--([@[Mode de visite]]="Interaction ? distance"))</f>
        <v/>
      </c>
    </row>
    <row r="435">
      <c r="B435" t="inlineStr">
        <is>
          <t>BM00018</t>
        </is>
      </c>
      <c r="C435" t="inlineStr">
        <is>
          <t>McLane</t>
        </is>
      </c>
      <c r="D435" t="inlineStr">
        <is>
          <t>Margaret</t>
        </is>
      </c>
      <c r="E435" t="inlineStr">
        <is>
          <t>S1</t>
        </is>
      </c>
      <c r="F435" t="inlineStr">
        <is>
          <t>Marie CURIE</t>
        </is>
      </c>
      <c r="G435" t="inlineStr">
        <is>
          <t>Face à face</t>
        </is>
      </c>
      <c r="H435" t="n">
        <v>43974</v>
      </c>
      <c r="I435" t="inlineStr">
        <is>
          <t>45 min</t>
        </is>
      </c>
      <c r="J435" s="29">
        <f>IF([@[Date visite]]="","",YEAR([@[Date visite]]))</f>
        <v/>
      </c>
      <c r="K435" s="29">
        <f>IF([@[Date visite]]="","",MONTH([@[Date visite]]))</f>
        <v/>
      </c>
      <c r="L435" s="29">
        <f>IF([@Secteur]="","",IF(ISNUMBER(MATCH([@Secteur],{"S1","S2","S3","S4","S5","S6"},0)),1,0))</f>
        <v/>
      </c>
      <c r="M435">
        <f>IF([@Identifiant]="","",XLOOKUP([@Identifiant],tblMedecins[Identifiant],tblMedecins[R?gion],""))</f>
        <v/>
      </c>
      <c r="N435">
        <f>IF([@RegionMedecin]="","",IF(OR([@RegionMedecin]="Nord",[@RegionMedecin]="Sud"),[@RegionMedecin],"Hors_cible"))</f>
        <v/>
      </c>
      <c r="O435" s="29">
        <f>IF([@[Dur?e de la visite]]="","",VALUE(SUBSTITUTE([@[Dur?e de la visite]]," min","")))</f>
        <v/>
      </c>
      <c r="P435" s="29">
        <f>IF([@[Mode de visite]]="","",--([@[Mode de visite]]="Face ? face"))</f>
        <v/>
      </c>
      <c r="Q435" s="29">
        <f>IF([@[Mode de visite]]="","",--([@[Mode de visite]]="Interaction ? distance"))</f>
        <v/>
      </c>
    </row>
    <row r="436">
      <c r="B436" t="inlineStr">
        <is>
          <t>BM00018</t>
        </is>
      </c>
      <c r="C436" t="inlineStr">
        <is>
          <t>McLane</t>
        </is>
      </c>
      <c r="D436" t="inlineStr">
        <is>
          <t>Margaret</t>
        </is>
      </c>
      <c r="E436" t="inlineStr">
        <is>
          <t>S1</t>
        </is>
      </c>
      <c r="F436" t="inlineStr">
        <is>
          <t>Marie CURIE</t>
        </is>
      </c>
      <c r="G436" t="inlineStr">
        <is>
          <t>Face à face</t>
        </is>
      </c>
      <c r="H436" t="n">
        <v>44010</v>
      </c>
      <c r="I436" t="inlineStr">
        <is>
          <t>45 min</t>
        </is>
      </c>
      <c r="J436" s="29">
        <f>IF([@[Date visite]]="","",YEAR([@[Date visite]]))</f>
        <v/>
      </c>
      <c r="K436" s="29">
        <f>IF([@[Date visite]]="","",MONTH([@[Date visite]]))</f>
        <v/>
      </c>
      <c r="L436" s="29">
        <f>IF([@Secteur]="","",IF(ISNUMBER(MATCH([@Secteur],{"S1","S2","S3","S4","S5","S6"},0)),1,0))</f>
        <v/>
      </c>
      <c r="M436">
        <f>IF([@Identifiant]="","",XLOOKUP([@Identifiant],tblMedecins[Identifiant],tblMedecins[R?gion],""))</f>
        <v/>
      </c>
      <c r="N436">
        <f>IF([@RegionMedecin]="","",IF(OR([@RegionMedecin]="Nord",[@RegionMedecin]="Sud"),[@RegionMedecin],"Hors_cible"))</f>
        <v/>
      </c>
      <c r="O436" s="29">
        <f>IF([@[Dur?e de la visite]]="","",VALUE(SUBSTITUTE([@[Dur?e de la visite]]," min","")))</f>
        <v/>
      </c>
      <c r="P436" s="29">
        <f>IF([@[Mode de visite]]="","",--([@[Mode de visite]]="Face ? face"))</f>
        <v/>
      </c>
      <c r="Q436" s="29">
        <f>IF([@[Mode de visite]]="","",--([@[Mode de visite]]="Interaction ? distance"))</f>
        <v/>
      </c>
    </row>
    <row r="437">
      <c r="B437" t="inlineStr">
        <is>
          <t>BM00088</t>
        </is>
      </c>
      <c r="C437" t="inlineStr">
        <is>
          <t>Exarchopoulos</t>
        </is>
      </c>
      <c r="D437" t="inlineStr">
        <is>
          <t>Berthe</t>
        </is>
      </c>
      <c r="E437" t="inlineStr">
        <is>
          <t>S1</t>
        </is>
      </c>
      <c r="F437" t="inlineStr">
        <is>
          <t>Marie CURIE</t>
        </is>
      </c>
      <c r="G437" t="inlineStr">
        <is>
          <t>Face à face</t>
        </is>
      </c>
      <c r="H437" t="n">
        <v>44023</v>
      </c>
      <c r="I437" t="inlineStr">
        <is>
          <t>45 min</t>
        </is>
      </c>
      <c r="J437" s="29">
        <f>IF([@[Date visite]]="","",YEAR([@[Date visite]]))</f>
        <v/>
      </c>
      <c r="K437" s="29">
        <f>IF([@[Date visite]]="","",MONTH([@[Date visite]]))</f>
        <v/>
      </c>
      <c r="L437" s="29">
        <f>IF([@Secteur]="","",IF(ISNUMBER(MATCH([@Secteur],{"S1","S2","S3","S4","S5","S6"},0)),1,0))</f>
        <v/>
      </c>
      <c r="M437">
        <f>IF([@Identifiant]="","",XLOOKUP([@Identifiant],tblMedecins[Identifiant],tblMedecins[R?gion],""))</f>
        <v/>
      </c>
      <c r="N437">
        <f>IF([@RegionMedecin]="","",IF(OR([@RegionMedecin]="Nord",[@RegionMedecin]="Sud"),[@RegionMedecin],"Hors_cible"))</f>
        <v/>
      </c>
      <c r="O437" s="29">
        <f>IF([@[Dur?e de la visite]]="","",VALUE(SUBSTITUTE([@[Dur?e de la visite]]," min","")))</f>
        <v/>
      </c>
      <c r="P437" s="29">
        <f>IF([@[Mode de visite]]="","",--([@[Mode de visite]]="Face ? face"))</f>
        <v/>
      </c>
      <c r="Q437" s="29">
        <f>IF([@[Mode de visite]]="","",--([@[Mode de visite]]="Interaction ? distance"))</f>
        <v/>
      </c>
    </row>
    <row r="438">
      <c r="B438" t="inlineStr">
        <is>
          <t>BM00139</t>
        </is>
      </c>
      <c r="C438" t="inlineStr">
        <is>
          <t>Chabal</t>
        </is>
      </c>
      <c r="D438" t="inlineStr">
        <is>
          <t>Charles</t>
        </is>
      </c>
      <c r="E438" t="inlineStr">
        <is>
          <t>S1</t>
        </is>
      </c>
      <c r="F438" t="inlineStr">
        <is>
          <t>Marie CURIE</t>
        </is>
      </c>
      <c r="G438" t="inlineStr">
        <is>
          <t>Face à face</t>
        </is>
      </c>
      <c r="H438" t="n">
        <v>44033</v>
      </c>
      <c r="I438" t="inlineStr">
        <is>
          <t>45 min</t>
        </is>
      </c>
      <c r="J438" s="29">
        <f>IF([@[Date visite]]="","",YEAR([@[Date visite]]))</f>
        <v/>
      </c>
      <c r="K438" s="29">
        <f>IF([@[Date visite]]="","",MONTH([@[Date visite]]))</f>
        <v/>
      </c>
      <c r="L438" s="29">
        <f>IF([@Secteur]="","",IF(ISNUMBER(MATCH([@Secteur],{"S1","S2","S3","S4","S5","S6"},0)),1,0))</f>
        <v/>
      </c>
      <c r="M438">
        <f>IF([@Identifiant]="","",XLOOKUP([@Identifiant],tblMedecins[Identifiant],tblMedecins[R?gion],""))</f>
        <v/>
      </c>
      <c r="N438">
        <f>IF([@RegionMedecin]="","",IF(OR([@RegionMedecin]="Nord",[@RegionMedecin]="Sud"),[@RegionMedecin],"Hors_cible"))</f>
        <v/>
      </c>
      <c r="O438" s="29">
        <f>IF([@[Dur?e de la visite]]="","",VALUE(SUBSTITUTE([@[Dur?e de la visite]]," min","")))</f>
        <v/>
      </c>
      <c r="P438" s="29">
        <f>IF([@[Mode de visite]]="","",--([@[Mode de visite]]="Face ? face"))</f>
        <v/>
      </c>
      <c r="Q438" s="29">
        <f>IF([@[Mode de visite]]="","",--([@[Mode de visite]]="Interaction ? distance"))</f>
        <v/>
      </c>
    </row>
    <row r="439">
      <c r="B439" t="inlineStr">
        <is>
          <t>BM00132</t>
        </is>
      </c>
      <c r="C439" t="inlineStr">
        <is>
          <t>Hugo</t>
        </is>
      </c>
      <c r="D439" t="inlineStr">
        <is>
          <t>Serena</t>
        </is>
      </c>
      <c r="E439" t="inlineStr">
        <is>
          <t>S1</t>
        </is>
      </c>
      <c r="F439" t="inlineStr">
        <is>
          <t>Marie CURIE</t>
        </is>
      </c>
      <c r="G439" t="inlineStr">
        <is>
          <t>Face à face</t>
        </is>
      </c>
      <c r="H439" t="n">
        <v>44063</v>
      </c>
      <c r="I439" t="inlineStr">
        <is>
          <t>45 min</t>
        </is>
      </c>
      <c r="J439" s="29">
        <f>IF([@[Date visite]]="","",YEAR([@[Date visite]]))</f>
        <v/>
      </c>
      <c r="K439" s="29">
        <f>IF([@[Date visite]]="","",MONTH([@[Date visite]]))</f>
        <v/>
      </c>
      <c r="L439" s="29">
        <f>IF([@Secteur]="","",IF(ISNUMBER(MATCH([@Secteur],{"S1","S2","S3","S4","S5","S6"},0)),1,0))</f>
        <v/>
      </c>
      <c r="M439">
        <f>IF([@Identifiant]="","",XLOOKUP([@Identifiant],tblMedecins[Identifiant],tblMedecins[R?gion],""))</f>
        <v/>
      </c>
      <c r="N439">
        <f>IF([@RegionMedecin]="","",IF(OR([@RegionMedecin]="Nord",[@RegionMedecin]="Sud"),[@RegionMedecin],"Hors_cible"))</f>
        <v/>
      </c>
      <c r="O439" s="29">
        <f>IF([@[Dur?e de la visite]]="","",VALUE(SUBSTITUTE([@[Dur?e de la visite]]," min","")))</f>
        <v/>
      </c>
      <c r="P439" s="29">
        <f>IF([@[Mode de visite]]="","",--([@[Mode de visite]]="Face ? face"))</f>
        <v/>
      </c>
      <c r="Q439" s="29">
        <f>IF([@[Mode de visite]]="","",--([@[Mode de visite]]="Interaction ? distance"))</f>
        <v/>
      </c>
    </row>
    <row r="440">
      <c r="B440" t="inlineStr">
        <is>
          <t>BM00139</t>
        </is>
      </c>
      <c r="C440" t="inlineStr">
        <is>
          <t>Chabal</t>
        </is>
      </c>
      <c r="D440" t="inlineStr">
        <is>
          <t>Charles</t>
        </is>
      </c>
      <c r="E440" t="inlineStr">
        <is>
          <t>S1</t>
        </is>
      </c>
      <c r="F440" t="inlineStr">
        <is>
          <t>Marie CURIE</t>
        </is>
      </c>
      <c r="G440" t="inlineStr">
        <is>
          <t>Face à face</t>
        </is>
      </c>
      <c r="H440" t="n">
        <v>44063</v>
      </c>
      <c r="I440" t="inlineStr">
        <is>
          <t>45 min</t>
        </is>
      </c>
      <c r="J440" s="29">
        <f>IF([@[Date visite]]="","",YEAR([@[Date visite]]))</f>
        <v/>
      </c>
      <c r="K440" s="29">
        <f>IF([@[Date visite]]="","",MONTH([@[Date visite]]))</f>
        <v/>
      </c>
      <c r="L440" s="29">
        <f>IF([@Secteur]="","",IF(ISNUMBER(MATCH([@Secteur],{"S1","S2","S3","S4","S5","S6"},0)),1,0))</f>
        <v/>
      </c>
      <c r="M440">
        <f>IF([@Identifiant]="","",XLOOKUP([@Identifiant],tblMedecins[Identifiant],tblMedecins[R?gion],""))</f>
        <v/>
      </c>
      <c r="N440">
        <f>IF([@RegionMedecin]="","",IF(OR([@RegionMedecin]="Nord",[@RegionMedecin]="Sud"),[@RegionMedecin],"Hors_cible"))</f>
        <v/>
      </c>
      <c r="O440" s="29">
        <f>IF([@[Dur?e de la visite]]="","",VALUE(SUBSTITUTE([@[Dur?e de la visite]]," min","")))</f>
        <v/>
      </c>
      <c r="P440" s="29">
        <f>IF([@[Mode de visite]]="","",--([@[Mode de visite]]="Face ? face"))</f>
        <v/>
      </c>
      <c r="Q440" s="29">
        <f>IF([@[Mode de visite]]="","",--([@[Mode de visite]]="Interaction ? distance"))</f>
        <v/>
      </c>
    </row>
    <row r="441">
      <c r="B441" t="inlineStr">
        <is>
          <t>BM00140</t>
        </is>
      </c>
      <c r="C441" t="inlineStr">
        <is>
          <t>Exarchopoulos</t>
        </is>
      </c>
      <c r="D441" t="inlineStr">
        <is>
          <t>Zinedine</t>
        </is>
      </c>
      <c r="E441" t="inlineStr">
        <is>
          <t>S1</t>
        </is>
      </c>
      <c r="F441" t="inlineStr">
        <is>
          <t>Marie CURIE</t>
        </is>
      </c>
      <c r="G441" t="inlineStr">
        <is>
          <t>Face à face</t>
        </is>
      </c>
      <c r="H441" t="n">
        <v>44069</v>
      </c>
      <c r="I441" t="inlineStr">
        <is>
          <t>45 min</t>
        </is>
      </c>
      <c r="J441" s="29">
        <f>IF([@[Date visite]]="","",YEAR([@[Date visite]]))</f>
        <v/>
      </c>
      <c r="K441" s="29">
        <f>IF([@[Date visite]]="","",MONTH([@[Date visite]]))</f>
        <v/>
      </c>
      <c r="L441" s="29">
        <f>IF([@Secteur]="","",IF(ISNUMBER(MATCH([@Secteur],{"S1","S2","S3","S4","S5","S6"},0)),1,0))</f>
        <v/>
      </c>
      <c r="M441">
        <f>IF([@Identifiant]="","",XLOOKUP([@Identifiant],tblMedecins[Identifiant],tblMedecins[R?gion],""))</f>
        <v/>
      </c>
      <c r="N441">
        <f>IF([@RegionMedecin]="","",IF(OR([@RegionMedecin]="Nord",[@RegionMedecin]="Sud"),[@RegionMedecin],"Hors_cible"))</f>
        <v/>
      </c>
      <c r="O441" s="29">
        <f>IF([@[Dur?e de la visite]]="","",VALUE(SUBSTITUTE([@[Dur?e de la visite]]," min","")))</f>
        <v/>
      </c>
      <c r="P441" s="29">
        <f>IF([@[Mode de visite]]="","",--([@[Mode de visite]]="Face ? face"))</f>
        <v/>
      </c>
      <c r="Q441" s="29">
        <f>IF([@[Mode de visite]]="","",--([@[Mode de visite]]="Interaction ? distance"))</f>
        <v/>
      </c>
    </row>
    <row r="442">
      <c r="B442" t="inlineStr">
        <is>
          <t>BM00127</t>
        </is>
      </c>
      <c r="C442" t="inlineStr">
        <is>
          <t>Star</t>
        </is>
      </c>
      <c r="D442" t="inlineStr">
        <is>
          <t>Micheline</t>
        </is>
      </c>
      <c r="E442" t="inlineStr">
        <is>
          <t>S1</t>
        </is>
      </c>
      <c r="F442" t="inlineStr">
        <is>
          <t>Marie CURIE</t>
        </is>
      </c>
      <c r="G442" t="inlineStr">
        <is>
          <t>Face à face</t>
        </is>
      </c>
      <c r="H442" t="n">
        <v>44089</v>
      </c>
      <c r="I442" t="inlineStr">
        <is>
          <t>45 min</t>
        </is>
      </c>
      <c r="J442" s="29">
        <f>IF([@[Date visite]]="","",YEAR([@[Date visite]]))</f>
        <v/>
      </c>
      <c r="K442" s="29">
        <f>IF([@[Date visite]]="","",MONTH([@[Date visite]]))</f>
        <v/>
      </c>
      <c r="L442" s="29">
        <f>IF([@Secteur]="","",IF(ISNUMBER(MATCH([@Secteur],{"S1","S2","S3","S4","S5","S6"},0)),1,0))</f>
        <v/>
      </c>
      <c r="M442">
        <f>IF([@Identifiant]="","",XLOOKUP([@Identifiant],tblMedecins[Identifiant],tblMedecins[R?gion],""))</f>
        <v/>
      </c>
      <c r="N442">
        <f>IF([@RegionMedecin]="","",IF(OR([@RegionMedecin]="Nord",[@RegionMedecin]="Sud"),[@RegionMedecin],"Hors_cible"))</f>
        <v/>
      </c>
      <c r="O442" s="29">
        <f>IF([@[Dur?e de la visite]]="","",VALUE(SUBSTITUTE([@[Dur?e de la visite]]," min","")))</f>
        <v/>
      </c>
      <c r="P442" s="29">
        <f>IF([@[Mode de visite]]="","",--([@[Mode de visite]]="Face ? face"))</f>
        <v/>
      </c>
      <c r="Q442" s="29">
        <f>IF([@[Mode de visite]]="","",--([@[Mode de visite]]="Interaction ? distance"))</f>
        <v/>
      </c>
    </row>
    <row r="443">
      <c r="B443" t="inlineStr">
        <is>
          <t>BM00101</t>
        </is>
      </c>
      <c r="C443" t="inlineStr">
        <is>
          <t>McCartney</t>
        </is>
      </c>
      <c r="D443" t="inlineStr">
        <is>
          <t>Valéry</t>
        </is>
      </c>
      <c r="E443" t="inlineStr">
        <is>
          <t>S1</t>
        </is>
      </c>
      <c r="F443" t="inlineStr">
        <is>
          <t>Marie CURIE</t>
        </is>
      </c>
      <c r="G443" t="inlineStr">
        <is>
          <t>Face à face</t>
        </is>
      </c>
      <c r="H443" t="n">
        <v>44107</v>
      </c>
      <c r="I443" t="inlineStr">
        <is>
          <t>45 min</t>
        </is>
      </c>
      <c r="J443" s="29">
        <f>IF([@[Date visite]]="","",YEAR([@[Date visite]]))</f>
        <v/>
      </c>
      <c r="K443" s="29">
        <f>IF([@[Date visite]]="","",MONTH([@[Date visite]]))</f>
        <v/>
      </c>
      <c r="L443" s="29">
        <f>IF([@Secteur]="","",IF(ISNUMBER(MATCH([@Secteur],{"S1","S2","S3","S4","S5","S6"},0)),1,0))</f>
        <v/>
      </c>
      <c r="M443">
        <f>IF([@Identifiant]="","",XLOOKUP([@Identifiant],tblMedecins[Identifiant],tblMedecins[R?gion],""))</f>
        <v/>
      </c>
      <c r="N443">
        <f>IF([@RegionMedecin]="","",IF(OR([@RegionMedecin]="Nord",[@RegionMedecin]="Sud"),[@RegionMedecin],"Hors_cible"))</f>
        <v/>
      </c>
      <c r="O443" s="29">
        <f>IF([@[Dur?e de la visite]]="","",VALUE(SUBSTITUTE([@[Dur?e de la visite]]," min","")))</f>
        <v/>
      </c>
      <c r="P443" s="29">
        <f>IF([@[Mode de visite]]="","",--([@[Mode de visite]]="Face ? face"))</f>
        <v/>
      </c>
      <c r="Q443" s="29">
        <f>IF([@[Mode de visite]]="","",--([@[Mode de visite]]="Interaction ? distance"))</f>
        <v/>
      </c>
    </row>
    <row r="444">
      <c r="B444" t="inlineStr">
        <is>
          <t>BM00124</t>
        </is>
      </c>
      <c r="C444" t="inlineStr">
        <is>
          <t>Diaz</t>
        </is>
      </c>
      <c r="D444" t="inlineStr">
        <is>
          <t>Pauline</t>
        </is>
      </c>
      <c r="E444" t="inlineStr">
        <is>
          <t>S1</t>
        </is>
      </c>
      <c r="F444" t="inlineStr">
        <is>
          <t>Marie CURIE</t>
        </is>
      </c>
      <c r="G444" t="inlineStr">
        <is>
          <t>Face à face</t>
        </is>
      </c>
      <c r="H444" t="n">
        <v>44109</v>
      </c>
      <c r="I444" t="inlineStr">
        <is>
          <t>45 min</t>
        </is>
      </c>
      <c r="J444" s="29">
        <f>IF([@[Date visite]]="","",YEAR([@[Date visite]]))</f>
        <v/>
      </c>
      <c r="K444" s="29">
        <f>IF([@[Date visite]]="","",MONTH([@[Date visite]]))</f>
        <v/>
      </c>
      <c r="L444" s="29">
        <f>IF([@Secteur]="","",IF(ISNUMBER(MATCH([@Secteur],{"S1","S2","S3","S4","S5","S6"},0)),1,0))</f>
        <v/>
      </c>
      <c r="M444">
        <f>IF([@Identifiant]="","",XLOOKUP([@Identifiant],tblMedecins[Identifiant],tblMedecins[R?gion],""))</f>
        <v/>
      </c>
      <c r="N444">
        <f>IF([@RegionMedecin]="","",IF(OR([@RegionMedecin]="Nord",[@RegionMedecin]="Sud"),[@RegionMedecin],"Hors_cible"))</f>
        <v/>
      </c>
      <c r="O444" s="29">
        <f>IF([@[Dur?e de la visite]]="","",VALUE(SUBSTITUTE([@[Dur?e de la visite]]," min","")))</f>
        <v/>
      </c>
      <c r="P444" s="29">
        <f>IF([@[Mode de visite]]="","",--([@[Mode de visite]]="Face ? face"))</f>
        <v/>
      </c>
      <c r="Q444" s="29">
        <f>IF([@[Mode de visite]]="","",--([@[Mode de visite]]="Interaction ? distance"))</f>
        <v/>
      </c>
    </row>
    <row r="445">
      <c r="B445" t="inlineStr">
        <is>
          <t>BM00018</t>
        </is>
      </c>
      <c r="C445" t="inlineStr">
        <is>
          <t>McLane</t>
        </is>
      </c>
      <c r="D445" t="inlineStr">
        <is>
          <t>Margaret</t>
        </is>
      </c>
      <c r="E445" t="inlineStr">
        <is>
          <t>S1</t>
        </is>
      </c>
      <c r="F445" t="inlineStr">
        <is>
          <t>Marie CURIE</t>
        </is>
      </c>
      <c r="G445" t="inlineStr">
        <is>
          <t>Face à face</t>
        </is>
      </c>
      <c r="H445" t="n">
        <v>44112</v>
      </c>
      <c r="I445" t="inlineStr">
        <is>
          <t>45 min</t>
        </is>
      </c>
      <c r="J445" s="29">
        <f>IF([@[Date visite]]="","",YEAR([@[Date visite]]))</f>
        <v/>
      </c>
      <c r="K445" s="29">
        <f>IF([@[Date visite]]="","",MONTH([@[Date visite]]))</f>
        <v/>
      </c>
      <c r="L445" s="29">
        <f>IF([@Secteur]="","",IF(ISNUMBER(MATCH([@Secteur],{"S1","S2","S3","S4","S5","S6"},0)),1,0))</f>
        <v/>
      </c>
      <c r="M445">
        <f>IF([@Identifiant]="","",XLOOKUP([@Identifiant],tblMedecins[Identifiant],tblMedecins[R?gion],""))</f>
        <v/>
      </c>
      <c r="N445">
        <f>IF([@RegionMedecin]="","",IF(OR([@RegionMedecin]="Nord",[@RegionMedecin]="Sud"),[@RegionMedecin],"Hors_cible"))</f>
        <v/>
      </c>
      <c r="O445" s="29">
        <f>IF([@[Dur?e de la visite]]="","",VALUE(SUBSTITUTE([@[Dur?e de la visite]]," min","")))</f>
        <v/>
      </c>
      <c r="P445" s="29">
        <f>IF([@[Mode de visite]]="","",--([@[Mode de visite]]="Face ? face"))</f>
        <v/>
      </c>
      <c r="Q445" s="29">
        <f>IF([@[Mode de visite]]="","",--([@[Mode de visite]]="Interaction ? distance"))</f>
        <v/>
      </c>
    </row>
    <row r="446">
      <c r="B446" t="inlineStr">
        <is>
          <t>BM00088</t>
        </is>
      </c>
      <c r="C446" t="inlineStr">
        <is>
          <t>Exarchopoulos</t>
        </is>
      </c>
      <c r="D446" t="inlineStr">
        <is>
          <t>Berthe</t>
        </is>
      </c>
      <c r="E446" t="inlineStr">
        <is>
          <t>S1</t>
        </is>
      </c>
      <c r="F446" t="inlineStr">
        <is>
          <t>Marie CURIE</t>
        </is>
      </c>
      <c r="G446" t="inlineStr">
        <is>
          <t>Face à face</t>
        </is>
      </c>
      <c r="H446" t="n">
        <v>44134</v>
      </c>
      <c r="I446" t="inlineStr">
        <is>
          <t>45 min</t>
        </is>
      </c>
      <c r="J446" s="29">
        <f>IF([@[Date visite]]="","",YEAR([@[Date visite]]))</f>
        <v/>
      </c>
      <c r="K446" s="29">
        <f>IF([@[Date visite]]="","",MONTH([@[Date visite]]))</f>
        <v/>
      </c>
      <c r="L446" s="29">
        <f>IF([@Secteur]="","",IF(ISNUMBER(MATCH([@Secteur],{"S1","S2","S3","S4","S5","S6"},0)),1,0))</f>
        <v/>
      </c>
      <c r="M446">
        <f>IF([@Identifiant]="","",XLOOKUP([@Identifiant],tblMedecins[Identifiant],tblMedecins[R?gion],""))</f>
        <v/>
      </c>
      <c r="N446">
        <f>IF([@RegionMedecin]="","",IF(OR([@RegionMedecin]="Nord",[@RegionMedecin]="Sud"),[@RegionMedecin],"Hors_cible"))</f>
        <v/>
      </c>
      <c r="O446" s="29">
        <f>IF([@[Dur?e de la visite]]="","",VALUE(SUBSTITUTE([@[Dur?e de la visite]]," min","")))</f>
        <v/>
      </c>
      <c r="P446" s="29">
        <f>IF([@[Mode de visite]]="","",--([@[Mode de visite]]="Face ? face"))</f>
        <v/>
      </c>
      <c r="Q446" s="29">
        <f>IF([@[Mode de visite]]="","",--([@[Mode de visite]]="Interaction ? distance"))</f>
        <v/>
      </c>
    </row>
    <row r="447">
      <c r="B447" t="inlineStr">
        <is>
          <t>BM00132</t>
        </is>
      </c>
      <c r="C447" t="inlineStr">
        <is>
          <t>Hugo</t>
        </is>
      </c>
      <c r="D447" t="inlineStr">
        <is>
          <t>Serena</t>
        </is>
      </c>
      <c r="E447" t="inlineStr">
        <is>
          <t>S1</t>
        </is>
      </c>
      <c r="F447" t="inlineStr">
        <is>
          <t>Marie CURIE</t>
        </is>
      </c>
      <c r="G447" t="inlineStr">
        <is>
          <t>Face à face</t>
        </is>
      </c>
      <c r="H447" t="n">
        <v>44156</v>
      </c>
      <c r="I447" t="inlineStr">
        <is>
          <t>45 min</t>
        </is>
      </c>
      <c r="J447" s="29">
        <f>IF([@[Date visite]]="","",YEAR([@[Date visite]]))</f>
        <v/>
      </c>
      <c r="K447" s="29">
        <f>IF([@[Date visite]]="","",MONTH([@[Date visite]]))</f>
        <v/>
      </c>
      <c r="L447" s="29">
        <f>IF([@Secteur]="","",IF(ISNUMBER(MATCH([@Secteur],{"S1","S2","S3","S4","S5","S6"},0)),1,0))</f>
        <v/>
      </c>
      <c r="M447">
        <f>IF([@Identifiant]="","",XLOOKUP([@Identifiant],tblMedecins[Identifiant],tblMedecins[R?gion],""))</f>
        <v/>
      </c>
      <c r="N447">
        <f>IF([@RegionMedecin]="","",IF(OR([@RegionMedecin]="Nord",[@RegionMedecin]="Sud"),[@RegionMedecin],"Hors_cible"))</f>
        <v/>
      </c>
      <c r="O447" s="29">
        <f>IF([@[Dur?e de la visite]]="","",VALUE(SUBSTITUTE([@[Dur?e de la visite]]," min","")))</f>
        <v/>
      </c>
      <c r="P447" s="29">
        <f>IF([@[Mode de visite]]="","",--([@[Mode de visite]]="Face ? face"))</f>
        <v/>
      </c>
      <c r="Q447" s="29">
        <f>IF([@[Mode de visite]]="","",--([@[Mode de visite]]="Interaction ? distance"))</f>
        <v/>
      </c>
    </row>
    <row r="448">
      <c r="B448" t="inlineStr">
        <is>
          <t>BM00076</t>
        </is>
      </c>
      <c r="C448" t="inlineStr">
        <is>
          <t>Michalo</t>
        </is>
      </c>
      <c r="D448" t="inlineStr">
        <is>
          <t>Judie</t>
        </is>
      </c>
      <c r="E448" t="inlineStr">
        <is>
          <t>S1</t>
        </is>
      </c>
      <c r="F448" t="inlineStr">
        <is>
          <t>Marie CURIE</t>
        </is>
      </c>
      <c r="G448" t="inlineStr">
        <is>
          <t>Face à face</t>
        </is>
      </c>
      <c r="H448" t="n">
        <v>44188</v>
      </c>
      <c r="I448" t="inlineStr">
        <is>
          <t>45 min</t>
        </is>
      </c>
      <c r="J448" s="29">
        <f>IF([@[Date visite]]="","",YEAR([@[Date visite]]))</f>
        <v/>
      </c>
      <c r="K448" s="29">
        <f>IF([@[Date visite]]="","",MONTH([@[Date visite]]))</f>
        <v/>
      </c>
      <c r="L448" s="29">
        <f>IF([@Secteur]="","",IF(ISNUMBER(MATCH([@Secteur],{"S1","S2","S3","S4","S5","S6"},0)),1,0))</f>
        <v/>
      </c>
      <c r="M448">
        <f>IF([@Identifiant]="","",XLOOKUP([@Identifiant],tblMedecins[Identifiant],tblMedecins[R?gion],""))</f>
        <v/>
      </c>
      <c r="N448">
        <f>IF([@RegionMedecin]="","",IF(OR([@RegionMedecin]="Nord",[@RegionMedecin]="Sud"),[@RegionMedecin],"Hors_cible"))</f>
        <v/>
      </c>
      <c r="O448" s="29">
        <f>IF([@[Dur?e de la visite]]="","",VALUE(SUBSTITUTE([@[Dur?e de la visite]]," min","")))</f>
        <v/>
      </c>
      <c r="P448" s="29">
        <f>IF([@[Mode de visite]]="","",--([@[Mode de visite]]="Face ? face"))</f>
        <v/>
      </c>
      <c r="Q448" s="29">
        <f>IF([@[Mode de visite]]="","",--([@[Mode de visite]]="Interaction ? distance"))</f>
        <v/>
      </c>
    </row>
    <row r="449">
      <c r="B449" t="inlineStr">
        <is>
          <t>BM00018</t>
        </is>
      </c>
      <c r="C449" t="inlineStr">
        <is>
          <t>McLane</t>
        </is>
      </c>
      <c r="D449" t="inlineStr">
        <is>
          <t>Margaret</t>
        </is>
      </c>
      <c r="E449" t="inlineStr">
        <is>
          <t>S1</t>
        </is>
      </c>
      <c r="F449" t="inlineStr">
        <is>
          <t>Marie CURIE</t>
        </is>
      </c>
      <c r="G449" t="inlineStr">
        <is>
          <t>Face à face</t>
        </is>
      </c>
      <c r="H449" t="n">
        <v>44194</v>
      </c>
      <c r="I449" t="inlineStr">
        <is>
          <t>45 min</t>
        </is>
      </c>
      <c r="J449" s="29">
        <f>IF([@[Date visite]]="","",YEAR([@[Date visite]]))</f>
        <v/>
      </c>
      <c r="K449" s="29">
        <f>IF([@[Date visite]]="","",MONTH([@[Date visite]]))</f>
        <v/>
      </c>
      <c r="L449" s="29">
        <f>IF([@Secteur]="","",IF(ISNUMBER(MATCH([@Secteur],{"S1","S2","S3","S4","S5","S6"},0)),1,0))</f>
        <v/>
      </c>
      <c r="M449">
        <f>IF([@Identifiant]="","",XLOOKUP([@Identifiant],tblMedecins[Identifiant],tblMedecins[R?gion],""))</f>
        <v/>
      </c>
      <c r="N449">
        <f>IF([@RegionMedecin]="","",IF(OR([@RegionMedecin]="Nord",[@RegionMedecin]="Sud"),[@RegionMedecin],"Hors_cible"))</f>
        <v/>
      </c>
      <c r="O449" s="29">
        <f>IF([@[Dur?e de la visite]]="","",VALUE(SUBSTITUTE([@[Dur?e de la visite]]," min","")))</f>
        <v/>
      </c>
      <c r="P449" s="29">
        <f>IF([@[Mode de visite]]="","",--([@[Mode de visite]]="Face ? face"))</f>
        <v/>
      </c>
      <c r="Q449" s="29">
        <f>IF([@[Mode de visite]]="","",--([@[Mode de visite]]="Interaction ? distance"))</f>
        <v/>
      </c>
    </row>
    <row r="450">
      <c r="B450" t="inlineStr">
        <is>
          <t>BM00034</t>
        </is>
      </c>
      <c r="C450" t="inlineStr">
        <is>
          <t>Vincent</t>
        </is>
      </c>
      <c r="D450" t="inlineStr">
        <is>
          <t>Francky</t>
        </is>
      </c>
      <c r="E450" t="inlineStr">
        <is>
          <t>S9</t>
        </is>
      </c>
      <c r="F450" t="inlineStr">
        <is>
          <t>Alexandra OCASIO-CORTEZ</t>
        </is>
      </c>
      <c r="G450" t="inlineStr">
        <is>
          <t>Face à face</t>
        </is>
      </c>
      <c r="H450" t="n">
        <v>43832</v>
      </c>
      <c r="I450" t="inlineStr">
        <is>
          <t>45 min</t>
        </is>
      </c>
      <c r="J450" s="29">
        <f>IF([@[Date visite]]="","",YEAR([@[Date visite]]))</f>
        <v/>
      </c>
      <c r="K450" s="29">
        <f>IF([@[Date visite]]="","",MONTH([@[Date visite]]))</f>
        <v/>
      </c>
      <c r="L450" s="29">
        <f>IF([@Secteur]="","",IF(ISNUMBER(MATCH([@Secteur],{"S1","S2","S3","S4","S5","S6"},0)),1,0))</f>
        <v/>
      </c>
      <c r="M450">
        <f>IF([@Identifiant]="","",XLOOKUP([@Identifiant],tblMedecins[Identifiant],tblMedecins[R?gion],""))</f>
        <v/>
      </c>
      <c r="N450">
        <f>IF([@RegionMedecin]="","",IF(OR([@RegionMedecin]="Nord",[@RegionMedecin]="Sud"),[@RegionMedecin],"Hors_cible"))</f>
        <v/>
      </c>
      <c r="O450" s="29">
        <f>IF([@[Dur?e de la visite]]="","",VALUE(SUBSTITUTE([@[Dur?e de la visite]]," min","")))</f>
        <v/>
      </c>
      <c r="P450" s="29">
        <f>IF([@[Mode de visite]]="","",--([@[Mode de visite]]="Face ? face"))</f>
        <v/>
      </c>
      <c r="Q450" s="29">
        <f>IF([@[Mode de visite]]="","",--([@[Mode de visite]]="Interaction ? distance"))</f>
        <v/>
      </c>
    </row>
    <row r="451">
      <c r="B451" t="inlineStr">
        <is>
          <t>BM00153</t>
        </is>
      </c>
      <c r="C451" t="inlineStr">
        <is>
          <t>Michelet</t>
        </is>
      </c>
      <c r="D451" t="inlineStr">
        <is>
          <t>Nicolas</t>
        </is>
      </c>
      <c r="E451" t="inlineStr">
        <is>
          <t>S2</t>
        </is>
      </c>
      <c r="F451" t="inlineStr">
        <is>
          <t>Michel STROGOFF</t>
        </is>
      </c>
      <c r="G451" t="inlineStr">
        <is>
          <t>Face à face</t>
        </is>
      </c>
      <c r="H451" t="n">
        <v>43833</v>
      </c>
      <c r="I451" t="inlineStr">
        <is>
          <t>45 min</t>
        </is>
      </c>
      <c r="J451" s="29">
        <f>IF([@[Date visite]]="","",YEAR([@[Date visite]]))</f>
        <v/>
      </c>
      <c r="K451" s="29">
        <f>IF([@[Date visite]]="","",MONTH([@[Date visite]]))</f>
        <v/>
      </c>
      <c r="L451" s="29">
        <f>IF([@Secteur]="","",IF(ISNUMBER(MATCH([@Secteur],{"S1","S2","S3","S4","S5","S6"},0)),1,0))</f>
        <v/>
      </c>
      <c r="M451">
        <f>IF([@Identifiant]="","",XLOOKUP([@Identifiant],tblMedecins[Identifiant],tblMedecins[R?gion],""))</f>
        <v/>
      </c>
      <c r="N451">
        <f>IF([@RegionMedecin]="","",IF(OR([@RegionMedecin]="Nord",[@RegionMedecin]="Sud"),[@RegionMedecin],"Hors_cible"))</f>
        <v/>
      </c>
      <c r="O451" s="29">
        <f>IF([@[Dur?e de la visite]]="","",VALUE(SUBSTITUTE([@[Dur?e de la visite]]," min","")))</f>
        <v/>
      </c>
      <c r="P451" s="29">
        <f>IF([@[Mode de visite]]="","",--([@[Mode de visite]]="Face ? face"))</f>
        <v/>
      </c>
      <c r="Q451" s="29">
        <f>IF([@[Mode de visite]]="","",--([@[Mode de visite]]="Interaction ? distance"))</f>
        <v/>
      </c>
    </row>
    <row r="452">
      <c r="B452" t="inlineStr">
        <is>
          <t>BM00100</t>
        </is>
      </c>
      <c r="C452" t="inlineStr">
        <is>
          <t>McLane</t>
        </is>
      </c>
      <c r="D452" t="inlineStr">
        <is>
          <t>Jerry</t>
        </is>
      </c>
      <c r="E452" t="inlineStr">
        <is>
          <t>S2</t>
        </is>
      </c>
      <c r="F452" t="inlineStr">
        <is>
          <t>Michel STROGOFF</t>
        </is>
      </c>
      <c r="G452" t="inlineStr">
        <is>
          <t>Face à face</t>
        </is>
      </c>
      <c r="H452" t="n">
        <v>43846</v>
      </c>
      <c r="I452" t="inlineStr">
        <is>
          <t>45 min</t>
        </is>
      </c>
      <c r="J452" s="29">
        <f>IF([@[Date visite]]="","",YEAR([@[Date visite]]))</f>
        <v/>
      </c>
      <c r="K452" s="29">
        <f>IF([@[Date visite]]="","",MONTH([@[Date visite]]))</f>
        <v/>
      </c>
      <c r="L452" s="29">
        <f>IF([@Secteur]="","",IF(ISNUMBER(MATCH([@Secteur],{"S1","S2","S3","S4","S5","S6"},0)),1,0))</f>
        <v/>
      </c>
      <c r="M452">
        <f>IF([@Identifiant]="","",XLOOKUP([@Identifiant],tblMedecins[Identifiant],tblMedecins[R?gion],""))</f>
        <v/>
      </c>
      <c r="N452">
        <f>IF([@RegionMedecin]="","",IF(OR([@RegionMedecin]="Nord",[@RegionMedecin]="Sud"),[@RegionMedecin],"Hors_cible"))</f>
        <v/>
      </c>
      <c r="O452" s="29">
        <f>IF([@[Dur?e de la visite]]="","",VALUE(SUBSTITUTE([@[Dur?e de la visite]]," min","")))</f>
        <v/>
      </c>
      <c r="P452" s="29">
        <f>IF([@[Mode de visite]]="","",--([@[Mode de visite]]="Face ? face"))</f>
        <v/>
      </c>
      <c r="Q452" s="29">
        <f>IF([@[Mode de visite]]="","",--([@[Mode de visite]]="Interaction ? distance"))</f>
        <v/>
      </c>
    </row>
    <row r="453">
      <c r="B453" t="inlineStr">
        <is>
          <t>BM00083</t>
        </is>
      </c>
      <c r="C453" t="inlineStr">
        <is>
          <t>Michalo</t>
        </is>
      </c>
      <c r="D453" t="inlineStr">
        <is>
          <t>Louis</t>
        </is>
      </c>
      <c r="E453" t="inlineStr">
        <is>
          <t>S2</t>
        </is>
      </c>
      <c r="F453" t="inlineStr">
        <is>
          <t>Michel STROGOFF</t>
        </is>
      </c>
      <c r="G453" t="inlineStr">
        <is>
          <t>Face à face</t>
        </is>
      </c>
      <c r="H453" t="n">
        <v>43854</v>
      </c>
      <c r="I453" t="inlineStr">
        <is>
          <t>45 min</t>
        </is>
      </c>
      <c r="J453" s="29">
        <f>IF([@[Date visite]]="","",YEAR([@[Date visite]]))</f>
        <v/>
      </c>
      <c r="K453" s="29">
        <f>IF([@[Date visite]]="","",MONTH([@[Date visite]]))</f>
        <v/>
      </c>
      <c r="L453" s="29">
        <f>IF([@Secteur]="","",IF(ISNUMBER(MATCH([@Secteur],{"S1","S2","S3","S4","S5","S6"},0)),1,0))</f>
        <v/>
      </c>
      <c r="M453">
        <f>IF([@Identifiant]="","",XLOOKUP([@Identifiant],tblMedecins[Identifiant],tblMedecins[R?gion],""))</f>
        <v/>
      </c>
      <c r="N453">
        <f>IF([@RegionMedecin]="","",IF(OR([@RegionMedecin]="Nord",[@RegionMedecin]="Sud"),[@RegionMedecin],"Hors_cible"))</f>
        <v/>
      </c>
      <c r="O453" s="29">
        <f>IF([@[Dur?e de la visite]]="","",VALUE(SUBSTITUTE([@[Dur?e de la visite]]," min","")))</f>
        <v/>
      </c>
      <c r="P453" s="29">
        <f>IF([@[Mode de visite]]="","",--([@[Mode de visite]]="Face ? face"))</f>
        <v/>
      </c>
      <c r="Q453" s="29">
        <f>IF([@[Mode de visite]]="","",--([@[Mode de visite]]="Interaction ? distance"))</f>
        <v/>
      </c>
    </row>
    <row r="454">
      <c r="B454" t="inlineStr">
        <is>
          <t>BM00053</t>
        </is>
      </c>
      <c r="C454" t="inlineStr">
        <is>
          <t>Orban</t>
        </is>
      </c>
      <c r="D454" t="inlineStr">
        <is>
          <t>Venus</t>
        </is>
      </c>
      <c r="E454" t="inlineStr">
        <is>
          <t>S2</t>
        </is>
      </c>
      <c r="F454" t="inlineStr">
        <is>
          <t>Michel STROGOFF</t>
        </is>
      </c>
      <c r="G454" t="inlineStr">
        <is>
          <t>Face à face</t>
        </is>
      </c>
      <c r="H454" t="n">
        <v>43866</v>
      </c>
      <c r="I454" t="inlineStr">
        <is>
          <t>45 min</t>
        </is>
      </c>
      <c r="J454" s="29">
        <f>IF([@[Date visite]]="","",YEAR([@[Date visite]]))</f>
        <v/>
      </c>
      <c r="K454" s="29">
        <f>IF([@[Date visite]]="","",MONTH([@[Date visite]]))</f>
        <v/>
      </c>
      <c r="L454" s="29">
        <f>IF([@Secteur]="","",IF(ISNUMBER(MATCH([@Secteur],{"S1","S2","S3","S4","S5","S6"},0)),1,0))</f>
        <v/>
      </c>
      <c r="M454">
        <f>IF([@Identifiant]="","",XLOOKUP([@Identifiant],tblMedecins[Identifiant],tblMedecins[R?gion],""))</f>
        <v/>
      </c>
      <c r="N454">
        <f>IF([@RegionMedecin]="","",IF(OR([@RegionMedecin]="Nord",[@RegionMedecin]="Sud"),[@RegionMedecin],"Hors_cible"))</f>
        <v/>
      </c>
      <c r="O454" s="29">
        <f>IF([@[Dur?e de la visite]]="","",VALUE(SUBSTITUTE([@[Dur?e de la visite]]," min","")))</f>
        <v/>
      </c>
      <c r="P454" s="29">
        <f>IF([@[Mode de visite]]="","",--([@[Mode de visite]]="Face ? face"))</f>
        <v/>
      </c>
      <c r="Q454" s="29">
        <f>IF([@[Mode de visite]]="","",--([@[Mode de visite]]="Interaction ? distance"))</f>
        <v/>
      </c>
    </row>
    <row r="455">
      <c r="B455" t="inlineStr">
        <is>
          <t>BM00055</t>
        </is>
      </c>
      <c r="C455" t="inlineStr">
        <is>
          <t>Farmer</t>
        </is>
      </c>
      <c r="D455" t="inlineStr">
        <is>
          <t>Nicolas</t>
        </is>
      </c>
      <c r="E455" t="inlineStr">
        <is>
          <t>S2</t>
        </is>
      </c>
      <c r="F455" t="inlineStr">
        <is>
          <t>Michel STROGOFF</t>
        </is>
      </c>
      <c r="G455" t="inlineStr">
        <is>
          <t>Face à face</t>
        </is>
      </c>
      <c r="H455" t="n">
        <v>43874</v>
      </c>
      <c r="I455" t="inlineStr">
        <is>
          <t>45 min</t>
        </is>
      </c>
      <c r="J455" s="29">
        <f>IF([@[Date visite]]="","",YEAR([@[Date visite]]))</f>
        <v/>
      </c>
      <c r="K455" s="29">
        <f>IF([@[Date visite]]="","",MONTH([@[Date visite]]))</f>
        <v/>
      </c>
      <c r="L455" s="29">
        <f>IF([@Secteur]="","",IF(ISNUMBER(MATCH([@Secteur],{"S1","S2","S3","S4","S5","S6"},0)),1,0))</f>
        <v/>
      </c>
      <c r="M455">
        <f>IF([@Identifiant]="","",XLOOKUP([@Identifiant],tblMedecins[Identifiant],tblMedecins[R?gion],""))</f>
        <v/>
      </c>
      <c r="N455">
        <f>IF([@RegionMedecin]="","",IF(OR([@RegionMedecin]="Nord",[@RegionMedecin]="Sud"),[@RegionMedecin],"Hors_cible"))</f>
        <v/>
      </c>
      <c r="O455" s="29">
        <f>IF([@[Dur?e de la visite]]="","",VALUE(SUBSTITUTE([@[Dur?e de la visite]]," min","")))</f>
        <v/>
      </c>
      <c r="P455" s="29">
        <f>IF([@[Mode de visite]]="","",--([@[Mode de visite]]="Face ? face"))</f>
        <v/>
      </c>
      <c r="Q455" s="29">
        <f>IF([@[Mode de visite]]="","",--([@[Mode de visite]]="Interaction ? distance"))</f>
        <v/>
      </c>
    </row>
    <row r="456">
      <c r="B456" t="inlineStr">
        <is>
          <t>BM00131</t>
        </is>
      </c>
      <c r="C456" t="inlineStr">
        <is>
          <t>Star</t>
        </is>
      </c>
      <c r="D456" t="inlineStr">
        <is>
          <t>Julia</t>
        </is>
      </c>
      <c r="E456" t="inlineStr">
        <is>
          <t>S2</t>
        </is>
      </c>
      <c r="F456" t="inlineStr">
        <is>
          <t>Michel STROGOFF</t>
        </is>
      </c>
      <c r="G456" t="inlineStr">
        <is>
          <t>Face à face</t>
        </is>
      </c>
      <c r="H456" t="n">
        <v>43910</v>
      </c>
      <c r="I456" t="inlineStr">
        <is>
          <t>45 min</t>
        </is>
      </c>
      <c r="J456" s="29">
        <f>IF([@[Date visite]]="","",YEAR([@[Date visite]]))</f>
        <v/>
      </c>
      <c r="K456" s="29">
        <f>IF([@[Date visite]]="","",MONTH([@[Date visite]]))</f>
        <v/>
      </c>
      <c r="L456" s="29">
        <f>IF([@Secteur]="","",IF(ISNUMBER(MATCH([@Secteur],{"S1","S2","S3","S4","S5","S6"},0)),1,0))</f>
        <v/>
      </c>
      <c r="M456">
        <f>IF([@Identifiant]="","",XLOOKUP([@Identifiant],tblMedecins[Identifiant],tblMedecins[R?gion],""))</f>
        <v/>
      </c>
      <c r="N456">
        <f>IF([@RegionMedecin]="","",IF(OR([@RegionMedecin]="Nord",[@RegionMedecin]="Sud"),[@RegionMedecin],"Hors_cible"))</f>
        <v/>
      </c>
      <c r="O456" s="29">
        <f>IF([@[Dur?e de la visite]]="","",VALUE(SUBSTITUTE([@[Dur?e de la visite]]," min","")))</f>
        <v/>
      </c>
      <c r="P456" s="29">
        <f>IF([@[Mode de visite]]="","",--([@[Mode de visite]]="Face ? face"))</f>
        <v/>
      </c>
      <c r="Q456" s="29">
        <f>IF([@[Mode de visite]]="","",--([@[Mode de visite]]="Interaction ? distance"))</f>
        <v/>
      </c>
    </row>
    <row r="457">
      <c r="B457" t="inlineStr">
        <is>
          <t>BM00093</t>
        </is>
      </c>
      <c r="C457" t="inlineStr">
        <is>
          <t>Hugo</t>
        </is>
      </c>
      <c r="D457" t="inlineStr">
        <is>
          <t>Jean-Jacques</t>
        </is>
      </c>
      <c r="E457" t="inlineStr">
        <is>
          <t>S2</t>
        </is>
      </c>
      <c r="F457" t="inlineStr">
        <is>
          <t>Michel STROGOFF</t>
        </is>
      </c>
      <c r="G457" t="inlineStr">
        <is>
          <t>Face à face</t>
        </is>
      </c>
      <c r="H457" t="n">
        <v>43930</v>
      </c>
      <c r="I457" t="inlineStr">
        <is>
          <t>45 min</t>
        </is>
      </c>
      <c r="J457" s="29">
        <f>IF([@[Date visite]]="","",YEAR([@[Date visite]]))</f>
        <v/>
      </c>
      <c r="K457" s="29">
        <f>IF([@[Date visite]]="","",MONTH([@[Date visite]]))</f>
        <v/>
      </c>
      <c r="L457" s="29">
        <f>IF([@Secteur]="","",IF(ISNUMBER(MATCH([@Secteur],{"S1","S2","S3","S4","S5","S6"},0)),1,0))</f>
        <v/>
      </c>
      <c r="M457">
        <f>IF([@Identifiant]="","",XLOOKUP([@Identifiant],tblMedecins[Identifiant],tblMedecins[R?gion],""))</f>
        <v/>
      </c>
      <c r="N457">
        <f>IF([@RegionMedecin]="","",IF(OR([@RegionMedecin]="Nord",[@RegionMedecin]="Sud"),[@RegionMedecin],"Hors_cible"))</f>
        <v/>
      </c>
      <c r="O457" s="29">
        <f>IF([@[Dur?e de la visite]]="","",VALUE(SUBSTITUTE([@[Dur?e de la visite]]," min","")))</f>
        <v/>
      </c>
      <c r="P457" s="29">
        <f>IF([@[Mode de visite]]="","",--([@[Mode de visite]]="Face ? face"))</f>
        <v/>
      </c>
      <c r="Q457" s="29">
        <f>IF([@[Mode de visite]]="","",--([@[Mode de visite]]="Interaction ? distance"))</f>
        <v/>
      </c>
    </row>
    <row r="458">
      <c r="B458" t="inlineStr">
        <is>
          <t>BM00131</t>
        </is>
      </c>
      <c r="C458" t="inlineStr">
        <is>
          <t>Star</t>
        </is>
      </c>
      <c r="D458" t="inlineStr">
        <is>
          <t>Julia</t>
        </is>
      </c>
      <c r="E458" t="inlineStr">
        <is>
          <t>S2</t>
        </is>
      </c>
      <c r="F458" t="inlineStr">
        <is>
          <t>Michel STROGOFF</t>
        </is>
      </c>
      <c r="G458" t="inlineStr">
        <is>
          <t>Face à face</t>
        </is>
      </c>
      <c r="H458" t="n">
        <v>43931</v>
      </c>
      <c r="I458" t="inlineStr">
        <is>
          <t>45 min</t>
        </is>
      </c>
      <c r="J458" s="29">
        <f>IF([@[Date visite]]="","",YEAR([@[Date visite]]))</f>
        <v/>
      </c>
      <c r="K458" s="29">
        <f>IF([@[Date visite]]="","",MONTH([@[Date visite]]))</f>
        <v/>
      </c>
      <c r="L458" s="29">
        <f>IF([@Secteur]="","",IF(ISNUMBER(MATCH([@Secteur],{"S1","S2","S3","S4","S5","S6"},0)),1,0))</f>
        <v/>
      </c>
      <c r="M458">
        <f>IF([@Identifiant]="","",XLOOKUP([@Identifiant],tblMedecins[Identifiant],tblMedecins[R?gion],""))</f>
        <v/>
      </c>
      <c r="N458">
        <f>IF([@RegionMedecin]="","",IF(OR([@RegionMedecin]="Nord",[@RegionMedecin]="Sud"),[@RegionMedecin],"Hors_cible"))</f>
        <v/>
      </c>
      <c r="O458" s="29">
        <f>IF([@[Dur?e de la visite]]="","",VALUE(SUBSTITUTE([@[Dur?e de la visite]]," min","")))</f>
        <v/>
      </c>
      <c r="P458" s="29">
        <f>IF([@[Mode de visite]]="","",--([@[Mode de visite]]="Face ? face"))</f>
        <v/>
      </c>
      <c r="Q458" s="29">
        <f>IF([@[Mode de visite]]="","",--([@[Mode de visite]]="Interaction ? distance"))</f>
        <v/>
      </c>
    </row>
    <row r="459">
      <c r="B459" t="inlineStr">
        <is>
          <t>BM00053</t>
        </is>
      </c>
      <c r="C459" t="inlineStr">
        <is>
          <t>Orban</t>
        </is>
      </c>
      <c r="D459" t="inlineStr">
        <is>
          <t>Venus</t>
        </is>
      </c>
      <c r="E459" t="inlineStr">
        <is>
          <t>S2</t>
        </is>
      </c>
      <c r="F459" t="inlineStr">
        <is>
          <t>Michel STROGOFF</t>
        </is>
      </c>
      <c r="G459" t="inlineStr">
        <is>
          <t>Face à face</t>
        </is>
      </c>
      <c r="H459" t="n">
        <v>43934</v>
      </c>
      <c r="I459" t="inlineStr">
        <is>
          <t>45 min</t>
        </is>
      </c>
      <c r="J459" s="29">
        <f>IF([@[Date visite]]="","",YEAR([@[Date visite]]))</f>
        <v/>
      </c>
      <c r="K459" s="29">
        <f>IF([@[Date visite]]="","",MONTH([@[Date visite]]))</f>
        <v/>
      </c>
      <c r="L459" s="29">
        <f>IF([@Secteur]="","",IF(ISNUMBER(MATCH([@Secteur],{"S1","S2","S3","S4","S5","S6"},0)),1,0))</f>
        <v/>
      </c>
      <c r="M459">
        <f>IF([@Identifiant]="","",XLOOKUP([@Identifiant],tblMedecins[Identifiant],tblMedecins[R?gion],""))</f>
        <v/>
      </c>
      <c r="N459">
        <f>IF([@RegionMedecin]="","",IF(OR([@RegionMedecin]="Nord",[@RegionMedecin]="Sud"),[@RegionMedecin],"Hors_cible"))</f>
        <v/>
      </c>
      <c r="O459" s="29">
        <f>IF([@[Dur?e de la visite]]="","",VALUE(SUBSTITUTE([@[Dur?e de la visite]]," min","")))</f>
        <v/>
      </c>
      <c r="P459" s="29">
        <f>IF([@[Mode de visite]]="","",--([@[Mode de visite]]="Face ? face"))</f>
        <v/>
      </c>
      <c r="Q459" s="29">
        <f>IF([@[Mode de visite]]="","",--([@[Mode de visite]]="Interaction ? distance"))</f>
        <v/>
      </c>
    </row>
    <row r="460">
      <c r="B460" t="inlineStr">
        <is>
          <t>BM00083</t>
        </is>
      </c>
      <c r="C460" t="inlineStr">
        <is>
          <t>Michalo</t>
        </is>
      </c>
      <c r="D460" t="inlineStr">
        <is>
          <t>Louis</t>
        </is>
      </c>
      <c r="E460" t="inlineStr">
        <is>
          <t>S2</t>
        </is>
      </c>
      <c r="F460" t="inlineStr">
        <is>
          <t>Michel STROGOFF</t>
        </is>
      </c>
      <c r="G460" t="inlineStr">
        <is>
          <t>Face à face</t>
        </is>
      </c>
      <c r="H460" t="n">
        <v>43943</v>
      </c>
      <c r="I460" t="inlineStr">
        <is>
          <t>45 min</t>
        </is>
      </c>
      <c r="J460" s="29">
        <f>IF([@[Date visite]]="","",YEAR([@[Date visite]]))</f>
        <v/>
      </c>
      <c r="K460" s="29">
        <f>IF([@[Date visite]]="","",MONTH([@[Date visite]]))</f>
        <v/>
      </c>
      <c r="L460" s="29">
        <f>IF([@Secteur]="","",IF(ISNUMBER(MATCH([@Secteur],{"S1","S2","S3","S4","S5","S6"},0)),1,0))</f>
        <v/>
      </c>
      <c r="M460">
        <f>IF([@Identifiant]="","",XLOOKUP([@Identifiant],tblMedecins[Identifiant],tblMedecins[R?gion],""))</f>
        <v/>
      </c>
      <c r="N460">
        <f>IF([@RegionMedecin]="","",IF(OR([@RegionMedecin]="Nord",[@RegionMedecin]="Sud"),[@RegionMedecin],"Hors_cible"))</f>
        <v/>
      </c>
      <c r="O460" s="29">
        <f>IF([@[Dur?e de la visite]]="","",VALUE(SUBSTITUTE([@[Dur?e de la visite]]," min","")))</f>
        <v/>
      </c>
      <c r="P460" s="29">
        <f>IF([@[Mode de visite]]="","",--([@[Mode de visite]]="Face ? face"))</f>
        <v/>
      </c>
      <c r="Q460" s="29">
        <f>IF([@[Mode de visite]]="","",--([@[Mode de visite]]="Interaction ? distance"))</f>
        <v/>
      </c>
    </row>
    <row r="461">
      <c r="B461" t="inlineStr">
        <is>
          <t>BM00130</t>
        </is>
      </c>
      <c r="C461" t="inlineStr">
        <is>
          <t>Chabal</t>
        </is>
      </c>
      <c r="D461" t="inlineStr">
        <is>
          <t>Venus</t>
        </is>
      </c>
      <c r="E461" t="inlineStr">
        <is>
          <t>S2</t>
        </is>
      </c>
      <c r="F461" t="inlineStr">
        <is>
          <t>Michel STROGOFF</t>
        </is>
      </c>
      <c r="G461" t="inlineStr">
        <is>
          <t>Face à face</t>
        </is>
      </c>
      <c r="H461" t="n">
        <v>43949</v>
      </c>
      <c r="I461" t="inlineStr">
        <is>
          <t>45 min</t>
        </is>
      </c>
      <c r="J461" s="29">
        <f>IF([@[Date visite]]="","",YEAR([@[Date visite]]))</f>
        <v/>
      </c>
      <c r="K461" s="29">
        <f>IF([@[Date visite]]="","",MONTH([@[Date visite]]))</f>
        <v/>
      </c>
      <c r="L461" s="29">
        <f>IF([@Secteur]="","",IF(ISNUMBER(MATCH([@Secteur],{"S1","S2","S3","S4","S5","S6"},0)),1,0))</f>
        <v/>
      </c>
      <c r="M461">
        <f>IF([@Identifiant]="","",XLOOKUP([@Identifiant],tblMedecins[Identifiant],tblMedecins[R?gion],""))</f>
        <v/>
      </c>
      <c r="N461">
        <f>IF([@RegionMedecin]="","",IF(OR([@RegionMedecin]="Nord",[@RegionMedecin]="Sud"),[@RegionMedecin],"Hors_cible"))</f>
        <v/>
      </c>
      <c r="O461" s="29">
        <f>IF([@[Dur?e de la visite]]="","",VALUE(SUBSTITUTE([@[Dur?e de la visite]]," min","")))</f>
        <v/>
      </c>
      <c r="P461" s="29">
        <f>IF([@[Mode de visite]]="","",--([@[Mode de visite]]="Face ? face"))</f>
        <v/>
      </c>
      <c r="Q461" s="29">
        <f>IF([@[Mode de visite]]="","",--([@[Mode de visite]]="Interaction ? distance"))</f>
        <v/>
      </c>
    </row>
    <row r="462">
      <c r="B462" t="inlineStr">
        <is>
          <t>BM00098</t>
        </is>
      </c>
      <c r="C462" t="inlineStr">
        <is>
          <t>Harrison</t>
        </is>
      </c>
      <c r="D462" t="inlineStr">
        <is>
          <t>Nicolas</t>
        </is>
      </c>
      <c r="E462" t="inlineStr">
        <is>
          <t>S2</t>
        </is>
      </c>
      <c r="F462" t="inlineStr">
        <is>
          <t>Michel STROGOFF</t>
        </is>
      </c>
      <c r="G462" t="inlineStr">
        <is>
          <t>Face à face</t>
        </is>
      </c>
      <c r="H462" t="n">
        <v>43956</v>
      </c>
      <c r="I462" t="inlineStr">
        <is>
          <t>45 min</t>
        </is>
      </c>
      <c r="J462" s="29">
        <f>IF([@[Date visite]]="","",YEAR([@[Date visite]]))</f>
        <v/>
      </c>
      <c r="K462" s="29">
        <f>IF([@[Date visite]]="","",MONTH([@[Date visite]]))</f>
        <v/>
      </c>
      <c r="L462" s="29">
        <f>IF([@Secteur]="","",IF(ISNUMBER(MATCH([@Secteur],{"S1","S2","S3","S4","S5","S6"},0)),1,0))</f>
        <v/>
      </c>
      <c r="M462">
        <f>IF([@Identifiant]="","",XLOOKUP([@Identifiant],tblMedecins[Identifiant],tblMedecins[R?gion],""))</f>
        <v/>
      </c>
      <c r="N462">
        <f>IF([@RegionMedecin]="","",IF(OR([@RegionMedecin]="Nord",[@RegionMedecin]="Sud"),[@RegionMedecin],"Hors_cible"))</f>
        <v/>
      </c>
      <c r="O462" s="29">
        <f>IF([@[Dur?e de la visite]]="","",VALUE(SUBSTITUTE([@[Dur?e de la visite]]," min","")))</f>
        <v/>
      </c>
      <c r="P462" s="29">
        <f>IF([@[Mode de visite]]="","",--([@[Mode de visite]]="Face ? face"))</f>
        <v/>
      </c>
      <c r="Q462" s="29">
        <f>IF([@[Mode de visite]]="","",--([@[Mode de visite]]="Interaction ? distance"))</f>
        <v/>
      </c>
    </row>
    <row r="463">
      <c r="B463" t="inlineStr">
        <is>
          <t>BM00055</t>
        </is>
      </c>
      <c r="C463" t="inlineStr">
        <is>
          <t>Farmer</t>
        </is>
      </c>
      <c r="D463" t="inlineStr">
        <is>
          <t>Nicolas</t>
        </is>
      </c>
      <c r="E463" t="inlineStr">
        <is>
          <t>S2</t>
        </is>
      </c>
      <c r="F463" t="inlineStr">
        <is>
          <t>Michel STROGOFF</t>
        </is>
      </c>
      <c r="G463" t="inlineStr">
        <is>
          <t>Face à face</t>
        </is>
      </c>
      <c r="H463" t="n">
        <v>43962</v>
      </c>
      <c r="I463" t="inlineStr">
        <is>
          <t>45 min</t>
        </is>
      </c>
      <c r="J463" s="29">
        <f>IF([@[Date visite]]="","",YEAR([@[Date visite]]))</f>
        <v/>
      </c>
      <c r="K463" s="29">
        <f>IF([@[Date visite]]="","",MONTH([@[Date visite]]))</f>
        <v/>
      </c>
      <c r="L463" s="29">
        <f>IF([@Secteur]="","",IF(ISNUMBER(MATCH([@Secteur],{"S1","S2","S3","S4","S5","S6"},0)),1,0))</f>
        <v/>
      </c>
      <c r="M463">
        <f>IF([@Identifiant]="","",XLOOKUP([@Identifiant],tblMedecins[Identifiant],tblMedecins[R?gion],""))</f>
        <v/>
      </c>
      <c r="N463">
        <f>IF([@RegionMedecin]="","",IF(OR([@RegionMedecin]="Nord",[@RegionMedecin]="Sud"),[@RegionMedecin],"Hors_cible"))</f>
        <v/>
      </c>
      <c r="O463" s="29">
        <f>IF([@[Dur?e de la visite]]="","",VALUE(SUBSTITUTE([@[Dur?e de la visite]]," min","")))</f>
        <v/>
      </c>
      <c r="P463" s="29">
        <f>IF([@[Mode de visite]]="","",--([@[Mode de visite]]="Face ? face"))</f>
        <v/>
      </c>
      <c r="Q463" s="29">
        <f>IF([@[Mode de visite]]="","",--([@[Mode de visite]]="Interaction ? distance"))</f>
        <v/>
      </c>
    </row>
    <row r="464">
      <c r="B464" t="inlineStr">
        <is>
          <t>BM00098</t>
        </is>
      </c>
      <c r="C464" t="inlineStr">
        <is>
          <t>Harrison</t>
        </is>
      </c>
      <c r="D464" t="inlineStr">
        <is>
          <t>Nicolas</t>
        </is>
      </c>
      <c r="E464" t="inlineStr">
        <is>
          <t>S2</t>
        </is>
      </c>
      <c r="F464" t="inlineStr">
        <is>
          <t>Michel STROGOFF</t>
        </is>
      </c>
      <c r="G464" t="inlineStr">
        <is>
          <t>Face à face</t>
        </is>
      </c>
      <c r="H464" t="n">
        <v>44011</v>
      </c>
      <c r="I464" t="inlineStr">
        <is>
          <t>45 min</t>
        </is>
      </c>
      <c r="J464" s="29">
        <f>IF([@[Date visite]]="","",YEAR([@[Date visite]]))</f>
        <v/>
      </c>
      <c r="K464" s="29">
        <f>IF([@[Date visite]]="","",MONTH([@[Date visite]]))</f>
        <v/>
      </c>
      <c r="L464" s="29">
        <f>IF([@Secteur]="","",IF(ISNUMBER(MATCH([@Secteur],{"S1","S2","S3","S4","S5","S6"},0)),1,0))</f>
        <v/>
      </c>
      <c r="M464">
        <f>IF([@Identifiant]="","",XLOOKUP([@Identifiant],tblMedecins[Identifiant],tblMedecins[R?gion],""))</f>
        <v/>
      </c>
      <c r="N464">
        <f>IF([@RegionMedecin]="","",IF(OR([@RegionMedecin]="Nord",[@RegionMedecin]="Sud"),[@RegionMedecin],"Hors_cible"))</f>
        <v/>
      </c>
      <c r="O464" s="29">
        <f>IF([@[Dur?e de la visite]]="","",VALUE(SUBSTITUTE([@[Dur?e de la visite]]," min","")))</f>
        <v/>
      </c>
      <c r="P464" s="29">
        <f>IF([@[Mode de visite]]="","",--([@[Mode de visite]]="Face ? face"))</f>
        <v/>
      </c>
      <c r="Q464" s="29">
        <f>IF([@[Mode de visite]]="","",--([@[Mode de visite]]="Interaction ? distance"))</f>
        <v/>
      </c>
    </row>
    <row r="465">
      <c r="B465" t="inlineStr">
        <is>
          <t>BM00032</t>
        </is>
      </c>
      <c r="C465" t="inlineStr">
        <is>
          <t>Brassens</t>
        </is>
      </c>
      <c r="D465" t="inlineStr">
        <is>
          <t>Hypathie</t>
        </is>
      </c>
      <c r="E465" t="inlineStr">
        <is>
          <t>S2</t>
        </is>
      </c>
      <c r="F465" t="inlineStr">
        <is>
          <t>Michel STROGOFF</t>
        </is>
      </c>
      <c r="G465" t="inlineStr">
        <is>
          <t>Face à face</t>
        </is>
      </c>
      <c r="H465" t="n">
        <v>44029</v>
      </c>
      <c r="I465" t="inlineStr">
        <is>
          <t>45 min</t>
        </is>
      </c>
      <c r="J465" s="29">
        <f>IF([@[Date visite]]="","",YEAR([@[Date visite]]))</f>
        <v/>
      </c>
      <c r="K465" s="29">
        <f>IF([@[Date visite]]="","",MONTH([@[Date visite]]))</f>
        <v/>
      </c>
      <c r="L465" s="29">
        <f>IF([@Secteur]="","",IF(ISNUMBER(MATCH([@Secteur],{"S1","S2","S3","S4","S5","S6"},0)),1,0))</f>
        <v/>
      </c>
      <c r="M465">
        <f>IF([@Identifiant]="","",XLOOKUP([@Identifiant],tblMedecins[Identifiant],tblMedecins[R?gion],""))</f>
        <v/>
      </c>
      <c r="N465">
        <f>IF([@RegionMedecin]="","",IF(OR([@RegionMedecin]="Nord",[@RegionMedecin]="Sud"),[@RegionMedecin],"Hors_cible"))</f>
        <v/>
      </c>
      <c r="O465" s="29">
        <f>IF([@[Dur?e de la visite]]="","",VALUE(SUBSTITUTE([@[Dur?e de la visite]]," min","")))</f>
        <v/>
      </c>
      <c r="P465" s="29">
        <f>IF([@[Mode de visite]]="","",--([@[Mode de visite]]="Face ? face"))</f>
        <v/>
      </c>
      <c r="Q465" s="29">
        <f>IF([@[Mode de visite]]="","",--([@[Mode de visite]]="Interaction ? distance"))</f>
        <v/>
      </c>
    </row>
    <row r="466">
      <c r="B466" t="inlineStr">
        <is>
          <t>BM00093</t>
        </is>
      </c>
      <c r="C466" t="inlineStr">
        <is>
          <t>Hugo</t>
        </is>
      </c>
      <c r="D466" t="inlineStr">
        <is>
          <t>Jean-Jacques</t>
        </is>
      </c>
      <c r="E466" t="inlineStr">
        <is>
          <t>S2</t>
        </is>
      </c>
      <c r="F466" t="inlineStr">
        <is>
          <t>Michel STROGOFF</t>
        </is>
      </c>
      <c r="G466" t="inlineStr">
        <is>
          <t>Face à face</t>
        </is>
      </c>
      <c r="H466" t="n">
        <v>44043</v>
      </c>
      <c r="I466" t="inlineStr">
        <is>
          <t>45 min</t>
        </is>
      </c>
      <c r="J466" s="29">
        <f>IF([@[Date visite]]="","",YEAR([@[Date visite]]))</f>
        <v/>
      </c>
      <c r="K466" s="29">
        <f>IF([@[Date visite]]="","",MONTH([@[Date visite]]))</f>
        <v/>
      </c>
      <c r="L466" s="29">
        <f>IF([@Secteur]="","",IF(ISNUMBER(MATCH([@Secteur],{"S1","S2","S3","S4","S5","S6"},0)),1,0))</f>
        <v/>
      </c>
      <c r="M466">
        <f>IF([@Identifiant]="","",XLOOKUP([@Identifiant],tblMedecins[Identifiant],tblMedecins[R?gion],""))</f>
        <v/>
      </c>
      <c r="N466">
        <f>IF([@RegionMedecin]="","",IF(OR([@RegionMedecin]="Nord",[@RegionMedecin]="Sud"),[@RegionMedecin],"Hors_cible"))</f>
        <v/>
      </c>
      <c r="O466" s="29">
        <f>IF([@[Dur?e de la visite]]="","",VALUE(SUBSTITUTE([@[Dur?e de la visite]]," min","")))</f>
        <v/>
      </c>
      <c r="P466" s="29">
        <f>IF([@[Mode de visite]]="","",--([@[Mode de visite]]="Face ? face"))</f>
        <v/>
      </c>
      <c r="Q466" s="29">
        <f>IF([@[Mode de visite]]="","",--([@[Mode de visite]]="Interaction ? distance"))</f>
        <v/>
      </c>
    </row>
    <row r="467">
      <c r="B467" t="inlineStr">
        <is>
          <t>BM00098</t>
        </is>
      </c>
      <c r="C467" t="inlineStr">
        <is>
          <t>Harrison</t>
        </is>
      </c>
      <c r="D467" t="inlineStr">
        <is>
          <t>Nicolas</t>
        </is>
      </c>
      <c r="E467" t="inlineStr">
        <is>
          <t>S2</t>
        </is>
      </c>
      <c r="F467" t="inlineStr">
        <is>
          <t>Michel STROGOFF</t>
        </is>
      </c>
      <c r="G467" t="inlineStr">
        <is>
          <t>Face à face</t>
        </is>
      </c>
      <c r="H467" t="n">
        <v>44047</v>
      </c>
      <c r="I467" t="inlineStr">
        <is>
          <t>45 min</t>
        </is>
      </c>
      <c r="J467" s="29">
        <f>IF([@[Date visite]]="","",YEAR([@[Date visite]]))</f>
        <v/>
      </c>
      <c r="K467" s="29">
        <f>IF([@[Date visite]]="","",MONTH([@[Date visite]]))</f>
        <v/>
      </c>
      <c r="L467" s="29">
        <f>IF([@Secteur]="","",IF(ISNUMBER(MATCH([@Secteur],{"S1","S2","S3","S4","S5","S6"},0)),1,0))</f>
        <v/>
      </c>
      <c r="M467">
        <f>IF([@Identifiant]="","",XLOOKUP([@Identifiant],tblMedecins[Identifiant],tblMedecins[R?gion],""))</f>
        <v/>
      </c>
      <c r="N467">
        <f>IF([@RegionMedecin]="","",IF(OR([@RegionMedecin]="Nord",[@RegionMedecin]="Sud"),[@RegionMedecin],"Hors_cible"))</f>
        <v/>
      </c>
      <c r="O467" s="29">
        <f>IF([@[Dur?e de la visite]]="","",VALUE(SUBSTITUTE([@[Dur?e de la visite]]," min","")))</f>
        <v/>
      </c>
      <c r="P467" s="29">
        <f>IF([@[Mode de visite]]="","",--([@[Mode de visite]]="Face ? face"))</f>
        <v/>
      </c>
      <c r="Q467" s="29">
        <f>IF([@[Mode de visite]]="","",--([@[Mode de visite]]="Interaction ? distance"))</f>
        <v/>
      </c>
    </row>
    <row r="468">
      <c r="B468" t="inlineStr">
        <is>
          <t>BM00077</t>
        </is>
      </c>
      <c r="C468" t="inlineStr">
        <is>
          <t>Liszt</t>
        </is>
      </c>
      <c r="D468" t="inlineStr">
        <is>
          <t>Ursule</t>
        </is>
      </c>
      <c r="E468" t="inlineStr">
        <is>
          <t>S2</t>
        </is>
      </c>
      <c r="F468" t="inlineStr">
        <is>
          <t>Michel STROGOFF</t>
        </is>
      </c>
      <c r="G468" t="inlineStr">
        <is>
          <t>Face à face</t>
        </is>
      </c>
      <c r="H468" t="n">
        <v>44054</v>
      </c>
      <c r="I468" t="inlineStr">
        <is>
          <t>45 min</t>
        </is>
      </c>
      <c r="J468" s="29">
        <f>IF([@[Date visite]]="","",YEAR([@[Date visite]]))</f>
        <v/>
      </c>
      <c r="K468" s="29">
        <f>IF([@[Date visite]]="","",MONTH([@[Date visite]]))</f>
        <v/>
      </c>
      <c r="L468" s="29">
        <f>IF([@Secteur]="","",IF(ISNUMBER(MATCH([@Secteur],{"S1","S2","S3","S4","S5","S6"},0)),1,0))</f>
        <v/>
      </c>
      <c r="M468">
        <f>IF([@Identifiant]="","",XLOOKUP([@Identifiant],tblMedecins[Identifiant],tblMedecins[R?gion],""))</f>
        <v/>
      </c>
      <c r="N468">
        <f>IF([@RegionMedecin]="","",IF(OR([@RegionMedecin]="Nord",[@RegionMedecin]="Sud"),[@RegionMedecin],"Hors_cible"))</f>
        <v/>
      </c>
      <c r="O468" s="29">
        <f>IF([@[Dur?e de la visite]]="","",VALUE(SUBSTITUTE([@[Dur?e de la visite]]," min","")))</f>
        <v/>
      </c>
      <c r="P468" s="29">
        <f>IF([@[Mode de visite]]="","",--([@[Mode de visite]]="Face ? face"))</f>
        <v/>
      </c>
      <c r="Q468" s="29">
        <f>IF([@[Mode de visite]]="","",--([@[Mode de visite]]="Interaction ? distance"))</f>
        <v/>
      </c>
    </row>
    <row r="469">
      <c r="B469" t="inlineStr">
        <is>
          <t>BM00153</t>
        </is>
      </c>
      <c r="C469" t="inlineStr">
        <is>
          <t>Michelet</t>
        </is>
      </c>
      <c r="D469" t="inlineStr">
        <is>
          <t>Nicolas</t>
        </is>
      </c>
      <c r="E469" t="inlineStr">
        <is>
          <t>S2</t>
        </is>
      </c>
      <c r="F469" t="inlineStr">
        <is>
          <t>Michel STROGOFF</t>
        </is>
      </c>
      <c r="G469" t="inlineStr">
        <is>
          <t>Face à face</t>
        </is>
      </c>
      <c r="H469" t="n">
        <v>44062</v>
      </c>
      <c r="I469" t="inlineStr">
        <is>
          <t>45 min</t>
        </is>
      </c>
      <c r="J469" s="29">
        <f>IF([@[Date visite]]="","",YEAR([@[Date visite]]))</f>
        <v/>
      </c>
      <c r="K469" s="29">
        <f>IF([@[Date visite]]="","",MONTH([@[Date visite]]))</f>
        <v/>
      </c>
      <c r="L469" s="29">
        <f>IF([@Secteur]="","",IF(ISNUMBER(MATCH([@Secteur],{"S1","S2","S3","S4","S5","S6"},0)),1,0))</f>
        <v/>
      </c>
      <c r="M469">
        <f>IF([@Identifiant]="","",XLOOKUP([@Identifiant],tblMedecins[Identifiant],tblMedecins[R?gion],""))</f>
        <v/>
      </c>
      <c r="N469">
        <f>IF([@RegionMedecin]="","",IF(OR([@RegionMedecin]="Nord",[@RegionMedecin]="Sud"),[@RegionMedecin],"Hors_cible"))</f>
        <v/>
      </c>
      <c r="O469" s="29">
        <f>IF([@[Dur?e de la visite]]="","",VALUE(SUBSTITUTE([@[Dur?e de la visite]]," min","")))</f>
        <v/>
      </c>
      <c r="P469" s="29">
        <f>IF([@[Mode de visite]]="","",--([@[Mode de visite]]="Face ? face"))</f>
        <v/>
      </c>
      <c r="Q469" s="29">
        <f>IF([@[Mode de visite]]="","",--([@[Mode de visite]]="Interaction ? distance"))</f>
        <v/>
      </c>
    </row>
    <row r="470">
      <c r="B470" t="inlineStr">
        <is>
          <t>BM00053</t>
        </is>
      </c>
      <c r="C470" t="inlineStr">
        <is>
          <t>Orban</t>
        </is>
      </c>
      <c r="D470" t="inlineStr">
        <is>
          <t>Venus</t>
        </is>
      </c>
      <c r="E470" t="inlineStr">
        <is>
          <t>S2</t>
        </is>
      </c>
      <c r="F470" t="inlineStr">
        <is>
          <t>Michel STROGOFF</t>
        </is>
      </c>
      <c r="G470" t="inlineStr">
        <is>
          <t>Face à face</t>
        </is>
      </c>
      <c r="H470" t="n">
        <v>44070</v>
      </c>
      <c r="I470" t="inlineStr">
        <is>
          <t>45 min</t>
        </is>
      </c>
      <c r="J470" s="29">
        <f>IF([@[Date visite]]="","",YEAR([@[Date visite]]))</f>
        <v/>
      </c>
      <c r="K470" s="29">
        <f>IF([@[Date visite]]="","",MONTH([@[Date visite]]))</f>
        <v/>
      </c>
      <c r="L470" s="29">
        <f>IF([@Secteur]="","",IF(ISNUMBER(MATCH([@Secteur],{"S1","S2","S3","S4","S5","S6"},0)),1,0))</f>
        <v/>
      </c>
      <c r="M470">
        <f>IF([@Identifiant]="","",XLOOKUP([@Identifiant],tblMedecins[Identifiant],tblMedecins[R?gion],""))</f>
        <v/>
      </c>
      <c r="N470">
        <f>IF([@RegionMedecin]="","",IF(OR([@RegionMedecin]="Nord",[@RegionMedecin]="Sud"),[@RegionMedecin],"Hors_cible"))</f>
        <v/>
      </c>
      <c r="O470" s="29">
        <f>IF([@[Dur?e de la visite]]="","",VALUE(SUBSTITUTE([@[Dur?e de la visite]]," min","")))</f>
        <v/>
      </c>
      <c r="P470" s="29">
        <f>IF([@[Mode de visite]]="","",--([@[Mode de visite]]="Face ? face"))</f>
        <v/>
      </c>
      <c r="Q470" s="29">
        <f>IF([@[Mode de visite]]="","",--([@[Mode de visite]]="Interaction ? distance"))</f>
        <v/>
      </c>
    </row>
    <row r="471">
      <c r="B471" t="inlineStr">
        <is>
          <t>BM00093</t>
        </is>
      </c>
      <c r="C471" t="inlineStr">
        <is>
          <t>Hugo</t>
        </is>
      </c>
      <c r="D471" t="inlineStr">
        <is>
          <t>Jean-Jacques</t>
        </is>
      </c>
      <c r="E471" t="inlineStr">
        <is>
          <t>S2</t>
        </is>
      </c>
      <c r="F471" t="inlineStr">
        <is>
          <t>Michel STROGOFF</t>
        </is>
      </c>
      <c r="G471" t="inlineStr">
        <is>
          <t>Face à face</t>
        </is>
      </c>
      <c r="H471" t="n">
        <v>44114</v>
      </c>
      <c r="I471" t="inlineStr">
        <is>
          <t>45 min</t>
        </is>
      </c>
      <c r="J471" s="29">
        <f>IF([@[Date visite]]="","",YEAR([@[Date visite]]))</f>
        <v/>
      </c>
      <c r="K471" s="29">
        <f>IF([@[Date visite]]="","",MONTH([@[Date visite]]))</f>
        <v/>
      </c>
      <c r="L471" s="29">
        <f>IF([@Secteur]="","",IF(ISNUMBER(MATCH([@Secteur],{"S1","S2","S3","S4","S5","S6"},0)),1,0))</f>
        <v/>
      </c>
      <c r="M471">
        <f>IF([@Identifiant]="","",XLOOKUP([@Identifiant],tblMedecins[Identifiant],tblMedecins[R?gion],""))</f>
        <v/>
      </c>
      <c r="N471">
        <f>IF([@RegionMedecin]="","",IF(OR([@RegionMedecin]="Nord",[@RegionMedecin]="Sud"),[@RegionMedecin],"Hors_cible"))</f>
        <v/>
      </c>
      <c r="O471" s="29">
        <f>IF([@[Dur?e de la visite]]="","",VALUE(SUBSTITUTE([@[Dur?e de la visite]]," min","")))</f>
        <v/>
      </c>
      <c r="P471" s="29">
        <f>IF([@[Mode de visite]]="","",--([@[Mode de visite]]="Face ? face"))</f>
        <v/>
      </c>
      <c r="Q471" s="29">
        <f>IF([@[Mode de visite]]="","",--([@[Mode de visite]]="Interaction ? distance"))</f>
        <v/>
      </c>
    </row>
    <row r="472">
      <c r="B472" t="inlineStr">
        <is>
          <t>BM00153</t>
        </is>
      </c>
      <c r="C472" t="inlineStr">
        <is>
          <t>Michelet</t>
        </is>
      </c>
      <c r="D472" t="inlineStr">
        <is>
          <t>Nicolas</t>
        </is>
      </c>
      <c r="E472" t="inlineStr">
        <is>
          <t>S2</t>
        </is>
      </c>
      <c r="F472" t="inlineStr">
        <is>
          <t>Michel STROGOFF</t>
        </is>
      </c>
      <c r="G472" t="inlineStr">
        <is>
          <t>Face à face</t>
        </is>
      </c>
      <c r="H472" t="n">
        <v>44117</v>
      </c>
      <c r="I472" t="inlineStr">
        <is>
          <t>45 min</t>
        </is>
      </c>
      <c r="J472" s="29">
        <f>IF([@[Date visite]]="","",YEAR([@[Date visite]]))</f>
        <v/>
      </c>
      <c r="K472" s="29">
        <f>IF([@[Date visite]]="","",MONTH([@[Date visite]]))</f>
        <v/>
      </c>
      <c r="L472" s="29">
        <f>IF([@Secteur]="","",IF(ISNUMBER(MATCH([@Secteur],{"S1","S2","S3","S4","S5","S6"},0)),1,0))</f>
        <v/>
      </c>
      <c r="M472">
        <f>IF([@Identifiant]="","",XLOOKUP([@Identifiant],tblMedecins[Identifiant],tblMedecins[R?gion],""))</f>
        <v/>
      </c>
      <c r="N472">
        <f>IF([@RegionMedecin]="","",IF(OR([@RegionMedecin]="Nord",[@RegionMedecin]="Sud"),[@RegionMedecin],"Hors_cible"))</f>
        <v/>
      </c>
      <c r="O472" s="29">
        <f>IF([@[Dur?e de la visite]]="","",VALUE(SUBSTITUTE([@[Dur?e de la visite]]," min","")))</f>
        <v/>
      </c>
      <c r="P472" s="29">
        <f>IF([@[Mode de visite]]="","",--([@[Mode de visite]]="Face ? face"))</f>
        <v/>
      </c>
      <c r="Q472" s="29">
        <f>IF([@[Mode de visite]]="","",--([@[Mode de visite]]="Interaction ? distance"))</f>
        <v/>
      </c>
    </row>
    <row r="473">
      <c r="B473" t="inlineStr">
        <is>
          <t>BM00053</t>
        </is>
      </c>
      <c r="C473" t="inlineStr">
        <is>
          <t>Orban</t>
        </is>
      </c>
      <c r="D473" t="inlineStr">
        <is>
          <t>Venus</t>
        </is>
      </c>
      <c r="E473" t="inlineStr">
        <is>
          <t>S2</t>
        </is>
      </c>
      <c r="F473" t="inlineStr">
        <is>
          <t>Michel STROGOFF</t>
        </is>
      </c>
      <c r="G473" t="inlineStr">
        <is>
          <t>Face à face</t>
        </is>
      </c>
      <c r="H473" t="n">
        <v>44122</v>
      </c>
      <c r="I473" t="inlineStr">
        <is>
          <t>45 min</t>
        </is>
      </c>
      <c r="J473" s="29">
        <f>IF([@[Date visite]]="","",YEAR([@[Date visite]]))</f>
        <v/>
      </c>
      <c r="K473" s="29">
        <f>IF([@[Date visite]]="","",MONTH([@[Date visite]]))</f>
        <v/>
      </c>
      <c r="L473" s="29">
        <f>IF([@Secteur]="","",IF(ISNUMBER(MATCH([@Secteur],{"S1","S2","S3","S4","S5","S6"},0)),1,0))</f>
        <v/>
      </c>
      <c r="M473">
        <f>IF([@Identifiant]="","",XLOOKUP([@Identifiant],tblMedecins[Identifiant],tblMedecins[R?gion],""))</f>
        <v/>
      </c>
      <c r="N473">
        <f>IF([@RegionMedecin]="","",IF(OR([@RegionMedecin]="Nord",[@RegionMedecin]="Sud"),[@RegionMedecin],"Hors_cible"))</f>
        <v/>
      </c>
      <c r="O473" s="29">
        <f>IF([@[Dur?e de la visite]]="","",VALUE(SUBSTITUTE([@[Dur?e de la visite]]," min","")))</f>
        <v/>
      </c>
      <c r="P473" s="29">
        <f>IF([@[Mode de visite]]="","",--([@[Mode de visite]]="Face ? face"))</f>
        <v/>
      </c>
      <c r="Q473" s="29">
        <f>IF([@[Mode de visite]]="","",--([@[Mode de visite]]="Interaction ? distance"))</f>
        <v/>
      </c>
    </row>
    <row r="474">
      <c r="B474" t="inlineStr">
        <is>
          <t>BM00146</t>
        </is>
      </c>
      <c r="C474" t="inlineStr">
        <is>
          <t>Vidal</t>
        </is>
      </c>
      <c r="D474" t="inlineStr">
        <is>
          <t>Georges</t>
        </is>
      </c>
      <c r="E474" t="inlineStr">
        <is>
          <t>S2</t>
        </is>
      </c>
      <c r="F474" t="inlineStr">
        <is>
          <t>Michel STROGOFF</t>
        </is>
      </c>
      <c r="G474" t="inlineStr">
        <is>
          <t>Face à face</t>
        </is>
      </c>
      <c r="H474" t="n">
        <v>44141</v>
      </c>
      <c r="I474" t="inlineStr">
        <is>
          <t>45 min</t>
        </is>
      </c>
      <c r="J474" s="29">
        <f>IF([@[Date visite]]="","",YEAR([@[Date visite]]))</f>
        <v/>
      </c>
      <c r="K474" s="29">
        <f>IF([@[Date visite]]="","",MONTH([@[Date visite]]))</f>
        <v/>
      </c>
      <c r="L474" s="29">
        <f>IF([@Secteur]="","",IF(ISNUMBER(MATCH([@Secteur],{"S1","S2","S3","S4","S5","S6"},0)),1,0))</f>
        <v/>
      </c>
      <c r="M474">
        <f>IF([@Identifiant]="","",XLOOKUP([@Identifiant],tblMedecins[Identifiant],tblMedecins[R?gion],""))</f>
        <v/>
      </c>
      <c r="N474">
        <f>IF([@RegionMedecin]="","",IF(OR([@RegionMedecin]="Nord",[@RegionMedecin]="Sud"),[@RegionMedecin],"Hors_cible"))</f>
        <v/>
      </c>
      <c r="O474" s="29">
        <f>IF([@[Dur?e de la visite]]="","",VALUE(SUBSTITUTE([@[Dur?e de la visite]]," min","")))</f>
        <v/>
      </c>
      <c r="P474" s="29">
        <f>IF([@[Mode de visite]]="","",--([@[Mode de visite]]="Face ? face"))</f>
        <v/>
      </c>
      <c r="Q474" s="29">
        <f>IF([@[Mode de visite]]="","",--([@[Mode de visite]]="Interaction ? distance"))</f>
        <v/>
      </c>
    </row>
    <row r="475">
      <c r="B475" t="inlineStr">
        <is>
          <t>BM00094</t>
        </is>
      </c>
      <c r="C475" t="inlineStr">
        <is>
          <t>Vidal</t>
        </is>
      </c>
      <c r="D475" t="inlineStr">
        <is>
          <t>Berthe</t>
        </is>
      </c>
      <c r="E475" t="inlineStr">
        <is>
          <t>S4</t>
        </is>
      </c>
      <c r="F475" t="inlineStr">
        <is>
          <t>Agatha CHRISTIE</t>
        </is>
      </c>
      <c r="G475" t="inlineStr">
        <is>
          <t>Interaction à distance</t>
        </is>
      </c>
      <c r="H475" t="n">
        <v>43843</v>
      </c>
      <c r="I475" t="inlineStr">
        <is>
          <t>60 min</t>
        </is>
      </c>
      <c r="J475" s="29">
        <f>IF([@[Date visite]]="","",YEAR([@[Date visite]]))</f>
        <v/>
      </c>
      <c r="K475" s="29">
        <f>IF([@[Date visite]]="","",MONTH([@[Date visite]]))</f>
        <v/>
      </c>
      <c r="L475" s="29">
        <f>IF([@Secteur]="","",IF(ISNUMBER(MATCH([@Secteur],{"S1","S2","S3","S4","S5","S6"},0)),1,0))</f>
        <v/>
      </c>
      <c r="M475">
        <f>IF([@Identifiant]="","",XLOOKUP([@Identifiant],tblMedecins[Identifiant],tblMedecins[R?gion],""))</f>
        <v/>
      </c>
      <c r="N475">
        <f>IF([@RegionMedecin]="","",IF(OR([@RegionMedecin]="Nord",[@RegionMedecin]="Sud"),[@RegionMedecin],"Hors_cible"))</f>
        <v/>
      </c>
      <c r="O475" s="29">
        <f>IF([@[Dur?e de la visite]]="","",VALUE(SUBSTITUTE([@[Dur?e de la visite]]," min","")))</f>
        <v/>
      </c>
      <c r="P475" s="29">
        <f>IF([@[Mode de visite]]="","",--([@[Mode de visite]]="Face ? face"))</f>
        <v/>
      </c>
      <c r="Q475" s="29">
        <f>IF([@[Mode de visite]]="","",--([@[Mode de visite]]="Interaction ? distance"))</f>
        <v/>
      </c>
    </row>
    <row r="476">
      <c r="B476" t="inlineStr">
        <is>
          <t>BM00030</t>
        </is>
      </c>
      <c r="C476" t="inlineStr">
        <is>
          <t>Orban</t>
        </is>
      </c>
      <c r="D476" t="inlineStr">
        <is>
          <t>Zoltan</t>
        </is>
      </c>
      <c r="E476" t="inlineStr">
        <is>
          <t>S4</t>
        </is>
      </c>
      <c r="F476" t="inlineStr">
        <is>
          <t>Agatha CHRISTIE</t>
        </is>
      </c>
      <c r="G476" t="inlineStr">
        <is>
          <t>Interaction à distance</t>
        </is>
      </c>
      <c r="H476" t="n">
        <v>43846</v>
      </c>
      <c r="I476" t="inlineStr">
        <is>
          <t>60 min</t>
        </is>
      </c>
      <c r="J476" s="29">
        <f>IF([@[Date visite]]="","",YEAR([@[Date visite]]))</f>
        <v/>
      </c>
      <c r="K476" s="29">
        <f>IF([@[Date visite]]="","",MONTH([@[Date visite]]))</f>
        <v/>
      </c>
      <c r="L476" s="29">
        <f>IF([@Secteur]="","",IF(ISNUMBER(MATCH([@Secteur],{"S1","S2","S3","S4","S5","S6"},0)),1,0))</f>
        <v/>
      </c>
      <c r="M476">
        <f>IF([@Identifiant]="","",XLOOKUP([@Identifiant],tblMedecins[Identifiant],tblMedecins[R?gion],""))</f>
        <v/>
      </c>
      <c r="N476">
        <f>IF([@RegionMedecin]="","",IF(OR([@RegionMedecin]="Nord",[@RegionMedecin]="Sud"),[@RegionMedecin],"Hors_cible"))</f>
        <v/>
      </c>
      <c r="O476" s="29">
        <f>IF([@[Dur?e de la visite]]="","",VALUE(SUBSTITUTE([@[Dur?e de la visite]]," min","")))</f>
        <v/>
      </c>
      <c r="P476" s="29">
        <f>IF([@[Mode de visite]]="","",--([@[Mode de visite]]="Face ? face"))</f>
        <v/>
      </c>
      <c r="Q476" s="29">
        <f>IF([@[Mode de visite]]="","",--([@[Mode de visite]]="Interaction ? distance"))</f>
        <v/>
      </c>
    </row>
    <row r="477">
      <c r="B477" t="inlineStr">
        <is>
          <t>BM00047</t>
        </is>
      </c>
      <c r="C477" t="inlineStr">
        <is>
          <t>Hugo</t>
        </is>
      </c>
      <c r="D477" t="inlineStr">
        <is>
          <t>Hervé</t>
        </is>
      </c>
      <c r="E477" t="inlineStr">
        <is>
          <t>S4</t>
        </is>
      </c>
      <c r="F477" t="inlineStr">
        <is>
          <t>Agatha CHRISTIE</t>
        </is>
      </c>
      <c r="G477" t="inlineStr">
        <is>
          <t>Interaction à distance</t>
        </is>
      </c>
      <c r="H477" t="n">
        <v>43850</v>
      </c>
      <c r="I477" t="inlineStr">
        <is>
          <t>60 min</t>
        </is>
      </c>
      <c r="J477" s="29">
        <f>IF([@[Date visite]]="","",YEAR([@[Date visite]]))</f>
        <v/>
      </c>
      <c r="K477" s="29">
        <f>IF([@[Date visite]]="","",MONTH([@[Date visite]]))</f>
        <v/>
      </c>
      <c r="L477" s="29">
        <f>IF([@Secteur]="","",IF(ISNUMBER(MATCH([@Secteur],{"S1","S2","S3","S4","S5","S6"},0)),1,0))</f>
        <v/>
      </c>
      <c r="M477">
        <f>IF([@Identifiant]="","",XLOOKUP([@Identifiant],tblMedecins[Identifiant],tblMedecins[R?gion],""))</f>
        <v/>
      </c>
      <c r="N477">
        <f>IF([@RegionMedecin]="","",IF(OR([@RegionMedecin]="Nord",[@RegionMedecin]="Sud"),[@RegionMedecin],"Hors_cible"))</f>
        <v/>
      </c>
      <c r="O477" s="29">
        <f>IF([@[Dur?e de la visite]]="","",VALUE(SUBSTITUTE([@[Dur?e de la visite]]," min","")))</f>
        <v/>
      </c>
      <c r="P477" s="29">
        <f>IF([@[Mode de visite]]="","",--([@[Mode de visite]]="Face ? face"))</f>
        <v/>
      </c>
      <c r="Q477" s="29">
        <f>IF([@[Mode de visite]]="","",--([@[Mode de visite]]="Interaction ? distance"))</f>
        <v/>
      </c>
    </row>
    <row r="478">
      <c r="B478" t="inlineStr">
        <is>
          <t>BM00092</t>
        </is>
      </c>
      <c r="C478" t="inlineStr">
        <is>
          <t>Hugo</t>
        </is>
      </c>
      <c r="D478" t="inlineStr">
        <is>
          <t>Edith</t>
        </is>
      </c>
      <c r="E478" t="inlineStr">
        <is>
          <t>S4</t>
        </is>
      </c>
      <c r="F478" t="inlineStr">
        <is>
          <t>Agatha CHRISTIE</t>
        </is>
      </c>
      <c r="G478" t="inlineStr">
        <is>
          <t>Interaction à distance</t>
        </is>
      </c>
      <c r="H478" t="n">
        <v>43869</v>
      </c>
      <c r="I478" t="inlineStr">
        <is>
          <t>60 min</t>
        </is>
      </c>
      <c r="J478" s="29">
        <f>IF([@[Date visite]]="","",YEAR([@[Date visite]]))</f>
        <v/>
      </c>
      <c r="K478" s="29">
        <f>IF([@[Date visite]]="","",MONTH([@[Date visite]]))</f>
        <v/>
      </c>
      <c r="L478" s="29">
        <f>IF([@Secteur]="","",IF(ISNUMBER(MATCH([@Secteur],{"S1","S2","S3","S4","S5","S6"},0)),1,0))</f>
        <v/>
      </c>
      <c r="M478">
        <f>IF([@Identifiant]="","",XLOOKUP([@Identifiant],tblMedecins[Identifiant],tblMedecins[R?gion],""))</f>
        <v/>
      </c>
      <c r="N478">
        <f>IF([@RegionMedecin]="","",IF(OR([@RegionMedecin]="Nord",[@RegionMedecin]="Sud"),[@RegionMedecin],"Hors_cible"))</f>
        <v/>
      </c>
      <c r="O478" s="29">
        <f>IF([@[Dur?e de la visite]]="","",VALUE(SUBSTITUTE([@[Dur?e de la visite]]," min","")))</f>
        <v/>
      </c>
      <c r="P478" s="29">
        <f>IF([@[Mode de visite]]="","",--([@[Mode de visite]]="Face ? face"))</f>
        <v/>
      </c>
      <c r="Q478" s="29">
        <f>IF([@[Mode de visite]]="","",--([@[Mode de visite]]="Interaction ? distance"))</f>
        <v/>
      </c>
    </row>
    <row r="479">
      <c r="B479" t="inlineStr">
        <is>
          <t>BM00008</t>
        </is>
      </c>
      <c r="C479" t="inlineStr">
        <is>
          <t>Brassens</t>
        </is>
      </c>
      <c r="D479" t="inlineStr">
        <is>
          <t>Adèle</t>
        </is>
      </c>
      <c r="E479" t="inlineStr">
        <is>
          <t>S4</t>
        </is>
      </c>
      <c r="F479" t="inlineStr">
        <is>
          <t>Agatha CHRISTIE</t>
        </is>
      </c>
      <c r="G479" t="inlineStr">
        <is>
          <t>Interaction à distance</t>
        </is>
      </c>
      <c r="H479" t="n">
        <v>43880</v>
      </c>
      <c r="I479" t="inlineStr">
        <is>
          <t>60 min</t>
        </is>
      </c>
      <c r="J479" s="29">
        <f>IF([@[Date visite]]="","",YEAR([@[Date visite]]))</f>
        <v/>
      </c>
      <c r="K479" s="29">
        <f>IF([@[Date visite]]="","",MONTH([@[Date visite]]))</f>
        <v/>
      </c>
      <c r="L479" s="29">
        <f>IF([@Secteur]="","",IF(ISNUMBER(MATCH([@Secteur],{"S1","S2","S3","S4","S5","S6"},0)),1,0))</f>
        <v/>
      </c>
      <c r="M479">
        <f>IF([@Identifiant]="","",XLOOKUP([@Identifiant],tblMedecins[Identifiant],tblMedecins[R?gion],""))</f>
        <v/>
      </c>
      <c r="N479">
        <f>IF([@RegionMedecin]="","",IF(OR([@RegionMedecin]="Nord",[@RegionMedecin]="Sud"),[@RegionMedecin],"Hors_cible"))</f>
        <v/>
      </c>
      <c r="O479" s="29">
        <f>IF([@[Dur?e de la visite]]="","",VALUE(SUBSTITUTE([@[Dur?e de la visite]]," min","")))</f>
        <v/>
      </c>
      <c r="P479" s="29">
        <f>IF([@[Mode de visite]]="","",--([@[Mode de visite]]="Face ? face"))</f>
        <v/>
      </c>
      <c r="Q479" s="29">
        <f>IF([@[Mode de visite]]="","",--([@[Mode de visite]]="Interaction ? distance"))</f>
        <v/>
      </c>
    </row>
    <row r="480">
      <c r="B480" t="inlineStr">
        <is>
          <t>BM00084</t>
        </is>
      </c>
      <c r="C480" t="inlineStr">
        <is>
          <t>McCartney</t>
        </is>
      </c>
      <c r="D480" t="inlineStr">
        <is>
          <t>Josiane</t>
        </is>
      </c>
      <c r="E480" t="inlineStr">
        <is>
          <t>S4</t>
        </is>
      </c>
      <c r="F480" t="inlineStr">
        <is>
          <t>Agatha CHRISTIE</t>
        </is>
      </c>
      <c r="G480" t="inlineStr">
        <is>
          <t>Interaction à distance</t>
        </is>
      </c>
      <c r="H480" t="n">
        <v>43892</v>
      </c>
      <c r="I480" t="inlineStr">
        <is>
          <t>60 min</t>
        </is>
      </c>
      <c r="J480" s="29">
        <f>IF([@[Date visite]]="","",YEAR([@[Date visite]]))</f>
        <v/>
      </c>
      <c r="K480" s="29">
        <f>IF([@[Date visite]]="","",MONTH([@[Date visite]]))</f>
        <v/>
      </c>
      <c r="L480" s="29">
        <f>IF([@Secteur]="","",IF(ISNUMBER(MATCH([@Secteur],{"S1","S2","S3","S4","S5","S6"},0)),1,0))</f>
        <v/>
      </c>
      <c r="M480">
        <f>IF([@Identifiant]="","",XLOOKUP([@Identifiant],tblMedecins[Identifiant],tblMedecins[R?gion],""))</f>
        <v/>
      </c>
      <c r="N480">
        <f>IF([@RegionMedecin]="","",IF(OR([@RegionMedecin]="Nord",[@RegionMedecin]="Sud"),[@RegionMedecin],"Hors_cible"))</f>
        <v/>
      </c>
      <c r="O480" s="29">
        <f>IF([@[Dur?e de la visite]]="","",VALUE(SUBSTITUTE([@[Dur?e de la visite]]," min","")))</f>
        <v/>
      </c>
      <c r="P480" s="29">
        <f>IF([@[Mode de visite]]="","",--([@[Mode de visite]]="Face ? face"))</f>
        <v/>
      </c>
      <c r="Q480" s="29">
        <f>IF([@[Mode de visite]]="","",--([@[Mode de visite]]="Interaction ? distance"))</f>
        <v/>
      </c>
    </row>
    <row r="481">
      <c r="B481" t="inlineStr">
        <is>
          <t>BM00138</t>
        </is>
      </c>
      <c r="C481" t="inlineStr">
        <is>
          <t>Céline</t>
        </is>
      </c>
      <c r="D481" t="inlineStr">
        <is>
          <t>Valéry</t>
        </is>
      </c>
      <c r="E481" t="inlineStr">
        <is>
          <t>S4</t>
        </is>
      </c>
      <c r="F481" t="inlineStr">
        <is>
          <t>Agatha CHRISTIE</t>
        </is>
      </c>
      <c r="G481" t="inlineStr">
        <is>
          <t>Interaction à distance</t>
        </is>
      </c>
      <c r="H481" t="n">
        <v>43892</v>
      </c>
      <c r="I481" t="inlineStr">
        <is>
          <t>60 min</t>
        </is>
      </c>
      <c r="J481" s="29">
        <f>IF([@[Date visite]]="","",YEAR([@[Date visite]]))</f>
        <v/>
      </c>
      <c r="K481" s="29">
        <f>IF([@[Date visite]]="","",MONTH([@[Date visite]]))</f>
        <v/>
      </c>
      <c r="L481" s="29">
        <f>IF([@Secteur]="","",IF(ISNUMBER(MATCH([@Secteur],{"S1","S2","S3","S4","S5","S6"},0)),1,0))</f>
        <v/>
      </c>
      <c r="M481">
        <f>IF([@Identifiant]="","",XLOOKUP([@Identifiant],tblMedecins[Identifiant],tblMedecins[R?gion],""))</f>
        <v/>
      </c>
      <c r="N481">
        <f>IF([@RegionMedecin]="","",IF(OR([@RegionMedecin]="Nord",[@RegionMedecin]="Sud"),[@RegionMedecin],"Hors_cible"))</f>
        <v/>
      </c>
      <c r="O481" s="29">
        <f>IF([@[Dur?e de la visite]]="","",VALUE(SUBSTITUTE([@[Dur?e de la visite]]," min","")))</f>
        <v/>
      </c>
      <c r="P481" s="29">
        <f>IF([@[Mode de visite]]="","",--([@[Mode de visite]]="Face ? face"))</f>
        <v/>
      </c>
      <c r="Q481" s="29">
        <f>IF([@[Mode de visite]]="","",--([@[Mode de visite]]="Interaction ? distance"))</f>
        <v/>
      </c>
    </row>
    <row r="482">
      <c r="B482" t="inlineStr">
        <is>
          <t>BM00121</t>
        </is>
      </c>
      <c r="C482" t="inlineStr">
        <is>
          <t>Brassens</t>
        </is>
      </c>
      <c r="D482" t="inlineStr">
        <is>
          <t>Margaret</t>
        </is>
      </c>
      <c r="E482" t="inlineStr">
        <is>
          <t>S4</t>
        </is>
      </c>
      <c r="F482" t="inlineStr">
        <is>
          <t>Agatha CHRISTIE</t>
        </is>
      </c>
      <c r="G482" t="inlineStr">
        <is>
          <t>Interaction à distance</t>
        </is>
      </c>
      <c r="H482" t="n">
        <v>43903</v>
      </c>
      <c r="I482" t="inlineStr">
        <is>
          <t>60 min</t>
        </is>
      </c>
      <c r="J482" s="29">
        <f>IF([@[Date visite]]="","",YEAR([@[Date visite]]))</f>
        <v/>
      </c>
      <c r="K482" s="29">
        <f>IF([@[Date visite]]="","",MONTH([@[Date visite]]))</f>
        <v/>
      </c>
      <c r="L482" s="29">
        <f>IF([@Secteur]="","",IF(ISNUMBER(MATCH([@Secteur],{"S1","S2","S3","S4","S5","S6"},0)),1,0))</f>
        <v/>
      </c>
      <c r="M482">
        <f>IF([@Identifiant]="","",XLOOKUP([@Identifiant],tblMedecins[Identifiant],tblMedecins[R?gion],""))</f>
        <v/>
      </c>
      <c r="N482">
        <f>IF([@RegionMedecin]="","",IF(OR([@RegionMedecin]="Nord",[@RegionMedecin]="Sud"),[@RegionMedecin],"Hors_cible"))</f>
        <v/>
      </c>
      <c r="O482" s="29">
        <f>IF([@[Dur?e de la visite]]="","",VALUE(SUBSTITUTE([@[Dur?e de la visite]]," min","")))</f>
        <v/>
      </c>
      <c r="P482" s="29">
        <f>IF([@[Mode de visite]]="","",--([@[Mode de visite]]="Face ? face"))</f>
        <v/>
      </c>
      <c r="Q482" s="29">
        <f>IF([@[Mode de visite]]="","",--([@[Mode de visite]]="Interaction ? distance"))</f>
        <v/>
      </c>
    </row>
    <row r="483">
      <c r="B483" t="inlineStr">
        <is>
          <t>BM00090</t>
        </is>
      </c>
      <c r="C483" t="inlineStr">
        <is>
          <t>Michelet</t>
        </is>
      </c>
      <c r="D483" t="inlineStr">
        <is>
          <t>Jean-Jacques</t>
        </is>
      </c>
      <c r="E483" t="inlineStr">
        <is>
          <t>S4</t>
        </is>
      </c>
      <c r="F483" t="inlineStr">
        <is>
          <t>Agatha CHRISTIE</t>
        </is>
      </c>
      <c r="G483" t="inlineStr">
        <is>
          <t>Interaction à distance</t>
        </is>
      </c>
      <c r="H483" t="n">
        <v>43947</v>
      </c>
      <c r="I483" t="inlineStr">
        <is>
          <t>60 min</t>
        </is>
      </c>
      <c r="J483" s="29">
        <f>IF([@[Date visite]]="","",YEAR([@[Date visite]]))</f>
        <v/>
      </c>
      <c r="K483" s="29">
        <f>IF([@[Date visite]]="","",MONTH([@[Date visite]]))</f>
        <v/>
      </c>
      <c r="L483" s="29">
        <f>IF([@Secteur]="","",IF(ISNUMBER(MATCH([@Secteur],{"S1","S2","S3","S4","S5","S6"},0)),1,0))</f>
        <v/>
      </c>
      <c r="M483">
        <f>IF([@Identifiant]="","",XLOOKUP([@Identifiant],tblMedecins[Identifiant],tblMedecins[R?gion],""))</f>
        <v/>
      </c>
      <c r="N483">
        <f>IF([@RegionMedecin]="","",IF(OR([@RegionMedecin]="Nord",[@RegionMedecin]="Sud"),[@RegionMedecin],"Hors_cible"))</f>
        <v/>
      </c>
      <c r="O483" s="29">
        <f>IF([@[Dur?e de la visite]]="","",VALUE(SUBSTITUTE([@[Dur?e de la visite]]," min","")))</f>
        <v/>
      </c>
      <c r="P483" s="29">
        <f>IF([@[Mode de visite]]="","",--([@[Mode de visite]]="Face ? face"))</f>
        <v/>
      </c>
      <c r="Q483" s="29">
        <f>IF([@[Mode de visite]]="","",--([@[Mode de visite]]="Interaction ? distance"))</f>
        <v/>
      </c>
    </row>
    <row r="484">
      <c r="B484" t="inlineStr">
        <is>
          <t>BM00126</t>
        </is>
      </c>
      <c r="C484" t="inlineStr">
        <is>
          <t>Osaka</t>
        </is>
      </c>
      <c r="D484" t="inlineStr">
        <is>
          <t>Jacques</t>
        </is>
      </c>
      <c r="E484" t="inlineStr">
        <is>
          <t>S4</t>
        </is>
      </c>
      <c r="F484" t="inlineStr">
        <is>
          <t>Agatha CHRISTIE</t>
        </is>
      </c>
      <c r="G484" t="inlineStr">
        <is>
          <t>Interaction à distance</t>
        </is>
      </c>
      <c r="H484" t="n">
        <v>43972</v>
      </c>
      <c r="I484" t="inlineStr">
        <is>
          <t>60 min</t>
        </is>
      </c>
      <c r="J484" s="29">
        <f>IF([@[Date visite]]="","",YEAR([@[Date visite]]))</f>
        <v/>
      </c>
      <c r="K484" s="29">
        <f>IF([@[Date visite]]="","",MONTH([@[Date visite]]))</f>
        <v/>
      </c>
      <c r="L484" s="29">
        <f>IF([@Secteur]="","",IF(ISNUMBER(MATCH([@Secteur],{"S1","S2","S3","S4","S5","S6"},0)),1,0))</f>
        <v/>
      </c>
      <c r="M484">
        <f>IF([@Identifiant]="","",XLOOKUP([@Identifiant],tblMedecins[Identifiant],tblMedecins[R?gion],""))</f>
        <v/>
      </c>
      <c r="N484">
        <f>IF([@RegionMedecin]="","",IF(OR([@RegionMedecin]="Nord",[@RegionMedecin]="Sud"),[@RegionMedecin],"Hors_cible"))</f>
        <v/>
      </c>
      <c r="O484" s="29">
        <f>IF([@[Dur?e de la visite]]="","",VALUE(SUBSTITUTE([@[Dur?e de la visite]]," min","")))</f>
        <v/>
      </c>
      <c r="P484" s="29">
        <f>IF([@[Mode de visite]]="","",--([@[Mode de visite]]="Face ? face"))</f>
        <v/>
      </c>
      <c r="Q484" s="29">
        <f>IF([@[Mode de visite]]="","",--([@[Mode de visite]]="Interaction ? distance"))</f>
        <v/>
      </c>
    </row>
    <row r="485">
      <c r="B485" t="inlineStr">
        <is>
          <t>BM00023</t>
        </is>
      </c>
      <c r="C485" t="inlineStr">
        <is>
          <t>Lennon</t>
        </is>
      </c>
      <c r="D485" t="inlineStr">
        <is>
          <t>Louis</t>
        </is>
      </c>
      <c r="E485" t="inlineStr">
        <is>
          <t>S4</t>
        </is>
      </c>
      <c r="F485" t="inlineStr">
        <is>
          <t>Agatha CHRISTIE</t>
        </is>
      </c>
      <c r="G485" t="inlineStr">
        <is>
          <t>Interaction à distance</t>
        </is>
      </c>
      <c r="H485" t="n">
        <v>43975</v>
      </c>
      <c r="I485" t="inlineStr">
        <is>
          <t>60 min</t>
        </is>
      </c>
      <c r="J485" s="29">
        <f>IF([@[Date visite]]="","",YEAR([@[Date visite]]))</f>
        <v/>
      </c>
      <c r="K485" s="29">
        <f>IF([@[Date visite]]="","",MONTH([@[Date visite]]))</f>
        <v/>
      </c>
      <c r="L485" s="29">
        <f>IF([@Secteur]="","",IF(ISNUMBER(MATCH([@Secteur],{"S1","S2","S3","S4","S5","S6"},0)),1,0))</f>
        <v/>
      </c>
      <c r="M485">
        <f>IF([@Identifiant]="","",XLOOKUP([@Identifiant],tblMedecins[Identifiant],tblMedecins[R?gion],""))</f>
        <v/>
      </c>
      <c r="N485">
        <f>IF([@RegionMedecin]="","",IF(OR([@RegionMedecin]="Nord",[@RegionMedecin]="Sud"),[@RegionMedecin],"Hors_cible"))</f>
        <v/>
      </c>
      <c r="O485" s="29">
        <f>IF([@[Dur?e de la visite]]="","",VALUE(SUBSTITUTE([@[Dur?e de la visite]]," min","")))</f>
        <v/>
      </c>
      <c r="P485" s="29">
        <f>IF([@[Mode de visite]]="","",--([@[Mode de visite]]="Face ? face"))</f>
        <v/>
      </c>
      <c r="Q485" s="29">
        <f>IF([@[Mode de visite]]="","",--([@[Mode de visite]]="Interaction ? distance"))</f>
        <v/>
      </c>
    </row>
    <row r="486">
      <c r="B486" t="inlineStr">
        <is>
          <t>BM00149</t>
        </is>
      </c>
      <c r="C486" t="inlineStr">
        <is>
          <t>Michalo</t>
        </is>
      </c>
      <c r="D486" t="inlineStr">
        <is>
          <t>Pauline</t>
        </is>
      </c>
      <c r="E486" t="inlineStr">
        <is>
          <t>S4</t>
        </is>
      </c>
      <c r="F486" t="inlineStr">
        <is>
          <t>Agatha CHRISTIE</t>
        </is>
      </c>
      <c r="G486" t="inlineStr">
        <is>
          <t>Interaction à distance</t>
        </is>
      </c>
      <c r="H486" t="n">
        <v>43978</v>
      </c>
      <c r="I486" t="inlineStr">
        <is>
          <t>60 min</t>
        </is>
      </c>
      <c r="J486" s="29">
        <f>IF([@[Date visite]]="","",YEAR([@[Date visite]]))</f>
        <v/>
      </c>
      <c r="K486" s="29">
        <f>IF([@[Date visite]]="","",MONTH([@[Date visite]]))</f>
        <v/>
      </c>
      <c r="L486" s="29">
        <f>IF([@Secteur]="","",IF(ISNUMBER(MATCH([@Secteur],{"S1","S2","S3","S4","S5","S6"},0)),1,0))</f>
        <v/>
      </c>
      <c r="M486">
        <f>IF([@Identifiant]="","",XLOOKUP([@Identifiant],tblMedecins[Identifiant],tblMedecins[R?gion],""))</f>
        <v/>
      </c>
      <c r="N486">
        <f>IF([@RegionMedecin]="","",IF(OR([@RegionMedecin]="Nord",[@RegionMedecin]="Sud"),[@RegionMedecin],"Hors_cible"))</f>
        <v/>
      </c>
      <c r="O486" s="29">
        <f>IF([@[Dur?e de la visite]]="","",VALUE(SUBSTITUTE([@[Dur?e de la visite]]," min","")))</f>
        <v/>
      </c>
      <c r="P486" s="29">
        <f>IF([@[Mode de visite]]="","",--([@[Mode de visite]]="Face ? face"))</f>
        <v/>
      </c>
      <c r="Q486" s="29">
        <f>IF([@[Mode de visite]]="","",--([@[Mode de visite]]="Interaction ? distance"))</f>
        <v/>
      </c>
    </row>
    <row r="487">
      <c r="B487" t="inlineStr">
        <is>
          <t>BM00026</t>
        </is>
      </c>
      <c r="C487" t="inlineStr">
        <is>
          <t>Céline</t>
        </is>
      </c>
      <c r="D487" t="inlineStr">
        <is>
          <t>Philomène</t>
        </is>
      </c>
      <c r="E487" t="inlineStr">
        <is>
          <t>S4</t>
        </is>
      </c>
      <c r="F487" t="inlineStr">
        <is>
          <t>Agatha CHRISTIE</t>
        </is>
      </c>
      <c r="G487" t="inlineStr">
        <is>
          <t>Interaction à distance</t>
        </is>
      </c>
      <c r="H487" t="n">
        <v>44008</v>
      </c>
      <c r="I487" t="inlineStr">
        <is>
          <t>60 min</t>
        </is>
      </c>
      <c r="J487" s="29">
        <f>IF([@[Date visite]]="","",YEAR([@[Date visite]]))</f>
        <v/>
      </c>
      <c r="K487" s="29">
        <f>IF([@[Date visite]]="","",MONTH([@[Date visite]]))</f>
        <v/>
      </c>
      <c r="L487" s="29">
        <f>IF([@Secteur]="","",IF(ISNUMBER(MATCH([@Secteur],{"S1","S2","S3","S4","S5","S6"},0)),1,0))</f>
        <v/>
      </c>
      <c r="M487">
        <f>IF([@Identifiant]="","",XLOOKUP([@Identifiant],tblMedecins[Identifiant],tblMedecins[R?gion],""))</f>
        <v/>
      </c>
      <c r="N487">
        <f>IF([@RegionMedecin]="","",IF(OR([@RegionMedecin]="Nord",[@RegionMedecin]="Sud"),[@RegionMedecin],"Hors_cible"))</f>
        <v/>
      </c>
      <c r="O487" s="29">
        <f>IF([@[Dur?e de la visite]]="","",VALUE(SUBSTITUTE([@[Dur?e de la visite]]," min","")))</f>
        <v/>
      </c>
      <c r="P487" s="29">
        <f>IF([@[Mode de visite]]="","",--([@[Mode de visite]]="Face ? face"))</f>
        <v/>
      </c>
      <c r="Q487" s="29">
        <f>IF([@[Mode de visite]]="","",--([@[Mode de visite]]="Interaction ? distance"))</f>
        <v/>
      </c>
    </row>
    <row r="488">
      <c r="B488" t="inlineStr">
        <is>
          <t>BM00048</t>
        </is>
      </c>
      <c r="C488" t="inlineStr">
        <is>
          <t>Vidal</t>
        </is>
      </c>
      <c r="D488" t="inlineStr">
        <is>
          <t>Jean-Claude</t>
        </is>
      </c>
      <c r="E488" t="inlineStr">
        <is>
          <t>S4</t>
        </is>
      </c>
      <c r="F488" t="inlineStr">
        <is>
          <t>Agatha CHRISTIE</t>
        </is>
      </c>
      <c r="G488" t="inlineStr">
        <is>
          <t>Interaction à distance</t>
        </is>
      </c>
      <c r="H488" t="n">
        <v>44012</v>
      </c>
      <c r="I488" t="inlineStr">
        <is>
          <t>60 min</t>
        </is>
      </c>
      <c r="J488" s="29">
        <f>IF([@[Date visite]]="","",YEAR([@[Date visite]]))</f>
        <v/>
      </c>
      <c r="K488" s="29">
        <f>IF([@[Date visite]]="","",MONTH([@[Date visite]]))</f>
        <v/>
      </c>
      <c r="L488" s="29">
        <f>IF([@Secteur]="","",IF(ISNUMBER(MATCH([@Secteur],{"S1","S2","S3","S4","S5","S6"},0)),1,0))</f>
        <v/>
      </c>
      <c r="M488">
        <f>IF([@Identifiant]="","",XLOOKUP([@Identifiant],tblMedecins[Identifiant],tblMedecins[R?gion],""))</f>
        <v/>
      </c>
      <c r="N488">
        <f>IF([@RegionMedecin]="","",IF(OR([@RegionMedecin]="Nord",[@RegionMedecin]="Sud"),[@RegionMedecin],"Hors_cible"))</f>
        <v/>
      </c>
      <c r="O488" s="29">
        <f>IF([@[Dur?e de la visite]]="","",VALUE(SUBSTITUTE([@[Dur?e de la visite]]," min","")))</f>
        <v/>
      </c>
      <c r="P488" s="29">
        <f>IF([@[Mode de visite]]="","",--([@[Mode de visite]]="Face ? face"))</f>
        <v/>
      </c>
      <c r="Q488" s="29">
        <f>IF([@[Mode de visite]]="","",--([@[Mode de visite]]="Interaction ? distance"))</f>
        <v/>
      </c>
    </row>
    <row r="489">
      <c r="B489" t="inlineStr">
        <is>
          <t>BM00041</t>
        </is>
      </c>
      <c r="C489" t="inlineStr">
        <is>
          <t>McCartney</t>
        </is>
      </c>
      <c r="D489" t="inlineStr">
        <is>
          <t>Berthe</t>
        </is>
      </c>
      <c r="E489" t="inlineStr">
        <is>
          <t>S4</t>
        </is>
      </c>
      <c r="F489" t="inlineStr">
        <is>
          <t>Agatha CHRISTIE</t>
        </is>
      </c>
      <c r="G489" t="inlineStr">
        <is>
          <t>Interaction à distance</t>
        </is>
      </c>
      <c r="H489" t="n">
        <v>44024</v>
      </c>
      <c r="I489" t="inlineStr">
        <is>
          <t>60 min</t>
        </is>
      </c>
      <c r="J489" s="29">
        <f>IF([@[Date visite]]="","",YEAR([@[Date visite]]))</f>
        <v/>
      </c>
      <c r="K489" s="29">
        <f>IF([@[Date visite]]="","",MONTH([@[Date visite]]))</f>
        <v/>
      </c>
      <c r="L489" s="29">
        <f>IF([@Secteur]="","",IF(ISNUMBER(MATCH([@Secteur],{"S1","S2","S3","S4","S5","S6"},0)),1,0))</f>
        <v/>
      </c>
      <c r="M489">
        <f>IF([@Identifiant]="","",XLOOKUP([@Identifiant],tblMedecins[Identifiant],tblMedecins[R?gion],""))</f>
        <v/>
      </c>
      <c r="N489">
        <f>IF([@RegionMedecin]="","",IF(OR([@RegionMedecin]="Nord",[@RegionMedecin]="Sud"),[@RegionMedecin],"Hors_cible"))</f>
        <v/>
      </c>
      <c r="O489" s="29">
        <f>IF([@[Dur?e de la visite]]="","",VALUE(SUBSTITUTE([@[Dur?e de la visite]]," min","")))</f>
        <v/>
      </c>
      <c r="P489" s="29">
        <f>IF([@[Mode de visite]]="","",--([@[Mode de visite]]="Face ? face"))</f>
        <v/>
      </c>
      <c r="Q489" s="29">
        <f>IF([@[Mode de visite]]="","",--([@[Mode de visite]]="Interaction ? distance"))</f>
        <v/>
      </c>
    </row>
    <row r="490">
      <c r="B490" t="inlineStr">
        <is>
          <t>BM00150</t>
        </is>
      </c>
      <c r="C490" t="inlineStr">
        <is>
          <t>Osaka</t>
        </is>
      </c>
      <c r="D490" t="inlineStr">
        <is>
          <t>Zinedine</t>
        </is>
      </c>
      <c r="E490" t="inlineStr">
        <is>
          <t>S4</t>
        </is>
      </c>
      <c r="F490" t="inlineStr">
        <is>
          <t>Agatha CHRISTIE</t>
        </is>
      </c>
      <c r="G490" t="inlineStr">
        <is>
          <t>Interaction à distance</t>
        </is>
      </c>
      <c r="H490" t="n">
        <v>44039</v>
      </c>
      <c r="I490" t="inlineStr">
        <is>
          <t>60 min</t>
        </is>
      </c>
      <c r="J490" s="29">
        <f>IF([@[Date visite]]="","",YEAR([@[Date visite]]))</f>
        <v/>
      </c>
      <c r="K490" s="29">
        <f>IF([@[Date visite]]="","",MONTH([@[Date visite]]))</f>
        <v/>
      </c>
      <c r="L490" s="29">
        <f>IF([@Secteur]="","",IF(ISNUMBER(MATCH([@Secteur],{"S1","S2","S3","S4","S5","S6"},0)),1,0))</f>
        <v/>
      </c>
      <c r="M490">
        <f>IF([@Identifiant]="","",XLOOKUP([@Identifiant],tblMedecins[Identifiant],tblMedecins[R?gion],""))</f>
        <v/>
      </c>
      <c r="N490">
        <f>IF([@RegionMedecin]="","",IF(OR([@RegionMedecin]="Nord",[@RegionMedecin]="Sud"),[@RegionMedecin],"Hors_cible"))</f>
        <v/>
      </c>
      <c r="O490" s="29">
        <f>IF([@[Dur?e de la visite]]="","",VALUE(SUBSTITUTE([@[Dur?e de la visite]]," min","")))</f>
        <v/>
      </c>
      <c r="P490" s="29">
        <f>IF([@[Mode de visite]]="","",--([@[Mode de visite]]="Face ? face"))</f>
        <v/>
      </c>
      <c r="Q490" s="29">
        <f>IF([@[Mode de visite]]="","",--([@[Mode de visite]]="Interaction ? distance"))</f>
        <v/>
      </c>
    </row>
    <row r="491">
      <c r="B491" t="inlineStr">
        <is>
          <t>BM00040</t>
        </is>
      </c>
      <c r="C491" t="inlineStr">
        <is>
          <t>Zeta-Jones</t>
        </is>
      </c>
      <c r="D491" t="inlineStr">
        <is>
          <t>Valéry</t>
        </is>
      </c>
      <c r="E491" t="inlineStr">
        <is>
          <t>S4</t>
        </is>
      </c>
      <c r="F491" t="inlineStr">
        <is>
          <t>Agatha CHRISTIE</t>
        </is>
      </c>
      <c r="G491" t="inlineStr">
        <is>
          <t>Interaction à distance</t>
        </is>
      </c>
      <c r="H491" t="n">
        <v>44045</v>
      </c>
      <c r="I491" t="inlineStr">
        <is>
          <t>60 min</t>
        </is>
      </c>
      <c r="J491" s="29">
        <f>IF([@[Date visite]]="","",YEAR([@[Date visite]]))</f>
        <v/>
      </c>
      <c r="K491" s="29">
        <f>IF([@[Date visite]]="","",MONTH([@[Date visite]]))</f>
        <v/>
      </c>
      <c r="L491" s="29">
        <f>IF([@Secteur]="","",IF(ISNUMBER(MATCH([@Secteur],{"S1","S2","S3","S4","S5","S6"},0)),1,0))</f>
        <v/>
      </c>
      <c r="M491">
        <f>IF([@Identifiant]="","",XLOOKUP([@Identifiant],tblMedecins[Identifiant],tblMedecins[R?gion],""))</f>
        <v/>
      </c>
      <c r="N491">
        <f>IF([@RegionMedecin]="","",IF(OR([@RegionMedecin]="Nord",[@RegionMedecin]="Sud"),[@RegionMedecin],"Hors_cible"))</f>
        <v/>
      </c>
      <c r="O491" s="29">
        <f>IF([@[Dur?e de la visite]]="","",VALUE(SUBSTITUTE([@[Dur?e de la visite]]," min","")))</f>
        <v/>
      </c>
      <c r="P491" s="29">
        <f>IF([@[Mode de visite]]="","",--([@[Mode de visite]]="Face ? face"))</f>
        <v/>
      </c>
      <c r="Q491" s="29">
        <f>IF([@[Mode de visite]]="","",--([@[Mode de visite]]="Interaction ? distance"))</f>
        <v/>
      </c>
    </row>
    <row r="492">
      <c r="B492" t="inlineStr">
        <is>
          <t>BM00107</t>
        </is>
      </c>
      <c r="C492" t="inlineStr">
        <is>
          <t>McCartney</t>
        </is>
      </c>
      <c r="D492" t="inlineStr">
        <is>
          <t>Hildegarde</t>
        </is>
      </c>
      <c r="E492" t="inlineStr">
        <is>
          <t>S4</t>
        </is>
      </c>
      <c r="F492" t="inlineStr">
        <is>
          <t>Agatha CHRISTIE</t>
        </is>
      </c>
      <c r="G492" t="inlineStr">
        <is>
          <t>Interaction à distance</t>
        </is>
      </c>
      <c r="H492" t="n">
        <v>44064</v>
      </c>
      <c r="I492" t="inlineStr">
        <is>
          <t>60 min</t>
        </is>
      </c>
      <c r="J492" s="29">
        <f>IF([@[Date visite]]="","",YEAR([@[Date visite]]))</f>
        <v/>
      </c>
      <c r="K492" s="29">
        <f>IF([@[Date visite]]="","",MONTH([@[Date visite]]))</f>
        <v/>
      </c>
      <c r="L492" s="29">
        <f>IF([@Secteur]="","",IF(ISNUMBER(MATCH([@Secteur],{"S1","S2","S3","S4","S5","S6"},0)),1,0))</f>
        <v/>
      </c>
      <c r="M492">
        <f>IF([@Identifiant]="","",XLOOKUP([@Identifiant],tblMedecins[Identifiant],tblMedecins[R?gion],""))</f>
        <v/>
      </c>
      <c r="N492">
        <f>IF([@RegionMedecin]="","",IF(OR([@RegionMedecin]="Nord",[@RegionMedecin]="Sud"),[@RegionMedecin],"Hors_cible"))</f>
        <v/>
      </c>
      <c r="O492" s="29">
        <f>IF([@[Dur?e de la visite]]="","",VALUE(SUBSTITUTE([@[Dur?e de la visite]]," min","")))</f>
        <v/>
      </c>
      <c r="P492" s="29">
        <f>IF([@[Mode de visite]]="","",--([@[Mode de visite]]="Face ? face"))</f>
        <v/>
      </c>
      <c r="Q492" s="29">
        <f>IF([@[Mode de visite]]="","",--([@[Mode de visite]]="Interaction ? distance"))</f>
        <v/>
      </c>
    </row>
    <row r="493">
      <c r="B493" t="inlineStr">
        <is>
          <t>BM00052</t>
        </is>
      </c>
      <c r="C493" t="inlineStr">
        <is>
          <t>Michalo</t>
        </is>
      </c>
      <c r="D493" t="inlineStr">
        <is>
          <t>Julia</t>
        </is>
      </c>
      <c r="E493" t="inlineStr">
        <is>
          <t>S4</t>
        </is>
      </c>
      <c r="F493" t="inlineStr">
        <is>
          <t>Agatha CHRISTIE</t>
        </is>
      </c>
      <c r="G493" t="inlineStr">
        <is>
          <t>Interaction à distance</t>
        </is>
      </c>
      <c r="H493" t="n">
        <v>44065</v>
      </c>
      <c r="I493" t="inlineStr">
        <is>
          <t>60 min</t>
        </is>
      </c>
      <c r="J493" s="29">
        <f>IF([@[Date visite]]="","",YEAR([@[Date visite]]))</f>
        <v/>
      </c>
      <c r="K493" s="29">
        <f>IF([@[Date visite]]="","",MONTH([@[Date visite]]))</f>
        <v/>
      </c>
      <c r="L493" s="29">
        <f>IF([@Secteur]="","",IF(ISNUMBER(MATCH([@Secteur],{"S1","S2","S3","S4","S5","S6"},0)),1,0))</f>
        <v/>
      </c>
      <c r="M493">
        <f>IF([@Identifiant]="","",XLOOKUP([@Identifiant],tblMedecins[Identifiant],tblMedecins[R?gion],""))</f>
        <v/>
      </c>
      <c r="N493">
        <f>IF([@RegionMedecin]="","",IF(OR([@RegionMedecin]="Nord",[@RegionMedecin]="Sud"),[@RegionMedecin],"Hors_cible"))</f>
        <v/>
      </c>
      <c r="O493" s="29">
        <f>IF([@[Dur?e de la visite]]="","",VALUE(SUBSTITUTE([@[Dur?e de la visite]]," min","")))</f>
        <v/>
      </c>
      <c r="P493" s="29">
        <f>IF([@[Mode de visite]]="","",--([@[Mode de visite]]="Face ? face"))</f>
        <v/>
      </c>
      <c r="Q493" s="29">
        <f>IF([@[Mode de visite]]="","",--([@[Mode de visite]]="Interaction ? distance"))</f>
        <v/>
      </c>
    </row>
    <row r="494">
      <c r="B494" t="inlineStr">
        <is>
          <t>BM00099</t>
        </is>
      </c>
      <c r="C494" t="inlineStr">
        <is>
          <t>Hugo</t>
        </is>
      </c>
      <c r="D494" t="inlineStr">
        <is>
          <t>Camille</t>
        </is>
      </c>
      <c r="E494" t="inlineStr">
        <is>
          <t>S4</t>
        </is>
      </c>
      <c r="F494" t="inlineStr">
        <is>
          <t>Agatha CHRISTIE</t>
        </is>
      </c>
      <c r="G494" t="inlineStr">
        <is>
          <t>Interaction à distance</t>
        </is>
      </c>
      <c r="H494" t="n">
        <v>44109</v>
      </c>
      <c r="I494" t="inlineStr">
        <is>
          <t>60 min</t>
        </is>
      </c>
      <c r="J494" s="29">
        <f>IF([@[Date visite]]="","",YEAR([@[Date visite]]))</f>
        <v/>
      </c>
      <c r="K494" s="29">
        <f>IF([@[Date visite]]="","",MONTH([@[Date visite]]))</f>
        <v/>
      </c>
      <c r="L494" s="29">
        <f>IF([@Secteur]="","",IF(ISNUMBER(MATCH([@Secteur],{"S1","S2","S3","S4","S5","S6"},0)),1,0))</f>
        <v/>
      </c>
      <c r="M494">
        <f>IF([@Identifiant]="","",XLOOKUP([@Identifiant],tblMedecins[Identifiant],tblMedecins[R?gion],""))</f>
        <v/>
      </c>
      <c r="N494">
        <f>IF([@RegionMedecin]="","",IF(OR([@RegionMedecin]="Nord",[@RegionMedecin]="Sud"),[@RegionMedecin],"Hors_cible"))</f>
        <v/>
      </c>
      <c r="O494" s="29">
        <f>IF([@[Dur?e de la visite]]="","",VALUE(SUBSTITUTE([@[Dur?e de la visite]]," min","")))</f>
        <v/>
      </c>
      <c r="P494" s="29">
        <f>IF([@[Mode de visite]]="","",--([@[Mode de visite]]="Face ? face"))</f>
        <v/>
      </c>
      <c r="Q494" s="29">
        <f>IF([@[Mode de visite]]="","",--([@[Mode de visite]]="Interaction ? distance"))</f>
        <v/>
      </c>
    </row>
    <row r="495">
      <c r="B495" t="inlineStr">
        <is>
          <t>BM00059</t>
        </is>
      </c>
      <c r="C495" t="inlineStr">
        <is>
          <t>Hugo</t>
        </is>
      </c>
      <c r="D495" t="inlineStr">
        <is>
          <t>Josiane</t>
        </is>
      </c>
      <c r="E495" t="inlineStr">
        <is>
          <t>S4</t>
        </is>
      </c>
      <c r="F495" t="inlineStr">
        <is>
          <t>Agatha CHRISTIE</t>
        </is>
      </c>
      <c r="G495" t="inlineStr">
        <is>
          <t>Interaction à distance</t>
        </is>
      </c>
      <c r="H495" t="n">
        <v>44112</v>
      </c>
      <c r="I495" t="inlineStr">
        <is>
          <t>60 min</t>
        </is>
      </c>
      <c r="J495" s="29">
        <f>IF([@[Date visite]]="","",YEAR([@[Date visite]]))</f>
        <v/>
      </c>
      <c r="K495" s="29">
        <f>IF([@[Date visite]]="","",MONTH([@[Date visite]]))</f>
        <v/>
      </c>
      <c r="L495" s="29">
        <f>IF([@Secteur]="","",IF(ISNUMBER(MATCH([@Secteur],{"S1","S2","S3","S4","S5","S6"},0)),1,0))</f>
        <v/>
      </c>
      <c r="M495">
        <f>IF([@Identifiant]="","",XLOOKUP([@Identifiant],tblMedecins[Identifiant],tblMedecins[R?gion],""))</f>
        <v/>
      </c>
      <c r="N495">
        <f>IF([@RegionMedecin]="","",IF(OR([@RegionMedecin]="Nord",[@RegionMedecin]="Sud"),[@RegionMedecin],"Hors_cible"))</f>
        <v/>
      </c>
      <c r="O495" s="29">
        <f>IF([@[Dur?e de la visite]]="","",VALUE(SUBSTITUTE([@[Dur?e de la visite]]," min","")))</f>
        <v/>
      </c>
      <c r="P495" s="29">
        <f>IF([@[Mode de visite]]="","",--([@[Mode de visite]]="Face ? face"))</f>
        <v/>
      </c>
      <c r="Q495" s="29">
        <f>IF([@[Mode de visite]]="","",--([@[Mode de visite]]="Interaction ? distance"))</f>
        <v/>
      </c>
    </row>
    <row r="496">
      <c r="B496" t="inlineStr">
        <is>
          <t>BM00096</t>
        </is>
      </c>
      <c r="C496" t="inlineStr">
        <is>
          <t>Brassens</t>
        </is>
      </c>
      <c r="D496" t="inlineStr">
        <is>
          <t>Judie</t>
        </is>
      </c>
      <c r="E496" t="inlineStr">
        <is>
          <t>S4</t>
        </is>
      </c>
      <c r="F496" t="inlineStr">
        <is>
          <t>Agatha CHRISTIE</t>
        </is>
      </c>
      <c r="G496" t="inlineStr">
        <is>
          <t>Interaction à distance</t>
        </is>
      </c>
      <c r="H496" t="n">
        <v>44128</v>
      </c>
      <c r="I496" t="inlineStr">
        <is>
          <t>60 min</t>
        </is>
      </c>
      <c r="J496" s="29">
        <f>IF([@[Date visite]]="","",YEAR([@[Date visite]]))</f>
        <v/>
      </c>
      <c r="K496" s="29">
        <f>IF([@[Date visite]]="","",MONTH([@[Date visite]]))</f>
        <v/>
      </c>
      <c r="L496" s="29">
        <f>IF([@Secteur]="","",IF(ISNUMBER(MATCH([@Secteur],{"S1","S2","S3","S4","S5","S6"},0)),1,0))</f>
        <v/>
      </c>
      <c r="M496">
        <f>IF([@Identifiant]="","",XLOOKUP([@Identifiant],tblMedecins[Identifiant],tblMedecins[R?gion],""))</f>
        <v/>
      </c>
      <c r="N496">
        <f>IF([@RegionMedecin]="","",IF(OR([@RegionMedecin]="Nord",[@RegionMedecin]="Sud"),[@RegionMedecin],"Hors_cible"))</f>
        <v/>
      </c>
      <c r="O496" s="29">
        <f>IF([@[Dur?e de la visite]]="","",VALUE(SUBSTITUTE([@[Dur?e de la visite]]," min","")))</f>
        <v/>
      </c>
      <c r="P496" s="29">
        <f>IF([@[Mode de visite]]="","",--([@[Mode de visite]]="Face ? face"))</f>
        <v/>
      </c>
      <c r="Q496" s="29">
        <f>IF([@[Mode de visite]]="","",--([@[Mode de visite]]="Interaction ? distance"))</f>
        <v/>
      </c>
    </row>
    <row r="497">
      <c r="B497" t="inlineStr">
        <is>
          <t>BM00144</t>
        </is>
      </c>
      <c r="C497" t="inlineStr">
        <is>
          <t>Michalo</t>
        </is>
      </c>
      <c r="D497" t="inlineStr">
        <is>
          <t>Hervé</t>
        </is>
      </c>
      <c r="E497" t="inlineStr">
        <is>
          <t>S4</t>
        </is>
      </c>
      <c r="F497" t="inlineStr">
        <is>
          <t>Agatha CHRISTIE</t>
        </is>
      </c>
      <c r="G497" t="inlineStr">
        <is>
          <t>Interaction à distance</t>
        </is>
      </c>
      <c r="H497" t="n">
        <v>44132</v>
      </c>
      <c r="I497" t="inlineStr">
        <is>
          <t>60 min</t>
        </is>
      </c>
      <c r="J497" s="29">
        <f>IF([@[Date visite]]="","",YEAR([@[Date visite]]))</f>
        <v/>
      </c>
      <c r="K497" s="29">
        <f>IF([@[Date visite]]="","",MONTH([@[Date visite]]))</f>
        <v/>
      </c>
      <c r="L497" s="29">
        <f>IF([@Secteur]="","",IF(ISNUMBER(MATCH([@Secteur],{"S1","S2","S3","S4","S5","S6"},0)),1,0))</f>
        <v/>
      </c>
      <c r="M497">
        <f>IF([@Identifiant]="","",XLOOKUP([@Identifiant],tblMedecins[Identifiant],tblMedecins[R?gion],""))</f>
        <v/>
      </c>
      <c r="N497">
        <f>IF([@RegionMedecin]="","",IF(OR([@RegionMedecin]="Nord",[@RegionMedecin]="Sud"),[@RegionMedecin],"Hors_cible"))</f>
        <v/>
      </c>
      <c r="O497" s="29">
        <f>IF([@[Dur?e de la visite]]="","",VALUE(SUBSTITUTE([@[Dur?e de la visite]]," min","")))</f>
        <v/>
      </c>
      <c r="P497" s="29">
        <f>IF([@[Mode de visite]]="","",--([@[Mode de visite]]="Face ? face"))</f>
        <v/>
      </c>
      <c r="Q497" s="29">
        <f>IF([@[Mode de visite]]="","",--([@[Mode de visite]]="Interaction ? distance"))</f>
        <v/>
      </c>
    </row>
    <row r="498">
      <c r="B498" t="inlineStr">
        <is>
          <t>BM00085</t>
        </is>
      </c>
      <c r="C498" t="inlineStr">
        <is>
          <t>Hugo</t>
        </is>
      </c>
      <c r="D498" t="inlineStr">
        <is>
          <t>Fernande</t>
        </is>
      </c>
      <c r="E498" t="inlineStr">
        <is>
          <t>S4</t>
        </is>
      </c>
      <c r="F498" t="inlineStr">
        <is>
          <t>Agatha CHRISTIE</t>
        </is>
      </c>
      <c r="G498" t="inlineStr">
        <is>
          <t>Interaction à distance</t>
        </is>
      </c>
      <c r="H498" t="n">
        <v>44155</v>
      </c>
      <c r="I498" t="inlineStr">
        <is>
          <t>60 min</t>
        </is>
      </c>
      <c r="J498" s="29">
        <f>IF([@[Date visite]]="","",YEAR([@[Date visite]]))</f>
        <v/>
      </c>
      <c r="K498" s="29">
        <f>IF([@[Date visite]]="","",MONTH([@[Date visite]]))</f>
        <v/>
      </c>
      <c r="L498" s="29">
        <f>IF([@Secteur]="","",IF(ISNUMBER(MATCH([@Secteur],{"S1","S2","S3","S4","S5","S6"},0)),1,0))</f>
        <v/>
      </c>
      <c r="M498">
        <f>IF([@Identifiant]="","",XLOOKUP([@Identifiant],tblMedecins[Identifiant],tblMedecins[R?gion],""))</f>
        <v/>
      </c>
      <c r="N498">
        <f>IF([@RegionMedecin]="","",IF(OR([@RegionMedecin]="Nord",[@RegionMedecin]="Sud"),[@RegionMedecin],"Hors_cible"))</f>
        <v/>
      </c>
      <c r="O498" s="29">
        <f>IF([@[Dur?e de la visite]]="","",VALUE(SUBSTITUTE([@[Dur?e de la visite]]," min","")))</f>
        <v/>
      </c>
      <c r="P498" s="29">
        <f>IF([@[Mode de visite]]="","",--([@[Mode de visite]]="Face ? face"))</f>
        <v/>
      </c>
      <c r="Q498" s="29">
        <f>IF([@[Mode de visite]]="","",--([@[Mode de visite]]="Interaction ? distance"))</f>
        <v/>
      </c>
    </row>
    <row r="499">
      <c r="B499" t="inlineStr">
        <is>
          <t>BM00049</t>
        </is>
      </c>
      <c r="C499" t="inlineStr">
        <is>
          <t>Tilman</t>
        </is>
      </c>
      <c r="D499" t="inlineStr">
        <is>
          <t>Jean-Jacques</t>
        </is>
      </c>
      <c r="E499" t="inlineStr">
        <is>
          <t>S4</t>
        </is>
      </c>
      <c r="F499" t="inlineStr">
        <is>
          <t>Agatha CHRISTIE</t>
        </is>
      </c>
      <c r="G499" t="inlineStr">
        <is>
          <t>Interaction à distance</t>
        </is>
      </c>
      <c r="H499" t="n">
        <v>44166</v>
      </c>
      <c r="I499" t="inlineStr">
        <is>
          <t>60 min</t>
        </is>
      </c>
      <c r="J499" s="29">
        <f>IF([@[Date visite]]="","",YEAR([@[Date visite]]))</f>
        <v/>
      </c>
      <c r="K499" s="29">
        <f>IF([@[Date visite]]="","",MONTH([@[Date visite]]))</f>
        <v/>
      </c>
      <c r="L499" s="29">
        <f>IF([@Secteur]="","",IF(ISNUMBER(MATCH([@Secteur],{"S1","S2","S3","S4","S5","S6"},0)),1,0))</f>
        <v/>
      </c>
      <c r="M499">
        <f>IF([@Identifiant]="","",XLOOKUP([@Identifiant],tblMedecins[Identifiant],tblMedecins[R?gion],""))</f>
        <v/>
      </c>
      <c r="N499">
        <f>IF([@RegionMedecin]="","",IF(OR([@RegionMedecin]="Nord",[@RegionMedecin]="Sud"),[@RegionMedecin],"Hors_cible"))</f>
        <v/>
      </c>
      <c r="O499" s="29">
        <f>IF([@[Dur?e de la visite]]="","",VALUE(SUBSTITUTE([@[Dur?e de la visite]]," min","")))</f>
        <v/>
      </c>
      <c r="P499" s="29">
        <f>IF([@[Mode de visite]]="","",--([@[Mode de visite]]="Face ? face"))</f>
        <v/>
      </c>
      <c r="Q499" s="29">
        <f>IF([@[Mode de visite]]="","",--([@[Mode de visite]]="Interaction ? distance"))</f>
        <v/>
      </c>
    </row>
    <row r="500">
      <c r="B500" t="inlineStr">
        <is>
          <t>BM00129</t>
        </is>
      </c>
      <c r="C500" t="inlineStr">
        <is>
          <t>Kilmister</t>
        </is>
      </c>
      <c r="D500" t="inlineStr">
        <is>
          <t>Philomène</t>
        </is>
      </c>
      <c r="E500" t="inlineStr">
        <is>
          <t>S4</t>
        </is>
      </c>
      <c r="F500" t="inlineStr">
        <is>
          <t>Agatha CHRISTIE</t>
        </is>
      </c>
      <c r="G500" t="inlineStr">
        <is>
          <t>Interaction à distance</t>
        </is>
      </c>
      <c r="H500" t="n">
        <v>44169</v>
      </c>
      <c r="I500" t="inlineStr">
        <is>
          <t>60 min</t>
        </is>
      </c>
      <c r="J500" s="29">
        <f>IF([@[Date visite]]="","",YEAR([@[Date visite]]))</f>
        <v/>
      </c>
      <c r="K500" s="29">
        <f>IF([@[Date visite]]="","",MONTH([@[Date visite]]))</f>
        <v/>
      </c>
      <c r="L500" s="29">
        <f>IF([@Secteur]="","",IF(ISNUMBER(MATCH([@Secteur],{"S1","S2","S3","S4","S5","S6"},0)),1,0))</f>
        <v/>
      </c>
      <c r="M500">
        <f>IF([@Identifiant]="","",XLOOKUP([@Identifiant],tblMedecins[Identifiant],tblMedecins[R?gion],""))</f>
        <v/>
      </c>
      <c r="N500">
        <f>IF([@RegionMedecin]="","",IF(OR([@RegionMedecin]="Nord",[@RegionMedecin]="Sud"),[@RegionMedecin],"Hors_cible"))</f>
        <v/>
      </c>
      <c r="O500" s="29">
        <f>IF([@[Dur?e de la visite]]="","",VALUE(SUBSTITUTE([@[Dur?e de la visite]]," min","")))</f>
        <v/>
      </c>
      <c r="P500" s="29">
        <f>IF([@[Mode de visite]]="","",--([@[Mode de visite]]="Face ? face"))</f>
        <v/>
      </c>
      <c r="Q500" s="29">
        <f>IF([@[Mode de visite]]="","",--([@[Mode de visite]]="Interaction ? distance"))</f>
        <v/>
      </c>
    </row>
    <row r="501">
      <c r="B501" t="inlineStr">
        <is>
          <t>BM00015</t>
        </is>
      </c>
      <c r="C501" t="inlineStr">
        <is>
          <t>Osaka</t>
        </is>
      </c>
      <c r="D501" t="inlineStr">
        <is>
          <t>Pauline</t>
        </is>
      </c>
      <c r="E501" t="inlineStr">
        <is>
          <t>S4</t>
        </is>
      </c>
      <c r="F501" t="inlineStr">
        <is>
          <t>Agatha CHRISTIE</t>
        </is>
      </c>
      <c r="G501" t="inlineStr">
        <is>
          <t>Interaction à distance</t>
        </is>
      </c>
      <c r="H501" t="n">
        <v>44170</v>
      </c>
      <c r="I501" t="inlineStr">
        <is>
          <t>60 min</t>
        </is>
      </c>
      <c r="J501" s="29">
        <f>IF([@[Date visite]]="","",YEAR([@[Date visite]]))</f>
        <v/>
      </c>
      <c r="K501" s="29">
        <f>IF([@[Date visite]]="","",MONTH([@[Date visite]]))</f>
        <v/>
      </c>
      <c r="L501" s="29">
        <f>IF([@Secteur]="","",IF(ISNUMBER(MATCH([@Secteur],{"S1","S2","S3","S4","S5","S6"},0)),1,0))</f>
        <v/>
      </c>
      <c r="M501">
        <f>IF([@Identifiant]="","",XLOOKUP([@Identifiant],tblMedecins[Identifiant],tblMedecins[R?gion],""))</f>
        <v/>
      </c>
      <c r="N501">
        <f>IF([@RegionMedecin]="","",IF(OR([@RegionMedecin]="Nord",[@RegionMedecin]="Sud"),[@RegionMedecin],"Hors_cible"))</f>
        <v/>
      </c>
      <c r="O501" s="29">
        <f>IF([@[Dur?e de la visite]]="","",VALUE(SUBSTITUTE([@[Dur?e de la visite]]," min","")))</f>
        <v/>
      </c>
      <c r="P501" s="29">
        <f>IF([@[Mode de visite]]="","",--([@[Mode de visite]]="Face ? face"))</f>
        <v/>
      </c>
      <c r="Q501" s="29">
        <f>IF([@[Mode de visite]]="","",--([@[Mode de visite]]="Interaction ? distance"))</f>
        <v/>
      </c>
    </row>
    <row r="502">
      <c r="B502" t="inlineStr">
        <is>
          <t>BM00109</t>
        </is>
      </c>
      <c r="C502" t="inlineStr">
        <is>
          <t>Harrison</t>
        </is>
      </c>
      <c r="D502" t="inlineStr">
        <is>
          <t>Charles</t>
        </is>
      </c>
      <c r="E502" t="inlineStr">
        <is>
          <t>S3</t>
        </is>
      </c>
      <c r="F502" t="inlineStr">
        <is>
          <t>Catelyn STARK</t>
        </is>
      </c>
      <c r="G502" t="inlineStr">
        <is>
          <t>Interaction à distance</t>
        </is>
      </c>
      <c r="H502" t="n">
        <v>43857</v>
      </c>
      <c r="I502" t="inlineStr">
        <is>
          <t>60 min</t>
        </is>
      </c>
      <c r="J502" s="29">
        <f>IF([@[Date visite]]="","",YEAR([@[Date visite]]))</f>
        <v/>
      </c>
      <c r="K502" s="29">
        <f>IF([@[Date visite]]="","",MONTH([@[Date visite]]))</f>
        <v/>
      </c>
      <c r="L502" s="29">
        <f>IF([@Secteur]="","",IF(ISNUMBER(MATCH([@Secteur],{"S1","S2","S3","S4","S5","S6"},0)),1,0))</f>
        <v/>
      </c>
      <c r="M502">
        <f>IF([@Identifiant]="","",XLOOKUP([@Identifiant],tblMedecins[Identifiant],tblMedecins[R?gion],""))</f>
        <v/>
      </c>
      <c r="N502">
        <f>IF([@RegionMedecin]="","",IF(OR([@RegionMedecin]="Nord",[@RegionMedecin]="Sud"),[@RegionMedecin],"Hors_cible"))</f>
        <v/>
      </c>
      <c r="O502" s="29">
        <f>IF([@[Dur?e de la visite]]="","",VALUE(SUBSTITUTE([@[Dur?e de la visite]]," min","")))</f>
        <v/>
      </c>
      <c r="P502" s="29">
        <f>IF([@[Mode de visite]]="","",--([@[Mode de visite]]="Face ? face"))</f>
        <v/>
      </c>
      <c r="Q502" s="29">
        <f>IF([@[Mode de visite]]="","",--([@[Mode de visite]]="Interaction ? distance"))</f>
        <v/>
      </c>
    </row>
    <row r="503">
      <c r="B503" t="inlineStr">
        <is>
          <t>BM00080</t>
        </is>
      </c>
      <c r="C503" t="inlineStr">
        <is>
          <t>Vidal</t>
        </is>
      </c>
      <c r="D503" t="inlineStr">
        <is>
          <t>Zoltan</t>
        </is>
      </c>
      <c r="E503" t="inlineStr">
        <is>
          <t>S3</t>
        </is>
      </c>
      <c r="F503" t="inlineStr">
        <is>
          <t>Catelyn STARK</t>
        </is>
      </c>
      <c r="G503" t="inlineStr">
        <is>
          <t>Interaction à distance</t>
        </is>
      </c>
      <c r="H503" t="n">
        <v>43862</v>
      </c>
      <c r="I503" t="inlineStr">
        <is>
          <t>60 min</t>
        </is>
      </c>
      <c r="J503" s="29">
        <f>IF([@[Date visite]]="","",YEAR([@[Date visite]]))</f>
        <v/>
      </c>
      <c r="K503" s="29">
        <f>IF([@[Date visite]]="","",MONTH([@[Date visite]]))</f>
        <v/>
      </c>
      <c r="L503" s="29">
        <f>IF([@Secteur]="","",IF(ISNUMBER(MATCH([@Secteur],{"S1","S2","S3","S4","S5","S6"},0)),1,0))</f>
        <v/>
      </c>
      <c r="M503">
        <f>IF([@Identifiant]="","",XLOOKUP([@Identifiant],tblMedecins[Identifiant],tblMedecins[R?gion],""))</f>
        <v/>
      </c>
      <c r="N503">
        <f>IF([@RegionMedecin]="","",IF(OR([@RegionMedecin]="Nord",[@RegionMedecin]="Sud"),[@RegionMedecin],"Hors_cible"))</f>
        <v/>
      </c>
      <c r="O503" s="29">
        <f>IF([@[Dur?e de la visite]]="","",VALUE(SUBSTITUTE([@[Dur?e de la visite]]," min","")))</f>
        <v/>
      </c>
      <c r="P503" s="29">
        <f>IF([@[Mode de visite]]="","",--([@[Mode de visite]]="Face ? face"))</f>
        <v/>
      </c>
      <c r="Q503" s="29">
        <f>IF([@[Mode de visite]]="","",--([@[Mode de visite]]="Interaction ? distance"))</f>
        <v/>
      </c>
    </row>
    <row r="504">
      <c r="B504" t="inlineStr">
        <is>
          <t>BM00061</t>
        </is>
      </c>
      <c r="C504" t="inlineStr">
        <is>
          <t>Kilmister</t>
        </is>
      </c>
      <c r="D504" t="inlineStr">
        <is>
          <t>Jean-Jacques</t>
        </is>
      </c>
      <c r="E504" t="inlineStr">
        <is>
          <t>S3</t>
        </is>
      </c>
      <c r="F504" t="inlineStr">
        <is>
          <t>Catelyn STARK</t>
        </is>
      </c>
      <c r="G504" t="inlineStr">
        <is>
          <t>Interaction à distance</t>
        </is>
      </c>
      <c r="H504" t="n">
        <v>43864</v>
      </c>
      <c r="I504" t="inlineStr">
        <is>
          <t>60 min</t>
        </is>
      </c>
      <c r="J504" s="29">
        <f>IF([@[Date visite]]="","",YEAR([@[Date visite]]))</f>
        <v/>
      </c>
      <c r="K504" s="29">
        <f>IF([@[Date visite]]="","",MONTH([@[Date visite]]))</f>
        <v/>
      </c>
      <c r="L504" s="29">
        <f>IF([@Secteur]="","",IF(ISNUMBER(MATCH([@Secteur],{"S1","S2","S3","S4","S5","S6"},0)),1,0))</f>
        <v/>
      </c>
      <c r="M504">
        <f>IF([@Identifiant]="","",XLOOKUP([@Identifiant],tblMedecins[Identifiant],tblMedecins[R?gion],""))</f>
        <v/>
      </c>
      <c r="N504">
        <f>IF([@RegionMedecin]="","",IF(OR([@RegionMedecin]="Nord",[@RegionMedecin]="Sud"),[@RegionMedecin],"Hors_cible"))</f>
        <v/>
      </c>
      <c r="O504" s="29">
        <f>IF([@[Dur?e de la visite]]="","",VALUE(SUBSTITUTE([@[Dur?e de la visite]]," min","")))</f>
        <v/>
      </c>
      <c r="P504" s="29">
        <f>IF([@[Mode de visite]]="","",--([@[Mode de visite]]="Face ? face"))</f>
        <v/>
      </c>
      <c r="Q504" s="29">
        <f>IF([@[Mode de visite]]="","",--([@[Mode de visite]]="Interaction ? distance"))</f>
        <v/>
      </c>
    </row>
    <row r="505">
      <c r="B505" t="inlineStr">
        <is>
          <t>BM00045</t>
        </is>
      </c>
      <c r="C505" t="inlineStr">
        <is>
          <t>Hugo</t>
        </is>
      </c>
      <c r="D505" t="inlineStr">
        <is>
          <t>Hypathie</t>
        </is>
      </c>
      <c r="E505" t="inlineStr">
        <is>
          <t>S3</t>
        </is>
      </c>
      <c r="F505" t="inlineStr">
        <is>
          <t>Catelyn STARK</t>
        </is>
      </c>
      <c r="G505" t="inlineStr">
        <is>
          <t>Interaction à distance</t>
        </is>
      </c>
      <c r="H505" t="n">
        <v>43871</v>
      </c>
      <c r="I505" t="inlineStr">
        <is>
          <t>60 min</t>
        </is>
      </c>
      <c r="J505" s="29">
        <f>IF([@[Date visite]]="","",YEAR([@[Date visite]]))</f>
        <v/>
      </c>
      <c r="K505" s="29">
        <f>IF([@[Date visite]]="","",MONTH([@[Date visite]]))</f>
        <v/>
      </c>
      <c r="L505" s="29">
        <f>IF([@Secteur]="","",IF(ISNUMBER(MATCH([@Secteur],{"S1","S2","S3","S4","S5","S6"},0)),1,0))</f>
        <v/>
      </c>
      <c r="M505">
        <f>IF([@Identifiant]="","",XLOOKUP([@Identifiant],tblMedecins[Identifiant],tblMedecins[R?gion],""))</f>
        <v/>
      </c>
      <c r="N505">
        <f>IF([@RegionMedecin]="","",IF(OR([@RegionMedecin]="Nord",[@RegionMedecin]="Sud"),[@RegionMedecin],"Hors_cible"))</f>
        <v/>
      </c>
      <c r="O505" s="29">
        <f>IF([@[Dur?e de la visite]]="","",VALUE(SUBSTITUTE([@[Dur?e de la visite]]," min","")))</f>
        <v/>
      </c>
      <c r="P505" s="29">
        <f>IF([@[Mode de visite]]="","",--([@[Mode de visite]]="Face ? face"))</f>
        <v/>
      </c>
      <c r="Q505" s="29">
        <f>IF([@[Mode de visite]]="","",--([@[Mode de visite]]="Interaction ? distance"))</f>
        <v/>
      </c>
    </row>
    <row r="506">
      <c r="B506" t="inlineStr">
        <is>
          <t>BM00143</t>
        </is>
      </c>
      <c r="C506" t="inlineStr">
        <is>
          <t>Céline</t>
        </is>
      </c>
      <c r="D506" t="inlineStr">
        <is>
          <t>Philomène</t>
        </is>
      </c>
      <c r="E506" t="inlineStr">
        <is>
          <t>S3</t>
        </is>
      </c>
      <c r="F506" t="inlineStr">
        <is>
          <t>Catelyn STARK</t>
        </is>
      </c>
      <c r="G506" t="inlineStr">
        <is>
          <t>Interaction à distance</t>
        </is>
      </c>
      <c r="H506" t="n">
        <v>43880</v>
      </c>
      <c r="I506" t="inlineStr">
        <is>
          <t>60 min</t>
        </is>
      </c>
      <c r="J506" s="29">
        <f>IF([@[Date visite]]="","",YEAR([@[Date visite]]))</f>
        <v/>
      </c>
      <c r="K506" s="29">
        <f>IF([@[Date visite]]="","",MONTH([@[Date visite]]))</f>
        <v/>
      </c>
      <c r="L506" s="29">
        <f>IF([@Secteur]="","",IF(ISNUMBER(MATCH([@Secteur],{"S1","S2","S3","S4","S5","S6"},0)),1,0))</f>
        <v/>
      </c>
      <c r="M506">
        <f>IF([@Identifiant]="","",XLOOKUP([@Identifiant],tblMedecins[Identifiant],tblMedecins[R?gion],""))</f>
        <v/>
      </c>
      <c r="N506">
        <f>IF([@RegionMedecin]="","",IF(OR([@RegionMedecin]="Nord",[@RegionMedecin]="Sud"),[@RegionMedecin],"Hors_cible"))</f>
        <v/>
      </c>
      <c r="O506" s="29">
        <f>IF([@[Dur?e de la visite]]="","",VALUE(SUBSTITUTE([@[Dur?e de la visite]]," min","")))</f>
        <v/>
      </c>
      <c r="P506" s="29">
        <f>IF([@[Mode de visite]]="","",--([@[Mode de visite]]="Face ? face"))</f>
        <v/>
      </c>
      <c r="Q506" s="29">
        <f>IF([@[Mode de visite]]="","",--([@[Mode de visite]]="Interaction ? distance"))</f>
        <v/>
      </c>
    </row>
    <row r="507">
      <c r="B507" t="inlineStr">
        <is>
          <t>BM00027</t>
        </is>
      </c>
      <c r="C507" t="inlineStr">
        <is>
          <t>Harrison</t>
        </is>
      </c>
      <c r="D507" t="inlineStr">
        <is>
          <t>Hypathie</t>
        </is>
      </c>
      <c r="E507" t="inlineStr">
        <is>
          <t>S3</t>
        </is>
      </c>
      <c r="F507" t="inlineStr">
        <is>
          <t>Catelyn STARK</t>
        </is>
      </c>
      <c r="G507" t="inlineStr">
        <is>
          <t>Interaction à distance</t>
        </is>
      </c>
      <c r="H507" t="n">
        <v>43893</v>
      </c>
      <c r="I507" t="inlineStr">
        <is>
          <t>60 min</t>
        </is>
      </c>
      <c r="J507" s="29">
        <f>IF([@[Date visite]]="","",YEAR([@[Date visite]]))</f>
        <v/>
      </c>
      <c r="K507" s="29">
        <f>IF([@[Date visite]]="","",MONTH([@[Date visite]]))</f>
        <v/>
      </c>
      <c r="L507" s="29">
        <f>IF([@Secteur]="","",IF(ISNUMBER(MATCH([@Secteur],{"S1","S2","S3","S4","S5","S6"},0)),1,0))</f>
        <v/>
      </c>
      <c r="M507">
        <f>IF([@Identifiant]="","",XLOOKUP([@Identifiant],tblMedecins[Identifiant],tblMedecins[R?gion],""))</f>
        <v/>
      </c>
      <c r="N507">
        <f>IF([@RegionMedecin]="","",IF(OR([@RegionMedecin]="Nord",[@RegionMedecin]="Sud"),[@RegionMedecin],"Hors_cible"))</f>
        <v/>
      </c>
      <c r="O507" s="29">
        <f>IF([@[Dur?e de la visite]]="","",VALUE(SUBSTITUTE([@[Dur?e de la visite]]," min","")))</f>
        <v/>
      </c>
      <c r="P507" s="29">
        <f>IF([@[Mode de visite]]="","",--([@[Mode de visite]]="Face ? face"))</f>
        <v/>
      </c>
      <c r="Q507" s="29">
        <f>IF([@[Mode de visite]]="","",--([@[Mode de visite]]="Interaction ? distance"))</f>
        <v/>
      </c>
    </row>
    <row r="508">
      <c r="B508" t="inlineStr">
        <is>
          <t>BM00089</t>
        </is>
      </c>
      <c r="C508" t="inlineStr">
        <is>
          <t>Cornet</t>
        </is>
      </c>
      <c r="D508" t="inlineStr">
        <is>
          <t>Jean-Michel</t>
        </is>
      </c>
      <c r="E508" t="inlineStr">
        <is>
          <t>S3</t>
        </is>
      </c>
      <c r="F508" t="inlineStr">
        <is>
          <t>Catelyn STARK</t>
        </is>
      </c>
      <c r="G508" t="inlineStr">
        <is>
          <t>Interaction à distance</t>
        </is>
      </c>
      <c r="H508" t="n">
        <v>43893</v>
      </c>
      <c r="I508" t="inlineStr">
        <is>
          <t>60 min</t>
        </is>
      </c>
      <c r="J508" s="29">
        <f>IF([@[Date visite]]="","",YEAR([@[Date visite]]))</f>
        <v/>
      </c>
      <c r="K508" s="29">
        <f>IF([@[Date visite]]="","",MONTH([@[Date visite]]))</f>
        <v/>
      </c>
      <c r="L508" s="29">
        <f>IF([@Secteur]="","",IF(ISNUMBER(MATCH([@Secteur],{"S1","S2","S3","S4","S5","S6"},0)),1,0))</f>
        <v/>
      </c>
      <c r="M508">
        <f>IF([@Identifiant]="","",XLOOKUP([@Identifiant],tblMedecins[Identifiant],tblMedecins[R?gion],""))</f>
        <v/>
      </c>
      <c r="N508">
        <f>IF([@RegionMedecin]="","",IF(OR([@RegionMedecin]="Nord",[@RegionMedecin]="Sud"),[@RegionMedecin],"Hors_cible"))</f>
        <v/>
      </c>
      <c r="O508" s="29">
        <f>IF([@[Dur?e de la visite]]="","",VALUE(SUBSTITUTE([@[Dur?e de la visite]]," min","")))</f>
        <v/>
      </c>
      <c r="P508" s="29">
        <f>IF([@[Mode de visite]]="","",--([@[Mode de visite]]="Face ? face"))</f>
        <v/>
      </c>
      <c r="Q508" s="29">
        <f>IF([@[Mode de visite]]="","",--([@[Mode de visite]]="Interaction ? distance"))</f>
        <v/>
      </c>
    </row>
    <row r="509">
      <c r="B509" t="inlineStr">
        <is>
          <t>BM00097</t>
        </is>
      </c>
      <c r="C509" t="inlineStr">
        <is>
          <t>Kenobi</t>
        </is>
      </c>
      <c r="D509" t="inlineStr">
        <is>
          <t>Killian</t>
        </is>
      </c>
      <c r="E509" t="inlineStr">
        <is>
          <t>S3</t>
        </is>
      </c>
      <c r="F509" t="inlineStr">
        <is>
          <t>Catelyn STARK</t>
        </is>
      </c>
      <c r="G509" t="inlineStr">
        <is>
          <t>Interaction à distance</t>
        </is>
      </c>
      <c r="H509" t="n">
        <v>43898</v>
      </c>
      <c r="I509" t="inlineStr">
        <is>
          <t>60 min</t>
        </is>
      </c>
      <c r="J509" s="29">
        <f>IF([@[Date visite]]="","",YEAR([@[Date visite]]))</f>
        <v/>
      </c>
      <c r="K509" s="29">
        <f>IF([@[Date visite]]="","",MONTH([@[Date visite]]))</f>
        <v/>
      </c>
      <c r="L509" s="29">
        <f>IF([@Secteur]="","",IF(ISNUMBER(MATCH([@Secteur],{"S1","S2","S3","S4","S5","S6"},0)),1,0))</f>
        <v/>
      </c>
      <c r="M509">
        <f>IF([@Identifiant]="","",XLOOKUP([@Identifiant],tblMedecins[Identifiant],tblMedecins[R?gion],""))</f>
        <v/>
      </c>
      <c r="N509">
        <f>IF([@RegionMedecin]="","",IF(OR([@RegionMedecin]="Nord",[@RegionMedecin]="Sud"),[@RegionMedecin],"Hors_cible"))</f>
        <v/>
      </c>
      <c r="O509" s="29">
        <f>IF([@[Dur?e de la visite]]="","",VALUE(SUBSTITUTE([@[Dur?e de la visite]]," min","")))</f>
        <v/>
      </c>
      <c r="P509" s="29">
        <f>IF([@[Mode de visite]]="","",--([@[Mode de visite]]="Face ? face"))</f>
        <v/>
      </c>
      <c r="Q509" s="29">
        <f>IF([@[Mode de visite]]="","",--([@[Mode de visite]]="Interaction ? distance"))</f>
        <v/>
      </c>
    </row>
    <row r="510">
      <c r="B510" t="inlineStr">
        <is>
          <t>BM00104</t>
        </is>
      </c>
      <c r="C510" t="inlineStr">
        <is>
          <t>Zeta-Jones</t>
        </is>
      </c>
      <c r="D510" t="inlineStr">
        <is>
          <t>Jerry</t>
        </is>
      </c>
      <c r="E510" t="inlineStr">
        <is>
          <t>S3</t>
        </is>
      </c>
      <c r="F510" t="inlineStr">
        <is>
          <t>Catelyn STARK</t>
        </is>
      </c>
      <c r="G510" t="inlineStr">
        <is>
          <t>Interaction à distance</t>
        </is>
      </c>
      <c r="H510" t="n">
        <v>43923</v>
      </c>
      <c r="I510" t="inlineStr">
        <is>
          <t>60 min</t>
        </is>
      </c>
      <c r="J510" s="29">
        <f>IF([@[Date visite]]="","",YEAR([@[Date visite]]))</f>
        <v/>
      </c>
      <c r="K510" s="29">
        <f>IF([@[Date visite]]="","",MONTH([@[Date visite]]))</f>
        <v/>
      </c>
      <c r="L510" s="29">
        <f>IF([@Secteur]="","",IF(ISNUMBER(MATCH([@Secteur],{"S1","S2","S3","S4","S5","S6"},0)),1,0))</f>
        <v/>
      </c>
      <c r="M510">
        <f>IF([@Identifiant]="","",XLOOKUP([@Identifiant],tblMedecins[Identifiant],tblMedecins[R?gion],""))</f>
        <v/>
      </c>
      <c r="N510">
        <f>IF([@RegionMedecin]="","",IF(OR([@RegionMedecin]="Nord",[@RegionMedecin]="Sud"),[@RegionMedecin],"Hors_cible"))</f>
        <v/>
      </c>
      <c r="O510" s="29">
        <f>IF([@[Dur?e de la visite]]="","",VALUE(SUBSTITUTE([@[Dur?e de la visite]]," min","")))</f>
        <v/>
      </c>
      <c r="P510" s="29">
        <f>IF([@[Mode de visite]]="","",--([@[Mode de visite]]="Face ? face"))</f>
        <v/>
      </c>
      <c r="Q510" s="29">
        <f>IF([@[Mode de visite]]="","",--([@[Mode de visite]]="Interaction ? distance"))</f>
        <v/>
      </c>
    </row>
    <row r="511">
      <c r="B511" t="inlineStr">
        <is>
          <t>BM00081</t>
        </is>
      </c>
      <c r="C511" t="inlineStr">
        <is>
          <t>Diaz</t>
        </is>
      </c>
      <c r="D511" t="inlineStr">
        <is>
          <t>André</t>
        </is>
      </c>
      <c r="E511" t="inlineStr">
        <is>
          <t>S3</t>
        </is>
      </c>
      <c r="F511" t="inlineStr">
        <is>
          <t>Catelyn STARK</t>
        </is>
      </c>
      <c r="G511" t="inlineStr">
        <is>
          <t>Interaction à distance</t>
        </is>
      </c>
      <c r="H511" t="n">
        <v>43938</v>
      </c>
      <c r="I511" t="inlineStr">
        <is>
          <t>60 min</t>
        </is>
      </c>
      <c r="J511" s="29">
        <f>IF([@[Date visite]]="","",YEAR([@[Date visite]]))</f>
        <v/>
      </c>
      <c r="K511" s="29">
        <f>IF([@[Date visite]]="","",MONTH([@[Date visite]]))</f>
        <v/>
      </c>
      <c r="L511" s="29">
        <f>IF([@Secteur]="","",IF(ISNUMBER(MATCH([@Secteur],{"S1","S2","S3","S4","S5","S6"},0)),1,0))</f>
        <v/>
      </c>
      <c r="M511">
        <f>IF([@Identifiant]="","",XLOOKUP([@Identifiant],tblMedecins[Identifiant],tblMedecins[R?gion],""))</f>
        <v/>
      </c>
      <c r="N511">
        <f>IF([@RegionMedecin]="","",IF(OR([@RegionMedecin]="Nord",[@RegionMedecin]="Sud"),[@RegionMedecin],"Hors_cible"))</f>
        <v/>
      </c>
      <c r="O511" s="29">
        <f>IF([@[Dur?e de la visite]]="","",VALUE(SUBSTITUTE([@[Dur?e de la visite]]," min","")))</f>
        <v/>
      </c>
      <c r="P511" s="29">
        <f>IF([@[Mode de visite]]="","",--([@[Mode de visite]]="Face ? face"))</f>
        <v/>
      </c>
      <c r="Q511" s="29">
        <f>IF([@[Mode de visite]]="","",--([@[Mode de visite]]="Interaction ? distance"))</f>
        <v/>
      </c>
    </row>
    <row r="512">
      <c r="B512" t="inlineStr">
        <is>
          <t>BM00004</t>
        </is>
      </c>
      <c r="C512" t="inlineStr">
        <is>
          <t>Hugo</t>
        </is>
      </c>
      <c r="D512" t="inlineStr">
        <is>
          <t>Emmanuel</t>
        </is>
      </c>
      <c r="E512" t="inlineStr">
        <is>
          <t>S3</t>
        </is>
      </c>
      <c r="F512" t="inlineStr">
        <is>
          <t>Catelyn STARK</t>
        </is>
      </c>
      <c r="G512" t="inlineStr">
        <is>
          <t>Interaction à distance</t>
        </is>
      </c>
      <c r="H512" t="n">
        <v>43941</v>
      </c>
      <c r="I512" t="inlineStr">
        <is>
          <t>60 min</t>
        </is>
      </c>
      <c r="J512" s="29">
        <f>IF([@[Date visite]]="","",YEAR([@[Date visite]]))</f>
        <v/>
      </c>
      <c r="K512" s="29">
        <f>IF([@[Date visite]]="","",MONTH([@[Date visite]]))</f>
        <v/>
      </c>
      <c r="L512" s="29">
        <f>IF([@Secteur]="","",IF(ISNUMBER(MATCH([@Secteur],{"S1","S2","S3","S4","S5","S6"},0)),1,0))</f>
        <v/>
      </c>
      <c r="M512">
        <f>IF([@Identifiant]="","",XLOOKUP([@Identifiant],tblMedecins[Identifiant],tblMedecins[R?gion],""))</f>
        <v/>
      </c>
      <c r="N512">
        <f>IF([@RegionMedecin]="","",IF(OR([@RegionMedecin]="Nord",[@RegionMedecin]="Sud"),[@RegionMedecin],"Hors_cible"))</f>
        <v/>
      </c>
      <c r="O512" s="29">
        <f>IF([@[Dur?e de la visite]]="","",VALUE(SUBSTITUTE([@[Dur?e de la visite]]," min","")))</f>
        <v/>
      </c>
      <c r="P512" s="29">
        <f>IF([@[Mode de visite]]="","",--([@[Mode de visite]]="Face ? face"))</f>
        <v/>
      </c>
      <c r="Q512" s="29">
        <f>IF([@[Mode de visite]]="","",--([@[Mode de visite]]="Interaction ? distance"))</f>
        <v/>
      </c>
    </row>
    <row r="513">
      <c r="B513" t="inlineStr">
        <is>
          <t>BM00065</t>
        </is>
      </c>
      <c r="C513" t="inlineStr">
        <is>
          <t>McCartney</t>
        </is>
      </c>
      <c r="D513" t="inlineStr">
        <is>
          <t>Georges</t>
        </is>
      </c>
      <c r="E513" t="inlineStr">
        <is>
          <t>S3</t>
        </is>
      </c>
      <c r="F513" t="inlineStr">
        <is>
          <t>Catelyn STARK</t>
        </is>
      </c>
      <c r="G513" t="inlineStr">
        <is>
          <t>Interaction à distance</t>
        </is>
      </c>
      <c r="H513" t="n">
        <v>43951</v>
      </c>
      <c r="I513" t="inlineStr">
        <is>
          <t>60 min</t>
        </is>
      </c>
      <c r="J513" s="29">
        <f>IF([@[Date visite]]="","",YEAR([@[Date visite]]))</f>
        <v/>
      </c>
      <c r="K513" s="29">
        <f>IF([@[Date visite]]="","",MONTH([@[Date visite]]))</f>
        <v/>
      </c>
      <c r="L513" s="29">
        <f>IF([@Secteur]="","",IF(ISNUMBER(MATCH([@Secteur],{"S1","S2","S3","S4","S5","S6"},0)),1,0))</f>
        <v/>
      </c>
      <c r="M513">
        <f>IF([@Identifiant]="","",XLOOKUP([@Identifiant],tblMedecins[Identifiant],tblMedecins[R?gion],""))</f>
        <v/>
      </c>
      <c r="N513">
        <f>IF([@RegionMedecin]="","",IF(OR([@RegionMedecin]="Nord",[@RegionMedecin]="Sud"),[@RegionMedecin],"Hors_cible"))</f>
        <v/>
      </c>
      <c r="O513" s="29">
        <f>IF([@[Dur?e de la visite]]="","",VALUE(SUBSTITUTE([@[Dur?e de la visite]]," min","")))</f>
        <v/>
      </c>
      <c r="P513" s="29">
        <f>IF([@[Mode de visite]]="","",--([@[Mode de visite]]="Face ? face"))</f>
        <v/>
      </c>
      <c r="Q513" s="29">
        <f>IF([@[Mode de visite]]="","",--([@[Mode de visite]]="Interaction ? distance"))</f>
        <v/>
      </c>
    </row>
    <row r="514">
      <c r="B514" t="inlineStr">
        <is>
          <t>BM00031</t>
        </is>
      </c>
      <c r="C514" t="inlineStr">
        <is>
          <t>Molière</t>
        </is>
      </c>
      <c r="D514" t="inlineStr">
        <is>
          <t>Jerry</t>
        </is>
      </c>
      <c r="E514" t="inlineStr">
        <is>
          <t>S3</t>
        </is>
      </c>
      <c r="F514" t="inlineStr">
        <is>
          <t>Catelyn STARK</t>
        </is>
      </c>
      <c r="G514" t="inlineStr">
        <is>
          <t>Interaction à distance</t>
        </is>
      </c>
      <c r="H514" t="n">
        <v>44019</v>
      </c>
      <c r="I514" t="inlineStr">
        <is>
          <t>60 min</t>
        </is>
      </c>
      <c r="J514" s="29">
        <f>IF([@[Date visite]]="","",YEAR([@[Date visite]]))</f>
        <v/>
      </c>
      <c r="K514" s="29">
        <f>IF([@[Date visite]]="","",MONTH([@[Date visite]]))</f>
        <v/>
      </c>
      <c r="L514" s="29">
        <f>IF([@Secteur]="","",IF(ISNUMBER(MATCH([@Secteur],{"S1","S2","S3","S4","S5","S6"},0)),1,0))</f>
        <v/>
      </c>
      <c r="M514">
        <f>IF([@Identifiant]="","",XLOOKUP([@Identifiant],tblMedecins[Identifiant],tblMedecins[R?gion],""))</f>
        <v/>
      </c>
      <c r="N514">
        <f>IF([@RegionMedecin]="","",IF(OR([@RegionMedecin]="Nord",[@RegionMedecin]="Sud"),[@RegionMedecin],"Hors_cible"))</f>
        <v/>
      </c>
      <c r="O514" s="29">
        <f>IF([@[Dur?e de la visite]]="","",VALUE(SUBSTITUTE([@[Dur?e de la visite]]," min","")))</f>
        <v/>
      </c>
      <c r="P514" s="29">
        <f>IF([@[Mode de visite]]="","",--([@[Mode de visite]]="Face ? face"))</f>
        <v/>
      </c>
      <c r="Q514" s="29">
        <f>IF([@[Mode de visite]]="","",--([@[Mode de visite]]="Interaction ? distance"))</f>
        <v/>
      </c>
    </row>
    <row r="515">
      <c r="B515" t="inlineStr">
        <is>
          <t>BM00087</t>
        </is>
      </c>
      <c r="C515" t="inlineStr">
        <is>
          <t>Liszt</t>
        </is>
      </c>
      <c r="D515" t="inlineStr">
        <is>
          <t>Hildegarde</t>
        </is>
      </c>
      <c r="E515" t="inlineStr">
        <is>
          <t>S3</t>
        </is>
      </c>
      <c r="F515" t="inlineStr">
        <is>
          <t>Catelyn STARK</t>
        </is>
      </c>
      <c r="G515" t="inlineStr">
        <is>
          <t>Interaction à distance</t>
        </is>
      </c>
      <c r="H515" t="n">
        <v>44038</v>
      </c>
      <c r="I515" t="inlineStr">
        <is>
          <t>60 min</t>
        </is>
      </c>
      <c r="J515" s="29">
        <f>IF([@[Date visite]]="","",YEAR([@[Date visite]]))</f>
        <v/>
      </c>
      <c r="K515" s="29">
        <f>IF([@[Date visite]]="","",MONTH([@[Date visite]]))</f>
        <v/>
      </c>
      <c r="L515" s="29">
        <f>IF([@Secteur]="","",IF(ISNUMBER(MATCH([@Secteur],{"S1","S2","S3","S4","S5","S6"},0)),1,0))</f>
        <v/>
      </c>
      <c r="M515">
        <f>IF([@Identifiant]="","",XLOOKUP([@Identifiant],tblMedecins[Identifiant],tblMedecins[R?gion],""))</f>
        <v/>
      </c>
      <c r="N515">
        <f>IF([@RegionMedecin]="","",IF(OR([@RegionMedecin]="Nord",[@RegionMedecin]="Sud"),[@RegionMedecin],"Hors_cible"))</f>
        <v/>
      </c>
      <c r="O515" s="29">
        <f>IF([@[Dur?e de la visite]]="","",VALUE(SUBSTITUTE([@[Dur?e de la visite]]," min","")))</f>
        <v/>
      </c>
      <c r="P515" s="29">
        <f>IF([@[Mode de visite]]="","",--([@[Mode de visite]]="Face ? face"))</f>
        <v/>
      </c>
      <c r="Q515" s="29">
        <f>IF([@[Mode de visite]]="","",--([@[Mode de visite]]="Interaction ? distance"))</f>
        <v/>
      </c>
    </row>
    <row r="516">
      <c r="B516" t="inlineStr">
        <is>
          <t>BM00062</t>
        </is>
      </c>
      <c r="C516" t="inlineStr">
        <is>
          <t>Hugo</t>
        </is>
      </c>
      <c r="D516" t="inlineStr">
        <is>
          <t>Jean-Michel</t>
        </is>
      </c>
      <c r="E516" t="inlineStr">
        <is>
          <t>S3</t>
        </is>
      </c>
      <c r="F516" t="inlineStr">
        <is>
          <t>Catelyn STARK</t>
        </is>
      </c>
      <c r="G516" t="inlineStr">
        <is>
          <t>Interaction à distance</t>
        </is>
      </c>
      <c r="H516" t="n">
        <v>44048</v>
      </c>
      <c r="I516" t="inlineStr">
        <is>
          <t>60 min</t>
        </is>
      </c>
      <c r="J516" s="29">
        <f>IF([@[Date visite]]="","",YEAR([@[Date visite]]))</f>
        <v/>
      </c>
      <c r="K516" s="29">
        <f>IF([@[Date visite]]="","",MONTH([@[Date visite]]))</f>
        <v/>
      </c>
      <c r="L516" s="29">
        <f>IF([@Secteur]="","",IF(ISNUMBER(MATCH([@Secteur],{"S1","S2","S3","S4","S5","S6"},0)),1,0))</f>
        <v/>
      </c>
      <c r="M516">
        <f>IF([@Identifiant]="","",XLOOKUP([@Identifiant],tblMedecins[Identifiant],tblMedecins[R?gion],""))</f>
        <v/>
      </c>
      <c r="N516">
        <f>IF([@RegionMedecin]="","",IF(OR([@RegionMedecin]="Nord",[@RegionMedecin]="Sud"),[@RegionMedecin],"Hors_cible"))</f>
        <v/>
      </c>
      <c r="O516" s="29">
        <f>IF([@[Dur?e de la visite]]="","",VALUE(SUBSTITUTE([@[Dur?e de la visite]]," min","")))</f>
        <v/>
      </c>
      <c r="P516" s="29">
        <f>IF([@[Mode de visite]]="","",--([@[Mode de visite]]="Face ? face"))</f>
        <v/>
      </c>
      <c r="Q516" s="29">
        <f>IF([@[Mode de visite]]="","",--([@[Mode de visite]]="Interaction ? distance"))</f>
        <v/>
      </c>
    </row>
    <row r="517">
      <c r="B517" t="inlineStr">
        <is>
          <t>BM00019</t>
        </is>
      </c>
      <c r="C517" t="inlineStr">
        <is>
          <t>McCartney</t>
        </is>
      </c>
      <c r="D517" t="inlineStr">
        <is>
          <t>Emmanuel</t>
        </is>
      </c>
      <c r="E517" t="inlineStr">
        <is>
          <t>S3</t>
        </is>
      </c>
      <c r="F517" t="inlineStr">
        <is>
          <t>Catelyn STARK</t>
        </is>
      </c>
      <c r="G517" t="inlineStr">
        <is>
          <t>Interaction à distance</t>
        </is>
      </c>
      <c r="H517" t="n">
        <v>44074</v>
      </c>
      <c r="I517" t="inlineStr">
        <is>
          <t>60 min</t>
        </is>
      </c>
      <c r="J517" s="29">
        <f>IF([@[Date visite]]="","",YEAR([@[Date visite]]))</f>
        <v/>
      </c>
      <c r="K517" s="29">
        <f>IF([@[Date visite]]="","",MONTH([@[Date visite]]))</f>
        <v/>
      </c>
      <c r="L517" s="29">
        <f>IF([@Secteur]="","",IF(ISNUMBER(MATCH([@Secteur],{"S1","S2","S3","S4","S5","S6"},0)),1,0))</f>
        <v/>
      </c>
      <c r="M517">
        <f>IF([@Identifiant]="","",XLOOKUP([@Identifiant],tblMedecins[Identifiant],tblMedecins[R?gion],""))</f>
        <v/>
      </c>
      <c r="N517">
        <f>IF([@RegionMedecin]="","",IF(OR([@RegionMedecin]="Nord",[@RegionMedecin]="Sud"),[@RegionMedecin],"Hors_cible"))</f>
        <v/>
      </c>
      <c r="O517" s="29">
        <f>IF([@[Dur?e de la visite]]="","",VALUE(SUBSTITUTE([@[Dur?e de la visite]]," min","")))</f>
        <v/>
      </c>
      <c r="P517" s="29">
        <f>IF([@[Mode de visite]]="","",--([@[Mode de visite]]="Face ? face"))</f>
        <v/>
      </c>
      <c r="Q517" s="29">
        <f>IF([@[Mode de visite]]="","",--([@[Mode de visite]]="Interaction ? distance"))</f>
        <v/>
      </c>
    </row>
    <row r="518">
      <c r="B518" t="inlineStr">
        <is>
          <t>BM00042</t>
        </is>
      </c>
      <c r="C518" t="inlineStr">
        <is>
          <t>Hugo</t>
        </is>
      </c>
      <c r="D518" t="inlineStr">
        <is>
          <t>Jean-Michel</t>
        </is>
      </c>
      <c r="E518" t="inlineStr">
        <is>
          <t>S3</t>
        </is>
      </c>
      <c r="F518" t="inlineStr">
        <is>
          <t>Catelyn STARK</t>
        </is>
      </c>
      <c r="G518" t="inlineStr">
        <is>
          <t>Interaction à distance</t>
        </is>
      </c>
      <c r="H518" t="n">
        <v>44104</v>
      </c>
      <c r="I518" t="inlineStr">
        <is>
          <t>60 min</t>
        </is>
      </c>
      <c r="J518" s="29">
        <f>IF([@[Date visite]]="","",YEAR([@[Date visite]]))</f>
        <v/>
      </c>
      <c r="K518" s="29">
        <f>IF([@[Date visite]]="","",MONTH([@[Date visite]]))</f>
        <v/>
      </c>
      <c r="L518" s="29">
        <f>IF([@Secteur]="","",IF(ISNUMBER(MATCH([@Secteur],{"S1","S2","S3","S4","S5","S6"},0)),1,0))</f>
        <v/>
      </c>
      <c r="M518">
        <f>IF([@Identifiant]="","",XLOOKUP([@Identifiant],tblMedecins[Identifiant],tblMedecins[R?gion],""))</f>
        <v/>
      </c>
      <c r="N518">
        <f>IF([@RegionMedecin]="","",IF(OR([@RegionMedecin]="Nord",[@RegionMedecin]="Sud"),[@RegionMedecin],"Hors_cible"))</f>
        <v/>
      </c>
      <c r="O518" s="29">
        <f>IF([@[Dur?e de la visite]]="","",VALUE(SUBSTITUTE([@[Dur?e de la visite]]," min","")))</f>
        <v/>
      </c>
      <c r="P518" s="29">
        <f>IF([@[Mode de visite]]="","",--([@[Mode de visite]]="Face ? face"))</f>
        <v/>
      </c>
      <c r="Q518" s="29">
        <f>IF([@[Mode de visite]]="","",--([@[Mode de visite]]="Interaction ? distance"))</f>
        <v/>
      </c>
    </row>
    <row r="519">
      <c r="B519" t="inlineStr">
        <is>
          <t>BM00115</t>
        </is>
      </c>
      <c r="C519" t="inlineStr">
        <is>
          <t>Cornet</t>
        </is>
      </c>
      <c r="D519" t="inlineStr">
        <is>
          <t>Jean-Michel</t>
        </is>
      </c>
      <c r="E519" t="inlineStr">
        <is>
          <t>S3</t>
        </is>
      </c>
      <c r="F519" t="inlineStr">
        <is>
          <t>Catelyn STARK</t>
        </is>
      </c>
      <c r="G519" t="inlineStr">
        <is>
          <t>Interaction à distance</t>
        </is>
      </c>
      <c r="H519" t="n">
        <v>44113</v>
      </c>
      <c r="I519" t="inlineStr">
        <is>
          <t>60 min</t>
        </is>
      </c>
      <c r="J519" s="29">
        <f>IF([@[Date visite]]="","",YEAR([@[Date visite]]))</f>
        <v/>
      </c>
      <c r="K519" s="29">
        <f>IF([@[Date visite]]="","",MONTH([@[Date visite]]))</f>
        <v/>
      </c>
      <c r="L519" s="29">
        <f>IF([@Secteur]="","",IF(ISNUMBER(MATCH([@Secteur],{"S1","S2","S3","S4","S5","S6"},0)),1,0))</f>
        <v/>
      </c>
      <c r="M519">
        <f>IF([@Identifiant]="","",XLOOKUP([@Identifiant],tblMedecins[Identifiant],tblMedecins[R?gion],""))</f>
        <v/>
      </c>
      <c r="N519">
        <f>IF([@RegionMedecin]="","",IF(OR([@RegionMedecin]="Nord",[@RegionMedecin]="Sud"),[@RegionMedecin],"Hors_cible"))</f>
        <v/>
      </c>
      <c r="O519" s="29">
        <f>IF([@[Dur?e de la visite]]="","",VALUE(SUBSTITUTE([@[Dur?e de la visite]]," min","")))</f>
        <v/>
      </c>
      <c r="P519" s="29">
        <f>IF([@[Mode de visite]]="","",--([@[Mode de visite]]="Face ? face"))</f>
        <v/>
      </c>
      <c r="Q519" s="29">
        <f>IF([@[Mode de visite]]="","",--([@[Mode de visite]]="Interaction ? distance"))</f>
        <v/>
      </c>
    </row>
    <row r="520">
      <c r="B520" t="inlineStr">
        <is>
          <t>BM00106</t>
        </is>
      </c>
      <c r="C520" t="inlineStr">
        <is>
          <t>Harrison</t>
        </is>
      </c>
      <c r="D520" t="inlineStr">
        <is>
          <t>Zinedine</t>
        </is>
      </c>
      <c r="E520" t="inlineStr">
        <is>
          <t>S3</t>
        </is>
      </c>
      <c r="F520" t="inlineStr">
        <is>
          <t>Catelyn STARK</t>
        </is>
      </c>
      <c r="G520" t="inlineStr">
        <is>
          <t>Interaction à distance</t>
        </is>
      </c>
      <c r="H520" t="n">
        <v>44140</v>
      </c>
      <c r="I520" t="inlineStr">
        <is>
          <t>60 min</t>
        </is>
      </c>
      <c r="J520" s="29">
        <f>IF([@[Date visite]]="","",YEAR([@[Date visite]]))</f>
        <v/>
      </c>
      <c r="K520" s="29">
        <f>IF([@[Date visite]]="","",MONTH([@[Date visite]]))</f>
        <v/>
      </c>
      <c r="L520" s="29">
        <f>IF([@Secteur]="","",IF(ISNUMBER(MATCH([@Secteur],{"S1","S2","S3","S4","S5","S6"},0)),1,0))</f>
        <v/>
      </c>
      <c r="M520">
        <f>IF([@Identifiant]="","",XLOOKUP([@Identifiant],tblMedecins[Identifiant],tblMedecins[R?gion],""))</f>
        <v/>
      </c>
      <c r="N520">
        <f>IF([@RegionMedecin]="","",IF(OR([@RegionMedecin]="Nord",[@RegionMedecin]="Sud"),[@RegionMedecin],"Hors_cible"))</f>
        <v/>
      </c>
      <c r="O520" s="29">
        <f>IF([@[Dur?e de la visite]]="","",VALUE(SUBSTITUTE([@[Dur?e de la visite]]," min","")))</f>
        <v/>
      </c>
      <c r="P520" s="29">
        <f>IF([@[Mode de visite]]="","",--([@[Mode de visite]]="Face ? face"))</f>
        <v/>
      </c>
      <c r="Q520" s="29">
        <f>IF([@[Mode de visite]]="","",--([@[Mode de visite]]="Interaction ? distance"))</f>
        <v/>
      </c>
    </row>
    <row r="521">
      <c r="B521" t="inlineStr">
        <is>
          <t>BM00079</t>
        </is>
      </c>
      <c r="C521" t="inlineStr">
        <is>
          <t>Michelet</t>
        </is>
      </c>
      <c r="D521" t="inlineStr">
        <is>
          <t>Hervé</t>
        </is>
      </c>
      <c r="E521" t="inlineStr">
        <is>
          <t>S3</t>
        </is>
      </c>
      <c r="F521" t="inlineStr">
        <is>
          <t>Catelyn STARK</t>
        </is>
      </c>
      <c r="G521" t="inlineStr">
        <is>
          <t>Interaction à distance</t>
        </is>
      </c>
      <c r="H521" t="n">
        <v>44143</v>
      </c>
      <c r="I521" t="inlineStr">
        <is>
          <t>60 min</t>
        </is>
      </c>
      <c r="J521" s="29">
        <f>IF([@[Date visite]]="","",YEAR([@[Date visite]]))</f>
        <v/>
      </c>
      <c r="K521" s="29">
        <f>IF([@[Date visite]]="","",MONTH([@[Date visite]]))</f>
        <v/>
      </c>
      <c r="L521" s="29">
        <f>IF([@Secteur]="","",IF(ISNUMBER(MATCH([@Secteur],{"S1","S2","S3","S4","S5","S6"},0)),1,0))</f>
        <v/>
      </c>
      <c r="M521">
        <f>IF([@Identifiant]="","",XLOOKUP([@Identifiant],tblMedecins[Identifiant],tblMedecins[R?gion],""))</f>
        <v/>
      </c>
      <c r="N521">
        <f>IF([@RegionMedecin]="","",IF(OR([@RegionMedecin]="Nord",[@RegionMedecin]="Sud"),[@RegionMedecin],"Hors_cible"))</f>
        <v/>
      </c>
      <c r="O521" s="29">
        <f>IF([@[Dur?e de la visite]]="","",VALUE(SUBSTITUTE([@[Dur?e de la visite]]," min","")))</f>
        <v/>
      </c>
      <c r="P521" s="29">
        <f>IF([@[Mode de visite]]="","",--([@[Mode de visite]]="Face ? face"))</f>
        <v/>
      </c>
      <c r="Q521" s="29">
        <f>IF([@[Mode de visite]]="","",--([@[Mode de visite]]="Interaction ? distance"))</f>
        <v/>
      </c>
    </row>
    <row r="522">
      <c r="B522" t="inlineStr">
        <is>
          <t>BM00071</t>
        </is>
      </c>
      <c r="C522" t="inlineStr">
        <is>
          <t>Brassens</t>
        </is>
      </c>
      <c r="D522" t="inlineStr">
        <is>
          <t>Victor</t>
        </is>
      </c>
      <c r="E522" t="inlineStr">
        <is>
          <t>S3</t>
        </is>
      </c>
      <c r="F522" t="inlineStr">
        <is>
          <t>Catelyn STARK</t>
        </is>
      </c>
      <c r="G522" t="inlineStr">
        <is>
          <t>Interaction à distance</t>
        </is>
      </c>
      <c r="H522" t="n">
        <v>44149</v>
      </c>
      <c r="I522" t="inlineStr">
        <is>
          <t>60 min</t>
        </is>
      </c>
      <c r="J522" s="29">
        <f>IF([@[Date visite]]="","",YEAR([@[Date visite]]))</f>
        <v/>
      </c>
      <c r="K522" s="29">
        <f>IF([@[Date visite]]="","",MONTH([@[Date visite]]))</f>
        <v/>
      </c>
      <c r="L522" s="29">
        <f>IF([@Secteur]="","",IF(ISNUMBER(MATCH([@Secteur],{"S1","S2","S3","S4","S5","S6"},0)),1,0))</f>
        <v/>
      </c>
      <c r="M522">
        <f>IF([@Identifiant]="","",XLOOKUP([@Identifiant],tblMedecins[Identifiant],tblMedecins[R?gion],""))</f>
        <v/>
      </c>
      <c r="N522">
        <f>IF([@RegionMedecin]="","",IF(OR([@RegionMedecin]="Nord",[@RegionMedecin]="Sud"),[@RegionMedecin],"Hors_cible"))</f>
        <v/>
      </c>
      <c r="O522" s="29">
        <f>IF([@[Dur?e de la visite]]="","",VALUE(SUBSTITUTE([@[Dur?e de la visite]]," min","")))</f>
        <v/>
      </c>
      <c r="P522" s="29">
        <f>IF([@[Mode de visite]]="","",--([@[Mode de visite]]="Face ? face"))</f>
        <v/>
      </c>
      <c r="Q522" s="29">
        <f>IF([@[Mode de visite]]="","",--([@[Mode de visite]]="Interaction ? distance"))</f>
        <v/>
      </c>
    </row>
    <row r="523">
      <c r="B523" t="inlineStr">
        <is>
          <t>BM00148</t>
        </is>
      </c>
      <c r="C523" t="inlineStr">
        <is>
          <t>Star</t>
        </is>
      </c>
      <c r="D523" t="inlineStr">
        <is>
          <t>Margaret</t>
        </is>
      </c>
      <c r="E523" t="inlineStr">
        <is>
          <t>S3</t>
        </is>
      </c>
      <c r="F523" t="inlineStr">
        <is>
          <t>Catelyn STARK</t>
        </is>
      </c>
      <c r="G523" t="inlineStr">
        <is>
          <t>Interaction à distance</t>
        </is>
      </c>
      <c r="H523" t="n">
        <v>44151</v>
      </c>
      <c r="I523" t="inlineStr">
        <is>
          <t>60 min</t>
        </is>
      </c>
      <c r="J523" s="29">
        <f>IF([@[Date visite]]="","",YEAR([@[Date visite]]))</f>
        <v/>
      </c>
      <c r="K523" s="29">
        <f>IF([@[Date visite]]="","",MONTH([@[Date visite]]))</f>
        <v/>
      </c>
      <c r="L523" s="29">
        <f>IF([@Secteur]="","",IF(ISNUMBER(MATCH([@Secteur],{"S1","S2","S3","S4","S5","S6"},0)),1,0))</f>
        <v/>
      </c>
      <c r="M523">
        <f>IF([@Identifiant]="","",XLOOKUP([@Identifiant],tblMedecins[Identifiant],tblMedecins[R?gion],""))</f>
        <v/>
      </c>
      <c r="N523">
        <f>IF([@RegionMedecin]="","",IF(OR([@RegionMedecin]="Nord",[@RegionMedecin]="Sud"),[@RegionMedecin],"Hors_cible"))</f>
        <v/>
      </c>
      <c r="O523" s="29">
        <f>IF([@[Dur?e de la visite]]="","",VALUE(SUBSTITUTE([@[Dur?e de la visite]]," min","")))</f>
        <v/>
      </c>
      <c r="P523" s="29">
        <f>IF([@[Mode de visite]]="","",--([@[Mode de visite]]="Face ? face"))</f>
        <v/>
      </c>
      <c r="Q523" s="29">
        <f>IF([@[Mode de visite]]="","",--([@[Mode de visite]]="Interaction ? distance"))</f>
        <v/>
      </c>
    </row>
    <row r="524">
      <c r="B524" t="inlineStr">
        <is>
          <t>BM00043</t>
        </is>
      </c>
      <c r="C524" t="inlineStr">
        <is>
          <t>Michalo</t>
        </is>
      </c>
      <c r="D524" t="inlineStr">
        <is>
          <t>Edith</t>
        </is>
      </c>
      <c r="E524" t="inlineStr">
        <is>
          <t>S3</t>
        </is>
      </c>
      <c r="F524" t="inlineStr">
        <is>
          <t>Catelyn STARK</t>
        </is>
      </c>
      <c r="G524" t="inlineStr">
        <is>
          <t>Interaction à distance</t>
        </is>
      </c>
      <c r="H524" t="n">
        <v>44182</v>
      </c>
      <c r="I524" t="inlineStr">
        <is>
          <t>60 min</t>
        </is>
      </c>
      <c r="J524" s="29">
        <f>IF([@[Date visite]]="","",YEAR([@[Date visite]]))</f>
        <v/>
      </c>
      <c r="K524" s="29">
        <f>IF([@[Date visite]]="","",MONTH([@[Date visite]]))</f>
        <v/>
      </c>
      <c r="L524" s="29">
        <f>IF([@Secteur]="","",IF(ISNUMBER(MATCH([@Secteur],{"S1","S2","S3","S4","S5","S6"},0)),1,0))</f>
        <v/>
      </c>
      <c r="M524">
        <f>IF([@Identifiant]="","",XLOOKUP([@Identifiant],tblMedecins[Identifiant],tblMedecins[R?gion],""))</f>
        <v/>
      </c>
      <c r="N524">
        <f>IF([@RegionMedecin]="","",IF(OR([@RegionMedecin]="Nord",[@RegionMedecin]="Sud"),[@RegionMedecin],"Hors_cible"))</f>
        <v/>
      </c>
      <c r="O524" s="29">
        <f>IF([@[Dur?e de la visite]]="","",VALUE(SUBSTITUTE([@[Dur?e de la visite]]," min","")))</f>
        <v/>
      </c>
      <c r="P524" s="29">
        <f>IF([@[Mode de visite]]="","",--([@[Mode de visite]]="Face ? face"))</f>
        <v/>
      </c>
      <c r="Q524" s="29">
        <f>IF([@[Mode de visite]]="","",--([@[Mode de visite]]="Interaction ? distance"))</f>
        <v/>
      </c>
    </row>
    <row r="525">
      <c r="B525" t="inlineStr">
        <is>
          <t>BM00064</t>
        </is>
      </c>
      <c r="C525" t="inlineStr">
        <is>
          <t>Vidal</t>
        </is>
      </c>
      <c r="D525" t="inlineStr">
        <is>
          <t>Julia</t>
        </is>
      </c>
      <c r="E525" t="inlineStr">
        <is>
          <t>S5</t>
        </is>
      </c>
      <c r="F525" t="inlineStr">
        <is>
          <t>Charlotte CORDAY</t>
        </is>
      </c>
      <c r="G525" t="inlineStr">
        <is>
          <t>Interaction à distance</t>
        </is>
      </c>
      <c r="H525" t="n">
        <v>43845</v>
      </c>
      <c r="I525" t="inlineStr">
        <is>
          <t>60 min</t>
        </is>
      </c>
      <c r="J525" s="29">
        <f>IF([@[Date visite]]="","",YEAR([@[Date visite]]))</f>
        <v/>
      </c>
      <c r="K525" s="29">
        <f>IF([@[Date visite]]="","",MONTH([@[Date visite]]))</f>
        <v/>
      </c>
      <c r="L525" s="29">
        <f>IF([@Secteur]="","",IF(ISNUMBER(MATCH([@Secteur],{"S1","S2","S3","S4","S5","S6"},0)),1,0))</f>
        <v/>
      </c>
      <c r="M525">
        <f>IF([@Identifiant]="","",XLOOKUP([@Identifiant],tblMedecins[Identifiant],tblMedecins[R?gion],""))</f>
        <v/>
      </c>
      <c r="N525">
        <f>IF([@RegionMedecin]="","",IF(OR([@RegionMedecin]="Nord",[@RegionMedecin]="Sud"),[@RegionMedecin],"Hors_cible"))</f>
        <v/>
      </c>
      <c r="O525" s="29">
        <f>IF([@[Dur?e de la visite]]="","",VALUE(SUBSTITUTE([@[Dur?e de la visite]]," min","")))</f>
        <v/>
      </c>
      <c r="P525" s="29">
        <f>IF([@[Mode de visite]]="","",--([@[Mode de visite]]="Face ? face"))</f>
        <v/>
      </c>
      <c r="Q525" s="29">
        <f>IF([@[Mode de visite]]="","",--([@[Mode de visite]]="Interaction ? distance"))</f>
        <v/>
      </c>
    </row>
    <row r="526">
      <c r="B526" t="inlineStr">
        <is>
          <t>BM00134</t>
        </is>
      </c>
      <c r="C526" t="inlineStr">
        <is>
          <t>Brassens</t>
        </is>
      </c>
      <c r="D526" t="inlineStr">
        <is>
          <t>Philomène</t>
        </is>
      </c>
      <c r="E526" t="inlineStr">
        <is>
          <t>S5</t>
        </is>
      </c>
      <c r="F526" t="inlineStr">
        <is>
          <t>Charlotte CORDAY</t>
        </is>
      </c>
      <c r="G526" t="inlineStr">
        <is>
          <t>Interaction à distance</t>
        </is>
      </c>
      <c r="H526" t="n">
        <v>43847</v>
      </c>
      <c r="I526" t="inlineStr">
        <is>
          <t>60 min</t>
        </is>
      </c>
      <c r="J526" s="29">
        <f>IF([@[Date visite]]="","",YEAR([@[Date visite]]))</f>
        <v/>
      </c>
      <c r="K526" s="29">
        <f>IF([@[Date visite]]="","",MONTH([@[Date visite]]))</f>
        <v/>
      </c>
      <c r="L526" s="29">
        <f>IF([@Secteur]="","",IF(ISNUMBER(MATCH([@Secteur],{"S1","S2","S3","S4","S5","S6"},0)),1,0))</f>
        <v/>
      </c>
      <c r="M526">
        <f>IF([@Identifiant]="","",XLOOKUP([@Identifiant],tblMedecins[Identifiant],tblMedecins[R?gion],""))</f>
        <v/>
      </c>
      <c r="N526">
        <f>IF([@RegionMedecin]="","",IF(OR([@RegionMedecin]="Nord",[@RegionMedecin]="Sud"),[@RegionMedecin],"Hors_cible"))</f>
        <v/>
      </c>
      <c r="O526" s="29">
        <f>IF([@[Dur?e de la visite]]="","",VALUE(SUBSTITUTE([@[Dur?e de la visite]]," min","")))</f>
        <v/>
      </c>
      <c r="P526" s="29">
        <f>IF([@[Mode de visite]]="","",--([@[Mode de visite]]="Face ? face"))</f>
        <v/>
      </c>
      <c r="Q526" s="29">
        <f>IF([@[Mode de visite]]="","",--([@[Mode de visite]]="Interaction ? distance"))</f>
        <v/>
      </c>
    </row>
    <row r="527">
      <c r="B527" t="inlineStr">
        <is>
          <t>BM00013</t>
        </is>
      </c>
      <c r="C527" t="inlineStr">
        <is>
          <t>Liszt</t>
        </is>
      </c>
      <c r="D527" t="inlineStr">
        <is>
          <t>Micheline</t>
        </is>
      </c>
      <c r="E527" t="inlineStr">
        <is>
          <t>S5</t>
        </is>
      </c>
      <c r="F527" t="inlineStr">
        <is>
          <t>Charlotte CORDAY</t>
        </is>
      </c>
      <c r="G527" t="inlineStr">
        <is>
          <t>Interaction à distance</t>
        </is>
      </c>
      <c r="H527" t="n">
        <v>43855</v>
      </c>
      <c r="I527" t="inlineStr">
        <is>
          <t>60 min</t>
        </is>
      </c>
      <c r="J527" s="29">
        <f>IF([@[Date visite]]="","",YEAR([@[Date visite]]))</f>
        <v/>
      </c>
      <c r="K527" s="29">
        <f>IF([@[Date visite]]="","",MONTH([@[Date visite]]))</f>
        <v/>
      </c>
      <c r="L527" s="29">
        <f>IF([@Secteur]="","",IF(ISNUMBER(MATCH([@Secteur],{"S1","S2","S3","S4","S5","S6"},0)),1,0))</f>
        <v/>
      </c>
      <c r="M527">
        <f>IF([@Identifiant]="","",XLOOKUP([@Identifiant],tblMedecins[Identifiant],tblMedecins[R?gion],""))</f>
        <v/>
      </c>
      <c r="N527">
        <f>IF([@RegionMedecin]="","",IF(OR([@RegionMedecin]="Nord",[@RegionMedecin]="Sud"),[@RegionMedecin],"Hors_cible"))</f>
        <v/>
      </c>
      <c r="O527" s="29">
        <f>IF([@[Dur?e de la visite]]="","",VALUE(SUBSTITUTE([@[Dur?e de la visite]]," min","")))</f>
        <v/>
      </c>
      <c r="P527" s="29">
        <f>IF([@[Mode de visite]]="","",--([@[Mode de visite]]="Face ? face"))</f>
        <v/>
      </c>
      <c r="Q527" s="29">
        <f>IF([@[Mode de visite]]="","",--([@[Mode de visite]]="Interaction ? distance"))</f>
        <v/>
      </c>
    </row>
    <row r="528">
      <c r="B528" t="inlineStr">
        <is>
          <t>BM00046</t>
        </is>
      </c>
      <c r="C528" t="inlineStr">
        <is>
          <t>Exarchopoulos</t>
        </is>
      </c>
      <c r="D528" t="inlineStr">
        <is>
          <t>Hervé</t>
        </is>
      </c>
      <c r="E528" t="inlineStr">
        <is>
          <t>S5</t>
        </is>
      </c>
      <c r="F528" t="inlineStr">
        <is>
          <t>Charlotte CORDAY</t>
        </is>
      </c>
      <c r="G528" t="inlineStr">
        <is>
          <t>Interaction à distance</t>
        </is>
      </c>
      <c r="H528" t="n">
        <v>43859</v>
      </c>
      <c r="I528" t="inlineStr">
        <is>
          <t>60 min</t>
        </is>
      </c>
      <c r="J528" s="29">
        <f>IF([@[Date visite]]="","",YEAR([@[Date visite]]))</f>
        <v/>
      </c>
      <c r="K528" s="29">
        <f>IF([@[Date visite]]="","",MONTH([@[Date visite]]))</f>
        <v/>
      </c>
      <c r="L528" s="29">
        <f>IF([@Secteur]="","",IF(ISNUMBER(MATCH([@Secteur],{"S1","S2","S3","S4","S5","S6"},0)),1,0))</f>
        <v/>
      </c>
      <c r="M528">
        <f>IF([@Identifiant]="","",XLOOKUP([@Identifiant],tblMedecins[Identifiant],tblMedecins[R?gion],""))</f>
        <v/>
      </c>
      <c r="N528">
        <f>IF([@RegionMedecin]="","",IF(OR([@RegionMedecin]="Nord",[@RegionMedecin]="Sud"),[@RegionMedecin],"Hors_cible"))</f>
        <v/>
      </c>
      <c r="O528" s="29">
        <f>IF([@[Dur?e de la visite]]="","",VALUE(SUBSTITUTE([@[Dur?e de la visite]]," min","")))</f>
        <v/>
      </c>
      <c r="P528" s="29">
        <f>IF([@[Mode de visite]]="","",--([@[Mode de visite]]="Face ? face"))</f>
        <v/>
      </c>
      <c r="Q528" s="29">
        <f>IF([@[Mode de visite]]="","",--([@[Mode de visite]]="Interaction ? distance"))</f>
        <v/>
      </c>
    </row>
    <row r="529">
      <c r="B529" t="inlineStr">
        <is>
          <t>BM00033</t>
        </is>
      </c>
      <c r="C529" t="inlineStr">
        <is>
          <t>Brady</t>
        </is>
      </c>
      <c r="D529" t="inlineStr">
        <is>
          <t>Hervé</t>
        </is>
      </c>
      <c r="E529" t="inlineStr">
        <is>
          <t>S5</t>
        </is>
      </c>
      <c r="F529" t="inlineStr">
        <is>
          <t>Charlotte CORDAY</t>
        </is>
      </c>
      <c r="G529" t="inlineStr">
        <is>
          <t>Interaction à distance</t>
        </is>
      </c>
      <c r="H529" t="n">
        <v>43871</v>
      </c>
      <c r="I529" t="inlineStr">
        <is>
          <t>60 min</t>
        </is>
      </c>
      <c r="J529" s="29">
        <f>IF([@[Date visite]]="","",YEAR([@[Date visite]]))</f>
        <v/>
      </c>
      <c r="K529" s="29">
        <f>IF([@[Date visite]]="","",MONTH([@[Date visite]]))</f>
        <v/>
      </c>
      <c r="L529" s="29">
        <f>IF([@Secteur]="","",IF(ISNUMBER(MATCH([@Secteur],{"S1","S2","S3","S4","S5","S6"},0)),1,0))</f>
        <v/>
      </c>
      <c r="M529">
        <f>IF([@Identifiant]="","",XLOOKUP([@Identifiant],tblMedecins[Identifiant],tblMedecins[R?gion],""))</f>
        <v/>
      </c>
      <c r="N529">
        <f>IF([@RegionMedecin]="","",IF(OR([@RegionMedecin]="Nord",[@RegionMedecin]="Sud"),[@RegionMedecin],"Hors_cible"))</f>
        <v/>
      </c>
      <c r="O529" s="29">
        <f>IF([@[Dur?e de la visite]]="","",VALUE(SUBSTITUTE([@[Dur?e de la visite]]," min","")))</f>
        <v/>
      </c>
      <c r="P529" s="29">
        <f>IF([@[Mode de visite]]="","",--([@[Mode de visite]]="Face ? face"))</f>
        <v/>
      </c>
      <c r="Q529" s="29">
        <f>IF([@[Mode de visite]]="","",--([@[Mode de visite]]="Interaction ? distance"))</f>
        <v/>
      </c>
    </row>
    <row r="530">
      <c r="B530" t="inlineStr">
        <is>
          <t>BM00051</t>
        </is>
      </c>
      <c r="C530" t="inlineStr">
        <is>
          <t>Michalo</t>
        </is>
      </c>
      <c r="D530" t="inlineStr">
        <is>
          <t>Josiane</t>
        </is>
      </c>
      <c r="E530" t="inlineStr">
        <is>
          <t>S5</t>
        </is>
      </c>
      <c r="F530" t="inlineStr">
        <is>
          <t>Charlotte CORDAY</t>
        </is>
      </c>
      <c r="G530" t="inlineStr">
        <is>
          <t>Interaction à distance</t>
        </is>
      </c>
      <c r="H530" t="n">
        <v>43871</v>
      </c>
      <c r="I530" t="inlineStr">
        <is>
          <t>60 min</t>
        </is>
      </c>
      <c r="J530" s="29">
        <f>IF([@[Date visite]]="","",YEAR([@[Date visite]]))</f>
        <v/>
      </c>
      <c r="K530" s="29">
        <f>IF([@[Date visite]]="","",MONTH([@[Date visite]]))</f>
        <v/>
      </c>
      <c r="L530" s="29">
        <f>IF([@Secteur]="","",IF(ISNUMBER(MATCH([@Secteur],{"S1","S2","S3","S4","S5","S6"},0)),1,0))</f>
        <v/>
      </c>
      <c r="M530">
        <f>IF([@Identifiant]="","",XLOOKUP([@Identifiant],tblMedecins[Identifiant],tblMedecins[R?gion],""))</f>
        <v/>
      </c>
      <c r="N530">
        <f>IF([@RegionMedecin]="","",IF(OR([@RegionMedecin]="Nord",[@RegionMedecin]="Sud"),[@RegionMedecin],"Hors_cible"))</f>
        <v/>
      </c>
      <c r="O530" s="29">
        <f>IF([@[Dur?e de la visite]]="","",VALUE(SUBSTITUTE([@[Dur?e de la visite]]," min","")))</f>
        <v/>
      </c>
      <c r="P530" s="29">
        <f>IF([@[Mode de visite]]="","",--([@[Mode de visite]]="Face ? face"))</f>
        <v/>
      </c>
      <c r="Q530" s="29">
        <f>IF([@[Mode de visite]]="","",--([@[Mode de visite]]="Interaction ? distance"))</f>
        <v/>
      </c>
    </row>
    <row r="531">
      <c r="B531" t="inlineStr">
        <is>
          <t>BM00022</t>
        </is>
      </c>
      <c r="C531" t="inlineStr">
        <is>
          <t>Vidal</t>
        </is>
      </c>
      <c r="D531" t="inlineStr">
        <is>
          <t>Victor</t>
        </is>
      </c>
      <c r="E531" t="inlineStr">
        <is>
          <t>S5</t>
        </is>
      </c>
      <c r="F531" t="inlineStr">
        <is>
          <t>Charlotte CORDAY</t>
        </is>
      </c>
      <c r="G531" t="inlineStr">
        <is>
          <t>Interaction à distance</t>
        </is>
      </c>
      <c r="H531" t="n">
        <v>43883</v>
      </c>
      <c r="I531" t="inlineStr">
        <is>
          <t>60 min</t>
        </is>
      </c>
      <c r="J531" s="29">
        <f>IF([@[Date visite]]="","",YEAR([@[Date visite]]))</f>
        <v/>
      </c>
      <c r="K531" s="29">
        <f>IF([@[Date visite]]="","",MONTH([@[Date visite]]))</f>
        <v/>
      </c>
      <c r="L531" s="29">
        <f>IF([@Secteur]="","",IF(ISNUMBER(MATCH([@Secteur],{"S1","S2","S3","S4","S5","S6"},0)),1,0))</f>
        <v/>
      </c>
      <c r="M531">
        <f>IF([@Identifiant]="","",XLOOKUP([@Identifiant],tblMedecins[Identifiant],tblMedecins[R?gion],""))</f>
        <v/>
      </c>
      <c r="N531">
        <f>IF([@RegionMedecin]="","",IF(OR([@RegionMedecin]="Nord",[@RegionMedecin]="Sud"),[@RegionMedecin],"Hors_cible"))</f>
        <v/>
      </c>
      <c r="O531" s="29">
        <f>IF([@[Dur?e de la visite]]="","",VALUE(SUBSTITUTE([@[Dur?e de la visite]]," min","")))</f>
        <v/>
      </c>
      <c r="P531" s="29">
        <f>IF([@[Mode de visite]]="","",--([@[Mode de visite]]="Face ? face"))</f>
        <v/>
      </c>
      <c r="Q531" s="29">
        <f>IF([@[Mode de visite]]="","",--([@[Mode de visite]]="Interaction ? distance"))</f>
        <v/>
      </c>
    </row>
    <row r="532">
      <c r="B532" t="inlineStr">
        <is>
          <t>BM00114</t>
        </is>
      </c>
      <c r="C532" t="inlineStr">
        <is>
          <t>Michalo</t>
        </is>
      </c>
      <c r="D532" t="inlineStr">
        <is>
          <t>Jean-Claude</t>
        </is>
      </c>
      <c r="E532" t="inlineStr">
        <is>
          <t>S5</t>
        </is>
      </c>
      <c r="F532" t="inlineStr">
        <is>
          <t>Charlotte CORDAY</t>
        </is>
      </c>
      <c r="G532" t="inlineStr">
        <is>
          <t>Interaction à distance</t>
        </is>
      </c>
      <c r="H532" t="n">
        <v>43889</v>
      </c>
      <c r="I532" t="inlineStr">
        <is>
          <t>60 min</t>
        </is>
      </c>
      <c r="J532" s="29">
        <f>IF([@[Date visite]]="","",YEAR([@[Date visite]]))</f>
        <v/>
      </c>
      <c r="K532" s="29">
        <f>IF([@[Date visite]]="","",MONTH([@[Date visite]]))</f>
        <v/>
      </c>
      <c r="L532" s="29">
        <f>IF([@Secteur]="","",IF(ISNUMBER(MATCH([@Secteur],{"S1","S2","S3","S4","S5","S6"},0)),1,0))</f>
        <v/>
      </c>
      <c r="M532">
        <f>IF([@Identifiant]="","",XLOOKUP([@Identifiant],tblMedecins[Identifiant],tblMedecins[R?gion],""))</f>
        <v/>
      </c>
      <c r="N532">
        <f>IF([@RegionMedecin]="","",IF(OR([@RegionMedecin]="Nord",[@RegionMedecin]="Sud"),[@RegionMedecin],"Hors_cible"))</f>
        <v/>
      </c>
      <c r="O532" s="29">
        <f>IF([@[Dur?e de la visite]]="","",VALUE(SUBSTITUTE([@[Dur?e de la visite]]," min","")))</f>
        <v/>
      </c>
      <c r="P532" s="29">
        <f>IF([@[Mode de visite]]="","",--([@[Mode de visite]]="Face ? face"))</f>
        <v/>
      </c>
      <c r="Q532" s="29">
        <f>IF([@[Mode de visite]]="","",--([@[Mode de visite]]="Interaction ? distance"))</f>
        <v/>
      </c>
    </row>
    <row r="533">
      <c r="B533" t="inlineStr">
        <is>
          <t>BM00116</t>
        </is>
      </c>
      <c r="C533" t="inlineStr">
        <is>
          <t>Michalo</t>
        </is>
      </c>
      <c r="D533" t="inlineStr">
        <is>
          <t>Hermine</t>
        </is>
      </c>
      <c r="E533" t="inlineStr">
        <is>
          <t>S5</t>
        </is>
      </c>
      <c r="F533" t="inlineStr">
        <is>
          <t>Charlotte CORDAY</t>
        </is>
      </c>
      <c r="G533" t="inlineStr">
        <is>
          <t>Interaction à distance</t>
        </is>
      </c>
      <c r="H533" t="n">
        <v>43895</v>
      </c>
      <c r="I533" t="inlineStr">
        <is>
          <t>60 min</t>
        </is>
      </c>
      <c r="J533" s="29">
        <f>IF([@[Date visite]]="","",YEAR([@[Date visite]]))</f>
        <v/>
      </c>
      <c r="K533" s="29">
        <f>IF([@[Date visite]]="","",MONTH([@[Date visite]]))</f>
        <v/>
      </c>
      <c r="L533" s="29">
        <f>IF([@Secteur]="","",IF(ISNUMBER(MATCH([@Secteur],{"S1","S2","S3","S4","S5","S6"},0)),1,0))</f>
        <v/>
      </c>
      <c r="M533">
        <f>IF([@Identifiant]="","",XLOOKUP([@Identifiant],tblMedecins[Identifiant],tblMedecins[R?gion],""))</f>
        <v/>
      </c>
      <c r="N533">
        <f>IF([@RegionMedecin]="","",IF(OR([@RegionMedecin]="Nord",[@RegionMedecin]="Sud"),[@RegionMedecin],"Hors_cible"))</f>
        <v/>
      </c>
      <c r="O533" s="29">
        <f>IF([@[Dur?e de la visite]]="","",VALUE(SUBSTITUTE([@[Dur?e de la visite]]," min","")))</f>
        <v/>
      </c>
      <c r="P533" s="29">
        <f>IF([@[Mode de visite]]="","",--([@[Mode de visite]]="Face ? face"))</f>
        <v/>
      </c>
      <c r="Q533" s="29">
        <f>IF([@[Mode de visite]]="","",--([@[Mode de visite]]="Interaction ? distance"))</f>
        <v/>
      </c>
    </row>
    <row r="534">
      <c r="B534" t="inlineStr">
        <is>
          <t>BM00113</t>
        </is>
      </c>
      <c r="C534" t="inlineStr">
        <is>
          <t>Harrison</t>
        </is>
      </c>
      <c r="D534" t="inlineStr">
        <is>
          <t>Hervé</t>
        </is>
      </c>
      <c r="E534" t="inlineStr">
        <is>
          <t>S5</t>
        </is>
      </c>
      <c r="F534" t="inlineStr">
        <is>
          <t>Charlotte CORDAY</t>
        </is>
      </c>
      <c r="G534" t="inlineStr">
        <is>
          <t>Interaction à distance</t>
        </is>
      </c>
      <c r="H534" t="n">
        <v>43905</v>
      </c>
      <c r="I534" t="inlineStr">
        <is>
          <t>60 min</t>
        </is>
      </c>
      <c r="J534" s="29">
        <f>IF([@[Date visite]]="","",YEAR([@[Date visite]]))</f>
        <v/>
      </c>
      <c r="K534" s="29">
        <f>IF([@[Date visite]]="","",MONTH([@[Date visite]]))</f>
        <v/>
      </c>
      <c r="L534" s="29">
        <f>IF([@Secteur]="","",IF(ISNUMBER(MATCH([@Secteur],{"S1","S2","S3","S4","S5","S6"},0)),1,0))</f>
        <v/>
      </c>
      <c r="M534">
        <f>IF([@Identifiant]="","",XLOOKUP([@Identifiant],tblMedecins[Identifiant],tblMedecins[R?gion],""))</f>
        <v/>
      </c>
      <c r="N534">
        <f>IF([@RegionMedecin]="","",IF(OR([@RegionMedecin]="Nord",[@RegionMedecin]="Sud"),[@RegionMedecin],"Hors_cible"))</f>
        <v/>
      </c>
      <c r="O534" s="29">
        <f>IF([@[Dur?e de la visite]]="","",VALUE(SUBSTITUTE([@[Dur?e de la visite]]," min","")))</f>
        <v/>
      </c>
      <c r="P534" s="29">
        <f>IF([@[Mode de visite]]="","",--([@[Mode de visite]]="Face ? face"))</f>
        <v/>
      </c>
      <c r="Q534" s="29">
        <f>IF([@[Mode de visite]]="","",--([@[Mode de visite]]="Interaction ? distance"))</f>
        <v/>
      </c>
    </row>
    <row r="535">
      <c r="B535" t="inlineStr">
        <is>
          <t>BM00063</t>
        </is>
      </c>
      <c r="C535" t="inlineStr">
        <is>
          <t>Osaka</t>
        </is>
      </c>
      <c r="D535" t="inlineStr">
        <is>
          <t>Valéry</t>
        </is>
      </c>
      <c r="E535" t="inlineStr">
        <is>
          <t>S5</t>
        </is>
      </c>
      <c r="F535" t="inlineStr">
        <is>
          <t>Charlotte CORDAY</t>
        </is>
      </c>
      <c r="G535" t="inlineStr">
        <is>
          <t>Interaction à distance</t>
        </is>
      </c>
      <c r="H535" t="n">
        <v>43910</v>
      </c>
      <c r="I535" t="inlineStr">
        <is>
          <t>60 min</t>
        </is>
      </c>
      <c r="J535" s="29">
        <f>IF([@[Date visite]]="","",YEAR([@[Date visite]]))</f>
        <v/>
      </c>
      <c r="K535" s="29">
        <f>IF([@[Date visite]]="","",MONTH([@[Date visite]]))</f>
        <v/>
      </c>
      <c r="L535" s="29">
        <f>IF([@Secteur]="","",IF(ISNUMBER(MATCH([@Secteur],{"S1","S2","S3","S4","S5","S6"},0)),1,0))</f>
        <v/>
      </c>
      <c r="M535">
        <f>IF([@Identifiant]="","",XLOOKUP([@Identifiant],tblMedecins[Identifiant],tblMedecins[R?gion],""))</f>
        <v/>
      </c>
      <c r="N535">
        <f>IF([@RegionMedecin]="","",IF(OR([@RegionMedecin]="Nord",[@RegionMedecin]="Sud"),[@RegionMedecin],"Hors_cible"))</f>
        <v/>
      </c>
      <c r="O535" s="29">
        <f>IF([@[Dur?e de la visite]]="","",VALUE(SUBSTITUTE([@[Dur?e de la visite]]," min","")))</f>
        <v/>
      </c>
      <c r="P535" s="29">
        <f>IF([@[Mode de visite]]="","",--([@[Mode de visite]]="Face ? face"))</f>
        <v/>
      </c>
      <c r="Q535" s="29">
        <f>IF([@[Mode de visite]]="","",--([@[Mode de visite]]="Interaction ? distance"))</f>
        <v/>
      </c>
    </row>
    <row r="536">
      <c r="B536" t="inlineStr">
        <is>
          <t>BM00105</t>
        </is>
      </c>
      <c r="C536" t="inlineStr">
        <is>
          <t>McLane</t>
        </is>
      </c>
      <c r="D536" t="inlineStr">
        <is>
          <t>Julia</t>
        </is>
      </c>
      <c r="E536" t="inlineStr">
        <is>
          <t>S5</t>
        </is>
      </c>
      <c r="F536" t="inlineStr">
        <is>
          <t>Charlotte CORDAY</t>
        </is>
      </c>
      <c r="G536" t="inlineStr">
        <is>
          <t>Interaction à distance</t>
        </is>
      </c>
      <c r="H536" t="n">
        <v>43919</v>
      </c>
      <c r="I536" t="inlineStr">
        <is>
          <t>60 min</t>
        </is>
      </c>
      <c r="J536" s="29">
        <f>IF([@[Date visite]]="","",YEAR([@[Date visite]]))</f>
        <v/>
      </c>
      <c r="K536" s="29">
        <f>IF([@[Date visite]]="","",MONTH([@[Date visite]]))</f>
        <v/>
      </c>
      <c r="L536" s="29">
        <f>IF([@Secteur]="","",IF(ISNUMBER(MATCH([@Secteur],{"S1","S2","S3","S4","S5","S6"},0)),1,0))</f>
        <v/>
      </c>
      <c r="M536">
        <f>IF([@Identifiant]="","",XLOOKUP([@Identifiant],tblMedecins[Identifiant],tblMedecins[R?gion],""))</f>
        <v/>
      </c>
      <c r="N536">
        <f>IF([@RegionMedecin]="","",IF(OR([@RegionMedecin]="Nord",[@RegionMedecin]="Sud"),[@RegionMedecin],"Hors_cible"))</f>
        <v/>
      </c>
      <c r="O536" s="29">
        <f>IF([@[Dur?e de la visite]]="","",VALUE(SUBSTITUTE([@[Dur?e de la visite]]," min","")))</f>
        <v/>
      </c>
      <c r="P536" s="29">
        <f>IF([@[Mode de visite]]="","",--([@[Mode de visite]]="Face ? face"))</f>
        <v/>
      </c>
      <c r="Q536" s="29">
        <f>IF([@[Mode de visite]]="","",--([@[Mode de visite]]="Interaction ? distance"))</f>
        <v/>
      </c>
    </row>
    <row r="537">
      <c r="B537" t="inlineStr">
        <is>
          <t>BM00111</t>
        </is>
      </c>
      <c r="C537" t="inlineStr">
        <is>
          <t>Chabal</t>
        </is>
      </c>
      <c r="D537" t="inlineStr">
        <is>
          <t>Georges</t>
        </is>
      </c>
      <c r="E537" t="inlineStr">
        <is>
          <t>S5</t>
        </is>
      </c>
      <c r="F537" t="inlineStr">
        <is>
          <t>Charlotte CORDAY</t>
        </is>
      </c>
      <c r="G537" t="inlineStr">
        <is>
          <t>Interaction à distance</t>
        </is>
      </c>
      <c r="H537" t="n">
        <v>43924</v>
      </c>
      <c r="I537" t="inlineStr">
        <is>
          <t>60 min</t>
        </is>
      </c>
      <c r="J537" s="29">
        <f>IF([@[Date visite]]="","",YEAR([@[Date visite]]))</f>
        <v/>
      </c>
      <c r="K537" s="29">
        <f>IF([@[Date visite]]="","",MONTH([@[Date visite]]))</f>
        <v/>
      </c>
      <c r="L537" s="29">
        <f>IF([@Secteur]="","",IF(ISNUMBER(MATCH([@Secteur],{"S1","S2","S3","S4","S5","S6"},0)),1,0))</f>
        <v/>
      </c>
      <c r="M537">
        <f>IF([@Identifiant]="","",XLOOKUP([@Identifiant],tblMedecins[Identifiant],tblMedecins[R?gion],""))</f>
        <v/>
      </c>
      <c r="N537">
        <f>IF([@RegionMedecin]="","",IF(OR([@RegionMedecin]="Nord",[@RegionMedecin]="Sud"),[@RegionMedecin],"Hors_cible"))</f>
        <v/>
      </c>
      <c r="O537" s="29">
        <f>IF([@[Dur?e de la visite]]="","",VALUE(SUBSTITUTE([@[Dur?e de la visite]]," min","")))</f>
        <v/>
      </c>
      <c r="P537" s="29">
        <f>IF([@[Mode de visite]]="","",--([@[Mode de visite]]="Face ? face"))</f>
        <v/>
      </c>
      <c r="Q537" s="29">
        <f>IF([@[Mode de visite]]="","",--([@[Mode de visite]]="Interaction ? distance"))</f>
        <v/>
      </c>
    </row>
    <row r="538">
      <c r="B538" t="inlineStr">
        <is>
          <t>BM00147</t>
        </is>
      </c>
      <c r="C538" t="inlineStr">
        <is>
          <t>Zeta-Jones</t>
        </is>
      </c>
      <c r="D538" t="inlineStr">
        <is>
          <t>Jean-Michel</t>
        </is>
      </c>
      <c r="E538" t="inlineStr">
        <is>
          <t>S5</t>
        </is>
      </c>
      <c r="F538" t="inlineStr">
        <is>
          <t>Charlotte CORDAY</t>
        </is>
      </c>
      <c r="G538" t="inlineStr">
        <is>
          <t>Interaction à distance</t>
        </is>
      </c>
      <c r="H538" t="n">
        <v>43947</v>
      </c>
      <c r="I538" t="inlineStr">
        <is>
          <t>60 min</t>
        </is>
      </c>
      <c r="J538" s="29">
        <f>IF([@[Date visite]]="","",YEAR([@[Date visite]]))</f>
        <v/>
      </c>
      <c r="K538" s="29">
        <f>IF([@[Date visite]]="","",MONTH([@[Date visite]]))</f>
        <v/>
      </c>
      <c r="L538" s="29">
        <f>IF([@Secteur]="","",IF(ISNUMBER(MATCH([@Secteur],{"S1","S2","S3","S4","S5","S6"},0)),1,0))</f>
        <v/>
      </c>
      <c r="M538">
        <f>IF([@Identifiant]="","",XLOOKUP([@Identifiant],tblMedecins[Identifiant],tblMedecins[R?gion],""))</f>
        <v/>
      </c>
      <c r="N538">
        <f>IF([@RegionMedecin]="","",IF(OR([@RegionMedecin]="Nord",[@RegionMedecin]="Sud"),[@RegionMedecin],"Hors_cible"))</f>
        <v/>
      </c>
      <c r="O538" s="29">
        <f>IF([@[Dur?e de la visite]]="","",VALUE(SUBSTITUTE([@[Dur?e de la visite]]," min","")))</f>
        <v/>
      </c>
      <c r="P538" s="29">
        <f>IF([@[Mode de visite]]="","",--([@[Mode de visite]]="Face ? face"))</f>
        <v/>
      </c>
      <c r="Q538" s="29">
        <f>IF([@[Mode de visite]]="","",--([@[Mode de visite]]="Interaction ? distance"))</f>
        <v/>
      </c>
    </row>
    <row r="539">
      <c r="B539" t="inlineStr">
        <is>
          <t>BM00078</t>
        </is>
      </c>
      <c r="C539" t="inlineStr">
        <is>
          <t>Brady</t>
        </is>
      </c>
      <c r="D539" t="inlineStr">
        <is>
          <t>Julia</t>
        </is>
      </c>
      <c r="E539" t="inlineStr">
        <is>
          <t>S5</t>
        </is>
      </c>
      <c r="F539" t="inlineStr">
        <is>
          <t>Charlotte CORDAY</t>
        </is>
      </c>
      <c r="G539" t="inlineStr">
        <is>
          <t>Interaction à distance</t>
        </is>
      </c>
      <c r="H539" t="n">
        <v>43984</v>
      </c>
      <c r="I539" t="inlineStr">
        <is>
          <t>60 min</t>
        </is>
      </c>
      <c r="J539" s="29">
        <f>IF([@[Date visite]]="","",YEAR([@[Date visite]]))</f>
        <v/>
      </c>
      <c r="K539" s="29">
        <f>IF([@[Date visite]]="","",MONTH([@[Date visite]]))</f>
        <v/>
      </c>
      <c r="L539" s="29">
        <f>IF([@Secteur]="","",IF(ISNUMBER(MATCH([@Secteur],{"S1","S2","S3","S4","S5","S6"},0)),1,0))</f>
        <v/>
      </c>
      <c r="M539">
        <f>IF([@Identifiant]="","",XLOOKUP([@Identifiant],tblMedecins[Identifiant],tblMedecins[R?gion],""))</f>
        <v/>
      </c>
      <c r="N539">
        <f>IF([@RegionMedecin]="","",IF(OR([@RegionMedecin]="Nord",[@RegionMedecin]="Sud"),[@RegionMedecin],"Hors_cible"))</f>
        <v/>
      </c>
      <c r="O539" s="29">
        <f>IF([@[Dur?e de la visite]]="","",VALUE(SUBSTITUTE([@[Dur?e de la visite]]," min","")))</f>
        <v/>
      </c>
      <c r="P539" s="29">
        <f>IF([@[Mode de visite]]="","",--([@[Mode de visite]]="Face ? face"))</f>
        <v/>
      </c>
      <c r="Q539" s="29">
        <f>IF([@[Mode de visite]]="","",--([@[Mode de visite]]="Interaction ? distance"))</f>
        <v/>
      </c>
    </row>
    <row r="540">
      <c r="B540" t="inlineStr">
        <is>
          <t>BM00074</t>
        </is>
      </c>
      <c r="C540" t="inlineStr">
        <is>
          <t>Orban</t>
        </is>
      </c>
      <c r="D540" t="inlineStr">
        <is>
          <t>Zinedine</t>
        </is>
      </c>
      <c r="E540" t="inlineStr">
        <is>
          <t>S5</t>
        </is>
      </c>
      <c r="F540" t="inlineStr">
        <is>
          <t>Charlotte CORDAY</t>
        </is>
      </c>
      <c r="G540" t="inlineStr">
        <is>
          <t>Interaction à distance</t>
        </is>
      </c>
      <c r="H540" t="n">
        <v>44000</v>
      </c>
      <c r="I540" t="inlineStr">
        <is>
          <t>60 min</t>
        </is>
      </c>
      <c r="J540" s="29">
        <f>IF([@[Date visite]]="","",YEAR([@[Date visite]]))</f>
        <v/>
      </c>
      <c r="K540" s="29">
        <f>IF([@[Date visite]]="","",MONTH([@[Date visite]]))</f>
        <v/>
      </c>
      <c r="L540" s="29">
        <f>IF([@Secteur]="","",IF(ISNUMBER(MATCH([@Secteur],{"S1","S2","S3","S4","S5","S6"},0)),1,0))</f>
        <v/>
      </c>
      <c r="M540">
        <f>IF([@Identifiant]="","",XLOOKUP([@Identifiant],tblMedecins[Identifiant],tblMedecins[R?gion],""))</f>
        <v/>
      </c>
      <c r="N540">
        <f>IF([@RegionMedecin]="","",IF(OR([@RegionMedecin]="Nord",[@RegionMedecin]="Sud"),[@RegionMedecin],"Hors_cible"))</f>
        <v/>
      </c>
      <c r="O540" s="29">
        <f>IF([@[Dur?e de la visite]]="","",VALUE(SUBSTITUTE([@[Dur?e de la visite]]," min","")))</f>
        <v/>
      </c>
      <c r="P540" s="29">
        <f>IF([@[Mode de visite]]="","",--([@[Mode de visite]]="Face ? face"))</f>
        <v/>
      </c>
      <c r="Q540" s="29">
        <f>IF([@[Mode de visite]]="","",--([@[Mode de visite]]="Interaction ? distance"))</f>
        <v/>
      </c>
    </row>
    <row r="541">
      <c r="B541" t="inlineStr">
        <is>
          <t>BM00005</t>
        </is>
      </c>
      <c r="C541" t="inlineStr">
        <is>
          <t>Michelet</t>
        </is>
      </c>
      <c r="D541" t="inlineStr">
        <is>
          <t>Edith</t>
        </is>
      </c>
      <c r="E541" t="inlineStr">
        <is>
          <t>S5</t>
        </is>
      </c>
      <c r="F541" t="inlineStr">
        <is>
          <t>Charlotte CORDAY</t>
        </is>
      </c>
      <c r="G541" t="inlineStr">
        <is>
          <t>Interaction à distance</t>
        </is>
      </c>
      <c r="H541" t="n">
        <v>44034</v>
      </c>
      <c r="I541" t="inlineStr">
        <is>
          <t>60 min</t>
        </is>
      </c>
      <c r="J541" s="29">
        <f>IF([@[Date visite]]="","",YEAR([@[Date visite]]))</f>
        <v/>
      </c>
      <c r="K541" s="29">
        <f>IF([@[Date visite]]="","",MONTH([@[Date visite]]))</f>
        <v/>
      </c>
      <c r="L541" s="29">
        <f>IF([@Secteur]="","",IF(ISNUMBER(MATCH([@Secteur],{"S1","S2","S3","S4","S5","S6"},0)),1,0))</f>
        <v/>
      </c>
      <c r="M541">
        <f>IF([@Identifiant]="","",XLOOKUP([@Identifiant],tblMedecins[Identifiant],tblMedecins[R?gion],""))</f>
        <v/>
      </c>
      <c r="N541">
        <f>IF([@RegionMedecin]="","",IF(OR([@RegionMedecin]="Nord",[@RegionMedecin]="Sud"),[@RegionMedecin],"Hors_cible"))</f>
        <v/>
      </c>
      <c r="O541" s="29">
        <f>IF([@[Dur?e de la visite]]="","",VALUE(SUBSTITUTE([@[Dur?e de la visite]]," min","")))</f>
        <v/>
      </c>
      <c r="P541" s="29">
        <f>IF([@[Mode de visite]]="","",--([@[Mode de visite]]="Face ? face"))</f>
        <v/>
      </c>
      <c r="Q541" s="29">
        <f>IF([@[Mode de visite]]="","",--([@[Mode de visite]]="Interaction ? distance"))</f>
        <v/>
      </c>
    </row>
    <row r="542">
      <c r="B542" t="inlineStr">
        <is>
          <t>BM00010</t>
        </is>
      </c>
      <c r="C542" t="inlineStr">
        <is>
          <t>Exarchopoulos</t>
        </is>
      </c>
      <c r="D542" t="inlineStr">
        <is>
          <t>Valéry</t>
        </is>
      </c>
      <c r="E542" t="inlineStr">
        <is>
          <t>S5</t>
        </is>
      </c>
      <c r="F542" t="inlineStr">
        <is>
          <t>Charlotte CORDAY</t>
        </is>
      </c>
      <c r="G542" t="inlineStr">
        <is>
          <t>Interaction à distance</t>
        </is>
      </c>
      <c r="H542" t="n">
        <v>44040</v>
      </c>
      <c r="I542" t="inlineStr">
        <is>
          <t>60 min</t>
        </is>
      </c>
      <c r="J542" s="29">
        <f>IF([@[Date visite]]="","",YEAR([@[Date visite]]))</f>
        <v/>
      </c>
      <c r="K542" s="29">
        <f>IF([@[Date visite]]="","",MONTH([@[Date visite]]))</f>
        <v/>
      </c>
      <c r="L542" s="29">
        <f>IF([@Secteur]="","",IF(ISNUMBER(MATCH([@Secteur],{"S1","S2","S3","S4","S5","S6"},0)),1,0))</f>
        <v/>
      </c>
      <c r="M542">
        <f>IF([@Identifiant]="","",XLOOKUP([@Identifiant],tblMedecins[Identifiant],tblMedecins[R?gion],""))</f>
        <v/>
      </c>
      <c r="N542">
        <f>IF([@RegionMedecin]="","",IF(OR([@RegionMedecin]="Nord",[@RegionMedecin]="Sud"),[@RegionMedecin],"Hors_cible"))</f>
        <v/>
      </c>
      <c r="O542" s="29">
        <f>IF([@[Dur?e de la visite]]="","",VALUE(SUBSTITUTE([@[Dur?e de la visite]]," min","")))</f>
        <v/>
      </c>
      <c r="P542" s="29">
        <f>IF([@[Mode de visite]]="","",--([@[Mode de visite]]="Face ? face"))</f>
        <v/>
      </c>
      <c r="Q542" s="29">
        <f>IF([@[Mode de visite]]="","",--([@[Mode de visite]]="Interaction ? distance"))</f>
        <v/>
      </c>
    </row>
    <row r="543">
      <c r="B543" t="inlineStr">
        <is>
          <t>BM00137</t>
        </is>
      </c>
      <c r="C543" t="inlineStr">
        <is>
          <t>Liszt</t>
        </is>
      </c>
      <c r="D543" t="inlineStr">
        <is>
          <t>Bernadette</t>
        </is>
      </c>
      <c r="E543" t="inlineStr">
        <is>
          <t>S5</t>
        </is>
      </c>
      <c r="F543" t="inlineStr">
        <is>
          <t>Charlotte CORDAY</t>
        </is>
      </c>
      <c r="G543" t="inlineStr">
        <is>
          <t>Interaction à distance</t>
        </is>
      </c>
      <c r="H543" t="n">
        <v>44058</v>
      </c>
      <c r="I543" t="inlineStr">
        <is>
          <t>60 min</t>
        </is>
      </c>
      <c r="J543" s="29">
        <f>IF([@[Date visite]]="","",YEAR([@[Date visite]]))</f>
        <v/>
      </c>
      <c r="K543" s="29">
        <f>IF([@[Date visite]]="","",MONTH([@[Date visite]]))</f>
        <v/>
      </c>
      <c r="L543" s="29">
        <f>IF([@Secteur]="","",IF(ISNUMBER(MATCH([@Secteur],{"S1","S2","S3","S4","S5","S6"},0)),1,0))</f>
        <v/>
      </c>
      <c r="M543">
        <f>IF([@Identifiant]="","",XLOOKUP([@Identifiant],tblMedecins[Identifiant],tblMedecins[R?gion],""))</f>
        <v/>
      </c>
      <c r="N543">
        <f>IF([@RegionMedecin]="","",IF(OR([@RegionMedecin]="Nord",[@RegionMedecin]="Sud"),[@RegionMedecin],"Hors_cible"))</f>
        <v/>
      </c>
      <c r="O543" s="29">
        <f>IF([@[Dur?e de la visite]]="","",VALUE(SUBSTITUTE([@[Dur?e de la visite]]," min","")))</f>
        <v/>
      </c>
      <c r="P543" s="29">
        <f>IF([@[Mode de visite]]="","",--([@[Mode de visite]]="Face ? face"))</f>
        <v/>
      </c>
      <c r="Q543" s="29">
        <f>IF([@[Mode de visite]]="","",--([@[Mode de visite]]="Interaction ? distance"))</f>
        <v/>
      </c>
    </row>
    <row r="544">
      <c r="B544" t="inlineStr">
        <is>
          <t>BM00003</t>
        </is>
      </c>
      <c r="C544" t="inlineStr">
        <is>
          <t>Osaka</t>
        </is>
      </c>
      <c r="D544" t="inlineStr">
        <is>
          <t>Josiane</t>
        </is>
      </c>
      <c r="E544" t="inlineStr">
        <is>
          <t>S5</t>
        </is>
      </c>
      <c r="F544" t="inlineStr">
        <is>
          <t>Charlotte CORDAY</t>
        </is>
      </c>
      <c r="G544" t="inlineStr">
        <is>
          <t>Interaction à distance</t>
        </is>
      </c>
      <c r="H544" t="n">
        <v>44061</v>
      </c>
      <c r="I544" t="inlineStr">
        <is>
          <t>60 min</t>
        </is>
      </c>
      <c r="J544" s="29">
        <f>IF([@[Date visite]]="","",YEAR([@[Date visite]]))</f>
        <v/>
      </c>
      <c r="K544" s="29">
        <f>IF([@[Date visite]]="","",MONTH([@[Date visite]]))</f>
        <v/>
      </c>
      <c r="L544" s="29">
        <f>IF([@Secteur]="","",IF(ISNUMBER(MATCH([@Secteur],{"S1","S2","S3","S4","S5","S6"},0)),1,0))</f>
        <v/>
      </c>
      <c r="M544">
        <f>IF([@Identifiant]="","",XLOOKUP([@Identifiant],tblMedecins[Identifiant],tblMedecins[R?gion],""))</f>
        <v/>
      </c>
      <c r="N544">
        <f>IF([@RegionMedecin]="","",IF(OR([@RegionMedecin]="Nord",[@RegionMedecin]="Sud"),[@RegionMedecin],"Hors_cible"))</f>
        <v/>
      </c>
      <c r="O544" s="29">
        <f>IF([@[Dur?e de la visite]]="","",VALUE(SUBSTITUTE([@[Dur?e de la visite]]," min","")))</f>
        <v/>
      </c>
      <c r="P544" s="29">
        <f>IF([@[Mode de visite]]="","",--([@[Mode de visite]]="Face ? face"))</f>
        <v/>
      </c>
      <c r="Q544" s="29">
        <f>IF([@[Mode de visite]]="","",--([@[Mode de visite]]="Interaction ? distance"))</f>
        <v/>
      </c>
    </row>
    <row r="545">
      <c r="B545" t="inlineStr">
        <is>
          <t>BM00012</t>
        </is>
      </c>
      <c r="C545" t="inlineStr">
        <is>
          <t>Hugo</t>
        </is>
      </c>
      <c r="D545" t="inlineStr">
        <is>
          <t>Valéry</t>
        </is>
      </c>
      <c r="E545" t="inlineStr">
        <is>
          <t>S5</t>
        </is>
      </c>
      <c r="F545" t="inlineStr">
        <is>
          <t>Charlotte CORDAY</t>
        </is>
      </c>
      <c r="G545" t="inlineStr">
        <is>
          <t>Interaction à distance</t>
        </is>
      </c>
      <c r="H545" t="n">
        <v>44061</v>
      </c>
      <c r="I545" t="inlineStr">
        <is>
          <t>60 min</t>
        </is>
      </c>
      <c r="J545" s="29">
        <f>IF([@[Date visite]]="","",YEAR([@[Date visite]]))</f>
        <v/>
      </c>
      <c r="K545" s="29">
        <f>IF([@[Date visite]]="","",MONTH([@[Date visite]]))</f>
        <v/>
      </c>
      <c r="L545" s="29">
        <f>IF([@Secteur]="","",IF(ISNUMBER(MATCH([@Secteur],{"S1","S2","S3","S4","S5","S6"},0)),1,0))</f>
        <v/>
      </c>
      <c r="M545">
        <f>IF([@Identifiant]="","",XLOOKUP([@Identifiant],tblMedecins[Identifiant],tblMedecins[R?gion],""))</f>
        <v/>
      </c>
      <c r="N545">
        <f>IF([@RegionMedecin]="","",IF(OR([@RegionMedecin]="Nord",[@RegionMedecin]="Sud"),[@RegionMedecin],"Hors_cible"))</f>
        <v/>
      </c>
      <c r="O545" s="29">
        <f>IF([@[Dur?e de la visite]]="","",VALUE(SUBSTITUTE([@[Dur?e de la visite]]," min","")))</f>
        <v/>
      </c>
      <c r="P545" s="29">
        <f>IF([@[Mode de visite]]="","",--([@[Mode de visite]]="Face ? face"))</f>
        <v/>
      </c>
      <c r="Q545" s="29">
        <f>IF([@[Mode de visite]]="","",--([@[Mode de visite]]="Interaction ? distance"))</f>
        <v/>
      </c>
    </row>
    <row r="546">
      <c r="B546" t="inlineStr">
        <is>
          <t>BM00056</t>
        </is>
      </c>
      <c r="C546" t="inlineStr">
        <is>
          <t>Exarchopoulos</t>
        </is>
      </c>
      <c r="D546" t="inlineStr">
        <is>
          <t>Judie</t>
        </is>
      </c>
      <c r="E546" t="inlineStr">
        <is>
          <t>S5</t>
        </is>
      </c>
      <c r="F546" t="inlineStr">
        <is>
          <t>Charlotte CORDAY</t>
        </is>
      </c>
      <c r="G546" t="inlineStr">
        <is>
          <t>Interaction à distance</t>
        </is>
      </c>
      <c r="H546" t="n">
        <v>44101</v>
      </c>
      <c r="I546" t="inlineStr">
        <is>
          <t>60 min</t>
        </is>
      </c>
      <c r="J546" s="29">
        <f>IF([@[Date visite]]="","",YEAR([@[Date visite]]))</f>
        <v/>
      </c>
      <c r="K546" s="29">
        <f>IF([@[Date visite]]="","",MONTH([@[Date visite]]))</f>
        <v/>
      </c>
      <c r="L546" s="29">
        <f>IF([@Secteur]="","",IF(ISNUMBER(MATCH([@Secteur],{"S1","S2","S3","S4","S5","S6"},0)),1,0))</f>
        <v/>
      </c>
      <c r="M546">
        <f>IF([@Identifiant]="","",XLOOKUP([@Identifiant],tblMedecins[Identifiant],tblMedecins[R?gion],""))</f>
        <v/>
      </c>
      <c r="N546">
        <f>IF([@RegionMedecin]="","",IF(OR([@RegionMedecin]="Nord",[@RegionMedecin]="Sud"),[@RegionMedecin],"Hors_cible"))</f>
        <v/>
      </c>
      <c r="O546" s="29">
        <f>IF([@[Dur?e de la visite]]="","",VALUE(SUBSTITUTE([@[Dur?e de la visite]]," min","")))</f>
        <v/>
      </c>
      <c r="P546" s="29">
        <f>IF([@[Mode de visite]]="","",--([@[Mode de visite]]="Face ? face"))</f>
        <v/>
      </c>
      <c r="Q546" s="29">
        <f>IF([@[Mode de visite]]="","",--([@[Mode de visite]]="Interaction ? distance"))</f>
        <v/>
      </c>
    </row>
    <row r="547">
      <c r="B547" t="inlineStr">
        <is>
          <t>BM00007</t>
        </is>
      </c>
      <c r="C547" t="inlineStr">
        <is>
          <t>Céline</t>
        </is>
      </c>
      <c r="D547" t="inlineStr">
        <is>
          <t>Judie</t>
        </is>
      </c>
      <c r="E547" t="inlineStr">
        <is>
          <t>S5</t>
        </is>
      </c>
      <c r="F547" t="inlineStr">
        <is>
          <t>Charlotte CORDAY</t>
        </is>
      </c>
      <c r="G547" t="inlineStr">
        <is>
          <t>Interaction à distance</t>
        </is>
      </c>
      <c r="H547" t="n">
        <v>44110</v>
      </c>
      <c r="I547" t="inlineStr">
        <is>
          <t>60 min</t>
        </is>
      </c>
      <c r="J547" s="29">
        <f>IF([@[Date visite]]="","",YEAR([@[Date visite]]))</f>
        <v/>
      </c>
      <c r="K547" s="29">
        <f>IF([@[Date visite]]="","",MONTH([@[Date visite]]))</f>
        <v/>
      </c>
      <c r="L547" s="29">
        <f>IF([@Secteur]="","",IF(ISNUMBER(MATCH([@Secteur],{"S1","S2","S3","S4","S5","S6"},0)),1,0))</f>
        <v/>
      </c>
      <c r="M547">
        <f>IF([@Identifiant]="","",XLOOKUP([@Identifiant],tblMedecins[Identifiant],tblMedecins[R?gion],""))</f>
        <v/>
      </c>
      <c r="N547">
        <f>IF([@RegionMedecin]="","",IF(OR([@RegionMedecin]="Nord",[@RegionMedecin]="Sud"),[@RegionMedecin],"Hors_cible"))</f>
        <v/>
      </c>
      <c r="O547" s="29">
        <f>IF([@[Dur?e de la visite]]="","",VALUE(SUBSTITUTE([@[Dur?e de la visite]]," min","")))</f>
        <v/>
      </c>
      <c r="P547" s="29">
        <f>IF([@[Mode de visite]]="","",--([@[Mode de visite]]="Face ? face"))</f>
        <v/>
      </c>
      <c r="Q547" s="29">
        <f>IF([@[Mode de visite]]="","",--([@[Mode de visite]]="Interaction ? distance"))</f>
        <v/>
      </c>
    </row>
    <row r="548">
      <c r="B548" t="inlineStr">
        <is>
          <t>BM00038</t>
        </is>
      </c>
      <c r="C548" t="inlineStr">
        <is>
          <t>Céline</t>
        </is>
      </c>
      <c r="D548" t="inlineStr">
        <is>
          <t>Margaret</t>
        </is>
      </c>
      <c r="E548" t="inlineStr">
        <is>
          <t>S5</t>
        </is>
      </c>
      <c r="F548" t="inlineStr">
        <is>
          <t>Charlotte CORDAY</t>
        </is>
      </c>
      <c r="G548" t="inlineStr">
        <is>
          <t>Interaction à distance</t>
        </is>
      </c>
      <c r="H548" t="n">
        <v>44129</v>
      </c>
      <c r="I548" t="inlineStr">
        <is>
          <t>60 min</t>
        </is>
      </c>
      <c r="J548" s="29">
        <f>IF([@[Date visite]]="","",YEAR([@[Date visite]]))</f>
        <v/>
      </c>
      <c r="K548" s="29">
        <f>IF([@[Date visite]]="","",MONTH([@[Date visite]]))</f>
        <v/>
      </c>
      <c r="L548" s="29">
        <f>IF([@Secteur]="","",IF(ISNUMBER(MATCH([@Secteur],{"S1","S2","S3","S4","S5","S6"},0)),1,0))</f>
        <v/>
      </c>
      <c r="M548">
        <f>IF([@Identifiant]="","",XLOOKUP([@Identifiant],tblMedecins[Identifiant],tblMedecins[R?gion],""))</f>
        <v/>
      </c>
      <c r="N548">
        <f>IF([@RegionMedecin]="","",IF(OR([@RegionMedecin]="Nord",[@RegionMedecin]="Sud"),[@RegionMedecin],"Hors_cible"))</f>
        <v/>
      </c>
      <c r="O548" s="29">
        <f>IF([@[Dur?e de la visite]]="","",VALUE(SUBSTITUTE([@[Dur?e de la visite]]," min","")))</f>
        <v/>
      </c>
      <c r="P548" s="29">
        <f>IF([@[Mode de visite]]="","",--([@[Mode de visite]]="Face ? face"))</f>
        <v/>
      </c>
      <c r="Q548" s="29">
        <f>IF([@[Mode de visite]]="","",--([@[Mode de visite]]="Interaction ? distance"))</f>
        <v/>
      </c>
    </row>
    <row r="549">
      <c r="B549" t="inlineStr">
        <is>
          <t>BM00070</t>
        </is>
      </c>
      <c r="C549" t="inlineStr">
        <is>
          <t>Exarchopoulos</t>
        </is>
      </c>
      <c r="D549" t="inlineStr">
        <is>
          <t>Léa</t>
        </is>
      </c>
      <c r="E549" t="inlineStr">
        <is>
          <t>S5</t>
        </is>
      </c>
      <c r="F549" t="inlineStr">
        <is>
          <t>Charlotte CORDAY</t>
        </is>
      </c>
      <c r="G549" t="inlineStr">
        <is>
          <t>Interaction à distance</t>
        </is>
      </c>
      <c r="H549" t="n">
        <v>44133</v>
      </c>
      <c r="I549" t="inlineStr">
        <is>
          <t>60 min</t>
        </is>
      </c>
      <c r="J549" s="29">
        <f>IF([@[Date visite]]="","",YEAR([@[Date visite]]))</f>
        <v/>
      </c>
      <c r="K549" s="29">
        <f>IF([@[Date visite]]="","",MONTH([@[Date visite]]))</f>
        <v/>
      </c>
      <c r="L549" s="29">
        <f>IF([@Secteur]="","",IF(ISNUMBER(MATCH([@Secteur],{"S1","S2","S3","S4","S5","S6"},0)),1,0))</f>
        <v/>
      </c>
      <c r="M549">
        <f>IF([@Identifiant]="","",XLOOKUP([@Identifiant],tblMedecins[Identifiant],tblMedecins[R?gion],""))</f>
        <v/>
      </c>
      <c r="N549">
        <f>IF([@RegionMedecin]="","",IF(OR([@RegionMedecin]="Nord",[@RegionMedecin]="Sud"),[@RegionMedecin],"Hors_cible"))</f>
        <v/>
      </c>
      <c r="O549" s="29">
        <f>IF([@[Dur?e de la visite]]="","",VALUE(SUBSTITUTE([@[Dur?e de la visite]]," min","")))</f>
        <v/>
      </c>
      <c r="P549" s="29">
        <f>IF([@[Mode de visite]]="","",--([@[Mode de visite]]="Face ? face"))</f>
        <v/>
      </c>
      <c r="Q549" s="29">
        <f>IF([@[Mode de visite]]="","",--([@[Mode de visite]]="Interaction ? distance"))</f>
        <v/>
      </c>
    </row>
    <row r="550">
      <c r="B550" t="inlineStr">
        <is>
          <t>BM00152</t>
        </is>
      </c>
      <c r="C550" t="inlineStr">
        <is>
          <t>McCartney</t>
        </is>
      </c>
      <c r="D550" t="inlineStr">
        <is>
          <t>Hildegarde</t>
        </is>
      </c>
      <c r="E550" t="inlineStr">
        <is>
          <t>S5</t>
        </is>
      </c>
      <c r="F550" t="inlineStr">
        <is>
          <t>Charlotte CORDAY</t>
        </is>
      </c>
      <c r="G550" t="inlineStr">
        <is>
          <t>Interaction à distance</t>
        </is>
      </c>
      <c r="H550" t="n">
        <v>44138</v>
      </c>
      <c r="I550" t="inlineStr">
        <is>
          <t>60 min</t>
        </is>
      </c>
      <c r="J550" s="29">
        <f>IF([@[Date visite]]="","",YEAR([@[Date visite]]))</f>
        <v/>
      </c>
      <c r="K550" s="29">
        <f>IF([@[Date visite]]="","",MONTH([@[Date visite]]))</f>
        <v/>
      </c>
      <c r="L550" s="29">
        <f>IF([@Secteur]="","",IF(ISNUMBER(MATCH([@Secteur],{"S1","S2","S3","S4","S5","S6"},0)),1,0))</f>
        <v/>
      </c>
      <c r="M550">
        <f>IF([@Identifiant]="","",XLOOKUP([@Identifiant],tblMedecins[Identifiant],tblMedecins[R?gion],""))</f>
        <v/>
      </c>
      <c r="N550">
        <f>IF([@RegionMedecin]="","",IF(OR([@RegionMedecin]="Nord",[@RegionMedecin]="Sud"),[@RegionMedecin],"Hors_cible"))</f>
        <v/>
      </c>
      <c r="O550" s="29">
        <f>IF([@[Dur?e de la visite]]="","",VALUE(SUBSTITUTE([@[Dur?e de la visite]]," min","")))</f>
        <v/>
      </c>
      <c r="P550" s="29">
        <f>IF([@[Mode de visite]]="","",--([@[Mode de visite]]="Face ? face"))</f>
        <v/>
      </c>
      <c r="Q550" s="29">
        <f>IF([@[Mode de visite]]="","",--([@[Mode de visite]]="Interaction ? distance"))</f>
        <v/>
      </c>
    </row>
    <row r="551">
      <c r="B551" t="inlineStr">
        <is>
          <t>BM00145</t>
        </is>
      </c>
      <c r="C551" t="inlineStr">
        <is>
          <t>Star</t>
        </is>
      </c>
      <c r="D551" t="inlineStr">
        <is>
          <t>Nicolas</t>
        </is>
      </c>
      <c r="E551" t="inlineStr">
        <is>
          <t>S5</t>
        </is>
      </c>
      <c r="F551" t="inlineStr">
        <is>
          <t>Charlotte CORDAY</t>
        </is>
      </c>
      <c r="G551" t="inlineStr">
        <is>
          <t>Interaction à distance</t>
        </is>
      </c>
      <c r="H551" t="n">
        <v>44161</v>
      </c>
      <c r="I551" t="inlineStr">
        <is>
          <t>60 min</t>
        </is>
      </c>
      <c r="J551" s="29">
        <f>IF([@[Date visite]]="","",YEAR([@[Date visite]]))</f>
        <v/>
      </c>
      <c r="K551" s="29">
        <f>IF([@[Date visite]]="","",MONTH([@[Date visite]]))</f>
        <v/>
      </c>
      <c r="L551" s="29">
        <f>IF([@Secteur]="","",IF(ISNUMBER(MATCH([@Secteur],{"S1","S2","S3","S4","S5","S6"},0)),1,0))</f>
        <v/>
      </c>
      <c r="M551">
        <f>IF([@Identifiant]="","",XLOOKUP([@Identifiant],tblMedecins[Identifiant],tblMedecins[R?gion],""))</f>
        <v/>
      </c>
      <c r="N551">
        <f>IF([@RegionMedecin]="","",IF(OR([@RegionMedecin]="Nord",[@RegionMedecin]="Sud"),[@RegionMedecin],"Hors_cible"))</f>
        <v/>
      </c>
      <c r="O551" s="29">
        <f>IF([@[Dur?e de la visite]]="","",VALUE(SUBSTITUTE([@[Dur?e de la visite]]," min","")))</f>
        <v/>
      </c>
      <c r="P551" s="29">
        <f>IF([@[Mode de visite]]="","",--([@[Mode de visite]]="Face ? face"))</f>
        <v/>
      </c>
      <c r="Q551" s="29">
        <f>IF([@[Mode de visite]]="","",--([@[Mode de visite]]="Interaction ? distance"))</f>
        <v/>
      </c>
    </row>
    <row r="552">
      <c r="B552" t="inlineStr">
        <is>
          <t>BM00020</t>
        </is>
      </c>
      <c r="C552" t="inlineStr">
        <is>
          <t>McLane</t>
        </is>
      </c>
      <c r="D552" t="inlineStr">
        <is>
          <t>Nicolas</t>
        </is>
      </c>
      <c r="E552" t="inlineStr">
        <is>
          <t>S6</t>
        </is>
      </c>
      <c r="F552" t="inlineStr">
        <is>
          <t>Coco CHANEL</t>
        </is>
      </c>
      <c r="G552" t="inlineStr">
        <is>
          <t>Interaction à distance</t>
        </is>
      </c>
      <c r="H552" t="n">
        <v>43844</v>
      </c>
      <c r="I552" t="inlineStr">
        <is>
          <t>60 min</t>
        </is>
      </c>
      <c r="J552" s="29">
        <f>IF([@[Date visite]]="","",YEAR([@[Date visite]]))</f>
        <v/>
      </c>
      <c r="K552" s="29">
        <f>IF([@[Date visite]]="","",MONTH([@[Date visite]]))</f>
        <v/>
      </c>
      <c r="L552" s="29">
        <f>IF([@Secteur]="","",IF(ISNUMBER(MATCH([@Secteur],{"S1","S2","S3","S4","S5","S6"},0)),1,0))</f>
        <v/>
      </c>
      <c r="M552">
        <f>IF([@Identifiant]="","",XLOOKUP([@Identifiant],tblMedecins[Identifiant],tblMedecins[R?gion],""))</f>
        <v/>
      </c>
      <c r="N552">
        <f>IF([@RegionMedecin]="","",IF(OR([@RegionMedecin]="Nord",[@RegionMedecin]="Sud"),[@RegionMedecin],"Hors_cible"))</f>
        <v/>
      </c>
      <c r="O552" s="29">
        <f>IF([@[Dur?e de la visite]]="","",VALUE(SUBSTITUTE([@[Dur?e de la visite]]," min","")))</f>
        <v/>
      </c>
      <c r="P552" s="29">
        <f>IF([@[Mode de visite]]="","",--([@[Mode de visite]]="Face ? face"))</f>
        <v/>
      </c>
      <c r="Q552" s="29">
        <f>IF([@[Mode de visite]]="","",--([@[Mode de visite]]="Interaction ? distance"))</f>
        <v/>
      </c>
    </row>
    <row r="553">
      <c r="B553" t="inlineStr">
        <is>
          <t>BM00136</t>
        </is>
      </c>
      <c r="C553" t="inlineStr">
        <is>
          <t>Cornet</t>
        </is>
      </c>
      <c r="D553" t="inlineStr">
        <is>
          <t>Nicolas</t>
        </is>
      </c>
      <c r="E553" t="inlineStr">
        <is>
          <t>S6</t>
        </is>
      </c>
      <c r="F553" t="inlineStr">
        <is>
          <t>Coco CHANEL</t>
        </is>
      </c>
      <c r="G553" t="inlineStr">
        <is>
          <t>Interaction à distance</t>
        </is>
      </c>
      <c r="H553" t="n">
        <v>43857</v>
      </c>
      <c r="I553" t="inlineStr">
        <is>
          <t>60 min</t>
        </is>
      </c>
      <c r="J553" s="29">
        <f>IF([@[Date visite]]="","",YEAR([@[Date visite]]))</f>
        <v/>
      </c>
      <c r="K553" s="29">
        <f>IF([@[Date visite]]="","",MONTH([@[Date visite]]))</f>
        <v/>
      </c>
      <c r="L553" s="29">
        <f>IF([@Secteur]="","",IF(ISNUMBER(MATCH([@Secteur],{"S1","S2","S3","S4","S5","S6"},0)),1,0))</f>
        <v/>
      </c>
      <c r="M553">
        <f>IF([@Identifiant]="","",XLOOKUP([@Identifiant],tblMedecins[Identifiant],tblMedecins[R?gion],""))</f>
        <v/>
      </c>
      <c r="N553">
        <f>IF([@RegionMedecin]="","",IF(OR([@RegionMedecin]="Nord",[@RegionMedecin]="Sud"),[@RegionMedecin],"Hors_cible"))</f>
        <v/>
      </c>
      <c r="O553" s="29">
        <f>IF([@[Dur?e de la visite]]="","",VALUE(SUBSTITUTE([@[Dur?e de la visite]]," min","")))</f>
        <v/>
      </c>
      <c r="P553" s="29">
        <f>IF([@[Mode de visite]]="","",--([@[Mode de visite]]="Face ? face"))</f>
        <v/>
      </c>
      <c r="Q553" s="29">
        <f>IF([@[Mode de visite]]="","",--([@[Mode de visite]]="Interaction ? distance"))</f>
        <v/>
      </c>
    </row>
    <row r="554">
      <c r="B554" t="inlineStr">
        <is>
          <t>BM00068</t>
        </is>
      </c>
      <c r="C554" t="inlineStr">
        <is>
          <t>Lennon</t>
        </is>
      </c>
      <c r="D554" t="inlineStr">
        <is>
          <t>Edith</t>
        </is>
      </c>
      <c r="E554" t="inlineStr">
        <is>
          <t>S6</t>
        </is>
      </c>
      <c r="F554" t="inlineStr">
        <is>
          <t>Coco CHANEL</t>
        </is>
      </c>
      <c r="G554" t="inlineStr">
        <is>
          <t>Interaction à distance</t>
        </is>
      </c>
      <c r="H554" t="n">
        <v>43882</v>
      </c>
      <c r="I554" t="inlineStr">
        <is>
          <t>60 min</t>
        </is>
      </c>
      <c r="J554" s="29">
        <f>IF([@[Date visite]]="","",YEAR([@[Date visite]]))</f>
        <v/>
      </c>
      <c r="K554" s="29">
        <f>IF([@[Date visite]]="","",MONTH([@[Date visite]]))</f>
        <v/>
      </c>
      <c r="L554" s="29">
        <f>IF([@Secteur]="","",IF(ISNUMBER(MATCH([@Secteur],{"S1","S2","S3","S4","S5","S6"},0)),1,0))</f>
        <v/>
      </c>
      <c r="M554">
        <f>IF([@Identifiant]="","",XLOOKUP([@Identifiant],tblMedecins[Identifiant],tblMedecins[R?gion],""))</f>
        <v/>
      </c>
      <c r="N554">
        <f>IF([@RegionMedecin]="","",IF(OR([@RegionMedecin]="Nord",[@RegionMedecin]="Sud"),[@RegionMedecin],"Hors_cible"))</f>
        <v/>
      </c>
      <c r="O554" s="29">
        <f>IF([@[Dur?e de la visite]]="","",VALUE(SUBSTITUTE([@[Dur?e de la visite]]," min","")))</f>
        <v/>
      </c>
      <c r="P554" s="29">
        <f>IF([@[Mode de visite]]="","",--([@[Mode de visite]]="Face ? face"))</f>
        <v/>
      </c>
      <c r="Q554" s="29">
        <f>IF([@[Mode de visite]]="","",--([@[Mode de visite]]="Interaction ? distance"))</f>
        <v/>
      </c>
    </row>
    <row r="555">
      <c r="B555" t="inlineStr">
        <is>
          <t>BM00103</t>
        </is>
      </c>
      <c r="C555" t="inlineStr">
        <is>
          <t>Brassens</t>
        </is>
      </c>
      <c r="D555" t="inlineStr">
        <is>
          <t>Jerry</t>
        </is>
      </c>
      <c r="E555" t="inlineStr">
        <is>
          <t>S6</t>
        </is>
      </c>
      <c r="F555" t="inlineStr">
        <is>
          <t>Coco CHANEL</t>
        </is>
      </c>
      <c r="G555" t="inlineStr">
        <is>
          <t>Interaction à distance</t>
        </is>
      </c>
      <c r="H555" t="n">
        <v>43886</v>
      </c>
      <c r="I555" t="inlineStr">
        <is>
          <t>60 min</t>
        </is>
      </c>
      <c r="J555" s="29">
        <f>IF([@[Date visite]]="","",YEAR([@[Date visite]]))</f>
        <v/>
      </c>
      <c r="K555" s="29">
        <f>IF([@[Date visite]]="","",MONTH([@[Date visite]]))</f>
        <v/>
      </c>
      <c r="L555" s="29">
        <f>IF([@Secteur]="","",IF(ISNUMBER(MATCH([@Secteur],{"S1","S2","S3","S4","S5","S6"},0)),1,0))</f>
        <v/>
      </c>
      <c r="M555">
        <f>IF([@Identifiant]="","",XLOOKUP([@Identifiant],tblMedecins[Identifiant],tblMedecins[R?gion],""))</f>
        <v/>
      </c>
      <c r="N555">
        <f>IF([@RegionMedecin]="","",IF(OR([@RegionMedecin]="Nord",[@RegionMedecin]="Sud"),[@RegionMedecin],"Hors_cible"))</f>
        <v/>
      </c>
      <c r="O555" s="29">
        <f>IF([@[Dur?e de la visite]]="","",VALUE(SUBSTITUTE([@[Dur?e de la visite]]," min","")))</f>
        <v/>
      </c>
      <c r="P555" s="29">
        <f>IF([@[Mode de visite]]="","",--([@[Mode de visite]]="Face ? face"))</f>
        <v/>
      </c>
      <c r="Q555" s="29">
        <f>IF([@[Mode de visite]]="","",--([@[Mode de visite]]="Interaction ? distance"))</f>
        <v/>
      </c>
    </row>
    <row r="556">
      <c r="B556" t="inlineStr">
        <is>
          <t>BM00123</t>
        </is>
      </c>
      <c r="C556" t="inlineStr">
        <is>
          <t>Kenobi</t>
        </is>
      </c>
      <c r="D556" t="inlineStr">
        <is>
          <t>Serena</t>
        </is>
      </c>
      <c r="E556" t="inlineStr">
        <is>
          <t>S6</t>
        </is>
      </c>
      <c r="F556" t="inlineStr">
        <is>
          <t>Coco CHANEL</t>
        </is>
      </c>
      <c r="G556" t="inlineStr">
        <is>
          <t>Interaction à distance</t>
        </is>
      </c>
      <c r="H556" t="n">
        <v>43887</v>
      </c>
      <c r="I556" t="inlineStr">
        <is>
          <t>60 min</t>
        </is>
      </c>
      <c r="J556" s="29">
        <f>IF([@[Date visite]]="","",YEAR([@[Date visite]]))</f>
        <v/>
      </c>
      <c r="K556" s="29">
        <f>IF([@[Date visite]]="","",MONTH([@[Date visite]]))</f>
        <v/>
      </c>
      <c r="L556" s="29">
        <f>IF([@Secteur]="","",IF(ISNUMBER(MATCH([@Secteur],{"S1","S2","S3","S4","S5","S6"},0)),1,0))</f>
        <v/>
      </c>
      <c r="M556">
        <f>IF([@Identifiant]="","",XLOOKUP([@Identifiant],tblMedecins[Identifiant],tblMedecins[R?gion],""))</f>
        <v/>
      </c>
      <c r="N556">
        <f>IF([@RegionMedecin]="","",IF(OR([@RegionMedecin]="Nord",[@RegionMedecin]="Sud"),[@RegionMedecin],"Hors_cible"))</f>
        <v/>
      </c>
      <c r="O556" s="29">
        <f>IF([@[Dur?e de la visite]]="","",VALUE(SUBSTITUTE([@[Dur?e de la visite]]," min","")))</f>
        <v/>
      </c>
      <c r="P556" s="29">
        <f>IF([@[Mode de visite]]="","",--([@[Mode de visite]]="Face ? face"))</f>
        <v/>
      </c>
      <c r="Q556" s="29">
        <f>IF([@[Mode de visite]]="","",--([@[Mode de visite]]="Interaction ? distance"))</f>
        <v/>
      </c>
    </row>
    <row r="557">
      <c r="B557" t="inlineStr">
        <is>
          <t>BM00151</t>
        </is>
      </c>
      <c r="C557" t="inlineStr">
        <is>
          <t>McCartney</t>
        </is>
      </c>
      <c r="D557" t="inlineStr">
        <is>
          <t>Bernadette</t>
        </is>
      </c>
      <c r="E557" t="inlineStr">
        <is>
          <t>S6</t>
        </is>
      </c>
      <c r="F557" t="inlineStr">
        <is>
          <t>Coco CHANEL</t>
        </is>
      </c>
      <c r="G557" t="inlineStr">
        <is>
          <t>Interaction à distance</t>
        </is>
      </c>
      <c r="H557" t="n">
        <v>43891</v>
      </c>
      <c r="I557" t="inlineStr">
        <is>
          <t>60 min</t>
        </is>
      </c>
      <c r="J557" s="29">
        <f>IF([@[Date visite]]="","",YEAR([@[Date visite]]))</f>
        <v/>
      </c>
      <c r="K557" s="29">
        <f>IF([@[Date visite]]="","",MONTH([@[Date visite]]))</f>
        <v/>
      </c>
      <c r="L557" s="29">
        <f>IF([@Secteur]="","",IF(ISNUMBER(MATCH([@Secteur],{"S1","S2","S3","S4","S5","S6"},0)),1,0))</f>
        <v/>
      </c>
      <c r="M557">
        <f>IF([@Identifiant]="","",XLOOKUP([@Identifiant],tblMedecins[Identifiant],tblMedecins[R?gion],""))</f>
        <v/>
      </c>
      <c r="N557">
        <f>IF([@RegionMedecin]="","",IF(OR([@RegionMedecin]="Nord",[@RegionMedecin]="Sud"),[@RegionMedecin],"Hors_cible"))</f>
        <v/>
      </c>
      <c r="O557" s="29">
        <f>IF([@[Dur?e de la visite]]="","",VALUE(SUBSTITUTE([@[Dur?e de la visite]]," min","")))</f>
        <v/>
      </c>
      <c r="P557" s="29">
        <f>IF([@[Mode de visite]]="","",--([@[Mode de visite]]="Face ? face"))</f>
        <v/>
      </c>
      <c r="Q557" s="29">
        <f>IF([@[Mode de visite]]="","",--([@[Mode de visite]]="Interaction ? distance"))</f>
        <v/>
      </c>
    </row>
    <row r="558">
      <c r="B558" t="inlineStr">
        <is>
          <t>BM00028</t>
        </is>
      </c>
      <c r="C558" t="inlineStr">
        <is>
          <t>Zeta-Jones</t>
        </is>
      </c>
      <c r="D558" t="inlineStr">
        <is>
          <t>François</t>
        </is>
      </c>
      <c r="E558" t="inlineStr">
        <is>
          <t>S6</t>
        </is>
      </c>
      <c r="F558" t="inlineStr">
        <is>
          <t>Coco CHANEL</t>
        </is>
      </c>
      <c r="G558" t="inlineStr">
        <is>
          <t>Interaction à distance</t>
        </is>
      </c>
      <c r="H558" t="n">
        <v>43893</v>
      </c>
      <c r="I558" t="inlineStr">
        <is>
          <t>60 min</t>
        </is>
      </c>
      <c r="J558" s="29">
        <f>IF([@[Date visite]]="","",YEAR([@[Date visite]]))</f>
        <v/>
      </c>
      <c r="K558" s="29">
        <f>IF([@[Date visite]]="","",MONTH([@[Date visite]]))</f>
        <v/>
      </c>
      <c r="L558" s="29">
        <f>IF([@Secteur]="","",IF(ISNUMBER(MATCH([@Secteur],{"S1","S2","S3","S4","S5","S6"},0)),1,0))</f>
        <v/>
      </c>
      <c r="M558">
        <f>IF([@Identifiant]="","",XLOOKUP([@Identifiant],tblMedecins[Identifiant],tblMedecins[R?gion],""))</f>
        <v/>
      </c>
      <c r="N558">
        <f>IF([@RegionMedecin]="","",IF(OR([@RegionMedecin]="Nord",[@RegionMedecin]="Sud"),[@RegionMedecin],"Hors_cible"))</f>
        <v/>
      </c>
      <c r="O558" s="29">
        <f>IF([@[Dur?e de la visite]]="","",VALUE(SUBSTITUTE([@[Dur?e de la visite]]," min","")))</f>
        <v/>
      </c>
      <c r="P558" s="29">
        <f>IF([@[Mode de visite]]="","",--([@[Mode de visite]]="Face ? face"))</f>
        <v/>
      </c>
      <c r="Q558" s="29">
        <f>IF([@[Mode de visite]]="","",--([@[Mode de visite]]="Interaction ? distance"))</f>
        <v/>
      </c>
    </row>
    <row r="559">
      <c r="B559" t="inlineStr">
        <is>
          <t>BM00135</t>
        </is>
      </c>
      <c r="C559" t="inlineStr">
        <is>
          <t>Lennon</t>
        </is>
      </c>
      <c r="D559" t="inlineStr">
        <is>
          <t>Cléopatre</t>
        </is>
      </c>
      <c r="E559" t="inlineStr">
        <is>
          <t>S6</t>
        </is>
      </c>
      <c r="F559" t="inlineStr">
        <is>
          <t>Coco CHANEL</t>
        </is>
      </c>
      <c r="G559" t="inlineStr">
        <is>
          <t>Interaction à distance</t>
        </is>
      </c>
      <c r="H559" t="n">
        <v>43908</v>
      </c>
      <c r="I559" t="inlineStr">
        <is>
          <t>60 min</t>
        </is>
      </c>
      <c r="J559" s="29">
        <f>IF([@[Date visite]]="","",YEAR([@[Date visite]]))</f>
        <v/>
      </c>
      <c r="K559" s="29">
        <f>IF([@[Date visite]]="","",MONTH([@[Date visite]]))</f>
        <v/>
      </c>
      <c r="L559" s="29">
        <f>IF([@Secteur]="","",IF(ISNUMBER(MATCH([@Secteur],{"S1","S2","S3","S4","S5","S6"},0)),1,0))</f>
        <v/>
      </c>
      <c r="M559">
        <f>IF([@Identifiant]="","",XLOOKUP([@Identifiant],tblMedecins[Identifiant],tblMedecins[R?gion],""))</f>
        <v/>
      </c>
      <c r="N559">
        <f>IF([@RegionMedecin]="","",IF(OR([@RegionMedecin]="Nord",[@RegionMedecin]="Sud"),[@RegionMedecin],"Hors_cible"))</f>
        <v/>
      </c>
      <c r="O559" s="29">
        <f>IF([@[Dur?e de la visite]]="","",VALUE(SUBSTITUTE([@[Dur?e de la visite]]," min","")))</f>
        <v/>
      </c>
      <c r="P559" s="29">
        <f>IF([@[Mode de visite]]="","",--([@[Mode de visite]]="Face ? face"))</f>
        <v/>
      </c>
      <c r="Q559" s="29">
        <f>IF([@[Mode de visite]]="","",--([@[Mode de visite]]="Interaction ? distance"))</f>
        <v/>
      </c>
    </row>
    <row r="560">
      <c r="B560" t="inlineStr">
        <is>
          <t>BM00075</t>
        </is>
      </c>
      <c r="C560" t="inlineStr">
        <is>
          <t>Liszt</t>
        </is>
      </c>
      <c r="D560" t="inlineStr">
        <is>
          <t>Tom</t>
        </is>
      </c>
      <c r="E560" t="inlineStr">
        <is>
          <t>S6</t>
        </is>
      </c>
      <c r="F560" t="inlineStr">
        <is>
          <t>Coco CHANEL</t>
        </is>
      </c>
      <c r="G560" t="inlineStr">
        <is>
          <t>Interaction à distance</t>
        </is>
      </c>
      <c r="H560" t="n">
        <v>43951</v>
      </c>
      <c r="I560" t="inlineStr">
        <is>
          <t>60 min</t>
        </is>
      </c>
      <c r="J560" s="29">
        <f>IF([@[Date visite]]="","",YEAR([@[Date visite]]))</f>
        <v/>
      </c>
      <c r="K560" s="29">
        <f>IF([@[Date visite]]="","",MONTH([@[Date visite]]))</f>
        <v/>
      </c>
      <c r="L560" s="29">
        <f>IF([@Secteur]="","",IF(ISNUMBER(MATCH([@Secteur],{"S1","S2","S3","S4","S5","S6"},0)),1,0))</f>
        <v/>
      </c>
      <c r="M560">
        <f>IF([@Identifiant]="","",XLOOKUP([@Identifiant],tblMedecins[Identifiant],tblMedecins[R?gion],""))</f>
        <v/>
      </c>
      <c r="N560">
        <f>IF([@RegionMedecin]="","",IF(OR([@RegionMedecin]="Nord",[@RegionMedecin]="Sud"),[@RegionMedecin],"Hors_cible"))</f>
        <v/>
      </c>
      <c r="O560" s="29">
        <f>IF([@[Dur?e de la visite]]="","",VALUE(SUBSTITUTE([@[Dur?e de la visite]]," min","")))</f>
        <v/>
      </c>
      <c r="P560" s="29">
        <f>IF([@[Mode de visite]]="","",--([@[Mode de visite]]="Face ? face"))</f>
        <v/>
      </c>
      <c r="Q560" s="29">
        <f>IF([@[Mode de visite]]="","",--([@[Mode de visite]]="Interaction ? distance"))</f>
        <v/>
      </c>
    </row>
    <row r="561">
      <c r="B561" t="inlineStr">
        <is>
          <t>BM00066</t>
        </is>
      </c>
      <c r="C561" t="inlineStr">
        <is>
          <t>Star</t>
        </is>
      </c>
      <c r="D561" t="inlineStr">
        <is>
          <t>Margaret</t>
        </is>
      </c>
      <c r="E561" t="inlineStr">
        <is>
          <t>S6</t>
        </is>
      </c>
      <c r="F561" t="inlineStr">
        <is>
          <t>Coco CHANEL</t>
        </is>
      </c>
      <c r="G561" t="inlineStr">
        <is>
          <t>Interaction à distance</t>
        </is>
      </c>
      <c r="H561" t="n">
        <v>43963</v>
      </c>
      <c r="I561" t="inlineStr">
        <is>
          <t>60 min</t>
        </is>
      </c>
      <c r="J561" s="29">
        <f>IF([@[Date visite]]="","",YEAR([@[Date visite]]))</f>
        <v/>
      </c>
      <c r="K561" s="29">
        <f>IF([@[Date visite]]="","",MONTH([@[Date visite]]))</f>
        <v/>
      </c>
      <c r="L561" s="29">
        <f>IF([@Secteur]="","",IF(ISNUMBER(MATCH([@Secteur],{"S1","S2","S3","S4","S5","S6"},0)),1,0))</f>
        <v/>
      </c>
      <c r="M561">
        <f>IF([@Identifiant]="","",XLOOKUP([@Identifiant],tblMedecins[Identifiant],tblMedecins[R?gion],""))</f>
        <v/>
      </c>
      <c r="N561">
        <f>IF([@RegionMedecin]="","",IF(OR([@RegionMedecin]="Nord",[@RegionMedecin]="Sud"),[@RegionMedecin],"Hors_cible"))</f>
        <v/>
      </c>
      <c r="O561" s="29">
        <f>IF([@[Dur?e de la visite]]="","",VALUE(SUBSTITUTE([@[Dur?e de la visite]]," min","")))</f>
        <v/>
      </c>
      <c r="P561" s="29">
        <f>IF([@[Mode de visite]]="","",--([@[Mode de visite]]="Face ? face"))</f>
        <v/>
      </c>
      <c r="Q561" s="29">
        <f>IF([@[Mode de visite]]="","",--([@[Mode de visite]]="Interaction ? distance"))</f>
        <v/>
      </c>
    </row>
    <row r="562">
      <c r="B562" t="inlineStr">
        <is>
          <t>BM00112</t>
        </is>
      </c>
      <c r="C562" t="inlineStr">
        <is>
          <t>Kenobi</t>
        </is>
      </c>
      <c r="D562" t="inlineStr">
        <is>
          <t>Tom</t>
        </is>
      </c>
      <c r="E562" t="inlineStr">
        <is>
          <t>S6</t>
        </is>
      </c>
      <c r="F562" t="inlineStr">
        <is>
          <t>Coco CHANEL</t>
        </is>
      </c>
      <c r="G562" t="inlineStr">
        <is>
          <t>Interaction à distance</t>
        </is>
      </c>
      <c r="H562" t="n">
        <v>43974</v>
      </c>
      <c r="I562" t="inlineStr">
        <is>
          <t>60 min</t>
        </is>
      </c>
      <c r="J562" s="29">
        <f>IF([@[Date visite]]="","",YEAR([@[Date visite]]))</f>
        <v/>
      </c>
      <c r="K562" s="29">
        <f>IF([@[Date visite]]="","",MONTH([@[Date visite]]))</f>
        <v/>
      </c>
      <c r="L562" s="29">
        <f>IF([@Secteur]="","",IF(ISNUMBER(MATCH([@Secteur],{"S1","S2","S3","S4","S5","S6"},0)),1,0))</f>
        <v/>
      </c>
      <c r="M562">
        <f>IF([@Identifiant]="","",XLOOKUP([@Identifiant],tblMedecins[Identifiant],tblMedecins[R?gion],""))</f>
        <v/>
      </c>
      <c r="N562">
        <f>IF([@RegionMedecin]="","",IF(OR([@RegionMedecin]="Nord",[@RegionMedecin]="Sud"),[@RegionMedecin],"Hors_cible"))</f>
        <v/>
      </c>
      <c r="O562" s="29">
        <f>IF([@[Dur?e de la visite]]="","",VALUE(SUBSTITUTE([@[Dur?e de la visite]]," min","")))</f>
        <v/>
      </c>
      <c r="P562" s="29">
        <f>IF([@[Mode de visite]]="","",--([@[Mode de visite]]="Face ? face"))</f>
        <v/>
      </c>
      <c r="Q562" s="29">
        <f>IF([@[Mode de visite]]="","",--([@[Mode de visite]]="Interaction ? distance"))</f>
        <v/>
      </c>
    </row>
    <row r="563">
      <c r="B563" t="inlineStr">
        <is>
          <t>BM00102</t>
        </is>
      </c>
      <c r="C563" t="inlineStr">
        <is>
          <t>McCartney</t>
        </is>
      </c>
      <c r="D563" t="inlineStr">
        <is>
          <t>Charles</t>
        </is>
      </c>
      <c r="E563" t="inlineStr">
        <is>
          <t>S6</t>
        </is>
      </c>
      <c r="F563" t="inlineStr">
        <is>
          <t>Coco CHANEL</t>
        </is>
      </c>
      <c r="G563" t="inlineStr">
        <is>
          <t>Interaction à distance</t>
        </is>
      </c>
      <c r="H563" t="n">
        <v>43982</v>
      </c>
      <c r="I563" t="inlineStr">
        <is>
          <t>60 min</t>
        </is>
      </c>
      <c r="J563" s="29">
        <f>IF([@[Date visite]]="","",YEAR([@[Date visite]]))</f>
        <v/>
      </c>
      <c r="K563" s="29">
        <f>IF([@[Date visite]]="","",MONTH([@[Date visite]]))</f>
        <v/>
      </c>
      <c r="L563" s="29">
        <f>IF([@Secteur]="","",IF(ISNUMBER(MATCH([@Secteur],{"S1","S2","S3","S4","S5","S6"},0)),1,0))</f>
        <v/>
      </c>
      <c r="M563">
        <f>IF([@Identifiant]="","",XLOOKUP([@Identifiant],tblMedecins[Identifiant],tblMedecins[R?gion],""))</f>
        <v/>
      </c>
      <c r="N563">
        <f>IF([@RegionMedecin]="","",IF(OR([@RegionMedecin]="Nord",[@RegionMedecin]="Sud"),[@RegionMedecin],"Hors_cible"))</f>
        <v/>
      </c>
      <c r="O563" s="29">
        <f>IF([@[Dur?e de la visite]]="","",VALUE(SUBSTITUTE([@[Dur?e de la visite]]," min","")))</f>
        <v/>
      </c>
      <c r="P563" s="29">
        <f>IF([@[Mode de visite]]="","",--([@[Mode de visite]]="Face ? face"))</f>
        <v/>
      </c>
      <c r="Q563" s="29">
        <f>IF([@[Mode de visite]]="","",--([@[Mode de visite]]="Interaction ? distance"))</f>
        <v/>
      </c>
    </row>
    <row r="564">
      <c r="B564" t="inlineStr">
        <is>
          <t>BM00072</t>
        </is>
      </c>
      <c r="C564" t="inlineStr">
        <is>
          <t>Farmer</t>
        </is>
      </c>
      <c r="D564" t="inlineStr">
        <is>
          <t>Georges</t>
        </is>
      </c>
      <c r="E564" t="inlineStr">
        <is>
          <t>S6</t>
        </is>
      </c>
      <c r="F564" t="inlineStr">
        <is>
          <t>Coco CHANEL</t>
        </is>
      </c>
      <c r="G564" t="inlineStr">
        <is>
          <t>Interaction à distance</t>
        </is>
      </c>
      <c r="H564" t="n">
        <v>43986</v>
      </c>
      <c r="I564" t="inlineStr">
        <is>
          <t>60 min</t>
        </is>
      </c>
      <c r="J564" s="29">
        <f>IF([@[Date visite]]="","",YEAR([@[Date visite]]))</f>
        <v/>
      </c>
      <c r="K564" s="29">
        <f>IF([@[Date visite]]="","",MONTH([@[Date visite]]))</f>
        <v/>
      </c>
      <c r="L564" s="29">
        <f>IF([@Secteur]="","",IF(ISNUMBER(MATCH([@Secteur],{"S1","S2","S3","S4","S5","S6"},0)),1,0))</f>
        <v/>
      </c>
      <c r="M564">
        <f>IF([@Identifiant]="","",XLOOKUP([@Identifiant],tblMedecins[Identifiant],tblMedecins[R?gion],""))</f>
        <v/>
      </c>
      <c r="N564">
        <f>IF([@RegionMedecin]="","",IF(OR([@RegionMedecin]="Nord",[@RegionMedecin]="Sud"),[@RegionMedecin],"Hors_cible"))</f>
        <v/>
      </c>
      <c r="O564" s="29">
        <f>IF([@[Dur?e de la visite]]="","",VALUE(SUBSTITUTE([@[Dur?e de la visite]]," min","")))</f>
        <v/>
      </c>
      <c r="P564" s="29">
        <f>IF([@[Mode de visite]]="","",--([@[Mode de visite]]="Face ? face"))</f>
        <v/>
      </c>
      <c r="Q564" s="29">
        <f>IF([@[Mode de visite]]="","",--([@[Mode de visite]]="Interaction ? distance"))</f>
        <v/>
      </c>
    </row>
    <row r="565">
      <c r="B565" t="inlineStr">
        <is>
          <t>BM00133</t>
        </is>
      </c>
      <c r="C565" t="inlineStr">
        <is>
          <t>Chabal</t>
        </is>
      </c>
      <c r="D565" t="inlineStr">
        <is>
          <t>Bernadette</t>
        </is>
      </c>
      <c r="E565" t="inlineStr">
        <is>
          <t>S6</t>
        </is>
      </c>
      <c r="F565" t="inlineStr">
        <is>
          <t>Coco CHANEL</t>
        </is>
      </c>
      <c r="G565" t="inlineStr">
        <is>
          <t>Interaction à distance</t>
        </is>
      </c>
      <c r="H565" t="n">
        <v>44035</v>
      </c>
      <c r="I565" t="inlineStr">
        <is>
          <t>60 min</t>
        </is>
      </c>
      <c r="J565" s="29">
        <f>IF([@[Date visite]]="","",YEAR([@[Date visite]]))</f>
        <v/>
      </c>
      <c r="K565" s="29">
        <f>IF([@[Date visite]]="","",MONTH([@[Date visite]]))</f>
        <v/>
      </c>
      <c r="L565" s="29">
        <f>IF([@Secteur]="","",IF(ISNUMBER(MATCH([@Secteur],{"S1","S2","S3","S4","S5","S6"},0)),1,0))</f>
        <v/>
      </c>
      <c r="M565">
        <f>IF([@Identifiant]="","",XLOOKUP([@Identifiant],tblMedecins[Identifiant],tblMedecins[R?gion],""))</f>
        <v/>
      </c>
      <c r="N565">
        <f>IF([@RegionMedecin]="","",IF(OR([@RegionMedecin]="Nord",[@RegionMedecin]="Sud"),[@RegionMedecin],"Hors_cible"))</f>
        <v/>
      </c>
      <c r="O565" s="29">
        <f>IF([@[Dur?e de la visite]]="","",VALUE(SUBSTITUTE([@[Dur?e de la visite]]," min","")))</f>
        <v/>
      </c>
      <c r="P565" s="29">
        <f>IF([@[Mode de visite]]="","",--([@[Mode de visite]]="Face ? face"))</f>
        <v/>
      </c>
      <c r="Q565" s="29">
        <f>IF([@[Mode de visite]]="","",--([@[Mode de visite]]="Interaction ? distance"))</f>
        <v/>
      </c>
    </row>
    <row r="566">
      <c r="B566" t="inlineStr">
        <is>
          <t>BM00002</t>
        </is>
      </c>
      <c r="C566" t="inlineStr">
        <is>
          <t>Farmer</t>
        </is>
      </c>
      <c r="D566" t="inlineStr">
        <is>
          <t>Valéry</t>
        </is>
      </c>
      <c r="E566" t="inlineStr">
        <is>
          <t>S6</t>
        </is>
      </c>
      <c r="F566" t="inlineStr">
        <is>
          <t>Coco CHANEL</t>
        </is>
      </c>
      <c r="G566" t="inlineStr">
        <is>
          <t>Interaction à distance</t>
        </is>
      </c>
      <c r="H566" t="n">
        <v>44048</v>
      </c>
      <c r="I566" t="inlineStr">
        <is>
          <t>60 min</t>
        </is>
      </c>
      <c r="J566" s="29">
        <f>IF([@[Date visite]]="","",YEAR([@[Date visite]]))</f>
        <v/>
      </c>
      <c r="K566" s="29">
        <f>IF([@[Date visite]]="","",MONTH([@[Date visite]]))</f>
        <v/>
      </c>
      <c r="L566" s="29">
        <f>IF([@Secteur]="","",IF(ISNUMBER(MATCH([@Secteur],{"S1","S2","S3","S4","S5","S6"},0)),1,0))</f>
        <v/>
      </c>
      <c r="M566">
        <f>IF([@Identifiant]="","",XLOOKUP([@Identifiant],tblMedecins[Identifiant],tblMedecins[R?gion],""))</f>
        <v/>
      </c>
      <c r="N566">
        <f>IF([@RegionMedecin]="","",IF(OR([@RegionMedecin]="Nord",[@RegionMedecin]="Sud"),[@RegionMedecin],"Hors_cible"))</f>
        <v/>
      </c>
      <c r="O566" s="29">
        <f>IF([@[Dur?e de la visite]]="","",VALUE(SUBSTITUTE([@[Dur?e de la visite]]," min","")))</f>
        <v/>
      </c>
      <c r="P566" s="29">
        <f>IF([@[Mode de visite]]="","",--([@[Mode de visite]]="Face ? face"))</f>
        <v/>
      </c>
      <c r="Q566" s="29">
        <f>IF([@[Mode de visite]]="","",--([@[Mode de visite]]="Interaction ? distance"))</f>
        <v/>
      </c>
    </row>
    <row r="567">
      <c r="B567" t="inlineStr">
        <is>
          <t>BM00016</t>
        </is>
      </c>
      <c r="C567" t="inlineStr">
        <is>
          <t>Harrison</t>
        </is>
      </c>
      <c r="D567" t="inlineStr">
        <is>
          <t>André</t>
        </is>
      </c>
      <c r="E567" t="inlineStr">
        <is>
          <t>S6</t>
        </is>
      </c>
      <c r="F567" t="inlineStr">
        <is>
          <t>Coco CHANEL</t>
        </is>
      </c>
      <c r="G567" t="inlineStr">
        <is>
          <t>Interaction à distance</t>
        </is>
      </c>
      <c r="H567" t="n">
        <v>44059</v>
      </c>
      <c r="I567" t="inlineStr">
        <is>
          <t>60 min</t>
        </is>
      </c>
      <c r="J567" s="29">
        <f>IF([@[Date visite]]="","",YEAR([@[Date visite]]))</f>
        <v/>
      </c>
      <c r="K567" s="29">
        <f>IF([@[Date visite]]="","",MONTH([@[Date visite]]))</f>
        <v/>
      </c>
      <c r="L567" s="29">
        <f>IF([@Secteur]="","",IF(ISNUMBER(MATCH([@Secteur],{"S1","S2","S3","S4","S5","S6"},0)),1,0))</f>
        <v/>
      </c>
      <c r="M567">
        <f>IF([@Identifiant]="","",XLOOKUP([@Identifiant],tblMedecins[Identifiant],tblMedecins[R?gion],""))</f>
        <v/>
      </c>
      <c r="N567">
        <f>IF([@RegionMedecin]="","",IF(OR([@RegionMedecin]="Nord",[@RegionMedecin]="Sud"),[@RegionMedecin],"Hors_cible"))</f>
        <v/>
      </c>
      <c r="O567" s="29">
        <f>IF([@[Dur?e de la visite]]="","",VALUE(SUBSTITUTE([@[Dur?e de la visite]]," min","")))</f>
        <v/>
      </c>
      <c r="P567" s="29">
        <f>IF([@[Mode de visite]]="","",--([@[Mode de visite]]="Face ? face"))</f>
        <v/>
      </c>
      <c r="Q567" s="29">
        <f>IF([@[Mode de visite]]="","",--([@[Mode de visite]]="Interaction ? distance"))</f>
        <v/>
      </c>
    </row>
    <row r="568">
      <c r="B568" t="inlineStr">
        <is>
          <t>BM00021</t>
        </is>
      </c>
      <c r="C568" t="inlineStr">
        <is>
          <t>Exarchopoulos</t>
        </is>
      </c>
      <c r="D568" t="inlineStr">
        <is>
          <t>Venus</t>
        </is>
      </c>
      <c r="E568" t="inlineStr">
        <is>
          <t>S6</t>
        </is>
      </c>
      <c r="F568" t="inlineStr">
        <is>
          <t>Coco CHANEL</t>
        </is>
      </c>
      <c r="G568" t="inlineStr">
        <is>
          <t>Interaction à distance</t>
        </is>
      </c>
      <c r="H568" t="n">
        <v>44066</v>
      </c>
      <c r="I568" t="inlineStr">
        <is>
          <t>60 min</t>
        </is>
      </c>
      <c r="J568" s="29">
        <f>IF([@[Date visite]]="","",YEAR([@[Date visite]]))</f>
        <v/>
      </c>
      <c r="K568" s="29">
        <f>IF([@[Date visite]]="","",MONTH([@[Date visite]]))</f>
        <v/>
      </c>
      <c r="L568" s="29">
        <f>IF([@Secteur]="","",IF(ISNUMBER(MATCH([@Secteur],{"S1","S2","S3","S4","S5","S6"},0)),1,0))</f>
        <v/>
      </c>
      <c r="M568">
        <f>IF([@Identifiant]="","",XLOOKUP([@Identifiant],tblMedecins[Identifiant],tblMedecins[R?gion],""))</f>
        <v/>
      </c>
      <c r="N568">
        <f>IF([@RegionMedecin]="","",IF(OR([@RegionMedecin]="Nord",[@RegionMedecin]="Sud"),[@RegionMedecin],"Hors_cible"))</f>
        <v/>
      </c>
      <c r="O568" s="29">
        <f>IF([@[Dur?e de la visite]]="","",VALUE(SUBSTITUTE([@[Dur?e de la visite]]," min","")))</f>
        <v/>
      </c>
      <c r="P568" s="29">
        <f>IF([@[Mode de visite]]="","",--([@[Mode de visite]]="Face ? face"))</f>
        <v/>
      </c>
      <c r="Q568" s="29">
        <f>IF([@[Mode de visite]]="","",--([@[Mode de visite]]="Interaction ? distance"))</f>
        <v/>
      </c>
    </row>
    <row r="569">
      <c r="B569" t="inlineStr">
        <is>
          <t>BM00125</t>
        </is>
      </c>
      <c r="C569" t="inlineStr">
        <is>
          <t>Orban</t>
        </is>
      </c>
      <c r="D569" t="inlineStr">
        <is>
          <t>André</t>
        </is>
      </c>
      <c r="E569" t="inlineStr">
        <is>
          <t>S6</t>
        </is>
      </c>
      <c r="F569" t="inlineStr">
        <is>
          <t>Coco CHANEL</t>
        </is>
      </c>
      <c r="G569" t="inlineStr">
        <is>
          <t>Interaction à distance</t>
        </is>
      </c>
      <c r="H569" t="n">
        <v>44079</v>
      </c>
      <c r="I569" t="inlineStr">
        <is>
          <t>60 min</t>
        </is>
      </c>
      <c r="J569" s="29">
        <f>IF([@[Date visite]]="","",YEAR([@[Date visite]]))</f>
        <v/>
      </c>
      <c r="K569" s="29">
        <f>IF([@[Date visite]]="","",MONTH([@[Date visite]]))</f>
        <v/>
      </c>
      <c r="L569" s="29">
        <f>IF([@Secteur]="","",IF(ISNUMBER(MATCH([@Secteur],{"S1","S2","S3","S4","S5","S6"},0)),1,0))</f>
        <v/>
      </c>
      <c r="M569">
        <f>IF([@Identifiant]="","",XLOOKUP([@Identifiant],tblMedecins[Identifiant],tblMedecins[R?gion],""))</f>
        <v/>
      </c>
      <c r="N569">
        <f>IF([@RegionMedecin]="","",IF(OR([@RegionMedecin]="Nord",[@RegionMedecin]="Sud"),[@RegionMedecin],"Hors_cible"))</f>
        <v/>
      </c>
      <c r="O569" s="29">
        <f>IF([@[Dur?e de la visite]]="","",VALUE(SUBSTITUTE([@[Dur?e de la visite]]," min","")))</f>
        <v/>
      </c>
      <c r="P569" s="29">
        <f>IF([@[Mode de visite]]="","",--([@[Mode de visite]]="Face ? face"))</f>
        <v/>
      </c>
      <c r="Q569" s="29">
        <f>IF([@[Mode de visite]]="","",--([@[Mode de visite]]="Interaction ? distance"))</f>
        <v/>
      </c>
    </row>
    <row r="570">
      <c r="B570" t="inlineStr">
        <is>
          <t>BM00095</t>
        </is>
      </c>
      <c r="C570" t="inlineStr">
        <is>
          <t>McCartney</t>
        </is>
      </c>
      <c r="D570" t="inlineStr">
        <is>
          <t>Zinedine</t>
        </is>
      </c>
      <c r="E570" t="inlineStr">
        <is>
          <t>S6</t>
        </is>
      </c>
      <c r="F570" t="inlineStr">
        <is>
          <t>Coco CHANEL</t>
        </is>
      </c>
      <c r="G570" t="inlineStr">
        <is>
          <t>Interaction à distance</t>
        </is>
      </c>
      <c r="H570" t="n">
        <v>44116</v>
      </c>
      <c r="I570" t="inlineStr">
        <is>
          <t>60 min</t>
        </is>
      </c>
      <c r="J570" s="29">
        <f>IF([@[Date visite]]="","",YEAR([@[Date visite]]))</f>
        <v/>
      </c>
      <c r="K570" s="29">
        <f>IF([@[Date visite]]="","",MONTH([@[Date visite]]))</f>
        <v/>
      </c>
      <c r="L570" s="29">
        <f>IF([@Secteur]="","",IF(ISNUMBER(MATCH([@Secteur],{"S1","S2","S3","S4","S5","S6"},0)),1,0))</f>
        <v/>
      </c>
      <c r="M570">
        <f>IF([@Identifiant]="","",XLOOKUP([@Identifiant],tblMedecins[Identifiant],tblMedecins[R?gion],""))</f>
        <v/>
      </c>
      <c r="N570">
        <f>IF([@RegionMedecin]="","",IF(OR([@RegionMedecin]="Nord",[@RegionMedecin]="Sud"),[@RegionMedecin],"Hors_cible"))</f>
        <v/>
      </c>
      <c r="O570" s="29">
        <f>IF([@[Dur?e de la visite]]="","",VALUE(SUBSTITUTE([@[Dur?e de la visite]]," min","")))</f>
        <v/>
      </c>
      <c r="P570" s="29">
        <f>IF([@[Mode de visite]]="","",--([@[Mode de visite]]="Face ? face"))</f>
        <v/>
      </c>
      <c r="Q570" s="29">
        <f>IF([@[Mode de visite]]="","",--([@[Mode de visite]]="Interaction ? distance"))</f>
        <v/>
      </c>
    </row>
    <row r="571">
      <c r="B571" t="inlineStr">
        <is>
          <t>BM00024</t>
        </is>
      </c>
      <c r="C571" t="inlineStr">
        <is>
          <t>Exarchopoulos</t>
        </is>
      </c>
      <c r="D571" t="inlineStr">
        <is>
          <t>Zinedine</t>
        </is>
      </c>
      <c r="E571" t="inlineStr">
        <is>
          <t>S6</t>
        </is>
      </c>
      <c r="F571" t="inlineStr">
        <is>
          <t>Coco CHANEL</t>
        </is>
      </c>
      <c r="G571" t="inlineStr">
        <is>
          <t>Interaction à distance</t>
        </is>
      </c>
      <c r="H571" t="n">
        <v>44119</v>
      </c>
      <c r="I571" t="inlineStr">
        <is>
          <t>60 min</t>
        </is>
      </c>
      <c r="J571" s="29">
        <f>IF([@[Date visite]]="","",YEAR([@[Date visite]]))</f>
        <v/>
      </c>
      <c r="K571" s="29">
        <f>IF([@[Date visite]]="","",MONTH([@[Date visite]]))</f>
        <v/>
      </c>
      <c r="L571" s="29">
        <f>IF([@Secteur]="","",IF(ISNUMBER(MATCH([@Secteur],{"S1","S2","S3","S4","S5","S6"},0)),1,0))</f>
        <v/>
      </c>
      <c r="M571">
        <f>IF([@Identifiant]="","",XLOOKUP([@Identifiant],tblMedecins[Identifiant],tblMedecins[R?gion],""))</f>
        <v/>
      </c>
      <c r="N571">
        <f>IF([@RegionMedecin]="","",IF(OR([@RegionMedecin]="Nord",[@RegionMedecin]="Sud"),[@RegionMedecin],"Hors_cible"))</f>
        <v/>
      </c>
      <c r="O571" s="29">
        <f>IF([@[Dur?e de la visite]]="","",VALUE(SUBSTITUTE([@[Dur?e de la visite]]," min","")))</f>
        <v/>
      </c>
      <c r="P571" s="29">
        <f>IF([@[Mode de visite]]="","",--([@[Mode de visite]]="Face ? face"))</f>
        <v/>
      </c>
      <c r="Q571" s="29">
        <f>IF([@[Mode de visite]]="","",--([@[Mode de visite]]="Interaction ? distance"))</f>
        <v/>
      </c>
    </row>
    <row r="572">
      <c r="B572" t="inlineStr">
        <is>
          <t>BM00044</t>
        </is>
      </c>
      <c r="C572" t="inlineStr">
        <is>
          <t>Brady</t>
        </is>
      </c>
      <c r="D572" t="inlineStr">
        <is>
          <t>Emmanuel</t>
        </is>
      </c>
      <c r="E572" t="inlineStr">
        <is>
          <t>S6</t>
        </is>
      </c>
      <c r="F572" t="inlineStr">
        <is>
          <t>Coco CHANEL</t>
        </is>
      </c>
      <c r="G572" t="inlineStr">
        <is>
          <t>Interaction à distance</t>
        </is>
      </c>
      <c r="H572" t="n">
        <v>44119</v>
      </c>
      <c r="I572" t="inlineStr">
        <is>
          <t>60 min</t>
        </is>
      </c>
      <c r="J572" s="29">
        <f>IF([@[Date visite]]="","",YEAR([@[Date visite]]))</f>
        <v/>
      </c>
      <c r="K572" s="29">
        <f>IF([@[Date visite]]="","",MONTH([@[Date visite]]))</f>
        <v/>
      </c>
      <c r="L572" s="29">
        <f>IF([@Secteur]="","",IF(ISNUMBER(MATCH([@Secteur],{"S1","S2","S3","S4","S5","S6"},0)),1,0))</f>
        <v/>
      </c>
      <c r="M572">
        <f>IF([@Identifiant]="","",XLOOKUP([@Identifiant],tblMedecins[Identifiant],tblMedecins[R?gion],""))</f>
        <v/>
      </c>
      <c r="N572">
        <f>IF([@RegionMedecin]="","",IF(OR([@RegionMedecin]="Nord",[@RegionMedecin]="Sud"),[@RegionMedecin],"Hors_cible"))</f>
        <v/>
      </c>
      <c r="O572" s="29">
        <f>IF([@[Dur?e de la visite]]="","",VALUE(SUBSTITUTE([@[Dur?e de la visite]]," min","")))</f>
        <v/>
      </c>
      <c r="P572" s="29">
        <f>IF([@[Mode de visite]]="","",--([@[Mode de visite]]="Face ? face"))</f>
        <v/>
      </c>
      <c r="Q572" s="29">
        <f>IF([@[Mode de visite]]="","",--([@[Mode de visite]]="Interaction ? distance"))</f>
        <v/>
      </c>
    </row>
    <row r="573">
      <c r="B573" t="inlineStr">
        <is>
          <t>BM00082</t>
        </is>
      </c>
      <c r="C573" t="inlineStr">
        <is>
          <t>Kilmister</t>
        </is>
      </c>
      <c r="D573" t="inlineStr">
        <is>
          <t>Zoltan</t>
        </is>
      </c>
      <c r="E573" t="inlineStr">
        <is>
          <t>S6</t>
        </is>
      </c>
      <c r="F573" t="inlineStr">
        <is>
          <t>Coco CHANEL</t>
        </is>
      </c>
      <c r="G573" t="inlineStr">
        <is>
          <t>Interaction à distance</t>
        </is>
      </c>
      <c r="H573" t="n">
        <v>44119</v>
      </c>
      <c r="I573" t="inlineStr">
        <is>
          <t>60 min</t>
        </is>
      </c>
      <c r="J573" s="29">
        <f>IF([@[Date visite]]="","",YEAR([@[Date visite]]))</f>
        <v/>
      </c>
      <c r="K573" s="29">
        <f>IF([@[Date visite]]="","",MONTH([@[Date visite]]))</f>
        <v/>
      </c>
      <c r="L573" s="29">
        <f>IF([@Secteur]="","",IF(ISNUMBER(MATCH([@Secteur],{"S1","S2","S3","S4","S5","S6"},0)),1,0))</f>
        <v/>
      </c>
      <c r="M573">
        <f>IF([@Identifiant]="","",XLOOKUP([@Identifiant],tblMedecins[Identifiant],tblMedecins[R?gion],""))</f>
        <v/>
      </c>
      <c r="N573">
        <f>IF([@RegionMedecin]="","",IF(OR([@RegionMedecin]="Nord",[@RegionMedecin]="Sud"),[@RegionMedecin],"Hors_cible"))</f>
        <v/>
      </c>
      <c r="O573" s="29">
        <f>IF([@[Dur?e de la visite]]="","",VALUE(SUBSTITUTE([@[Dur?e de la visite]]," min","")))</f>
        <v/>
      </c>
      <c r="P573" s="29">
        <f>IF([@[Mode de visite]]="","",--([@[Mode de visite]]="Face ? face"))</f>
        <v/>
      </c>
      <c r="Q573" s="29">
        <f>IF([@[Mode de visite]]="","",--([@[Mode de visite]]="Interaction ? distance"))</f>
        <v/>
      </c>
    </row>
    <row r="574">
      <c r="B574" t="inlineStr">
        <is>
          <t>BM00119</t>
        </is>
      </c>
      <c r="C574" t="inlineStr">
        <is>
          <t>Harrison</t>
        </is>
      </c>
      <c r="D574" t="inlineStr">
        <is>
          <t>Bernadette</t>
        </is>
      </c>
      <c r="E574" t="inlineStr">
        <is>
          <t>S6</t>
        </is>
      </c>
      <c r="F574" t="inlineStr">
        <is>
          <t>Coco CHANEL</t>
        </is>
      </c>
      <c r="G574" t="inlineStr">
        <is>
          <t>Interaction à distance</t>
        </is>
      </c>
      <c r="H574" t="n">
        <v>44155</v>
      </c>
      <c r="I574" t="inlineStr">
        <is>
          <t>60 min</t>
        </is>
      </c>
      <c r="J574" s="29">
        <f>IF([@[Date visite]]="","",YEAR([@[Date visite]]))</f>
        <v/>
      </c>
      <c r="K574" s="29">
        <f>IF([@[Date visite]]="","",MONTH([@[Date visite]]))</f>
        <v/>
      </c>
      <c r="L574" s="29">
        <f>IF([@Secteur]="","",IF(ISNUMBER(MATCH([@Secteur],{"S1","S2","S3","S4","S5","S6"},0)),1,0))</f>
        <v/>
      </c>
      <c r="M574">
        <f>IF([@Identifiant]="","",XLOOKUP([@Identifiant],tblMedecins[Identifiant],tblMedecins[R?gion],""))</f>
        <v/>
      </c>
      <c r="N574">
        <f>IF([@RegionMedecin]="","",IF(OR([@RegionMedecin]="Nord",[@RegionMedecin]="Sud"),[@RegionMedecin],"Hors_cible"))</f>
        <v/>
      </c>
      <c r="O574" s="29">
        <f>IF([@[Dur?e de la visite]]="","",VALUE(SUBSTITUTE([@[Dur?e de la visite]]," min","")))</f>
        <v/>
      </c>
      <c r="P574" s="29">
        <f>IF([@[Mode de visite]]="","",--([@[Mode de visite]]="Face ? face"))</f>
        <v/>
      </c>
      <c r="Q574" s="29">
        <f>IF([@[Mode de visite]]="","",--([@[Mode de visite]]="Interaction ? distance"))</f>
        <v/>
      </c>
    </row>
    <row r="575">
      <c r="B575" t="inlineStr">
        <is>
          <t>BM00118</t>
        </is>
      </c>
      <c r="C575" t="inlineStr">
        <is>
          <t>McCartney</t>
        </is>
      </c>
      <c r="D575" t="inlineStr">
        <is>
          <t>Micheline</t>
        </is>
      </c>
      <c r="E575" t="inlineStr">
        <is>
          <t>S6</t>
        </is>
      </c>
      <c r="F575" t="inlineStr">
        <is>
          <t>Coco CHANEL</t>
        </is>
      </c>
      <c r="G575" t="inlineStr">
        <is>
          <t>Interaction à distance</t>
        </is>
      </c>
      <c r="H575" t="n">
        <v>44177</v>
      </c>
      <c r="I575" t="inlineStr">
        <is>
          <t>60 min</t>
        </is>
      </c>
      <c r="J575" s="29">
        <f>IF([@[Date visite]]="","",YEAR([@[Date visite]]))</f>
        <v/>
      </c>
      <c r="K575" s="29">
        <f>IF([@[Date visite]]="","",MONTH([@[Date visite]]))</f>
        <v/>
      </c>
      <c r="L575" s="29">
        <f>IF([@Secteur]="","",IF(ISNUMBER(MATCH([@Secteur],{"S1","S2","S3","S4","S5","S6"},0)),1,0))</f>
        <v/>
      </c>
      <c r="M575">
        <f>IF([@Identifiant]="","",XLOOKUP([@Identifiant],tblMedecins[Identifiant],tblMedecins[R?gion],""))</f>
        <v/>
      </c>
      <c r="N575">
        <f>IF([@RegionMedecin]="","",IF(OR([@RegionMedecin]="Nord",[@RegionMedecin]="Sud"),[@RegionMedecin],"Hors_cible"))</f>
        <v/>
      </c>
      <c r="O575" s="29">
        <f>IF([@[Dur?e de la visite]]="","",VALUE(SUBSTITUTE([@[Dur?e de la visite]]," min","")))</f>
        <v/>
      </c>
      <c r="P575" s="29">
        <f>IF([@[Mode de visite]]="","",--([@[Mode de visite]]="Face ? face"))</f>
        <v/>
      </c>
      <c r="Q575" s="29">
        <f>IF([@[Mode de visite]]="","",--([@[Mode de visite]]="Interaction ? distance"))</f>
        <v/>
      </c>
    </row>
    <row r="576">
      <c r="B576" t="inlineStr">
        <is>
          <t>BM00017</t>
        </is>
      </c>
      <c r="C576" t="inlineStr">
        <is>
          <t>Vidal</t>
        </is>
      </c>
      <c r="D576" t="inlineStr">
        <is>
          <t>Victor</t>
        </is>
      </c>
      <c r="E576" t="inlineStr">
        <is>
          <t>S6</t>
        </is>
      </c>
      <c r="F576" t="inlineStr">
        <is>
          <t>Coco CHANEL</t>
        </is>
      </c>
      <c r="G576" t="inlineStr">
        <is>
          <t>Interaction à distance</t>
        </is>
      </c>
      <c r="H576" t="n">
        <v>44188</v>
      </c>
      <c r="I576" t="inlineStr">
        <is>
          <t>60 min</t>
        </is>
      </c>
      <c r="J576" s="29">
        <f>IF([@[Date visite]]="","",YEAR([@[Date visite]]))</f>
        <v/>
      </c>
      <c r="K576" s="29">
        <f>IF([@[Date visite]]="","",MONTH([@[Date visite]]))</f>
        <v/>
      </c>
      <c r="L576" s="29">
        <f>IF([@Secteur]="","",IF(ISNUMBER(MATCH([@Secteur],{"S1","S2","S3","S4","S5","S6"},0)),1,0))</f>
        <v/>
      </c>
      <c r="M576">
        <f>IF([@Identifiant]="","",XLOOKUP([@Identifiant],tblMedecins[Identifiant],tblMedecins[R?gion],""))</f>
        <v/>
      </c>
      <c r="N576">
        <f>IF([@RegionMedecin]="","",IF(OR([@RegionMedecin]="Nord",[@RegionMedecin]="Sud"),[@RegionMedecin],"Hors_cible"))</f>
        <v/>
      </c>
      <c r="O576" s="29">
        <f>IF([@[Dur?e de la visite]]="","",VALUE(SUBSTITUTE([@[Dur?e de la visite]]," min","")))</f>
        <v/>
      </c>
      <c r="P576" s="29">
        <f>IF([@[Mode de visite]]="","",--([@[Mode de visite]]="Face ? face"))</f>
        <v/>
      </c>
      <c r="Q576" s="29">
        <f>IF([@[Mode de visite]]="","",--([@[Mode de visite]]="Interaction ? distance"))</f>
        <v/>
      </c>
    </row>
    <row r="577">
      <c r="B577" t="inlineStr">
        <is>
          <t>BM00117</t>
        </is>
      </c>
      <c r="C577" t="inlineStr">
        <is>
          <t>Harrison</t>
        </is>
      </c>
      <c r="D577" t="inlineStr">
        <is>
          <t>Julia</t>
        </is>
      </c>
      <c r="E577" t="inlineStr">
        <is>
          <t>S6</t>
        </is>
      </c>
      <c r="F577" t="inlineStr">
        <is>
          <t>Coco CHANEL</t>
        </is>
      </c>
      <c r="G577" t="inlineStr">
        <is>
          <t>Interaction à distance</t>
        </is>
      </c>
      <c r="H577" t="n">
        <v>44192</v>
      </c>
      <c r="I577" t="inlineStr">
        <is>
          <t>60 min</t>
        </is>
      </c>
      <c r="J577" s="29">
        <f>IF([@[Date visite]]="","",YEAR([@[Date visite]]))</f>
        <v/>
      </c>
      <c r="K577" s="29">
        <f>IF([@[Date visite]]="","",MONTH([@[Date visite]]))</f>
        <v/>
      </c>
      <c r="L577" s="29">
        <f>IF([@Secteur]="","",IF(ISNUMBER(MATCH([@Secteur],{"S1","S2","S3","S4","S5","S6"},0)),1,0))</f>
        <v/>
      </c>
      <c r="M577">
        <f>IF([@Identifiant]="","",XLOOKUP([@Identifiant],tblMedecins[Identifiant],tblMedecins[R?gion],""))</f>
        <v/>
      </c>
      <c r="N577">
        <f>IF([@RegionMedecin]="","",IF(OR([@RegionMedecin]="Nord",[@RegionMedecin]="Sud"),[@RegionMedecin],"Hors_cible"))</f>
        <v/>
      </c>
      <c r="O577" s="29">
        <f>IF([@[Dur?e de la visite]]="","",VALUE(SUBSTITUTE([@[Dur?e de la visite]]," min","")))</f>
        <v/>
      </c>
      <c r="P577" s="29">
        <f>IF([@[Mode de visite]]="","",--([@[Mode de visite]]="Face ? face"))</f>
        <v/>
      </c>
      <c r="Q577" s="29">
        <f>IF([@[Mode de visite]]="","",--([@[Mode de visite]]="Interaction ? distance"))</f>
        <v/>
      </c>
    </row>
    <row r="578">
      <c r="B578" t="inlineStr">
        <is>
          <t>BM00141</t>
        </is>
      </c>
      <c r="C578" t="inlineStr">
        <is>
          <t>Osaka</t>
        </is>
      </c>
      <c r="D578" t="inlineStr">
        <is>
          <t>Hermine</t>
        </is>
      </c>
      <c r="E578" t="inlineStr">
        <is>
          <t>S1</t>
        </is>
      </c>
      <c r="F578" t="inlineStr">
        <is>
          <t>Marie CURIE</t>
        </is>
      </c>
      <c r="G578" t="inlineStr">
        <is>
          <t>Interaction à distance</t>
        </is>
      </c>
      <c r="H578" t="n">
        <v>43833</v>
      </c>
      <c r="I578" t="inlineStr">
        <is>
          <t>60 min</t>
        </is>
      </c>
      <c r="J578" s="29">
        <f>IF([@[Date visite]]="","",YEAR([@[Date visite]]))</f>
        <v/>
      </c>
      <c r="K578" s="29">
        <f>IF([@[Date visite]]="","",MONTH([@[Date visite]]))</f>
        <v/>
      </c>
      <c r="L578" s="29">
        <f>IF([@Secteur]="","",IF(ISNUMBER(MATCH([@Secteur],{"S1","S2","S3","S4","S5","S6"},0)),1,0))</f>
        <v/>
      </c>
      <c r="M578">
        <f>IF([@Identifiant]="","",XLOOKUP([@Identifiant],tblMedecins[Identifiant],tblMedecins[R?gion],""))</f>
        <v/>
      </c>
      <c r="N578">
        <f>IF([@RegionMedecin]="","",IF(OR([@RegionMedecin]="Nord",[@RegionMedecin]="Sud"),[@RegionMedecin],"Hors_cible"))</f>
        <v/>
      </c>
      <c r="O578" s="29">
        <f>IF([@[Dur?e de la visite]]="","",VALUE(SUBSTITUTE([@[Dur?e de la visite]]," min","")))</f>
        <v/>
      </c>
      <c r="P578" s="29">
        <f>IF([@[Mode de visite]]="","",--([@[Mode de visite]]="Face ? face"))</f>
        <v/>
      </c>
      <c r="Q578" s="29">
        <f>IF([@[Mode de visite]]="","",--([@[Mode de visite]]="Interaction ? distance"))</f>
        <v/>
      </c>
    </row>
    <row r="579">
      <c r="B579" t="inlineStr">
        <is>
          <t>BM00101</t>
        </is>
      </c>
      <c r="C579" t="inlineStr">
        <is>
          <t>McCartney</t>
        </is>
      </c>
      <c r="D579" t="inlineStr">
        <is>
          <t>Valéry</t>
        </is>
      </c>
      <c r="E579" t="inlineStr">
        <is>
          <t>S1</t>
        </is>
      </c>
      <c r="F579" t="inlineStr">
        <is>
          <t>Marie CURIE</t>
        </is>
      </c>
      <c r="G579" t="inlineStr">
        <is>
          <t>Interaction à distance</t>
        </is>
      </c>
      <c r="H579" t="n">
        <v>43838</v>
      </c>
      <c r="I579" t="inlineStr">
        <is>
          <t>60 min</t>
        </is>
      </c>
      <c r="J579" s="29">
        <f>IF([@[Date visite]]="","",YEAR([@[Date visite]]))</f>
        <v/>
      </c>
      <c r="K579" s="29">
        <f>IF([@[Date visite]]="","",MONTH([@[Date visite]]))</f>
        <v/>
      </c>
      <c r="L579" s="29">
        <f>IF([@Secteur]="","",IF(ISNUMBER(MATCH([@Secteur],{"S1","S2","S3","S4","S5","S6"},0)),1,0))</f>
        <v/>
      </c>
      <c r="M579">
        <f>IF([@Identifiant]="","",XLOOKUP([@Identifiant],tblMedecins[Identifiant],tblMedecins[R?gion],""))</f>
        <v/>
      </c>
      <c r="N579">
        <f>IF([@RegionMedecin]="","",IF(OR([@RegionMedecin]="Nord",[@RegionMedecin]="Sud"),[@RegionMedecin],"Hors_cible"))</f>
        <v/>
      </c>
      <c r="O579" s="29">
        <f>IF([@[Dur?e de la visite]]="","",VALUE(SUBSTITUTE([@[Dur?e de la visite]]," min","")))</f>
        <v/>
      </c>
      <c r="P579" s="29">
        <f>IF([@[Mode de visite]]="","",--([@[Mode de visite]]="Face ? face"))</f>
        <v/>
      </c>
      <c r="Q579" s="29">
        <f>IF([@[Mode de visite]]="","",--([@[Mode de visite]]="Interaction ? distance"))</f>
        <v/>
      </c>
    </row>
    <row r="580">
      <c r="B580" t="inlineStr">
        <is>
          <t>BM00132</t>
        </is>
      </c>
      <c r="C580" t="inlineStr">
        <is>
          <t>Hugo</t>
        </is>
      </c>
      <c r="D580" t="inlineStr">
        <is>
          <t>Serena</t>
        </is>
      </c>
      <c r="E580" t="inlineStr">
        <is>
          <t>S1</t>
        </is>
      </c>
      <c r="F580" t="inlineStr">
        <is>
          <t>Marie CURIE</t>
        </is>
      </c>
      <c r="G580" t="inlineStr">
        <is>
          <t>Interaction à distance</t>
        </is>
      </c>
      <c r="H580" t="n">
        <v>43859</v>
      </c>
      <c r="I580" t="inlineStr">
        <is>
          <t>60 min</t>
        </is>
      </c>
      <c r="J580" s="29">
        <f>IF([@[Date visite]]="","",YEAR([@[Date visite]]))</f>
        <v/>
      </c>
      <c r="K580" s="29">
        <f>IF([@[Date visite]]="","",MONTH([@[Date visite]]))</f>
        <v/>
      </c>
      <c r="L580" s="29">
        <f>IF([@Secteur]="","",IF(ISNUMBER(MATCH([@Secteur],{"S1","S2","S3","S4","S5","S6"},0)),1,0))</f>
        <v/>
      </c>
      <c r="M580">
        <f>IF([@Identifiant]="","",XLOOKUP([@Identifiant],tblMedecins[Identifiant],tblMedecins[R?gion],""))</f>
        <v/>
      </c>
      <c r="N580">
        <f>IF([@RegionMedecin]="","",IF(OR([@RegionMedecin]="Nord",[@RegionMedecin]="Sud"),[@RegionMedecin],"Hors_cible"))</f>
        <v/>
      </c>
      <c r="O580" s="29">
        <f>IF([@[Dur?e de la visite]]="","",VALUE(SUBSTITUTE([@[Dur?e de la visite]]," min","")))</f>
        <v/>
      </c>
      <c r="P580" s="29">
        <f>IF([@[Mode de visite]]="","",--([@[Mode de visite]]="Face ? face"))</f>
        <v/>
      </c>
      <c r="Q580" s="29">
        <f>IF([@[Mode de visite]]="","",--([@[Mode de visite]]="Interaction ? distance"))</f>
        <v/>
      </c>
    </row>
    <row r="581">
      <c r="B581" t="inlineStr">
        <is>
          <t>BM00110</t>
        </is>
      </c>
      <c r="C581" t="inlineStr">
        <is>
          <t>Chabal</t>
        </is>
      </c>
      <c r="D581" t="inlineStr">
        <is>
          <t>Jerry</t>
        </is>
      </c>
      <c r="E581" t="inlineStr">
        <is>
          <t>S1</t>
        </is>
      </c>
      <c r="F581" t="inlineStr">
        <is>
          <t>Marie CURIE</t>
        </is>
      </c>
      <c r="G581" t="inlineStr">
        <is>
          <t>Interaction à distance</t>
        </is>
      </c>
      <c r="H581" t="n">
        <v>43918</v>
      </c>
      <c r="I581" t="inlineStr">
        <is>
          <t>60 min</t>
        </is>
      </c>
      <c r="J581" s="29">
        <f>IF([@[Date visite]]="","",YEAR([@[Date visite]]))</f>
        <v/>
      </c>
      <c r="K581" s="29">
        <f>IF([@[Date visite]]="","",MONTH([@[Date visite]]))</f>
        <v/>
      </c>
      <c r="L581" s="29">
        <f>IF([@Secteur]="","",IF(ISNUMBER(MATCH([@Secteur],{"S1","S2","S3","S4","S5","S6"},0)),1,0))</f>
        <v/>
      </c>
      <c r="M581">
        <f>IF([@Identifiant]="","",XLOOKUP([@Identifiant],tblMedecins[Identifiant],tblMedecins[R?gion],""))</f>
        <v/>
      </c>
      <c r="N581">
        <f>IF([@RegionMedecin]="","",IF(OR([@RegionMedecin]="Nord",[@RegionMedecin]="Sud"),[@RegionMedecin],"Hors_cible"))</f>
        <v/>
      </c>
      <c r="O581" s="29">
        <f>IF([@[Dur?e de la visite]]="","",VALUE(SUBSTITUTE([@[Dur?e de la visite]]," min","")))</f>
        <v/>
      </c>
      <c r="P581" s="29">
        <f>IF([@[Mode de visite]]="","",--([@[Mode de visite]]="Face ? face"))</f>
        <v/>
      </c>
      <c r="Q581" s="29">
        <f>IF([@[Mode de visite]]="","",--([@[Mode de visite]]="Interaction ? distance"))</f>
        <v/>
      </c>
    </row>
    <row r="582">
      <c r="B582" t="inlineStr">
        <is>
          <t>BM00139</t>
        </is>
      </c>
      <c r="C582" t="inlineStr">
        <is>
          <t>Chabal</t>
        </is>
      </c>
      <c r="D582" t="inlineStr">
        <is>
          <t>Charles</t>
        </is>
      </c>
      <c r="E582" t="inlineStr">
        <is>
          <t>S1</t>
        </is>
      </c>
      <c r="F582" t="inlineStr">
        <is>
          <t>Marie CURIE</t>
        </is>
      </c>
      <c r="G582" t="inlineStr">
        <is>
          <t>Interaction à distance</t>
        </is>
      </c>
      <c r="H582" t="n">
        <v>43956</v>
      </c>
      <c r="I582" t="inlineStr">
        <is>
          <t>60 min</t>
        </is>
      </c>
      <c r="J582" s="29">
        <f>IF([@[Date visite]]="","",YEAR([@[Date visite]]))</f>
        <v/>
      </c>
      <c r="K582" s="29">
        <f>IF([@[Date visite]]="","",MONTH([@[Date visite]]))</f>
        <v/>
      </c>
      <c r="L582" s="29">
        <f>IF([@Secteur]="","",IF(ISNUMBER(MATCH([@Secteur],{"S1","S2","S3","S4","S5","S6"},0)),1,0))</f>
        <v/>
      </c>
      <c r="M582">
        <f>IF([@Identifiant]="","",XLOOKUP([@Identifiant],tblMedecins[Identifiant],tblMedecins[R?gion],""))</f>
        <v/>
      </c>
      <c r="N582">
        <f>IF([@RegionMedecin]="","",IF(OR([@RegionMedecin]="Nord",[@RegionMedecin]="Sud"),[@RegionMedecin],"Hors_cible"))</f>
        <v/>
      </c>
      <c r="O582" s="29">
        <f>IF([@[Dur?e de la visite]]="","",VALUE(SUBSTITUTE([@[Dur?e de la visite]]," min","")))</f>
        <v/>
      </c>
      <c r="P582" s="29">
        <f>IF([@[Mode de visite]]="","",--([@[Mode de visite]]="Face ? face"))</f>
        <v/>
      </c>
      <c r="Q582" s="29">
        <f>IF([@[Mode de visite]]="","",--([@[Mode de visite]]="Interaction ? distance"))</f>
        <v/>
      </c>
    </row>
    <row r="583">
      <c r="B583" t="inlineStr">
        <is>
          <t>BM00036</t>
        </is>
      </c>
      <c r="C583" t="inlineStr">
        <is>
          <t>Star</t>
        </is>
      </c>
      <c r="D583" t="inlineStr">
        <is>
          <t>Charles</t>
        </is>
      </c>
      <c r="E583" t="inlineStr">
        <is>
          <t>S1</t>
        </is>
      </c>
      <c r="F583" t="inlineStr">
        <is>
          <t>Marie CURIE</t>
        </is>
      </c>
      <c r="G583" t="inlineStr">
        <is>
          <t>Interaction à distance</t>
        </is>
      </c>
      <c r="H583" t="n">
        <v>43965</v>
      </c>
      <c r="I583" t="inlineStr">
        <is>
          <t>60 min</t>
        </is>
      </c>
      <c r="J583" s="29">
        <f>IF([@[Date visite]]="","",YEAR([@[Date visite]]))</f>
        <v/>
      </c>
      <c r="K583" s="29">
        <f>IF([@[Date visite]]="","",MONTH([@[Date visite]]))</f>
        <v/>
      </c>
      <c r="L583" s="29">
        <f>IF([@Secteur]="","",IF(ISNUMBER(MATCH([@Secteur],{"S1","S2","S3","S4","S5","S6"},0)),1,0))</f>
        <v/>
      </c>
      <c r="M583">
        <f>IF([@Identifiant]="","",XLOOKUP([@Identifiant],tblMedecins[Identifiant],tblMedecins[R?gion],""))</f>
        <v/>
      </c>
      <c r="N583">
        <f>IF([@RegionMedecin]="","",IF(OR([@RegionMedecin]="Nord",[@RegionMedecin]="Sud"),[@RegionMedecin],"Hors_cible"))</f>
        <v/>
      </c>
      <c r="O583" s="29">
        <f>IF([@[Dur?e de la visite]]="","",VALUE(SUBSTITUTE([@[Dur?e de la visite]]," min","")))</f>
        <v/>
      </c>
      <c r="P583" s="29">
        <f>IF([@[Mode de visite]]="","",--([@[Mode de visite]]="Face ? face"))</f>
        <v/>
      </c>
      <c r="Q583" s="29">
        <f>IF([@[Mode de visite]]="","",--([@[Mode de visite]]="Interaction ? distance"))</f>
        <v/>
      </c>
    </row>
    <row r="584">
      <c r="B584" t="inlineStr">
        <is>
          <t>BM00076</t>
        </is>
      </c>
      <c r="C584" t="inlineStr">
        <is>
          <t>Michalo</t>
        </is>
      </c>
      <c r="D584" t="inlineStr">
        <is>
          <t>Judie</t>
        </is>
      </c>
      <c r="E584" t="inlineStr">
        <is>
          <t>S1</t>
        </is>
      </c>
      <c r="F584" t="inlineStr">
        <is>
          <t>Marie CURIE</t>
        </is>
      </c>
      <c r="G584" t="inlineStr">
        <is>
          <t>Interaction à distance</t>
        </is>
      </c>
      <c r="H584" t="n">
        <v>43968</v>
      </c>
      <c r="I584" t="inlineStr">
        <is>
          <t>60 min</t>
        </is>
      </c>
      <c r="J584" s="29">
        <f>IF([@[Date visite]]="","",YEAR([@[Date visite]]))</f>
        <v/>
      </c>
      <c r="K584" s="29">
        <f>IF([@[Date visite]]="","",MONTH([@[Date visite]]))</f>
        <v/>
      </c>
      <c r="L584" s="29">
        <f>IF([@Secteur]="","",IF(ISNUMBER(MATCH([@Secteur],{"S1","S2","S3","S4","S5","S6"},0)),1,0))</f>
        <v/>
      </c>
      <c r="M584">
        <f>IF([@Identifiant]="","",XLOOKUP([@Identifiant],tblMedecins[Identifiant],tblMedecins[R?gion],""))</f>
        <v/>
      </c>
      <c r="N584">
        <f>IF([@RegionMedecin]="","",IF(OR([@RegionMedecin]="Nord",[@RegionMedecin]="Sud"),[@RegionMedecin],"Hors_cible"))</f>
        <v/>
      </c>
      <c r="O584" s="29">
        <f>IF([@[Dur?e de la visite]]="","",VALUE(SUBSTITUTE([@[Dur?e de la visite]]," min","")))</f>
        <v/>
      </c>
      <c r="P584" s="29">
        <f>IF([@[Mode de visite]]="","",--([@[Mode de visite]]="Face ? face"))</f>
        <v/>
      </c>
      <c r="Q584" s="29">
        <f>IF([@[Mode de visite]]="","",--([@[Mode de visite]]="Interaction ? distance"))</f>
        <v/>
      </c>
    </row>
    <row r="585">
      <c r="B585" t="inlineStr">
        <is>
          <t>BM00086</t>
        </is>
      </c>
      <c r="C585" t="inlineStr">
        <is>
          <t>Tilman</t>
        </is>
      </c>
      <c r="D585" t="inlineStr">
        <is>
          <t>Philomène</t>
        </is>
      </c>
      <c r="E585" t="inlineStr">
        <is>
          <t>S1</t>
        </is>
      </c>
      <c r="F585" t="inlineStr">
        <is>
          <t>Marie CURIE</t>
        </is>
      </c>
      <c r="G585" t="inlineStr">
        <is>
          <t>Interaction à distance</t>
        </is>
      </c>
      <c r="H585" t="n">
        <v>43973</v>
      </c>
      <c r="I585" t="inlineStr">
        <is>
          <t>60 min</t>
        </is>
      </c>
      <c r="J585" s="29">
        <f>IF([@[Date visite]]="","",YEAR([@[Date visite]]))</f>
        <v/>
      </c>
      <c r="K585" s="29">
        <f>IF([@[Date visite]]="","",MONTH([@[Date visite]]))</f>
        <v/>
      </c>
      <c r="L585" s="29">
        <f>IF([@Secteur]="","",IF(ISNUMBER(MATCH([@Secteur],{"S1","S2","S3","S4","S5","S6"},0)),1,0))</f>
        <v/>
      </c>
      <c r="M585">
        <f>IF([@Identifiant]="","",XLOOKUP([@Identifiant],tblMedecins[Identifiant],tblMedecins[R?gion],""))</f>
        <v/>
      </c>
      <c r="N585">
        <f>IF([@RegionMedecin]="","",IF(OR([@RegionMedecin]="Nord",[@RegionMedecin]="Sud"),[@RegionMedecin],"Hors_cible"))</f>
        <v/>
      </c>
      <c r="O585" s="29">
        <f>IF([@[Dur?e de la visite]]="","",VALUE(SUBSTITUTE([@[Dur?e de la visite]]," min","")))</f>
        <v/>
      </c>
      <c r="P585" s="29">
        <f>IF([@[Mode de visite]]="","",--([@[Mode de visite]]="Face ? face"))</f>
        <v/>
      </c>
      <c r="Q585" s="29">
        <f>IF([@[Mode de visite]]="","",--([@[Mode de visite]]="Interaction ? distance"))</f>
        <v/>
      </c>
    </row>
    <row r="586">
      <c r="B586" t="inlineStr">
        <is>
          <t>BM00067</t>
        </is>
      </c>
      <c r="C586" t="inlineStr">
        <is>
          <t>Cornet</t>
        </is>
      </c>
      <c r="D586" t="inlineStr">
        <is>
          <t>Margaret</t>
        </is>
      </c>
      <c r="E586" t="inlineStr">
        <is>
          <t>S1</t>
        </is>
      </c>
      <c r="F586" t="inlineStr">
        <is>
          <t>Marie CURIE</t>
        </is>
      </c>
      <c r="G586" t="inlineStr">
        <is>
          <t>Interaction à distance</t>
        </is>
      </c>
      <c r="H586" t="n">
        <v>43978</v>
      </c>
      <c r="I586" t="inlineStr">
        <is>
          <t>60 min</t>
        </is>
      </c>
      <c r="J586" s="29">
        <f>IF([@[Date visite]]="","",YEAR([@[Date visite]]))</f>
        <v/>
      </c>
      <c r="K586" s="29">
        <f>IF([@[Date visite]]="","",MONTH([@[Date visite]]))</f>
        <v/>
      </c>
      <c r="L586" s="29">
        <f>IF([@Secteur]="","",IF(ISNUMBER(MATCH([@Secteur],{"S1","S2","S3","S4","S5","S6"},0)),1,0))</f>
        <v/>
      </c>
      <c r="M586">
        <f>IF([@Identifiant]="","",XLOOKUP([@Identifiant],tblMedecins[Identifiant],tblMedecins[R?gion],""))</f>
        <v/>
      </c>
      <c r="N586">
        <f>IF([@RegionMedecin]="","",IF(OR([@RegionMedecin]="Nord",[@RegionMedecin]="Sud"),[@RegionMedecin],"Hors_cible"))</f>
        <v/>
      </c>
      <c r="O586" s="29">
        <f>IF([@[Dur?e de la visite]]="","",VALUE(SUBSTITUTE([@[Dur?e de la visite]]," min","")))</f>
        <v/>
      </c>
      <c r="P586" s="29">
        <f>IF([@[Mode de visite]]="","",--([@[Mode de visite]]="Face ? face"))</f>
        <v/>
      </c>
      <c r="Q586" s="29">
        <f>IF([@[Mode de visite]]="","",--([@[Mode de visite]]="Interaction ? distance"))</f>
        <v/>
      </c>
    </row>
    <row r="587">
      <c r="B587" t="inlineStr">
        <is>
          <t>BM00154</t>
        </is>
      </c>
      <c r="C587" t="inlineStr">
        <is>
          <t>Osaka</t>
        </is>
      </c>
      <c r="D587" t="inlineStr">
        <is>
          <t>Zoltan</t>
        </is>
      </c>
      <c r="E587" t="inlineStr">
        <is>
          <t>S1</t>
        </is>
      </c>
      <c r="F587" t="inlineStr">
        <is>
          <t>Marie CURIE</t>
        </is>
      </c>
      <c r="G587" t="inlineStr">
        <is>
          <t>Interaction à distance</t>
        </is>
      </c>
      <c r="H587" t="n">
        <v>43993</v>
      </c>
      <c r="I587" t="inlineStr">
        <is>
          <t>60 min</t>
        </is>
      </c>
      <c r="J587" s="29">
        <f>IF([@[Date visite]]="","",YEAR([@[Date visite]]))</f>
        <v/>
      </c>
      <c r="K587" s="29">
        <f>IF([@[Date visite]]="","",MONTH([@[Date visite]]))</f>
        <v/>
      </c>
      <c r="L587" s="29">
        <f>IF([@Secteur]="","",IF(ISNUMBER(MATCH([@Secteur],{"S1","S2","S3","S4","S5","S6"},0)),1,0))</f>
        <v/>
      </c>
      <c r="M587">
        <f>IF([@Identifiant]="","",XLOOKUP([@Identifiant],tblMedecins[Identifiant],tblMedecins[R?gion],""))</f>
        <v/>
      </c>
      <c r="N587">
        <f>IF([@RegionMedecin]="","",IF(OR([@RegionMedecin]="Nord",[@RegionMedecin]="Sud"),[@RegionMedecin],"Hors_cible"))</f>
        <v/>
      </c>
      <c r="O587" s="29">
        <f>IF([@[Dur?e de la visite]]="","",VALUE(SUBSTITUTE([@[Dur?e de la visite]]," min","")))</f>
        <v/>
      </c>
      <c r="P587" s="29">
        <f>IF([@[Mode de visite]]="","",--([@[Mode de visite]]="Face ? face"))</f>
        <v/>
      </c>
      <c r="Q587" s="29">
        <f>IF([@[Mode de visite]]="","",--([@[Mode de visite]]="Interaction ? distance"))</f>
        <v/>
      </c>
    </row>
    <row r="588">
      <c r="B588" t="inlineStr">
        <is>
          <t>BM00035</t>
        </is>
      </c>
      <c r="C588" t="inlineStr">
        <is>
          <t>Brassens</t>
        </is>
      </c>
      <c r="D588" t="inlineStr">
        <is>
          <t>Valéry</t>
        </is>
      </c>
      <c r="E588" t="inlineStr">
        <is>
          <t>S1</t>
        </is>
      </c>
      <c r="F588" t="inlineStr">
        <is>
          <t>Marie CURIE</t>
        </is>
      </c>
      <c r="G588" t="inlineStr">
        <is>
          <t>Interaction à distance</t>
        </is>
      </c>
      <c r="H588" t="n">
        <v>44012</v>
      </c>
      <c r="I588" t="inlineStr">
        <is>
          <t>60 min</t>
        </is>
      </c>
      <c r="J588" s="29">
        <f>IF([@[Date visite]]="","",YEAR([@[Date visite]]))</f>
        <v/>
      </c>
      <c r="K588" s="29">
        <f>IF([@[Date visite]]="","",MONTH([@[Date visite]]))</f>
        <v/>
      </c>
      <c r="L588" s="29">
        <f>IF([@Secteur]="","",IF(ISNUMBER(MATCH([@Secteur],{"S1","S2","S3","S4","S5","S6"},0)),1,0))</f>
        <v/>
      </c>
      <c r="M588">
        <f>IF([@Identifiant]="","",XLOOKUP([@Identifiant],tblMedecins[Identifiant],tblMedecins[R?gion],""))</f>
        <v/>
      </c>
      <c r="N588">
        <f>IF([@RegionMedecin]="","",IF(OR([@RegionMedecin]="Nord",[@RegionMedecin]="Sud"),[@RegionMedecin],"Hors_cible"))</f>
        <v/>
      </c>
      <c r="O588" s="29">
        <f>IF([@[Dur?e de la visite]]="","",VALUE(SUBSTITUTE([@[Dur?e de la visite]]," min","")))</f>
        <v/>
      </c>
      <c r="P588" s="29">
        <f>IF([@[Mode de visite]]="","",--([@[Mode de visite]]="Face ? face"))</f>
        <v/>
      </c>
      <c r="Q588" s="29">
        <f>IF([@[Mode de visite]]="","",--([@[Mode de visite]]="Interaction ? distance"))</f>
        <v/>
      </c>
    </row>
    <row r="589">
      <c r="B589" t="inlineStr">
        <is>
          <t>BM00108</t>
        </is>
      </c>
      <c r="C589" t="inlineStr">
        <is>
          <t>Michalo</t>
        </is>
      </c>
      <c r="D589" t="inlineStr">
        <is>
          <t>Jean-Michel</t>
        </is>
      </c>
      <c r="E589" t="inlineStr">
        <is>
          <t>S1</t>
        </is>
      </c>
      <c r="F589" t="inlineStr">
        <is>
          <t>Marie CURIE</t>
        </is>
      </c>
      <c r="G589" t="inlineStr">
        <is>
          <t>Interaction à distance</t>
        </is>
      </c>
      <c r="H589" t="n">
        <v>44012</v>
      </c>
      <c r="I589" t="inlineStr">
        <is>
          <t>60 min</t>
        </is>
      </c>
      <c r="J589" s="29">
        <f>IF([@[Date visite]]="","",YEAR([@[Date visite]]))</f>
        <v/>
      </c>
      <c r="K589" s="29">
        <f>IF([@[Date visite]]="","",MONTH([@[Date visite]]))</f>
        <v/>
      </c>
      <c r="L589" s="29">
        <f>IF([@Secteur]="","",IF(ISNUMBER(MATCH([@Secteur],{"S1","S2","S3","S4","S5","S6"},0)),1,0))</f>
        <v/>
      </c>
      <c r="M589">
        <f>IF([@Identifiant]="","",XLOOKUP([@Identifiant],tblMedecins[Identifiant],tblMedecins[R?gion],""))</f>
        <v/>
      </c>
      <c r="N589">
        <f>IF([@RegionMedecin]="","",IF(OR([@RegionMedecin]="Nord",[@RegionMedecin]="Sud"),[@RegionMedecin],"Hors_cible"))</f>
        <v/>
      </c>
      <c r="O589" s="29">
        <f>IF([@[Dur?e de la visite]]="","",VALUE(SUBSTITUTE([@[Dur?e de la visite]]," min","")))</f>
        <v/>
      </c>
      <c r="P589" s="29">
        <f>IF([@[Mode de visite]]="","",--([@[Mode de visite]]="Face ? face"))</f>
        <v/>
      </c>
      <c r="Q589" s="29">
        <f>IF([@[Mode de visite]]="","",--([@[Mode de visite]]="Interaction ? distance"))</f>
        <v/>
      </c>
    </row>
    <row r="590">
      <c r="B590" t="inlineStr">
        <is>
          <t>BM00120</t>
        </is>
      </c>
      <c r="C590" t="inlineStr">
        <is>
          <t>McLane</t>
        </is>
      </c>
      <c r="D590" t="inlineStr">
        <is>
          <t>Cléopatre</t>
        </is>
      </c>
      <c r="E590" t="inlineStr">
        <is>
          <t>S1</t>
        </is>
      </c>
      <c r="F590" t="inlineStr">
        <is>
          <t>Marie CURIE</t>
        </is>
      </c>
      <c r="G590" t="inlineStr">
        <is>
          <t>Interaction à distance</t>
        </is>
      </c>
      <c r="H590" t="n">
        <v>44012</v>
      </c>
      <c r="I590" t="inlineStr">
        <is>
          <t>60 min</t>
        </is>
      </c>
      <c r="J590" s="29">
        <f>IF([@[Date visite]]="","",YEAR([@[Date visite]]))</f>
        <v/>
      </c>
      <c r="K590" s="29">
        <f>IF([@[Date visite]]="","",MONTH([@[Date visite]]))</f>
        <v/>
      </c>
      <c r="L590" s="29">
        <f>IF([@Secteur]="","",IF(ISNUMBER(MATCH([@Secteur],{"S1","S2","S3","S4","S5","S6"},0)),1,0))</f>
        <v/>
      </c>
      <c r="M590">
        <f>IF([@Identifiant]="","",XLOOKUP([@Identifiant],tblMedecins[Identifiant],tblMedecins[R?gion],""))</f>
        <v/>
      </c>
      <c r="N590">
        <f>IF([@RegionMedecin]="","",IF(OR([@RegionMedecin]="Nord",[@RegionMedecin]="Sud"),[@RegionMedecin],"Hors_cible"))</f>
        <v/>
      </c>
      <c r="O590" s="29">
        <f>IF([@[Dur?e de la visite]]="","",VALUE(SUBSTITUTE([@[Dur?e de la visite]]," min","")))</f>
        <v/>
      </c>
      <c r="P590" s="29">
        <f>IF([@[Mode de visite]]="","",--([@[Mode de visite]]="Face ? face"))</f>
        <v/>
      </c>
      <c r="Q590" s="29">
        <f>IF([@[Mode de visite]]="","",--([@[Mode de visite]]="Interaction ? distance"))</f>
        <v/>
      </c>
    </row>
    <row r="591">
      <c r="B591" t="inlineStr">
        <is>
          <t>BM00054</t>
        </is>
      </c>
      <c r="C591" t="inlineStr">
        <is>
          <t>Harrison</t>
        </is>
      </c>
      <c r="D591" t="inlineStr">
        <is>
          <t>Pauline</t>
        </is>
      </c>
      <c r="E591" t="inlineStr">
        <is>
          <t>S1</t>
        </is>
      </c>
      <c r="F591" t="inlineStr">
        <is>
          <t>Marie CURIE</t>
        </is>
      </c>
      <c r="G591" t="inlineStr">
        <is>
          <t>Interaction à distance</t>
        </is>
      </c>
      <c r="H591" t="n">
        <v>44016</v>
      </c>
      <c r="I591" t="inlineStr">
        <is>
          <t>60 min</t>
        </is>
      </c>
      <c r="J591" s="29">
        <f>IF([@[Date visite]]="","",YEAR([@[Date visite]]))</f>
        <v/>
      </c>
      <c r="K591" s="29">
        <f>IF([@[Date visite]]="","",MONTH([@[Date visite]]))</f>
        <v/>
      </c>
      <c r="L591" s="29">
        <f>IF([@Secteur]="","",IF(ISNUMBER(MATCH([@Secteur],{"S1","S2","S3","S4","S5","S6"},0)),1,0))</f>
        <v/>
      </c>
      <c r="M591">
        <f>IF([@Identifiant]="","",XLOOKUP([@Identifiant],tblMedecins[Identifiant],tblMedecins[R?gion],""))</f>
        <v/>
      </c>
      <c r="N591">
        <f>IF([@RegionMedecin]="","",IF(OR([@RegionMedecin]="Nord",[@RegionMedecin]="Sud"),[@RegionMedecin],"Hors_cible"))</f>
        <v/>
      </c>
      <c r="O591" s="29">
        <f>IF([@[Dur?e de la visite]]="","",VALUE(SUBSTITUTE([@[Dur?e de la visite]]," min","")))</f>
        <v/>
      </c>
      <c r="P591" s="29">
        <f>IF([@[Mode de visite]]="","",--([@[Mode de visite]]="Face ? face"))</f>
        <v/>
      </c>
      <c r="Q591" s="29">
        <f>IF([@[Mode de visite]]="","",--([@[Mode de visite]]="Interaction ? distance"))</f>
        <v/>
      </c>
    </row>
    <row r="592">
      <c r="B592" t="inlineStr">
        <is>
          <t>BM00025</t>
        </is>
      </c>
      <c r="C592" t="inlineStr">
        <is>
          <t>Vidal</t>
        </is>
      </c>
      <c r="D592" t="inlineStr">
        <is>
          <t>Micheline</t>
        </is>
      </c>
      <c r="E592" t="inlineStr">
        <is>
          <t>S1</t>
        </is>
      </c>
      <c r="F592" t="inlineStr">
        <is>
          <t>Marie CURIE</t>
        </is>
      </c>
      <c r="G592" t="inlineStr">
        <is>
          <t>Interaction à distance</t>
        </is>
      </c>
      <c r="H592" t="n">
        <v>44036</v>
      </c>
      <c r="I592" t="inlineStr">
        <is>
          <t>60 min</t>
        </is>
      </c>
      <c r="J592" s="29">
        <f>IF([@[Date visite]]="","",YEAR([@[Date visite]]))</f>
        <v/>
      </c>
      <c r="K592" s="29">
        <f>IF([@[Date visite]]="","",MONTH([@[Date visite]]))</f>
        <v/>
      </c>
      <c r="L592" s="29">
        <f>IF([@Secteur]="","",IF(ISNUMBER(MATCH([@Secteur],{"S1","S2","S3","S4","S5","S6"},0)),1,0))</f>
        <v/>
      </c>
      <c r="M592">
        <f>IF([@Identifiant]="","",XLOOKUP([@Identifiant],tblMedecins[Identifiant],tblMedecins[R?gion],""))</f>
        <v/>
      </c>
      <c r="N592">
        <f>IF([@RegionMedecin]="","",IF(OR([@RegionMedecin]="Nord",[@RegionMedecin]="Sud"),[@RegionMedecin],"Hors_cible"))</f>
        <v/>
      </c>
      <c r="O592" s="29">
        <f>IF([@[Dur?e de la visite]]="","",VALUE(SUBSTITUTE([@[Dur?e de la visite]]," min","")))</f>
        <v/>
      </c>
      <c r="P592" s="29">
        <f>IF([@[Mode de visite]]="","",--([@[Mode de visite]]="Face ? face"))</f>
        <v/>
      </c>
      <c r="Q592" s="29">
        <f>IF([@[Mode de visite]]="","",--([@[Mode de visite]]="Interaction ? distance"))</f>
        <v/>
      </c>
    </row>
    <row r="593">
      <c r="B593" t="inlineStr">
        <is>
          <t>BM00060</t>
        </is>
      </c>
      <c r="C593" t="inlineStr">
        <is>
          <t>McLane</t>
        </is>
      </c>
      <c r="D593" t="inlineStr">
        <is>
          <t>Jean-Jacques</t>
        </is>
      </c>
      <c r="E593" t="inlineStr">
        <is>
          <t>S1</t>
        </is>
      </c>
      <c r="F593" t="inlineStr">
        <is>
          <t>Marie CURIE</t>
        </is>
      </c>
      <c r="G593" t="inlineStr">
        <is>
          <t>Interaction à distance</t>
        </is>
      </c>
      <c r="H593" t="n">
        <v>44036</v>
      </c>
      <c r="I593" t="inlineStr">
        <is>
          <t>60 min</t>
        </is>
      </c>
      <c r="J593" s="29">
        <f>IF([@[Date visite]]="","",YEAR([@[Date visite]]))</f>
        <v/>
      </c>
      <c r="K593" s="29">
        <f>IF([@[Date visite]]="","",MONTH([@[Date visite]]))</f>
        <v/>
      </c>
      <c r="L593" s="29">
        <f>IF([@Secteur]="","",IF(ISNUMBER(MATCH([@Secteur],{"S1","S2","S3","S4","S5","S6"},0)),1,0))</f>
        <v/>
      </c>
      <c r="M593">
        <f>IF([@Identifiant]="","",XLOOKUP([@Identifiant],tblMedecins[Identifiant],tblMedecins[R?gion],""))</f>
        <v/>
      </c>
      <c r="N593">
        <f>IF([@RegionMedecin]="","",IF(OR([@RegionMedecin]="Nord",[@RegionMedecin]="Sud"),[@RegionMedecin],"Hors_cible"))</f>
        <v/>
      </c>
      <c r="O593" s="29">
        <f>IF([@[Dur?e de la visite]]="","",VALUE(SUBSTITUTE([@[Dur?e de la visite]]," min","")))</f>
        <v/>
      </c>
      <c r="P593" s="29">
        <f>IF([@[Mode de visite]]="","",--([@[Mode de visite]]="Face ? face"))</f>
        <v/>
      </c>
      <c r="Q593" s="29">
        <f>IF([@[Mode de visite]]="","",--([@[Mode de visite]]="Interaction ? distance"))</f>
        <v/>
      </c>
    </row>
    <row r="594">
      <c r="B594" t="inlineStr">
        <is>
          <t>BM00018</t>
        </is>
      </c>
      <c r="C594" t="inlineStr">
        <is>
          <t>McLane</t>
        </is>
      </c>
      <c r="D594" t="inlineStr">
        <is>
          <t>Margaret</t>
        </is>
      </c>
      <c r="E594" t="inlineStr">
        <is>
          <t>S1</t>
        </is>
      </c>
      <c r="F594" t="inlineStr">
        <is>
          <t>Marie CURIE</t>
        </is>
      </c>
      <c r="G594" t="inlineStr">
        <is>
          <t>Interaction à distance</t>
        </is>
      </c>
      <c r="H594" t="n">
        <v>44043</v>
      </c>
      <c r="I594" t="inlineStr">
        <is>
          <t>60 min</t>
        </is>
      </c>
      <c r="J594" s="29">
        <f>IF([@[Date visite]]="","",YEAR([@[Date visite]]))</f>
        <v/>
      </c>
      <c r="K594" s="29">
        <f>IF([@[Date visite]]="","",MONTH([@[Date visite]]))</f>
        <v/>
      </c>
      <c r="L594" s="29">
        <f>IF([@Secteur]="","",IF(ISNUMBER(MATCH([@Secteur],{"S1","S2","S3","S4","S5","S6"},0)),1,0))</f>
        <v/>
      </c>
      <c r="M594">
        <f>IF([@Identifiant]="","",XLOOKUP([@Identifiant],tblMedecins[Identifiant],tblMedecins[R?gion],""))</f>
        <v/>
      </c>
      <c r="N594">
        <f>IF([@RegionMedecin]="","",IF(OR([@RegionMedecin]="Nord",[@RegionMedecin]="Sud"),[@RegionMedecin],"Hors_cible"))</f>
        <v/>
      </c>
      <c r="O594" s="29">
        <f>IF([@[Dur?e de la visite]]="","",VALUE(SUBSTITUTE([@[Dur?e de la visite]]," min","")))</f>
        <v/>
      </c>
      <c r="P594" s="29">
        <f>IF([@[Mode de visite]]="","",--([@[Mode de visite]]="Face ? face"))</f>
        <v/>
      </c>
      <c r="Q594" s="29">
        <f>IF([@[Mode de visite]]="","",--([@[Mode de visite]]="Interaction ? distance"))</f>
        <v/>
      </c>
    </row>
    <row r="595">
      <c r="B595" t="inlineStr">
        <is>
          <t>BM00088</t>
        </is>
      </c>
      <c r="C595" t="inlineStr">
        <is>
          <t>Exarchopoulos</t>
        </is>
      </c>
      <c r="D595" t="inlineStr">
        <is>
          <t>Berthe</t>
        </is>
      </c>
      <c r="E595" t="inlineStr">
        <is>
          <t>S1</t>
        </is>
      </c>
      <c r="F595" t="inlineStr">
        <is>
          <t>Marie CURIE</t>
        </is>
      </c>
      <c r="G595" t="inlineStr">
        <is>
          <t>Interaction à distance</t>
        </is>
      </c>
      <c r="H595" t="n">
        <v>44048</v>
      </c>
      <c r="I595" t="inlineStr">
        <is>
          <t>60 min</t>
        </is>
      </c>
      <c r="J595" s="29">
        <f>IF([@[Date visite]]="","",YEAR([@[Date visite]]))</f>
        <v/>
      </c>
      <c r="K595" s="29">
        <f>IF([@[Date visite]]="","",MONTH([@[Date visite]]))</f>
        <v/>
      </c>
      <c r="L595" s="29">
        <f>IF([@Secteur]="","",IF(ISNUMBER(MATCH([@Secteur],{"S1","S2","S3","S4","S5","S6"},0)),1,0))</f>
        <v/>
      </c>
      <c r="M595">
        <f>IF([@Identifiant]="","",XLOOKUP([@Identifiant],tblMedecins[Identifiant],tblMedecins[R?gion],""))</f>
        <v/>
      </c>
      <c r="N595">
        <f>IF([@RegionMedecin]="","",IF(OR([@RegionMedecin]="Nord",[@RegionMedecin]="Sud"),[@RegionMedecin],"Hors_cible"))</f>
        <v/>
      </c>
      <c r="O595" s="29">
        <f>IF([@[Dur?e de la visite]]="","",VALUE(SUBSTITUTE([@[Dur?e de la visite]]," min","")))</f>
        <v/>
      </c>
      <c r="P595" s="29">
        <f>IF([@[Mode de visite]]="","",--([@[Mode de visite]]="Face ? face"))</f>
        <v/>
      </c>
      <c r="Q595" s="29">
        <f>IF([@[Mode de visite]]="","",--([@[Mode de visite]]="Interaction ? distance"))</f>
        <v/>
      </c>
    </row>
    <row r="596">
      <c r="B596" t="inlineStr">
        <is>
          <t>BM00127</t>
        </is>
      </c>
      <c r="C596" t="inlineStr">
        <is>
          <t>Star</t>
        </is>
      </c>
      <c r="D596" t="inlineStr">
        <is>
          <t>Micheline</t>
        </is>
      </c>
      <c r="E596" t="inlineStr">
        <is>
          <t>S1</t>
        </is>
      </c>
      <c r="F596" t="inlineStr">
        <is>
          <t>Marie CURIE</t>
        </is>
      </c>
      <c r="G596" t="inlineStr">
        <is>
          <t>Interaction à distance</t>
        </is>
      </c>
      <c r="H596" t="n">
        <v>44048</v>
      </c>
      <c r="I596" t="inlineStr">
        <is>
          <t>60 min</t>
        </is>
      </c>
      <c r="J596" s="29">
        <f>IF([@[Date visite]]="","",YEAR([@[Date visite]]))</f>
        <v/>
      </c>
      <c r="K596" s="29">
        <f>IF([@[Date visite]]="","",MONTH([@[Date visite]]))</f>
        <v/>
      </c>
      <c r="L596" s="29">
        <f>IF([@Secteur]="","",IF(ISNUMBER(MATCH([@Secteur],{"S1","S2","S3","S4","S5","S6"},0)),1,0))</f>
        <v/>
      </c>
      <c r="M596">
        <f>IF([@Identifiant]="","",XLOOKUP([@Identifiant],tblMedecins[Identifiant],tblMedecins[R?gion],""))</f>
        <v/>
      </c>
      <c r="N596">
        <f>IF([@RegionMedecin]="","",IF(OR([@RegionMedecin]="Nord",[@RegionMedecin]="Sud"),[@RegionMedecin],"Hors_cible"))</f>
        <v/>
      </c>
      <c r="O596" s="29">
        <f>IF([@[Dur?e de la visite]]="","",VALUE(SUBSTITUTE([@[Dur?e de la visite]]," min","")))</f>
        <v/>
      </c>
      <c r="P596" s="29">
        <f>IF([@[Mode de visite]]="","",--([@[Mode de visite]]="Face ? face"))</f>
        <v/>
      </c>
      <c r="Q596" s="29">
        <f>IF([@[Mode de visite]]="","",--([@[Mode de visite]]="Interaction ? distance"))</f>
        <v/>
      </c>
    </row>
    <row r="597">
      <c r="B597" t="inlineStr">
        <is>
          <t>BM00122</t>
        </is>
      </c>
      <c r="C597" t="inlineStr">
        <is>
          <t>Michelet</t>
        </is>
      </c>
      <c r="D597" t="inlineStr">
        <is>
          <t>Ursule</t>
        </is>
      </c>
      <c r="E597" t="inlineStr">
        <is>
          <t>S1</t>
        </is>
      </c>
      <c r="F597" t="inlineStr">
        <is>
          <t>Marie CURIE</t>
        </is>
      </c>
      <c r="G597" t="inlineStr">
        <is>
          <t>Interaction à distance</t>
        </is>
      </c>
      <c r="H597" t="n">
        <v>44053</v>
      </c>
      <c r="I597" t="inlineStr">
        <is>
          <t>60 min</t>
        </is>
      </c>
      <c r="J597" s="29">
        <f>IF([@[Date visite]]="","",YEAR([@[Date visite]]))</f>
        <v/>
      </c>
      <c r="K597" s="29">
        <f>IF([@[Date visite]]="","",MONTH([@[Date visite]]))</f>
        <v/>
      </c>
      <c r="L597" s="29">
        <f>IF([@Secteur]="","",IF(ISNUMBER(MATCH([@Secteur],{"S1","S2","S3","S4","S5","S6"},0)),1,0))</f>
        <v/>
      </c>
      <c r="M597">
        <f>IF([@Identifiant]="","",XLOOKUP([@Identifiant],tblMedecins[Identifiant],tblMedecins[R?gion],""))</f>
        <v/>
      </c>
      <c r="N597">
        <f>IF([@RegionMedecin]="","",IF(OR([@RegionMedecin]="Nord",[@RegionMedecin]="Sud"),[@RegionMedecin],"Hors_cible"))</f>
        <v/>
      </c>
      <c r="O597" s="29">
        <f>IF([@[Dur?e de la visite]]="","",VALUE(SUBSTITUTE([@[Dur?e de la visite]]," min","")))</f>
        <v/>
      </c>
      <c r="P597" s="29">
        <f>IF([@[Mode de visite]]="","",--([@[Mode de visite]]="Face ? face"))</f>
        <v/>
      </c>
      <c r="Q597" s="29">
        <f>IF([@[Mode de visite]]="","",--([@[Mode de visite]]="Interaction ? distance"))</f>
        <v/>
      </c>
    </row>
    <row r="598">
      <c r="B598" t="inlineStr">
        <is>
          <t>BM00011</t>
        </is>
      </c>
      <c r="C598" t="inlineStr">
        <is>
          <t>Brady</t>
        </is>
      </c>
      <c r="D598" t="inlineStr">
        <is>
          <t>Margaret</t>
        </is>
      </c>
      <c r="E598" t="inlineStr">
        <is>
          <t>S1</t>
        </is>
      </c>
      <c r="F598" t="inlineStr">
        <is>
          <t>Marie CURIE</t>
        </is>
      </c>
      <c r="G598" t="inlineStr">
        <is>
          <t>Interaction à distance</t>
        </is>
      </c>
      <c r="H598" t="n">
        <v>44094</v>
      </c>
      <c r="I598" t="inlineStr">
        <is>
          <t>60 min</t>
        </is>
      </c>
      <c r="J598" s="29">
        <f>IF([@[Date visite]]="","",YEAR([@[Date visite]]))</f>
        <v/>
      </c>
      <c r="K598" s="29">
        <f>IF([@[Date visite]]="","",MONTH([@[Date visite]]))</f>
        <v/>
      </c>
      <c r="L598" s="29">
        <f>IF([@Secteur]="","",IF(ISNUMBER(MATCH([@Secteur],{"S1","S2","S3","S4","S5","S6"},0)),1,0))</f>
        <v/>
      </c>
      <c r="M598">
        <f>IF([@Identifiant]="","",XLOOKUP([@Identifiant],tblMedecins[Identifiant],tblMedecins[R?gion],""))</f>
        <v/>
      </c>
      <c r="N598">
        <f>IF([@RegionMedecin]="","",IF(OR([@RegionMedecin]="Nord",[@RegionMedecin]="Sud"),[@RegionMedecin],"Hors_cible"))</f>
        <v/>
      </c>
      <c r="O598" s="29">
        <f>IF([@[Dur?e de la visite]]="","",VALUE(SUBSTITUTE([@[Dur?e de la visite]]," min","")))</f>
        <v/>
      </c>
      <c r="P598" s="29">
        <f>IF([@[Mode de visite]]="","",--([@[Mode de visite]]="Face ? face"))</f>
        <v/>
      </c>
      <c r="Q598" s="29">
        <f>IF([@[Mode de visite]]="","",--([@[Mode de visite]]="Interaction ? distance"))</f>
        <v/>
      </c>
    </row>
    <row r="599">
      <c r="B599" t="inlineStr">
        <is>
          <t>BM00140</t>
        </is>
      </c>
      <c r="C599" t="inlineStr">
        <is>
          <t>Exarchopoulos</t>
        </is>
      </c>
      <c r="D599" t="inlineStr">
        <is>
          <t>Zinedine</t>
        </is>
      </c>
      <c r="E599" t="inlineStr">
        <is>
          <t>S1</t>
        </is>
      </c>
      <c r="F599" t="inlineStr">
        <is>
          <t>Marie CURIE</t>
        </is>
      </c>
      <c r="G599" t="inlineStr">
        <is>
          <t>Interaction à distance</t>
        </is>
      </c>
      <c r="H599" t="n">
        <v>44110</v>
      </c>
      <c r="I599" t="inlineStr">
        <is>
          <t>60 min</t>
        </is>
      </c>
      <c r="J599" s="29">
        <f>IF([@[Date visite]]="","",YEAR([@[Date visite]]))</f>
        <v/>
      </c>
      <c r="K599" s="29">
        <f>IF([@[Date visite]]="","",MONTH([@[Date visite]]))</f>
        <v/>
      </c>
      <c r="L599" s="29">
        <f>IF([@Secteur]="","",IF(ISNUMBER(MATCH([@Secteur],{"S1","S2","S3","S4","S5","S6"},0)),1,0))</f>
        <v/>
      </c>
      <c r="M599">
        <f>IF([@Identifiant]="","",XLOOKUP([@Identifiant],tblMedecins[Identifiant],tblMedecins[R?gion],""))</f>
        <v/>
      </c>
      <c r="N599">
        <f>IF([@RegionMedecin]="","",IF(OR([@RegionMedecin]="Nord",[@RegionMedecin]="Sud"),[@RegionMedecin],"Hors_cible"))</f>
        <v/>
      </c>
      <c r="O599" s="29">
        <f>IF([@[Dur?e de la visite]]="","",VALUE(SUBSTITUTE([@[Dur?e de la visite]]," min","")))</f>
        <v/>
      </c>
      <c r="P599" s="29">
        <f>IF([@[Mode de visite]]="","",--([@[Mode de visite]]="Face ? face"))</f>
        <v/>
      </c>
      <c r="Q599" s="29">
        <f>IF([@[Mode de visite]]="","",--([@[Mode de visite]]="Interaction ? distance"))</f>
        <v/>
      </c>
    </row>
    <row r="600">
      <c r="B600" t="inlineStr">
        <is>
          <t>BM00124</t>
        </is>
      </c>
      <c r="C600" t="inlineStr">
        <is>
          <t>Diaz</t>
        </is>
      </c>
      <c r="D600" t="inlineStr">
        <is>
          <t>Pauline</t>
        </is>
      </c>
      <c r="E600" t="inlineStr">
        <is>
          <t>S1</t>
        </is>
      </c>
      <c r="F600" t="inlineStr">
        <is>
          <t>Marie CURIE</t>
        </is>
      </c>
      <c r="G600" t="inlineStr">
        <is>
          <t>Interaction à distance</t>
        </is>
      </c>
      <c r="H600" t="n">
        <v>44133</v>
      </c>
      <c r="I600" t="inlineStr">
        <is>
          <t>60 min</t>
        </is>
      </c>
      <c r="J600" s="29">
        <f>IF([@[Date visite]]="","",YEAR([@[Date visite]]))</f>
        <v/>
      </c>
      <c r="K600" s="29">
        <f>IF([@[Date visite]]="","",MONTH([@[Date visite]]))</f>
        <v/>
      </c>
      <c r="L600" s="29">
        <f>IF([@Secteur]="","",IF(ISNUMBER(MATCH([@Secteur],{"S1","S2","S3","S4","S5","S6"},0)),1,0))</f>
        <v/>
      </c>
      <c r="M600">
        <f>IF([@Identifiant]="","",XLOOKUP([@Identifiant],tblMedecins[Identifiant],tblMedecins[R?gion],""))</f>
        <v/>
      </c>
      <c r="N600">
        <f>IF([@RegionMedecin]="","",IF(OR([@RegionMedecin]="Nord",[@RegionMedecin]="Sud"),[@RegionMedecin],"Hors_cible"))</f>
        <v/>
      </c>
      <c r="O600" s="29">
        <f>IF([@[Dur?e de la visite]]="","",VALUE(SUBSTITUTE([@[Dur?e de la visite]]," min","")))</f>
        <v/>
      </c>
      <c r="P600" s="29">
        <f>IF([@[Mode de visite]]="","",--([@[Mode de visite]]="Face ? face"))</f>
        <v/>
      </c>
      <c r="Q600" s="29">
        <f>IF([@[Mode de visite]]="","",--([@[Mode de visite]]="Interaction ? distance"))</f>
        <v/>
      </c>
    </row>
    <row r="601">
      <c r="B601" t="inlineStr">
        <is>
          <t>BM00029</t>
        </is>
      </c>
      <c r="C601" t="inlineStr">
        <is>
          <t>Cornet</t>
        </is>
      </c>
      <c r="D601" t="inlineStr">
        <is>
          <t>François</t>
        </is>
      </c>
      <c r="E601" t="inlineStr">
        <is>
          <t>S1</t>
        </is>
      </c>
      <c r="F601" t="inlineStr">
        <is>
          <t>Marie CURIE</t>
        </is>
      </c>
      <c r="G601" t="inlineStr">
        <is>
          <t>Interaction à distance</t>
        </is>
      </c>
      <c r="H601" t="n">
        <v>44140</v>
      </c>
      <c r="I601" t="inlineStr">
        <is>
          <t>60 min</t>
        </is>
      </c>
      <c r="J601" s="29">
        <f>IF([@[Date visite]]="","",YEAR([@[Date visite]]))</f>
        <v/>
      </c>
      <c r="K601" s="29">
        <f>IF([@[Date visite]]="","",MONTH([@[Date visite]]))</f>
        <v/>
      </c>
      <c r="L601" s="29">
        <f>IF([@Secteur]="","",IF(ISNUMBER(MATCH([@Secteur],{"S1","S2","S3","S4","S5","S6"},0)),1,0))</f>
        <v/>
      </c>
      <c r="M601">
        <f>IF([@Identifiant]="","",XLOOKUP([@Identifiant],tblMedecins[Identifiant],tblMedecins[R?gion],""))</f>
        <v/>
      </c>
      <c r="N601">
        <f>IF([@RegionMedecin]="","",IF(OR([@RegionMedecin]="Nord",[@RegionMedecin]="Sud"),[@RegionMedecin],"Hors_cible"))</f>
        <v/>
      </c>
      <c r="O601" s="29">
        <f>IF([@[Dur?e de la visite]]="","",VALUE(SUBSTITUTE([@[Dur?e de la visite]]," min","")))</f>
        <v/>
      </c>
      <c r="P601" s="29">
        <f>IF([@[Mode de visite]]="","",--([@[Mode de visite]]="Face ? face"))</f>
        <v/>
      </c>
      <c r="Q601" s="29">
        <f>IF([@[Mode de visite]]="","",--([@[Mode de visite]]="Interaction ? distance"))</f>
        <v/>
      </c>
    </row>
    <row r="602">
      <c r="B602" t="inlineStr">
        <is>
          <t>BM00069</t>
        </is>
      </c>
      <c r="C602" t="inlineStr">
        <is>
          <t>Céline</t>
        </is>
      </c>
      <c r="D602" t="inlineStr">
        <is>
          <t>Hervé</t>
        </is>
      </c>
      <c r="E602" t="inlineStr">
        <is>
          <t>S1</t>
        </is>
      </c>
      <c r="F602" t="inlineStr">
        <is>
          <t>Marie CURIE</t>
        </is>
      </c>
      <c r="G602" t="inlineStr">
        <is>
          <t>Interaction à distance</t>
        </is>
      </c>
      <c r="H602" t="n">
        <v>44160</v>
      </c>
      <c r="I602" t="inlineStr">
        <is>
          <t>60 min</t>
        </is>
      </c>
      <c r="J602" s="29">
        <f>IF([@[Date visite]]="","",YEAR([@[Date visite]]))</f>
        <v/>
      </c>
      <c r="K602" s="29">
        <f>IF([@[Date visite]]="","",MONTH([@[Date visite]]))</f>
        <v/>
      </c>
      <c r="L602" s="29">
        <f>IF([@Secteur]="","",IF(ISNUMBER(MATCH([@Secteur],{"S1","S2","S3","S4","S5","S6"},0)),1,0))</f>
        <v/>
      </c>
      <c r="M602">
        <f>IF([@Identifiant]="","",XLOOKUP([@Identifiant],tblMedecins[Identifiant],tblMedecins[R?gion],""))</f>
        <v/>
      </c>
      <c r="N602">
        <f>IF([@RegionMedecin]="","",IF(OR([@RegionMedecin]="Nord",[@RegionMedecin]="Sud"),[@RegionMedecin],"Hors_cible"))</f>
        <v/>
      </c>
      <c r="O602" s="29">
        <f>IF([@[Dur?e de la visite]]="","",VALUE(SUBSTITUTE([@[Dur?e de la visite]]," min","")))</f>
        <v/>
      </c>
      <c r="P602" s="29">
        <f>IF([@[Mode de visite]]="","",--([@[Mode de visite]]="Face ? face"))</f>
        <v/>
      </c>
      <c r="Q602" s="29">
        <f>IF([@[Mode de visite]]="","",--([@[Mode de visite]]="Interaction ? distance"))</f>
        <v/>
      </c>
    </row>
    <row r="603">
      <c r="B603" t="inlineStr">
        <is>
          <t>BM00006</t>
        </is>
      </c>
      <c r="C603" t="inlineStr">
        <is>
          <t>Michelet</t>
        </is>
      </c>
      <c r="D603" t="inlineStr">
        <is>
          <t>Jacques</t>
        </is>
      </c>
      <c r="E603" t="inlineStr">
        <is>
          <t>S2</t>
        </is>
      </c>
      <c r="F603" t="inlineStr">
        <is>
          <t>Michel STROGOFF</t>
        </is>
      </c>
      <c r="G603" t="inlineStr">
        <is>
          <t>Interaction à distance</t>
        </is>
      </c>
      <c r="H603" t="n">
        <v>43836</v>
      </c>
      <c r="I603" t="inlineStr">
        <is>
          <t>60 min</t>
        </is>
      </c>
      <c r="J603" s="29">
        <f>IF([@[Date visite]]="","",YEAR([@[Date visite]]))</f>
        <v/>
      </c>
      <c r="K603" s="29">
        <f>IF([@[Date visite]]="","",MONTH([@[Date visite]]))</f>
        <v/>
      </c>
      <c r="L603" s="29">
        <f>IF([@Secteur]="","",IF(ISNUMBER(MATCH([@Secteur],{"S1","S2","S3","S4","S5","S6"},0)),1,0))</f>
        <v/>
      </c>
      <c r="M603">
        <f>IF([@Identifiant]="","",XLOOKUP([@Identifiant],tblMedecins[Identifiant],tblMedecins[R?gion],""))</f>
        <v/>
      </c>
      <c r="N603">
        <f>IF([@RegionMedecin]="","",IF(OR([@RegionMedecin]="Nord",[@RegionMedecin]="Sud"),[@RegionMedecin],"Hors_cible"))</f>
        <v/>
      </c>
      <c r="O603" s="29">
        <f>IF([@[Dur?e de la visite]]="","",VALUE(SUBSTITUTE([@[Dur?e de la visite]]," min","")))</f>
        <v/>
      </c>
      <c r="P603" s="29">
        <f>IF([@[Mode de visite]]="","",--([@[Mode de visite]]="Face ? face"))</f>
        <v/>
      </c>
      <c r="Q603" s="29">
        <f>IF([@[Mode de visite]]="","",--([@[Mode de visite]]="Interaction ? distance"))</f>
        <v/>
      </c>
    </row>
    <row r="604">
      <c r="B604" t="inlineStr">
        <is>
          <t>BM00055</t>
        </is>
      </c>
      <c r="C604" t="inlineStr">
        <is>
          <t>Farmer</t>
        </is>
      </c>
      <c r="D604" t="inlineStr">
        <is>
          <t>Nicolas</t>
        </is>
      </c>
      <c r="E604" t="inlineStr">
        <is>
          <t>S2</t>
        </is>
      </c>
      <c r="F604" t="inlineStr">
        <is>
          <t>Michel STROGOFF</t>
        </is>
      </c>
      <c r="G604" t="inlineStr">
        <is>
          <t>Interaction à distance</t>
        </is>
      </c>
      <c r="H604" t="n">
        <v>43841</v>
      </c>
      <c r="I604" t="inlineStr">
        <is>
          <t>60 min</t>
        </is>
      </c>
      <c r="J604" s="29">
        <f>IF([@[Date visite]]="","",YEAR([@[Date visite]]))</f>
        <v/>
      </c>
      <c r="K604" s="29">
        <f>IF([@[Date visite]]="","",MONTH([@[Date visite]]))</f>
        <v/>
      </c>
      <c r="L604" s="29">
        <f>IF([@Secteur]="","",IF(ISNUMBER(MATCH([@Secteur],{"S1","S2","S3","S4","S5","S6"},0)),1,0))</f>
        <v/>
      </c>
      <c r="M604">
        <f>IF([@Identifiant]="","",XLOOKUP([@Identifiant],tblMedecins[Identifiant],tblMedecins[R?gion],""))</f>
        <v/>
      </c>
      <c r="N604">
        <f>IF([@RegionMedecin]="","",IF(OR([@RegionMedecin]="Nord",[@RegionMedecin]="Sud"),[@RegionMedecin],"Hors_cible"))</f>
        <v/>
      </c>
      <c r="O604" s="29">
        <f>IF([@[Dur?e de la visite]]="","",VALUE(SUBSTITUTE([@[Dur?e de la visite]]," min","")))</f>
        <v/>
      </c>
      <c r="P604" s="29">
        <f>IF([@[Mode de visite]]="","",--([@[Mode de visite]]="Face ? face"))</f>
        <v/>
      </c>
      <c r="Q604" s="29">
        <f>IF([@[Mode de visite]]="","",--([@[Mode de visite]]="Interaction ? distance"))</f>
        <v/>
      </c>
    </row>
    <row r="605">
      <c r="B605" t="inlineStr">
        <is>
          <t>BM00050</t>
        </is>
      </c>
      <c r="C605" t="inlineStr">
        <is>
          <t>McLane</t>
        </is>
      </c>
      <c r="D605" t="inlineStr">
        <is>
          <t>Hermine</t>
        </is>
      </c>
      <c r="E605" t="inlineStr">
        <is>
          <t>S2</t>
        </is>
      </c>
      <c r="F605" t="inlineStr">
        <is>
          <t>Michel STROGOFF</t>
        </is>
      </c>
      <c r="G605" t="inlineStr">
        <is>
          <t>Interaction à distance</t>
        </is>
      </c>
      <c r="H605" t="n">
        <v>43853</v>
      </c>
      <c r="I605" t="inlineStr">
        <is>
          <t>60 min</t>
        </is>
      </c>
      <c r="J605" s="29">
        <f>IF([@[Date visite]]="","",YEAR([@[Date visite]]))</f>
        <v/>
      </c>
      <c r="K605" s="29">
        <f>IF([@[Date visite]]="","",MONTH([@[Date visite]]))</f>
        <v/>
      </c>
      <c r="L605" s="29">
        <f>IF([@Secteur]="","",IF(ISNUMBER(MATCH([@Secteur],{"S1","S2","S3","S4","S5","S6"},0)),1,0))</f>
        <v/>
      </c>
      <c r="M605">
        <f>IF([@Identifiant]="","",XLOOKUP([@Identifiant],tblMedecins[Identifiant],tblMedecins[R?gion],""))</f>
        <v/>
      </c>
      <c r="N605">
        <f>IF([@RegionMedecin]="","",IF(OR([@RegionMedecin]="Nord",[@RegionMedecin]="Sud"),[@RegionMedecin],"Hors_cible"))</f>
        <v/>
      </c>
      <c r="O605" s="29">
        <f>IF([@[Dur?e de la visite]]="","",VALUE(SUBSTITUTE([@[Dur?e de la visite]]," min","")))</f>
        <v/>
      </c>
      <c r="P605" s="29">
        <f>IF([@[Mode de visite]]="","",--([@[Mode de visite]]="Face ? face"))</f>
        <v/>
      </c>
      <c r="Q605" s="29">
        <f>IF([@[Mode de visite]]="","",--([@[Mode de visite]]="Interaction ? distance"))</f>
        <v/>
      </c>
    </row>
    <row r="606">
      <c r="B606" t="inlineStr">
        <is>
          <t>BM00142</t>
        </is>
      </c>
      <c r="C606" t="inlineStr">
        <is>
          <t>Harrison</t>
        </is>
      </c>
      <c r="D606" t="inlineStr">
        <is>
          <t>André</t>
        </is>
      </c>
      <c r="E606" t="inlineStr">
        <is>
          <t>S2</t>
        </is>
      </c>
      <c r="F606" t="inlineStr">
        <is>
          <t>Michel STROGOFF</t>
        </is>
      </c>
      <c r="G606" t="inlineStr">
        <is>
          <t>Interaction à distance</t>
        </is>
      </c>
      <c r="H606" t="n">
        <v>43872</v>
      </c>
      <c r="I606" t="inlineStr">
        <is>
          <t>60 min</t>
        </is>
      </c>
      <c r="J606" s="29">
        <f>IF([@[Date visite]]="","",YEAR([@[Date visite]]))</f>
        <v/>
      </c>
      <c r="K606" s="29">
        <f>IF([@[Date visite]]="","",MONTH([@[Date visite]]))</f>
        <v/>
      </c>
      <c r="L606" s="29">
        <f>IF([@Secteur]="","",IF(ISNUMBER(MATCH([@Secteur],{"S1","S2","S3","S4","S5","S6"},0)),1,0))</f>
        <v/>
      </c>
      <c r="M606">
        <f>IF([@Identifiant]="","",XLOOKUP([@Identifiant],tblMedecins[Identifiant],tblMedecins[R?gion],""))</f>
        <v/>
      </c>
      <c r="N606">
        <f>IF([@RegionMedecin]="","",IF(OR([@RegionMedecin]="Nord",[@RegionMedecin]="Sud"),[@RegionMedecin],"Hors_cible"))</f>
        <v/>
      </c>
      <c r="O606" s="29">
        <f>IF([@[Dur?e de la visite]]="","",VALUE(SUBSTITUTE([@[Dur?e de la visite]]," min","")))</f>
        <v/>
      </c>
      <c r="P606" s="29">
        <f>IF([@[Mode de visite]]="","",--([@[Mode de visite]]="Face ? face"))</f>
        <v/>
      </c>
      <c r="Q606" s="29">
        <f>IF([@[Mode de visite]]="","",--([@[Mode de visite]]="Interaction ? distance"))</f>
        <v/>
      </c>
    </row>
    <row r="607">
      <c r="B607" t="inlineStr">
        <is>
          <t>BM00130</t>
        </is>
      </c>
      <c r="C607" t="inlineStr">
        <is>
          <t>Chabal</t>
        </is>
      </c>
      <c r="D607" t="inlineStr">
        <is>
          <t>Venus</t>
        </is>
      </c>
      <c r="E607" t="inlineStr">
        <is>
          <t>S2</t>
        </is>
      </c>
      <c r="F607" t="inlineStr">
        <is>
          <t>Michel STROGOFF</t>
        </is>
      </c>
      <c r="G607" t="inlineStr">
        <is>
          <t>Interaction à distance</t>
        </is>
      </c>
      <c r="H607" t="n">
        <v>43883</v>
      </c>
      <c r="I607" t="inlineStr">
        <is>
          <t>60 min</t>
        </is>
      </c>
      <c r="J607" s="29">
        <f>IF([@[Date visite]]="","",YEAR([@[Date visite]]))</f>
        <v/>
      </c>
      <c r="K607" s="29">
        <f>IF([@[Date visite]]="","",MONTH([@[Date visite]]))</f>
        <v/>
      </c>
      <c r="L607" s="29">
        <f>IF([@Secteur]="","",IF(ISNUMBER(MATCH([@Secteur],{"S1","S2","S3","S4","S5","S6"},0)),1,0))</f>
        <v/>
      </c>
      <c r="M607">
        <f>IF([@Identifiant]="","",XLOOKUP([@Identifiant],tblMedecins[Identifiant],tblMedecins[R?gion],""))</f>
        <v/>
      </c>
      <c r="N607">
        <f>IF([@RegionMedecin]="","",IF(OR([@RegionMedecin]="Nord",[@RegionMedecin]="Sud"),[@RegionMedecin],"Hors_cible"))</f>
        <v/>
      </c>
      <c r="O607" s="29">
        <f>IF([@[Dur?e de la visite]]="","",VALUE(SUBSTITUTE([@[Dur?e de la visite]]," min","")))</f>
        <v/>
      </c>
      <c r="P607" s="29">
        <f>IF([@[Mode de visite]]="","",--([@[Mode de visite]]="Face ? face"))</f>
        <v/>
      </c>
      <c r="Q607" s="29">
        <f>IF([@[Mode de visite]]="","",--([@[Mode de visite]]="Interaction ? distance"))</f>
        <v/>
      </c>
    </row>
    <row r="608">
      <c r="B608" t="inlineStr">
        <is>
          <t>BM00077</t>
        </is>
      </c>
      <c r="C608" t="inlineStr">
        <is>
          <t>Liszt</t>
        </is>
      </c>
      <c r="D608" t="inlineStr">
        <is>
          <t>Ursule</t>
        </is>
      </c>
      <c r="E608" t="inlineStr">
        <is>
          <t>S2</t>
        </is>
      </c>
      <c r="F608" t="inlineStr">
        <is>
          <t>Michel STROGOFF</t>
        </is>
      </c>
      <c r="G608" t="inlineStr">
        <is>
          <t>Interaction à distance</t>
        </is>
      </c>
      <c r="H608" t="n">
        <v>43912</v>
      </c>
      <c r="I608" t="inlineStr">
        <is>
          <t>60 min</t>
        </is>
      </c>
      <c r="J608" s="29">
        <f>IF([@[Date visite]]="","",YEAR([@[Date visite]]))</f>
        <v/>
      </c>
      <c r="K608" s="29">
        <f>IF([@[Date visite]]="","",MONTH([@[Date visite]]))</f>
        <v/>
      </c>
      <c r="L608" s="29">
        <f>IF([@Secteur]="","",IF(ISNUMBER(MATCH([@Secteur],{"S1","S2","S3","S4","S5","S6"},0)),1,0))</f>
        <v/>
      </c>
      <c r="M608">
        <f>IF([@Identifiant]="","",XLOOKUP([@Identifiant],tblMedecins[Identifiant],tblMedecins[R?gion],""))</f>
        <v/>
      </c>
      <c r="N608">
        <f>IF([@RegionMedecin]="","",IF(OR([@RegionMedecin]="Nord",[@RegionMedecin]="Sud"),[@RegionMedecin],"Hors_cible"))</f>
        <v/>
      </c>
      <c r="O608" s="29">
        <f>IF([@[Dur?e de la visite]]="","",VALUE(SUBSTITUTE([@[Dur?e de la visite]]," min","")))</f>
        <v/>
      </c>
      <c r="P608" s="29">
        <f>IF([@[Mode de visite]]="","",--([@[Mode de visite]]="Face ? face"))</f>
        <v/>
      </c>
      <c r="Q608" s="29">
        <f>IF([@[Mode de visite]]="","",--([@[Mode de visite]]="Interaction ? distance"))</f>
        <v/>
      </c>
    </row>
    <row r="609">
      <c r="B609" t="inlineStr">
        <is>
          <t>BM00057</t>
        </is>
      </c>
      <c r="C609" t="inlineStr">
        <is>
          <t>Brassens</t>
        </is>
      </c>
      <c r="D609" t="inlineStr">
        <is>
          <t>Micheline</t>
        </is>
      </c>
      <c r="E609" t="inlineStr">
        <is>
          <t>S2</t>
        </is>
      </c>
      <c r="F609" t="inlineStr">
        <is>
          <t>Michel STROGOFF</t>
        </is>
      </c>
      <c r="G609" t="inlineStr">
        <is>
          <t>Interaction à distance</t>
        </is>
      </c>
      <c r="H609" t="n">
        <v>43923</v>
      </c>
      <c r="I609" t="inlineStr">
        <is>
          <t>60 min</t>
        </is>
      </c>
      <c r="J609" s="29">
        <f>IF([@[Date visite]]="","",YEAR([@[Date visite]]))</f>
        <v/>
      </c>
      <c r="K609" s="29">
        <f>IF([@[Date visite]]="","",MONTH([@[Date visite]]))</f>
        <v/>
      </c>
      <c r="L609" s="29">
        <f>IF([@Secteur]="","",IF(ISNUMBER(MATCH([@Secteur],{"S1","S2","S3","S4","S5","S6"},0)),1,0))</f>
        <v/>
      </c>
      <c r="M609">
        <f>IF([@Identifiant]="","",XLOOKUP([@Identifiant],tblMedecins[Identifiant],tblMedecins[R?gion],""))</f>
        <v/>
      </c>
      <c r="N609">
        <f>IF([@RegionMedecin]="","",IF(OR([@RegionMedecin]="Nord",[@RegionMedecin]="Sud"),[@RegionMedecin],"Hors_cible"))</f>
        <v/>
      </c>
      <c r="O609" s="29">
        <f>IF([@[Dur?e de la visite]]="","",VALUE(SUBSTITUTE([@[Dur?e de la visite]]," min","")))</f>
        <v/>
      </c>
      <c r="P609" s="29">
        <f>IF([@[Mode de visite]]="","",--([@[Mode de visite]]="Face ? face"))</f>
        <v/>
      </c>
      <c r="Q609" s="29">
        <f>IF([@[Mode de visite]]="","",--([@[Mode de visite]]="Interaction ? distance"))</f>
        <v/>
      </c>
    </row>
    <row r="610">
      <c r="B610" t="inlineStr">
        <is>
          <t>BM00083</t>
        </is>
      </c>
      <c r="C610" t="inlineStr">
        <is>
          <t>Michalo</t>
        </is>
      </c>
      <c r="D610" t="inlineStr">
        <is>
          <t>Louis</t>
        </is>
      </c>
      <c r="E610" t="inlineStr">
        <is>
          <t>S2</t>
        </is>
      </c>
      <c r="F610" t="inlineStr">
        <is>
          <t>Michel STROGOFF</t>
        </is>
      </c>
      <c r="G610" t="inlineStr">
        <is>
          <t>Interaction à distance</t>
        </is>
      </c>
      <c r="H610" t="n">
        <v>43961</v>
      </c>
      <c r="I610" t="inlineStr">
        <is>
          <t>60 min</t>
        </is>
      </c>
      <c r="J610" s="29">
        <f>IF([@[Date visite]]="","",YEAR([@[Date visite]]))</f>
        <v/>
      </c>
      <c r="K610" s="29">
        <f>IF([@[Date visite]]="","",MONTH([@[Date visite]]))</f>
        <v/>
      </c>
      <c r="L610" s="29">
        <f>IF([@Secteur]="","",IF(ISNUMBER(MATCH([@Secteur],{"S1","S2","S3","S4","S5","S6"},0)),1,0))</f>
        <v/>
      </c>
      <c r="M610">
        <f>IF([@Identifiant]="","",XLOOKUP([@Identifiant],tblMedecins[Identifiant],tblMedecins[R?gion],""))</f>
        <v/>
      </c>
      <c r="N610">
        <f>IF([@RegionMedecin]="","",IF(OR([@RegionMedecin]="Nord",[@RegionMedecin]="Sud"),[@RegionMedecin],"Hors_cible"))</f>
        <v/>
      </c>
      <c r="O610" s="29">
        <f>IF([@[Dur?e de la visite]]="","",VALUE(SUBSTITUTE([@[Dur?e de la visite]]," min","")))</f>
        <v/>
      </c>
      <c r="P610" s="29">
        <f>IF([@[Mode de visite]]="","",--([@[Mode de visite]]="Face ? face"))</f>
        <v/>
      </c>
      <c r="Q610" s="29">
        <f>IF([@[Mode de visite]]="","",--([@[Mode de visite]]="Interaction ? distance"))</f>
        <v/>
      </c>
    </row>
    <row r="611">
      <c r="B611" t="inlineStr">
        <is>
          <t>BM00058</t>
        </is>
      </c>
      <c r="C611" t="inlineStr">
        <is>
          <t>Star</t>
        </is>
      </c>
      <c r="D611" t="inlineStr">
        <is>
          <t>Léa</t>
        </is>
      </c>
      <c r="E611" t="inlineStr">
        <is>
          <t>S2</t>
        </is>
      </c>
      <c r="F611" t="inlineStr">
        <is>
          <t>Michel STROGOFF</t>
        </is>
      </c>
      <c r="G611" t="inlineStr">
        <is>
          <t>Interaction à distance</t>
        </is>
      </c>
      <c r="H611" t="n">
        <v>43997</v>
      </c>
      <c r="I611" t="inlineStr">
        <is>
          <t>60 min</t>
        </is>
      </c>
      <c r="J611" s="29">
        <f>IF([@[Date visite]]="","",YEAR([@[Date visite]]))</f>
        <v/>
      </c>
      <c r="K611" s="29">
        <f>IF([@[Date visite]]="","",MONTH([@[Date visite]]))</f>
        <v/>
      </c>
      <c r="L611" s="29">
        <f>IF([@Secteur]="","",IF(ISNUMBER(MATCH([@Secteur],{"S1","S2","S3","S4","S5","S6"},0)),1,0))</f>
        <v/>
      </c>
      <c r="M611">
        <f>IF([@Identifiant]="","",XLOOKUP([@Identifiant],tblMedecins[Identifiant],tblMedecins[R?gion],""))</f>
        <v/>
      </c>
      <c r="N611">
        <f>IF([@RegionMedecin]="","",IF(OR([@RegionMedecin]="Nord",[@RegionMedecin]="Sud"),[@RegionMedecin],"Hors_cible"))</f>
        <v/>
      </c>
      <c r="O611" s="29">
        <f>IF([@[Dur?e de la visite]]="","",VALUE(SUBSTITUTE([@[Dur?e de la visite]]," min","")))</f>
        <v/>
      </c>
      <c r="P611" s="29">
        <f>IF([@[Mode de visite]]="","",--([@[Mode de visite]]="Face ? face"))</f>
        <v/>
      </c>
      <c r="Q611" s="29">
        <f>IF([@[Mode de visite]]="","",--([@[Mode de visite]]="Interaction ? distance"))</f>
        <v/>
      </c>
    </row>
    <row r="612">
      <c r="B612" t="inlineStr">
        <is>
          <t>BM00034</t>
        </is>
      </c>
      <c r="C612" t="inlineStr">
        <is>
          <t>Vincent</t>
        </is>
      </c>
      <c r="D612" t="inlineStr">
        <is>
          <t>Francky</t>
        </is>
      </c>
      <c r="E612" t="inlineStr">
        <is>
          <t>S9</t>
        </is>
      </c>
      <c r="F612" t="inlineStr">
        <is>
          <t>Alexandra OCASIO-CORTEZ</t>
        </is>
      </c>
      <c r="G612" t="inlineStr">
        <is>
          <t>Interaction à distance</t>
        </is>
      </c>
      <c r="H612" t="n">
        <v>44012</v>
      </c>
      <c r="I612" t="inlineStr">
        <is>
          <t>60 min</t>
        </is>
      </c>
      <c r="J612" s="29">
        <f>IF([@[Date visite]]="","",YEAR([@[Date visite]]))</f>
        <v/>
      </c>
      <c r="K612" s="29">
        <f>IF([@[Date visite]]="","",MONTH([@[Date visite]]))</f>
        <v/>
      </c>
      <c r="L612" s="29">
        <f>IF([@Secteur]="","",IF(ISNUMBER(MATCH([@Secteur],{"S1","S2","S3","S4","S5","S6"},0)),1,0))</f>
        <v/>
      </c>
      <c r="M612">
        <f>IF([@Identifiant]="","",XLOOKUP([@Identifiant],tblMedecins[Identifiant],tblMedecins[R?gion],""))</f>
        <v/>
      </c>
      <c r="N612">
        <f>IF([@RegionMedecin]="","",IF(OR([@RegionMedecin]="Nord",[@RegionMedecin]="Sud"),[@RegionMedecin],"Hors_cible"))</f>
        <v/>
      </c>
      <c r="O612" s="29">
        <f>IF([@[Dur?e de la visite]]="","",VALUE(SUBSTITUTE([@[Dur?e de la visite]]," min","")))</f>
        <v/>
      </c>
      <c r="P612" s="29">
        <f>IF([@[Mode de visite]]="","",--([@[Mode de visite]]="Face ? face"))</f>
        <v/>
      </c>
      <c r="Q612" s="29">
        <f>IF([@[Mode de visite]]="","",--([@[Mode de visite]]="Interaction ? distance"))</f>
        <v/>
      </c>
    </row>
    <row r="613">
      <c r="B613" t="inlineStr">
        <is>
          <t>BM00014</t>
        </is>
      </c>
      <c r="C613" t="inlineStr">
        <is>
          <t>McLane</t>
        </is>
      </c>
      <c r="D613" t="inlineStr">
        <is>
          <t>Killian</t>
        </is>
      </c>
      <c r="E613" t="inlineStr">
        <is>
          <t>S2</t>
        </is>
      </c>
      <c r="F613" t="inlineStr">
        <is>
          <t>Michel STROGOFF</t>
        </is>
      </c>
      <c r="G613" t="inlineStr">
        <is>
          <t>Interaction à distance</t>
        </is>
      </c>
      <c r="H613" t="n">
        <v>44039</v>
      </c>
      <c r="I613" t="inlineStr">
        <is>
          <t>60 min</t>
        </is>
      </c>
      <c r="J613" s="29">
        <f>IF([@[Date visite]]="","",YEAR([@[Date visite]]))</f>
        <v/>
      </c>
      <c r="K613" s="29">
        <f>IF([@[Date visite]]="","",MONTH([@[Date visite]]))</f>
        <v/>
      </c>
      <c r="L613" s="29">
        <f>IF([@Secteur]="","",IF(ISNUMBER(MATCH([@Secteur],{"S1","S2","S3","S4","S5","S6"},0)),1,0))</f>
        <v/>
      </c>
      <c r="M613">
        <f>IF([@Identifiant]="","",XLOOKUP([@Identifiant],tblMedecins[Identifiant],tblMedecins[R?gion],""))</f>
        <v/>
      </c>
      <c r="N613">
        <f>IF([@RegionMedecin]="","",IF(OR([@RegionMedecin]="Nord",[@RegionMedecin]="Sud"),[@RegionMedecin],"Hors_cible"))</f>
        <v/>
      </c>
      <c r="O613" s="29">
        <f>IF([@[Dur?e de la visite]]="","",VALUE(SUBSTITUTE([@[Dur?e de la visite]]," min","")))</f>
        <v/>
      </c>
      <c r="P613" s="29">
        <f>IF([@[Mode de visite]]="","",--([@[Mode de visite]]="Face ? face"))</f>
        <v/>
      </c>
      <c r="Q613" s="29">
        <f>IF([@[Mode de visite]]="","",--([@[Mode de visite]]="Interaction ? distance"))</f>
        <v/>
      </c>
    </row>
    <row r="614">
      <c r="B614" t="inlineStr">
        <is>
          <t>BM00053</t>
        </is>
      </c>
      <c r="C614" t="inlineStr">
        <is>
          <t>Orban</t>
        </is>
      </c>
      <c r="D614" t="inlineStr">
        <is>
          <t>Venus</t>
        </is>
      </c>
      <c r="E614" t="inlineStr">
        <is>
          <t>S2</t>
        </is>
      </c>
      <c r="F614" t="inlineStr">
        <is>
          <t>Michel STROGOFF</t>
        </is>
      </c>
      <c r="G614" t="inlineStr">
        <is>
          <t>Interaction à distance</t>
        </is>
      </c>
      <c r="H614" t="n">
        <v>44051</v>
      </c>
      <c r="I614" t="inlineStr">
        <is>
          <t>60 min</t>
        </is>
      </c>
      <c r="J614" s="29">
        <f>IF([@[Date visite]]="","",YEAR([@[Date visite]]))</f>
        <v/>
      </c>
      <c r="K614" s="29">
        <f>IF([@[Date visite]]="","",MONTH([@[Date visite]]))</f>
        <v/>
      </c>
      <c r="L614" s="29">
        <f>IF([@Secteur]="","",IF(ISNUMBER(MATCH([@Secteur],{"S1","S2","S3","S4","S5","S6"},0)),1,0))</f>
        <v/>
      </c>
      <c r="M614">
        <f>IF([@Identifiant]="","",XLOOKUP([@Identifiant],tblMedecins[Identifiant],tblMedecins[R?gion],""))</f>
        <v/>
      </c>
      <c r="N614">
        <f>IF([@RegionMedecin]="","",IF(OR([@RegionMedecin]="Nord",[@RegionMedecin]="Sud"),[@RegionMedecin],"Hors_cible"))</f>
        <v/>
      </c>
      <c r="O614" s="29">
        <f>IF([@[Dur?e de la visite]]="","",VALUE(SUBSTITUTE([@[Dur?e de la visite]]," min","")))</f>
        <v/>
      </c>
      <c r="P614" s="29">
        <f>IF([@[Mode de visite]]="","",--([@[Mode de visite]]="Face ? face"))</f>
        <v/>
      </c>
      <c r="Q614" s="29">
        <f>IF([@[Mode de visite]]="","",--([@[Mode de visite]]="Interaction ? distance"))</f>
        <v/>
      </c>
    </row>
    <row r="615">
      <c r="B615" t="inlineStr">
        <is>
          <t>BM00100</t>
        </is>
      </c>
      <c r="C615" t="inlineStr">
        <is>
          <t>McLane</t>
        </is>
      </c>
      <c r="D615" t="inlineStr">
        <is>
          <t>Jerry</t>
        </is>
      </c>
      <c r="E615" t="inlineStr">
        <is>
          <t>S2</t>
        </is>
      </c>
      <c r="F615" t="inlineStr">
        <is>
          <t>Michel STROGOFF</t>
        </is>
      </c>
      <c r="G615" t="inlineStr">
        <is>
          <t>Interaction à distance</t>
        </is>
      </c>
      <c r="H615" t="n">
        <v>44053</v>
      </c>
      <c r="I615" t="inlineStr">
        <is>
          <t>60 min</t>
        </is>
      </c>
      <c r="J615" s="29">
        <f>IF([@[Date visite]]="","",YEAR([@[Date visite]]))</f>
        <v/>
      </c>
      <c r="K615" s="29">
        <f>IF([@[Date visite]]="","",MONTH([@[Date visite]]))</f>
        <v/>
      </c>
      <c r="L615" s="29">
        <f>IF([@Secteur]="","",IF(ISNUMBER(MATCH([@Secteur],{"S1","S2","S3","S4","S5","S6"},0)),1,0))</f>
        <v/>
      </c>
      <c r="M615">
        <f>IF([@Identifiant]="","",XLOOKUP([@Identifiant],tblMedecins[Identifiant],tblMedecins[R?gion],""))</f>
        <v/>
      </c>
      <c r="N615">
        <f>IF([@RegionMedecin]="","",IF(OR([@RegionMedecin]="Nord",[@RegionMedecin]="Sud"),[@RegionMedecin],"Hors_cible"))</f>
        <v/>
      </c>
      <c r="O615" s="29">
        <f>IF([@[Dur?e de la visite]]="","",VALUE(SUBSTITUTE([@[Dur?e de la visite]]," min","")))</f>
        <v/>
      </c>
      <c r="P615" s="29">
        <f>IF([@[Mode de visite]]="","",--([@[Mode de visite]]="Face ? face"))</f>
        <v/>
      </c>
      <c r="Q615" s="29">
        <f>IF([@[Mode de visite]]="","",--([@[Mode de visite]]="Interaction ? distance"))</f>
        <v/>
      </c>
    </row>
    <row r="616">
      <c r="B616" t="inlineStr">
        <is>
          <t>BM00037</t>
        </is>
      </c>
      <c r="C616" t="inlineStr">
        <is>
          <t>Cornet</t>
        </is>
      </c>
      <c r="D616" t="inlineStr">
        <is>
          <t>Valéry</t>
        </is>
      </c>
      <c r="E616" t="inlineStr">
        <is>
          <t>S2</t>
        </is>
      </c>
      <c r="F616" t="inlineStr">
        <is>
          <t>Michel STROGOFF</t>
        </is>
      </c>
      <c r="G616" t="inlineStr">
        <is>
          <t>Interaction à distance</t>
        </is>
      </c>
      <c r="H616" t="n">
        <v>44064</v>
      </c>
      <c r="I616" t="inlineStr">
        <is>
          <t>60 min</t>
        </is>
      </c>
      <c r="J616" s="29">
        <f>IF([@[Date visite]]="","",YEAR([@[Date visite]]))</f>
        <v/>
      </c>
      <c r="K616" s="29">
        <f>IF([@[Date visite]]="","",MONTH([@[Date visite]]))</f>
        <v/>
      </c>
      <c r="L616" s="29">
        <f>IF([@Secteur]="","",IF(ISNUMBER(MATCH([@Secteur],{"S1","S2","S3","S4","S5","S6"},0)),1,0))</f>
        <v/>
      </c>
      <c r="M616">
        <f>IF([@Identifiant]="","",XLOOKUP([@Identifiant],tblMedecins[Identifiant],tblMedecins[R?gion],""))</f>
        <v/>
      </c>
      <c r="N616">
        <f>IF([@RegionMedecin]="","",IF(OR([@RegionMedecin]="Nord",[@RegionMedecin]="Sud"),[@RegionMedecin],"Hors_cible"))</f>
        <v/>
      </c>
      <c r="O616" s="29">
        <f>IF([@[Dur?e de la visite]]="","",VALUE(SUBSTITUTE([@[Dur?e de la visite]]," min","")))</f>
        <v/>
      </c>
      <c r="P616" s="29">
        <f>IF([@[Mode de visite]]="","",--([@[Mode de visite]]="Face ? face"))</f>
        <v/>
      </c>
      <c r="Q616" s="29">
        <f>IF([@[Mode de visite]]="","",--([@[Mode de visite]]="Interaction ? distance"))</f>
        <v/>
      </c>
    </row>
    <row r="617">
      <c r="B617" t="inlineStr">
        <is>
          <t>BM00098</t>
        </is>
      </c>
      <c r="C617" t="inlineStr">
        <is>
          <t>Harrison</t>
        </is>
      </c>
      <c r="D617" t="inlineStr">
        <is>
          <t>Nicolas</t>
        </is>
      </c>
      <c r="E617" t="inlineStr">
        <is>
          <t>S2</t>
        </is>
      </c>
      <c r="F617" t="inlineStr">
        <is>
          <t>Michel STROGOFF</t>
        </is>
      </c>
      <c r="G617" t="inlineStr">
        <is>
          <t>Interaction à distance</t>
        </is>
      </c>
      <c r="H617" t="n">
        <v>44067</v>
      </c>
      <c r="I617" t="inlineStr">
        <is>
          <t>60 min</t>
        </is>
      </c>
      <c r="J617" s="29">
        <f>IF([@[Date visite]]="","",YEAR([@[Date visite]]))</f>
        <v/>
      </c>
      <c r="K617" s="29">
        <f>IF([@[Date visite]]="","",MONTH([@[Date visite]]))</f>
        <v/>
      </c>
      <c r="L617" s="29">
        <f>IF([@Secteur]="","",IF(ISNUMBER(MATCH([@Secteur],{"S1","S2","S3","S4","S5","S6"},0)),1,0))</f>
        <v/>
      </c>
      <c r="M617">
        <f>IF([@Identifiant]="","",XLOOKUP([@Identifiant],tblMedecins[Identifiant],tblMedecins[R?gion],""))</f>
        <v/>
      </c>
      <c r="N617">
        <f>IF([@RegionMedecin]="","",IF(OR([@RegionMedecin]="Nord",[@RegionMedecin]="Sud"),[@RegionMedecin],"Hors_cible"))</f>
        <v/>
      </c>
      <c r="O617" s="29">
        <f>IF([@[Dur?e de la visite]]="","",VALUE(SUBSTITUTE([@[Dur?e de la visite]]," min","")))</f>
        <v/>
      </c>
      <c r="P617" s="29">
        <f>IF([@[Mode de visite]]="","",--([@[Mode de visite]]="Face ? face"))</f>
        <v/>
      </c>
      <c r="Q617" s="29">
        <f>IF([@[Mode de visite]]="","",--([@[Mode de visite]]="Interaction ? distance"))</f>
        <v/>
      </c>
    </row>
    <row r="618">
      <c r="B618" t="inlineStr">
        <is>
          <t>BM00009</t>
        </is>
      </c>
      <c r="C618" t="inlineStr">
        <is>
          <t>McLane</t>
        </is>
      </c>
      <c r="D618" t="inlineStr">
        <is>
          <t>Margaret</t>
        </is>
      </c>
      <c r="E618" t="inlineStr">
        <is>
          <t>S2</t>
        </is>
      </c>
      <c r="F618" t="inlineStr">
        <is>
          <t>Michel STROGOFF</t>
        </is>
      </c>
      <c r="G618" t="inlineStr">
        <is>
          <t>Interaction à distance</t>
        </is>
      </c>
      <c r="H618" t="n">
        <v>44076</v>
      </c>
      <c r="I618" t="inlineStr">
        <is>
          <t>60 min</t>
        </is>
      </c>
      <c r="J618" s="29">
        <f>IF([@[Date visite]]="","",YEAR([@[Date visite]]))</f>
        <v/>
      </c>
      <c r="K618" s="29">
        <f>IF([@[Date visite]]="","",MONTH([@[Date visite]]))</f>
        <v/>
      </c>
      <c r="L618" s="29">
        <f>IF([@Secteur]="","",IF(ISNUMBER(MATCH([@Secteur],{"S1","S2","S3","S4","S5","S6"},0)),1,0))</f>
        <v/>
      </c>
      <c r="M618">
        <f>IF([@Identifiant]="","",XLOOKUP([@Identifiant],tblMedecins[Identifiant],tblMedecins[R?gion],""))</f>
        <v/>
      </c>
      <c r="N618">
        <f>IF([@RegionMedecin]="","",IF(OR([@RegionMedecin]="Nord",[@RegionMedecin]="Sud"),[@RegionMedecin],"Hors_cible"))</f>
        <v/>
      </c>
      <c r="O618" s="29">
        <f>IF([@[Dur?e de la visite]]="","",VALUE(SUBSTITUTE([@[Dur?e de la visite]]," min","")))</f>
        <v/>
      </c>
      <c r="P618" s="29">
        <f>IF([@[Mode de visite]]="","",--([@[Mode de visite]]="Face ? face"))</f>
        <v/>
      </c>
      <c r="Q618" s="29">
        <f>IF([@[Mode de visite]]="","",--([@[Mode de visite]]="Interaction ? distance"))</f>
        <v/>
      </c>
    </row>
    <row r="619">
      <c r="B619" t="inlineStr">
        <is>
          <t>BM00131</t>
        </is>
      </c>
      <c r="C619" t="inlineStr">
        <is>
          <t>Star</t>
        </is>
      </c>
      <c r="D619" t="inlineStr">
        <is>
          <t>Julia</t>
        </is>
      </c>
      <c r="E619" t="inlineStr">
        <is>
          <t>S2</t>
        </is>
      </c>
      <c r="F619" t="inlineStr">
        <is>
          <t>Michel STROGOFF</t>
        </is>
      </c>
      <c r="G619" t="inlineStr">
        <is>
          <t>Interaction à distance</t>
        </is>
      </c>
      <c r="H619" t="n">
        <v>44087</v>
      </c>
      <c r="I619" t="inlineStr">
        <is>
          <t>60 min</t>
        </is>
      </c>
      <c r="J619" s="29">
        <f>IF([@[Date visite]]="","",YEAR([@[Date visite]]))</f>
        <v/>
      </c>
      <c r="K619" s="29">
        <f>IF([@[Date visite]]="","",MONTH([@[Date visite]]))</f>
        <v/>
      </c>
      <c r="L619" s="29">
        <f>IF([@Secteur]="","",IF(ISNUMBER(MATCH([@Secteur],{"S1","S2","S3","S4","S5","S6"},0)),1,0))</f>
        <v/>
      </c>
      <c r="M619">
        <f>IF([@Identifiant]="","",XLOOKUP([@Identifiant],tblMedecins[Identifiant],tblMedecins[R?gion],""))</f>
        <v/>
      </c>
      <c r="N619">
        <f>IF([@RegionMedecin]="","",IF(OR([@RegionMedecin]="Nord",[@RegionMedecin]="Sud"),[@RegionMedecin],"Hors_cible"))</f>
        <v/>
      </c>
      <c r="O619" s="29">
        <f>IF([@[Dur?e de la visite]]="","",VALUE(SUBSTITUTE([@[Dur?e de la visite]]," min","")))</f>
        <v/>
      </c>
      <c r="P619" s="29">
        <f>IF([@[Mode de visite]]="","",--([@[Mode de visite]]="Face ? face"))</f>
        <v/>
      </c>
      <c r="Q619" s="29">
        <f>IF([@[Mode de visite]]="","",--([@[Mode de visite]]="Interaction ? distance"))</f>
        <v/>
      </c>
    </row>
    <row r="620">
      <c r="B620" t="inlineStr">
        <is>
          <t>BM00039</t>
        </is>
      </c>
      <c r="C620" t="inlineStr">
        <is>
          <t>Michelet</t>
        </is>
      </c>
      <c r="D620" t="inlineStr">
        <is>
          <t>Emmanuel</t>
        </is>
      </c>
      <c r="E620" t="inlineStr">
        <is>
          <t>S2</t>
        </is>
      </c>
      <c r="F620" t="inlineStr">
        <is>
          <t>Michel STROGOFF</t>
        </is>
      </c>
      <c r="G620" t="inlineStr">
        <is>
          <t>Interaction à distance</t>
        </is>
      </c>
      <c r="H620" t="n">
        <v>44123</v>
      </c>
      <c r="I620" t="inlineStr">
        <is>
          <t>60 min</t>
        </is>
      </c>
      <c r="J620" s="29">
        <f>IF([@[Date visite]]="","",YEAR([@[Date visite]]))</f>
        <v/>
      </c>
      <c r="K620" s="29">
        <f>IF([@[Date visite]]="","",MONTH([@[Date visite]]))</f>
        <v/>
      </c>
      <c r="L620" s="29">
        <f>IF([@Secteur]="","",IF(ISNUMBER(MATCH([@Secteur],{"S1","S2","S3","S4","S5","S6"},0)),1,0))</f>
        <v/>
      </c>
      <c r="M620">
        <f>IF([@Identifiant]="","",XLOOKUP([@Identifiant],tblMedecins[Identifiant],tblMedecins[R?gion],""))</f>
        <v/>
      </c>
      <c r="N620">
        <f>IF([@RegionMedecin]="","",IF(OR([@RegionMedecin]="Nord",[@RegionMedecin]="Sud"),[@RegionMedecin],"Hors_cible"))</f>
        <v/>
      </c>
      <c r="O620" s="29">
        <f>IF([@[Dur?e de la visite]]="","",VALUE(SUBSTITUTE([@[Dur?e de la visite]]," min","")))</f>
        <v/>
      </c>
      <c r="P620" s="29">
        <f>IF([@[Mode de visite]]="","",--([@[Mode de visite]]="Face ? face"))</f>
        <v/>
      </c>
      <c r="Q620" s="29">
        <f>IF([@[Mode de visite]]="","",--([@[Mode de visite]]="Interaction ? distance"))</f>
        <v/>
      </c>
    </row>
    <row r="621">
      <c r="B621" t="inlineStr">
        <is>
          <t>BM00153</t>
        </is>
      </c>
      <c r="C621" t="inlineStr">
        <is>
          <t>Michelet</t>
        </is>
      </c>
      <c r="D621" t="inlineStr">
        <is>
          <t>Nicolas</t>
        </is>
      </c>
      <c r="E621" t="inlineStr">
        <is>
          <t>S2</t>
        </is>
      </c>
      <c r="F621" t="inlineStr">
        <is>
          <t>Michel STROGOFF</t>
        </is>
      </c>
      <c r="G621" t="inlineStr">
        <is>
          <t>Interaction à distance</t>
        </is>
      </c>
      <c r="H621" t="n">
        <v>44134</v>
      </c>
      <c r="I621" t="inlineStr">
        <is>
          <t>60 min</t>
        </is>
      </c>
      <c r="J621" s="29">
        <f>IF([@[Date visite]]="","",YEAR([@[Date visite]]))</f>
        <v/>
      </c>
      <c r="K621" s="29">
        <f>IF([@[Date visite]]="","",MONTH([@[Date visite]]))</f>
        <v/>
      </c>
      <c r="L621" s="29">
        <f>IF([@Secteur]="","",IF(ISNUMBER(MATCH([@Secteur],{"S1","S2","S3","S4","S5","S6"},0)),1,0))</f>
        <v/>
      </c>
      <c r="M621">
        <f>IF([@Identifiant]="","",XLOOKUP([@Identifiant],tblMedecins[Identifiant],tblMedecins[R?gion],""))</f>
        <v/>
      </c>
      <c r="N621">
        <f>IF([@RegionMedecin]="","",IF(OR([@RegionMedecin]="Nord",[@RegionMedecin]="Sud"),[@RegionMedecin],"Hors_cible"))</f>
        <v/>
      </c>
      <c r="O621" s="29">
        <f>IF([@[Dur?e de la visite]]="","",VALUE(SUBSTITUTE([@[Dur?e de la visite]]," min","")))</f>
        <v/>
      </c>
      <c r="P621" s="29">
        <f>IF([@[Mode de visite]]="","",--([@[Mode de visite]]="Face ? face"))</f>
        <v/>
      </c>
      <c r="Q621" s="29">
        <f>IF([@[Mode de visite]]="","",--([@[Mode de visite]]="Interaction ? distance"))</f>
        <v/>
      </c>
    </row>
    <row r="622">
      <c r="B622" t="inlineStr">
        <is>
          <t>BM00128</t>
        </is>
      </c>
      <c r="C622" t="inlineStr">
        <is>
          <t>Diaz</t>
        </is>
      </c>
      <c r="D622" t="inlineStr">
        <is>
          <t>Cléopatre</t>
        </is>
      </c>
      <c r="E622" t="inlineStr">
        <is>
          <t>S2</t>
        </is>
      </c>
      <c r="F622" t="inlineStr">
        <is>
          <t>Michel STROGOFF</t>
        </is>
      </c>
      <c r="G622" t="inlineStr">
        <is>
          <t>Interaction à distance</t>
        </is>
      </c>
      <c r="H622" t="n">
        <v>44149</v>
      </c>
      <c r="I622" t="inlineStr">
        <is>
          <t>60 min</t>
        </is>
      </c>
      <c r="J622" s="29">
        <f>IF([@[Date visite]]="","",YEAR([@[Date visite]]))</f>
        <v/>
      </c>
      <c r="K622" s="29">
        <f>IF([@[Date visite]]="","",MONTH([@[Date visite]]))</f>
        <v/>
      </c>
      <c r="L622" s="29">
        <f>IF([@Secteur]="","",IF(ISNUMBER(MATCH([@Secteur],{"S1","S2","S3","S4","S5","S6"},0)),1,0))</f>
        <v/>
      </c>
      <c r="M622">
        <f>IF([@Identifiant]="","",XLOOKUP([@Identifiant],tblMedecins[Identifiant],tblMedecins[R?gion],""))</f>
        <v/>
      </c>
      <c r="N622">
        <f>IF([@RegionMedecin]="","",IF(OR([@RegionMedecin]="Nord",[@RegionMedecin]="Sud"),[@RegionMedecin],"Hors_cible"))</f>
        <v/>
      </c>
      <c r="O622" s="29">
        <f>IF([@[Dur?e de la visite]]="","",VALUE(SUBSTITUTE([@[Dur?e de la visite]]," min","")))</f>
        <v/>
      </c>
      <c r="P622" s="29">
        <f>IF([@[Mode de visite]]="","",--([@[Mode de visite]]="Face ? face"))</f>
        <v/>
      </c>
      <c r="Q622" s="29">
        <f>IF([@[Mode de visite]]="","",--([@[Mode de visite]]="Interaction ? distance"))</f>
        <v/>
      </c>
    </row>
    <row r="623">
      <c r="B623" t="inlineStr">
        <is>
          <t>BM00146</t>
        </is>
      </c>
      <c r="C623" t="inlineStr">
        <is>
          <t>Vidal</t>
        </is>
      </c>
      <c r="D623" t="inlineStr">
        <is>
          <t>Georges</t>
        </is>
      </c>
      <c r="E623" t="inlineStr">
        <is>
          <t>S2</t>
        </is>
      </c>
      <c r="F623" t="inlineStr">
        <is>
          <t>Michel STROGOFF</t>
        </is>
      </c>
      <c r="G623" t="inlineStr">
        <is>
          <t>Interaction à distance</t>
        </is>
      </c>
      <c r="H623" t="n">
        <v>44167</v>
      </c>
      <c r="I623" t="inlineStr">
        <is>
          <t>60 min</t>
        </is>
      </c>
      <c r="J623" s="29">
        <f>IF([@[Date visite]]="","",YEAR([@[Date visite]]))</f>
        <v/>
      </c>
      <c r="K623" s="29">
        <f>IF([@[Date visite]]="","",MONTH([@[Date visite]]))</f>
        <v/>
      </c>
      <c r="L623" s="29">
        <f>IF([@Secteur]="","",IF(ISNUMBER(MATCH([@Secteur],{"S1","S2","S3","S4","S5","S6"},0)),1,0))</f>
        <v/>
      </c>
      <c r="M623">
        <f>IF([@Identifiant]="","",XLOOKUP([@Identifiant],tblMedecins[Identifiant],tblMedecins[R?gion],""))</f>
        <v/>
      </c>
      <c r="N623">
        <f>IF([@RegionMedecin]="","",IF(OR([@RegionMedecin]="Nord",[@RegionMedecin]="Sud"),[@RegionMedecin],"Hors_cible"))</f>
        <v/>
      </c>
      <c r="O623" s="29">
        <f>IF([@[Dur?e de la visite]]="","",VALUE(SUBSTITUTE([@[Dur?e de la visite]]," min","")))</f>
        <v/>
      </c>
      <c r="P623" s="29">
        <f>IF([@[Mode de visite]]="","",--([@[Mode de visite]]="Face ? face"))</f>
        <v/>
      </c>
      <c r="Q623" s="29">
        <f>IF([@[Mode de visite]]="","",--([@[Mode de visite]]="Interaction ? distance"))</f>
        <v/>
      </c>
    </row>
    <row r="624">
      <c r="B624" t="inlineStr">
        <is>
          <t>BM00073</t>
        </is>
      </c>
      <c r="C624" t="inlineStr">
        <is>
          <t>Céline</t>
        </is>
      </c>
      <c r="D624" t="inlineStr">
        <is>
          <t>Serena</t>
        </is>
      </c>
      <c r="E624" t="inlineStr">
        <is>
          <t>S2</t>
        </is>
      </c>
      <c r="F624" t="inlineStr">
        <is>
          <t>Michel STROGOFF</t>
        </is>
      </c>
      <c r="G624" t="inlineStr">
        <is>
          <t>Interaction à distance</t>
        </is>
      </c>
      <c r="H624" t="n">
        <v>44171</v>
      </c>
      <c r="I624" t="inlineStr">
        <is>
          <t>60 min</t>
        </is>
      </c>
      <c r="J624" s="29">
        <f>IF([@[Date visite]]="","",YEAR([@[Date visite]]))</f>
        <v/>
      </c>
      <c r="K624" s="29">
        <f>IF([@[Date visite]]="","",MONTH([@[Date visite]]))</f>
        <v/>
      </c>
      <c r="L624" s="29">
        <f>IF([@Secteur]="","",IF(ISNUMBER(MATCH([@Secteur],{"S1","S2","S3","S4","S5","S6"},0)),1,0))</f>
        <v/>
      </c>
      <c r="M624">
        <f>IF([@Identifiant]="","",XLOOKUP([@Identifiant],tblMedecins[Identifiant],tblMedecins[R?gion],""))</f>
        <v/>
      </c>
      <c r="N624">
        <f>IF([@RegionMedecin]="","",IF(OR([@RegionMedecin]="Nord",[@RegionMedecin]="Sud"),[@RegionMedecin],"Hors_cible"))</f>
        <v/>
      </c>
      <c r="O624" s="29">
        <f>IF([@[Dur?e de la visite]]="","",VALUE(SUBSTITUTE([@[Dur?e de la visite]]," min","")))</f>
        <v/>
      </c>
      <c r="P624" s="29">
        <f>IF([@[Mode de visite]]="","",--([@[Mode de visite]]="Face ? face"))</f>
        <v/>
      </c>
      <c r="Q624" s="29">
        <f>IF([@[Mode de visite]]="","",--([@[Mode de visite]]="Interaction ? distance"))</f>
        <v/>
      </c>
    </row>
    <row r="625">
      <c r="B625" t="inlineStr">
        <is>
          <t>BM00091</t>
        </is>
      </c>
      <c r="C625" t="inlineStr">
        <is>
          <t>Hugo</t>
        </is>
      </c>
      <c r="D625" t="inlineStr">
        <is>
          <t>Fernande</t>
        </is>
      </c>
      <c r="E625" t="inlineStr">
        <is>
          <t>S2</t>
        </is>
      </c>
      <c r="F625" t="inlineStr">
        <is>
          <t>Michel STROGOFF</t>
        </is>
      </c>
      <c r="G625" t="inlineStr">
        <is>
          <t>Interaction à distance</t>
        </is>
      </c>
      <c r="H625" t="n">
        <v>44172</v>
      </c>
      <c r="I625" t="inlineStr">
        <is>
          <t>60 min</t>
        </is>
      </c>
      <c r="J625" s="29">
        <f>IF([@[Date visite]]="","",YEAR([@[Date visite]]))</f>
        <v/>
      </c>
      <c r="K625" s="29">
        <f>IF([@[Date visite]]="","",MONTH([@[Date visite]]))</f>
        <v/>
      </c>
      <c r="L625" s="29">
        <f>IF([@Secteur]="","",IF(ISNUMBER(MATCH([@Secteur],{"S1","S2","S3","S4","S5","S6"},0)),1,0))</f>
        <v/>
      </c>
      <c r="M625">
        <f>IF([@Identifiant]="","",XLOOKUP([@Identifiant],tblMedecins[Identifiant],tblMedecins[R?gion],""))</f>
        <v/>
      </c>
      <c r="N625">
        <f>IF([@RegionMedecin]="","",IF(OR([@RegionMedecin]="Nord",[@RegionMedecin]="Sud"),[@RegionMedecin],"Hors_cible"))</f>
        <v/>
      </c>
      <c r="O625" s="29">
        <f>IF([@[Dur?e de la visite]]="","",VALUE(SUBSTITUTE([@[Dur?e de la visite]]," min","")))</f>
        <v/>
      </c>
      <c r="P625" s="29">
        <f>IF([@[Mode de visite]]="","",--([@[Mode de visite]]="Face ? face"))</f>
        <v/>
      </c>
      <c r="Q625" s="29">
        <f>IF([@[Mode de visite]]="","",--([@[Mode de visite]]="Interaction ? distance"))</f>
        <v/>
      </c>
    </row>
    <row r="626">
      <c r="B626" t="inlineStr">
        <is>
          <t>BM00032</t>
        </is>
      </c>
      <c r="C626" t="inlineStr">
        <is>
          <t>Brassens</t>
        </is>
      </c>
      <c r="D626" t="inlineStr">
        <is>
          <t>Hypathie</t>
        </is>
      </c>
      <c r="E626" t="inlineStr">
        <is>
          <t>S2</t>
        </is>
      </c>
      <c r="F626" t="inlineStr">
        <is>
          <t>Michel STROGOFF</t>
        </is>
      </c>
      <c r="G626" t="inlineStr">
        <is>
          <t>Interaction à distance</t>
        </is>
      </c>
      <c r="H626" t="n">
        <v>44174</v>
      </c>
      <c r="I626" t="inlineStr">
        <is>
          <t>60 min</t>
        </is>
      </c>
      <c r="J626" s="29">
        <f>IF([@[Date visite]]="","",YEAR([@[Date visite]]))</f>
        <v/>
      </c>
      <c r="K626" s="29">
        <f>IF([@[Date visite]]="","",MONTH([@[Date visite]]))</f>
        <v/>
      </c>
      <c r="L626" s="29">
        <f>IF([@Secteur]="","",IF(ISNUMBER(MATCH([@Secteur],{"S1","S2","S3","S4","S5","S6"},0)),1,0))</f>
        <v/>
      </c>
      <c r="M626">
        <f>IF([@Identifiant]="","",XLOOKUP([@Identifiant],tblMedecins[Identifiant],tblMedecins[R?gion],""))</f>
        <v/>
      </c>
      <c r="N626">
        <f>IF([@RegionMedecin]="","",IF(OR([@RegionMedecin]="Nord",[@RegionMedecin]="Sud"),[@RegionMedecin],"Hors_cible"))</f>
        <v/>
      </c>
      <c r="O626" s="29">
        <f>IF([@[Dur?e de la visite]]="","",VALUE(SUBSTITUTE([@[Dur?e de la visite]]," min","")))</f>
        <v/>
      </c>
      <c r="P626" s="29">
        <f>IF([@[Mode de visite]]="","",--([@[Mode de visite]]="Face ? face"))</f>
        <v/>
      </c>
      <c r="Q626" s="29">
        <f>IF([@[Mode de visite]]="","",--([@[Mode de visite]]="Interaction ? distance"))</f>
        <v/>
      </c>
    </row>
    <row r="627">
      <c r="B627" t="inlineStr">
        <is>
          <t>BM00093</t>
        </is>
      </c>
      <c r="C627" t="inlineStr">
        <is>
          <t>Hugo</t>
        </is>
      </c>
      <c r="D627" t="inlineStr">
        <is>
          <t>Jean-Jacques</t>
        </is>
      </c>
      <c r="E627" t="inlineStr">
        <is>
          <t>S2</t>
        </is>
      </c>
      <c r="F627" t="inlineStr">
        <is>
          <t>Michel STROGOFF</t>
        </is>
      </c>
      <c r="G627" t="inlineStr">
        <is>
          <t>Interaction à distance</t>
        </is>
      </c>
      <c r="H627" t="n">
        <v>44174</v>
      </c>
      <c r="I627" t="inlineStr">
        <is>
          <t>60 min</t>
        </is>
      </c>
      <c r="J627" s="29">
        <f>IF([@[Date visite]]="","",YEAR([@[Date visite]]))</f>
        <v/>
      </c>
      <c r="K627" s="29">
        <f>IF([@[Date visite]]="","",MONTH([@[Date visite]]))</f>
        <v/>
      </c>
      <c r="L627" s="29">
        <f>IF([@Secteur]="","",IF(ISNUMBER(MATCH([@Secteur],{"S1","S2","S3","S4","S5","S6"},0)),1,0))</f>
        <v/>
      </c>
      <c r="M627">
        <f>IF([@Identifiant]="","",XLOOKUP([@Identifiant],tblMedecins[Identifiant],tblMedecins[R?gion],""))</f>
        <v/>
      </c>
      <c r="N627">
        <f>IF([@RegionMedecin]="","",IF(OR([@RegionMedecin]="Nord",[@RegionMedecin]="Sud"),[@RegionMedecin],"Hors_cible"))</f>
        <v/>
      </c>
      <c r="O627" s="29">
        <f>IF([@[Dur?e de la visite]]="","",VALUE(SUBSTITUTE([@[Dur?e de la visite]]," min","")))</f>
        <v/>
      </c>
      <c r="P627" s="29">
        <f>IF([@[Mode de visite]]="","",--([@[Mode de visite]]="Face ? face"))</f>
        <v/>
      </c>
      <c r="Q627" s="29">
        <f>IF([@[Mode de visite]]="","",--([@[Mode de visite]]="Interaction ? distance"))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71"/>
  <sheetViews>
    <sheetView showGridLines="0" zoomScale="70" zoomScaleNormal="70" workbookViewId="0">
      <selection activeCell="A1" sqref="A1"/>
    </sheetView>
  </sheetViews>
  <sheetFormatPr baseColWidth="10" defaultRowHeight="16.8"/>
  <cols>
    <col width="11.5546875" customWidth="1" style="1" min="1" max="1"/>
    <col width="18.44140625" customWidth="1" style="1" min="2" max="3"/>
    <col width="11.5546875" customWidth="1" style="1" min="4" max="16384"/>
  </cols>
  <sheetData>
    <row r="1"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B2" s="1" t="inlineStr">
        <is>
          <t>Remplir les cellules blanches (avec les formules Excel de préférence)</t>
        </is>
      </c>
    </row>
    <row r="3">
      <c r="B3" s="1" t="inlineStr">
        <is>
          <t>Pour obtenir des résultats justes, une vérification et un retraitement des données est à réaliser</t>
        </is>
      </c>
    </row>
    <row r="4">
      <c r="B4" s="1" t="inlineStr">
        <is>
          <t>Rappel : Le chef de produit s'intéresse uniquement aux visites effectuées en 2020 dans les régions Nord (S4,S5, S6) et Sud (S1, S2, S3).</t>
        </is>
      </c>
    </row>
    <row r="5">
      <c r="C5" s="1" t="inlineStr">
        <is>
          <t>Tous les indicateurs devront donc être calculés sur l'année 2020 et pour les secteurs S1 à S6</t>
        </is>
      </c>
    </row>
    <row r="7" ht="18" customHeight="1">
      <c r="A7" s="14" t="inlineStr">
        <is>
          <t>►</t>
        </is>
      </c>
      <c r="B7" s="4" t="inlineStr">
        <is>
          <t>Indicateurs nationaux</t>
        </is>
      </c>
      <c r="C7" s="4" t="n"/>
      <c r="F7" s="3" t="n"/>
    </row>
    <row r="9">
      <c r="B9" s="1" t="inlineStr">
        <is>
          <t>Nombre de visites réalisées</t>
        </is>
      </c>
    </row>
    <row r="11">
      <c r="B11" s="1" t="inlineStr">
        <is>
          <t>Mois</t>
        </is>
      </c>
      <c r="D11" s="2" t="inlineStr">
        <is>
          <t>janvier</t>
        </is>
      </c>
      <c r="E11" s="2" t="inlineStr">
        <is>
          <t>février</t>
        </is>
      </c>
      <c r="F11" s="2" t="inlineStr">
        <is>
          <t>mars</t>
        </is>
      </c>
      <c r="G11" s="2" t="inlineStr">
        <is>
          <t>avril</t>
        </is>
      </c>
      <c r="H11" s="2" t="inlineStr">
        <is>
          <t>mai</t>
        </is>
      </c>
      <c r="I11" s="2" t="inlineStr">
        <is>
          <t>juin</t>
        </is>
      </c>
      <c r="J11" s="2" t="inlineStr">
        <is>
          <t>juillet</t>
        </is>
      </c>
      <c r="K11" s="2" t="inlineStr">
        <is>
          <t>août</t>
        </is>
      </c>
      <c r="L11" s="2" t="inlineStr">
        <is>
          <t>septembre</t>
        </is>
      </c>
      <c r="M11" s="2" t="inlineStr">
        <is>
          <t>octobre</t>
        </is>
      </c>
      <c r="N11" s="2" t="inlineStr">
        <is>
          <t>novembre</t>
        </is>
      </c>
      <c r="O11" s="2" t="inlineStr">
        <is>
          <t>décembre</t>
        </is>
      </c>
      <c r="P11" s="2" t="inlineStr">
        <is>
          <t>Total</t>
        </is>
      </c>
    </row>
    <row r="12">
      <c r="B12" s="1" t="inlineStr">
        <is>
          <t>Nb visites</t>
        </is>
      </c>
      <c r="D12" s="11">
        <f>SUMPRODUCT((tblVisites[Annee]=2020)*(tblVisites[EstCible]=1)*(tblVisites[Mois]=1))</f>
        <v/>
      </c>
      <c r="E12" s="11">
        <f>SUMPRODUCT((tblVisites[Annee]=2020)*(tblVisites[EstCible]=1)*(tblVisites[Mois]=2))</f>
        <v/>
      </c>
      <c r="F12" s="11">
        <f>SUMPRODUCT((tblVisites[Annee]=2020)*(tblVisites[EstCible]=1)*(tblVisites[Mois]=3))</f>
        <v/>
      </c>
      <c r="G12" s="11">
        <f>SUMPRODUCT((tblVisites[Annee]=2020)*(tblVisites[EstCible]=1)*(tblVisites[Mois]=4))</f>
        <v/>
      </c>
      <c r="H12" s="11">
        <f>SUMPRODUCT((tblVisites[Annee]=2020)*(tblVisites[EstCible]=1)*(tblVisites[Mois]=5))</f>
        <v/>
      </c>
      <c r="I12" s="11">
        <f>SUMPRODUCT((tblVisites[Annee]=2020)*(tblVisites[EstCible]=1)*(tblVisites[Mois]=6))</f>
        <v/>
      </c>
      <c r="J12" s="11">
        <f>SUMPRODUCT((tblVisites[Annee]=2020)*(tblVisites[EstCible]=1)*(tblVisites[Mois]=7))</f>
        <v/>
      </c>
      <c r="K12" s="11">
        <f>SUMPRODUCT((tblVisites[Annee]=2020)*(tblVisites[EstCible]=1)*(tblVisites[Mois]=8))</f>
        <v/>
      </c>
      <c r="L12" s="11">
        <f>SUMPRODUCT((tblVisites[Annee]=2020)*(tblVisites[EstCible]=1)*(tblVisites[Mois]=9))</f>
        <v/>
      </c>
      <c r="M12" s="11">
        <f>SUMPRODUCT((tblVisites[Annee]=2020)*(tblVisites[EstCible]=1)*(tblVisites[Mois]=10))</f>
        <v/>
      </c>
      <c r="N12" s="11">
        <f>SUMPRODUCT((tblVisites[Annee]=2020)*(tblVisites[EstCible]=1)*(tblVisites[Mois]=11))</f>
        <v/>
      </c>
      <c r="O12" s="11">
        <f>SUMPRODUCT((tblVisites[Annee]=2020)*(tblVisites[EstCible]=1)*(tblVisites[Mois]=12))</f>
        <v/>
      </c>
      <c r="P12" s="11">
        <f>SUM(D12:O12)</f>
        <v/>
      </c>
    </row>
    <row r="15">
      <c r="B15" s="1" t="inlineStr">
        <is>
          <t>Nombre de visites de 45 minutes</t>
        </is>
      </c>
    </row>
    <row r="17">
      <c r="B17" s="1" t="inlineStr">
        <is>
          <t>Mois</t>
        </is>
      </c>
      <c r="C17" s="1" t="inlineStr">
        <is>
          <t>Durée de la visite</t>
        </is>
      </c>
      <c r="D17" s="2" t="inlineStr">
        <is>
          <t>janvier</t>
        </is>
      </c>
      <c r="E17" s="2" t="inlineStr">
        <is>
          <t>février</t>
        </is>
      </c>
      <c r="F17" s="2" t="inlineStr">
        <is>
          <t>mars</t>
        </is>
      </c>
      <c r="G17" s="2" t="inlineStr">
        <is>
          <t>avril</t>
        </is>
      </c>
      <c r="H17" s="2" t="inlineStr">
        <is>
          <t>mai</t>
        </is>
      </c>
      <c r="I17" s="2" t="inlineStr">
        <is>
          <t>juin</t>
        </is>
      </c>
      <c r="J17" s="2" t="inlineStr">
        <is>
          <t>juillet</t>
        </is>
      </c>
      <c r="K17" s="2" t="inlineStr">
        <is>
          <t>août</t>
        </is>
      </c>
      <c r="L17" s="2" t="inlineStr">
        <is>
          <t>septembre</t>
        </is>
      </c>
      <c r="M17" s="2" t="inlineStr">
        <is>
          <t>octobre</t>
        </is>
      </c>
      <c r="N17" s="2" t="inlineStr">
        <is>
          <t>novembre</t>
        </is>
      </c>
      <c r="O17" s="2" t="inlineStr">
        <is>
          <t>décembre</t>
        </is>
      </c>
      <c r="P17" s="2" t="inlineStr">
        <is>
          <t>Total</t>
        </is>
      </c>
    </row>
    <row r="18">
      <c r="B18" s="1" t="inlineStr">
        <is>
          <t>Nb visites de</t>
        </is>
      </c>
      <c r="C18" s="2" t="inlineStr">
        <is>
          <t>45 min</t>
        </is>
      </c>
      <c r="D18" s="11">
        <f>SUMPRODUCT((tblVisites[Annee]=2020)*(tblVisites[EstCible]=1)*(tblVisites[Mois]=1)*(tblVisites[DureeMinutes]=45))</f>
        <v/>
      </c>
      <c r="E18" s="11">
        <f>SUMPRODUCT((tblVisites[Annee]=2020)*(tblVisites[EstCible]=1)*(tblVisites[Mois]=2)*(tblVisites[DureeMinutes]=45))</f>
        <v/>
      </c>
      <c r="F18" s="11">
        <f>SUMPRODUCT((tblVisites[Annee]=2020)*(tblVisites[EstCible]=1)*(tblVisites[Mois]=3)*(tblVisites[DureeMinutes]=45))</f>
        <v/>
      </c>
      <c r="G18" s="11">
        <f>SUMPRODUCT((tblVisites[Annee]=2020)*(tblVisites[EstCible]=1)*(tblVisites[Mois]=4)*(tblVisites[DureeMinutes]=45))</f>
        <v/>
      </c>
      <c r="H18" s="11">
        <f>SUMPRODUCT((tblVisites[Annee]=2020)*(tblVisites[EstCible]=1)*(tblVisites[Mois]=5)*(tblVisites[DureeMinutes]=45))</f>
        <v/>
      </c>
      <c r="I18" s="11">
        <f>SUMPRODUCT((tblVisites[Annee]=2020)*(tblVisites[EstCible]=1)*(tblVisites[Mois]=6)*(tblVisites[DureeMinutes]=45))</f>
        <v/>
      </c>
      <c r="J18" s="11">
        <f>SUMPRODUCT((tblVisites[Annee]=2020)*(tblVisites[EstCible]=1)*(tblVisites[Mois]=7)*(tblVisites[DureeMinutes]=45))</f>
        <v/>
      </c>
      <c r="K18" s="11">
        <f>SUMPRODUCT((tblVisites[Annee]=2020)*(tblVisites[EstCible]=1)*(tblVisites[Mois]=8)*(tblVisites[DureeMinutes]=45))</f>
        <v/>
      </c>
      <c r="L18" s="11">
        <f>SUMPRODUCT((tblVisites[Annee]=2020)*(tblVisites[EstCible]=1)*(tblVisites[Mois]=9)*(tblVisites[DureeMinutes]=45))</f>
        <v/>
      </c>
      <c r="M18" s="11">
        <f>SUMPRODUCT((tblVisites[Annee]=2020)*(tblVisites[EstCible]=1)*(tblVisites[Mois]=10)*(tblVisites[DureeMinutes]=45))</f>
        <v/>
      </c>
      <c r="N18" s="11">
        <f>SUMPRODUCT((tblVisites[Annee]=2020)*(tblVisites[EstCible]=1)*(tblVisites[Mois]=11)*(tblVisites[DureeMinutes]=45))</f>
        <v/>
      </c>
      <c r="O18" s="11">
        <f>SUMPRODUCT((tblVisites[Annee]=2020)*(tblVisites[EstCible]=1)*(tblVisites[Mois]=12)*(tblVisites[DureeMinutes]=45))</f>
        <v/>
      </c>
      <c r="P18" s="11">
        <f>SUM(D18:O18)</f>
        <v/>
      </c>
    </row>
    <row r="19">
      <c r="A19" s="13" t="n"/>
    </row>
    <row r="21">
      <c r="B21" s="1" t="inlineStr">
        <is>
          <t>Couverture des médecins : nombre de médecins visités au moins une fois divisé par le total de médecins</t>
        </is>
      </c>
    </row>
    <row r="23">
      <c r="D23" s="11" t="n"/>
      <c r="E23" s="1" t="inlineStr">
        <is>
          <t>Nb de médecins visité au moins 1 fois</t>
        </is>
      </c>
      <c r="F23">
        <f>SUMPRODUCT(IF((tblVisites[Annee]=2020)*(tblVisites[EstCible]=1),1/COUNTIFS(tblVisites[Identifiant],tblVisites[Identifiant],tblVisites[Annee],2020,tblVisites[EstCible],1)))</f>
        <v/>
      </c>
    </row>
    <row r="24">
      <c r="D24" s="11" t="n"/>
      <c r="E24" s="1" t="inlineStr">
        <is>
          <t>Nb total de médecins</t>
        </is>
      </c>
      <c r="F24">
        <f>COUNTA(tblMedecins[Identifiant])</f>
        <v/>
      </c>
      <c r="I24" s="27" t="n"/>
    </row>
    <row r="25">
      <c r="B25" s="5" t="n"/>
      <c r="C25" s="5" t="n"/>
      <c r="D25" s="16" t="n"/>
      <c r="E25" s="1" t="inlineStr">
        <is>
          <t>Couverture</t>
        </is>
      </c>
      <c r="F25" s="30">
        <f>IF(F24=0,"",F23/F24)</f>
        <v/>
      </c>
      <c r="M25" s="5" t="n"/>
    </row>
    <row r="26">
      <c r="M26" s="5" t="n"/>
    </row>
    <row r="27">
      <c r="A27" s="18" t="n"/>
      <c r="B27" s="1" t="inlineStr">
        <is>
          <t>% des modes d'interaction : Face à Face ou Interaction à distance (avec une décimale)</t>
        </is>
      </c>
    </row>
    <row r="28">
      <c r="A28" s="19" t="n"/>
    </row>
    <row r="29">
      <c r="A29" s="18" t="n"/>
      <c r="D29" s="17" t="n"/>
      <c r="E29" s="1" t="inlineStr">
        <is>
          <t>Face à Face</t>
        </is>
      </c>
      <c r="F29" s="6">
        <f>IF($P$12=0,"",SUMPRODUCT((tblVisites[Annee]=2020)*(tblVisites[EstCible]=1)*tblVisites[FaceAFace])/$P$12)</f>
        <v/>
      </c>
      <c r="I29" s="19" t="n"/>
      <c r="M29" s="6" t="n"/>
      <c r="N29" s="6" t="n"/>
    </row>
    <row r="30">
      <c r="A30" s="18" t="n"/>
      <c r="D30" s="17" t="n"/>
      <c r="E30" s="1" t="inlineStr">
        <is>
          <t>Interaction à distance</t>
        </is>
      </c>
      <c r="F30" s="30">
        <f>IF($P$12=0,"",SUMPRODUCT((tblVisites[Annee]=2020)*(tblVisites[EstCible]=1)*tblVisites[InteractionDistance])/$P$12)</f>
        <v/>
      </c>
      <c r="I30" s="19" t="n"/>
    </row>
    <row r="33" ht="18" customHeight="1">
      <c r="A33" s="14" t="inlineStr">
        <is>
          <t>►</t>
        </is>
      </c>
      <c r="B33" s="4" t="inlineStr">
        <is>
          <t xml:space="preserve">Indicateurs par région </t>
        </is>
      </c>
      <c r="C33" s="4" t="n"/>
      <c r="E33" s="19" t="n"/>
      <c r="F33" s="3" t="n"/>
    </row>
    <row r="35">
      <c r="B35" s="1" t="inlineStr">
        <is>
          <t>Nombre de visites pour chaque région</t>
        </is>
      </c>
    </row>
    <row r="37">
      <c r="B37" s="1" t="inlineStr">
        <is>
          <t>Mois</t>
        </is>
      </c>
      <c r="C37" s="2" t="inlineStr">
        <is>
          <t>Région</t>
        </is>
      </c>
      <c r="D37" s="2" t="inlineStr">
        <is>
          <t>janvier</t>
        </is>
      </c>
      <c r="E37" s="2" t="inlineStr">
        <is>
          <t>février</t>
        </is>
      </c>
      <c r="F37" s="2" t="inlineStr">
        <is>
          <t>mars</t>
        </is>
      </c>
      <c r="G37" s="2" t="inlineStr">
        <is>
          <t>avril</t>
        </is>
      </c>
      <c r="H37" s="2" t="inlineStr">
        <is>
          <t>mai</t>
        </is>
      </c>
      <c r="I37" s="2" t="inlineStr">
        <is>
          <t>juin</t>
        </is>
      </c>
      <c r="J37" s="2" t="inlineStr">
        <is>
          <t>juillet</t>
        </is>
      </c>
      <c r="K37" s="2" t="inlineStr">
        <is>
          <t>août</t>
        </is>
      </c>
      <c r="L37" s="2" t="inlineStr">
        <is>
          <t>septembre</t>
        </is>
      </c>
      <c r="M37" s="2" t="inlineStr">
        <is>
          <t>octobre</t>
        </is>
      </c>
      <c r="N37" s="2" t="inlineStr">
        <is>
          <t>novembre</t>
        </is>
      </c>
      <c r="O37" s="2" t="inlineStr">
        <is>
          <t>décembre</t>
        </is>
      </c>
      <c r="P37" s="2" t="inlineStr">
        <is>
          <t>Total</t>
        </is>
      </c>
    </row>
    <row r="38">
      <c r="B38" s="1" t="inlineStr">
        <is>
          <t>Nb visites de</t>
        </is>
      </c>
      <c r="C38" s="2" t="inlineStr">
        <is>
          <t>Nord</t>
        </is>
      </c>
      <c r="D38" s="11">
        <f>SUMPRODUCT((tblVisites[Annee]=2020)*(tblVisites[EstCible]=1)*(tblVisites[Mois]=1)*(tblVisites[MacroRegion]="Nord"))</f>
        <v/>
      </c>
      <c r="E38" s="11">
        <f>SUMPRODUCT((tblVisites[Annee]=2020)*(tblVisites[EstCible]=1)*(tblVisites[Mois]=2)*(tblVisites[MacroRegion]="Nord"))</f>
        <v/>
      </c>
      <c r="F38" s="11">
        <f>SUMPRODUCT((tblVisites[Annee]=2020)*(tblVisites[EstCible]=1)*(tblVisites[Mois]=3)*(tblVisites[MacroRegion]="Nord"))</f>
        <v/>
      </c>
      <c r="G38" s="11">
        <f>SUMPRODUCT((tblVisites[Annee]=2020)*(tblVisites[EstCible]=1)*(tblVisites[Mois]=4)*(tblVisites[MacroRegion]="Nord"))</f>
        <v/>
      </c>
      <c r="H38" s="11">
        <f>SUMPRODUCT((tblVisites[Annee]=2020)*(tblVisites[EstCible]=1)*(tblVisites[Mois]=5)*(tblVisites[MacroRegion]="Nord"))</f>
        <v/>
      </c>
      <c r="I38" s="11">
        <f>SUMPRODUCT((tblVisites[Annee]=2020)*(tblVisites[EstCible]=1)*(tblVisites[Mois]=6)*(tblVisites[MacroRegion]="Nord"))</f>
        <v/>
      </c>
      <c r="J38" s="11">
        <f>SUMPRODUCT((tblVisites[Annee]=2020)*(tblVisites[EstCible]=1)*(tblVisites[Mois]=7)*(tblVisites[MacroRegion]="Nord"))</f>
        <v/>
      </c>
      <c r="K38" s="11">
        <f>SUMPRODUCT((tblVisites[Annee]=2020)*(tblVisites[EstCible]=1)*(tblVisites[Mois]=8)*(tblVisites[MacroRegion]="Nord"))</f>
        <v/>
      </c>
      <c r="L38" s="11">
        <f>SUMPRODUCT((tblVisites[Annee]=2020)*(tblVisites[EstCible]=1)*(tblVisites[Mois]=9)*(tblVisites[MacroRegion]="Nord"))</f>
        <v/>
      </c>
      <c r="M38" s="11">
        <f>SUMPRODUCT((tblVisites[Annee]=2020)*(tblVisites[EstCible]=1)*(tblVisites[Mois]=10)*(tblVisites[MacroRegion]="Nord"))</f>
        <v/>
      </c>
      <c r="N38" s="11">
        <f>SUMPRODUCT((tblVisites[Annee]=2020)*(tblVisites[EstCible]=1)*(tblVisites[Mois]=11)*(tblVisites[MacroRegion]="Nord"))</f>
        <v/>
      </c>
      <c r="O38" s="11">
        <f>SUMPRODUCT((tblVisites[Annee]=2020)*(tblVisites[EstCible]=1)*(tblVisites[Mois]=12)*(tblVisites[MacroRegion]="Nord"))</f>
        <v/>
      </c>
      <c r="P38" s="11">
        <f>SUM(D38:O38)</f>
        <v/>
      </c>
    </row>
    <row r="39">
      <c r="B39" s="1" t="inlineStr">
        <is>
          <t>Nb visites de</t>
        </is>
      </c>
      <c r="C39" s="2" t="inlineStr">
        <is>
          <t>Sud</t>
        </is>
      </c>
      <c r="D39" s="11">
        <f>SUMPRODUCT((tblVisites[Annee]=2020)*(tblVisites[EstCible]=1)*(tblVisites[Mois]=1)*(tblVisites[MacroRegion]="Sud"))</f>
        <v/>
      </c>
      <c r="E39" s="11">
        <f>SUMPRODUCT((tblVisites[Annee]=2020)*(tblVisites[EstCible]=1)*(tblVisites[Mois]=2)*(tblVisites[MacroRegion]="Sud"))</f>
        <v/>
      </c>
      <c r="F39" s="11">
        <f>SUMPRODUCT((tblVisites[Annee]=2020)*(tblVisites[EstCible]=1)*(tblVisites[Mois]=3)*(tblVisites[MacroRegion]="Sud"))</f>
        <v/>
      </c>
      <c r="G39" s="11">
        <f>SUMPRODUCT((tblVisites[Annee]=2020)*(tblVisites[EstCible]=1)*(tblVisites[Mois]=4)*(tblVisites[MacroRegion]="Sud"))</f>
        <v/>
      </c>
      <c r="H39" s="11">
        <f>SUMPRODUCT((tblVisites[Annee]=2020)*(tblVisites[EstCible]=1)*(tblVisites[Mois]=5)*(tblVisites[MacroRegion]="Sud"))</f>
        <v/>
      </c>
      <c r="I39" s="11">
        <f>SUMPRODUCT((tblVisites[Annee]=2020)*(tblVisites[EstCible]=1)*(tblVisites[Mois]=6)*(tblVisites[MacroRegion]="Sud"))</f>
        <v/>
      </c>
      <c r="J39" s="11">
        <f>SUMPRODUCT((tblVisites[Annee]=2020)*(tblVisites[EstCible]=1)*(tblVisites[Mois]=7)*(tblVisites[MacroRegion]="Sud"))</f>
        <v/>
      </c>
      <c r="K39" s="11">
        <f>SUMPRODUCT((tblVisites[Annee]=2020)*(tblVisites[EstCible]=1)*(tblVisites[Mois]=8)*(tblVisites[MacroRegion]="Sud"))</f>
        <v/>
      </c>
      <c r="L39" s="11">
        <f>SUMPRODUCT((tblVisites[Annee]=2020)*(tblVisites[EstCible]=1)*(tblVisites[Mois]=9)*(tblVisites[MacroRegion]="Sud"))</f>
        <v/>
      </c>
      <c r="M39" s="11">
        <f>SUMPRODUCT((tblVisites[Annee]=2020)*(tblVisites[EstCible]=1)*(tblVisites[Mois]=10)*(tblVisites[MacroRegion]="Sud"))</f>
        <v/>
      </c>
      <c r="N39" s="11">
        <f>SUMPRODUCT((tblVisites[Annee]=2020)*(tblVisites[EstCible]=1)*(tblVisites[Mois]=11)*(tblVisites[MacroRegion]="Sud"))</f>
        <v/>
      </c>
      <c r="O39" s="11">
        <f>SUMPRODUCT((tblVisites[Annee]=2020)*(tblVisites[EstCible]=1)*(tblVisites[Mois]=12)*(tblVisites[MacroRegion]="Sud"))</f>
        <v/>
      </c>
      <c r="P39" s="11">
        <f>SUM(D39:O39)</f>
        <v/>
      </c>
    </row>
    <row r="41">
      <c r="O41" s="2" t="n"/>
    </row>
    <row r="42">
      <c r="B42" s="1" t="inlineStr">
        <is>
          <t>Couverture des médecins</t>
        </is>
      </c>
      <c r="M42" s="2" t="n"/>
      <c r="N42" s="2" t="n"/>
      <c r="O42" s="2" t="n"/>
    </row>
    <row r="43">
      <c r="M43" s="2" t="n"/>
      <c r="N43" s="2" t="n"/>
      <c r="O43" s="2" t="n"/>
    </row>
    <row r="44">
      <c r="C44" s="2" t="inlineStr">
        <is>
          <t>Nord</t>
        </is>
      </c>
      <c r="D44" s="17" t="n"/>
      <c r="E44" s="1" t="inlineStr">
        <is>
          <t>Couverture</t>
        </is>
      </c>
      <c r="F44" s="30">
        <f>IFERROR(SUMPRODUCT(--(tblMedecins[R?gion]="Nord"),--(COUNTIFS(tblVisites[Identifiant],tblMedecins[Identifiant],tblVisites[Annee],2020,tblVisites[EstCible],1)&gt;0))/SUMPRODUCT(--(tblMedecins[R?gion]="Nord")),"")</f>
        <v/>
      </c>
      <c r="M44" s="2" t="n"/>
      <c r="N44" s="2" t="n"/>
      <c r="O44" s="2" t="n"/>
    </row>
    <row r="45">
      <c r="C45" s="2" t="inlineStr">
        <is>
          <t>Sud</t>
        </is>
      </c>
      <c r="D45" s="17" t="n"/>
      <c r="E45" s="1" t="inlineStr">
        <is>
          <t>Couverture</t>
        </is>
      </c>
      <c r="F45" s="30">
        <f>IFERROR(SUMPRODUCT(--(tblMedecins[R?gion]="Sud"),--(COUNTIFS(tblVisites[Identifiant],tblMedecins[Identifiant],tblVisites[Annee],2020,tblVisites[EstCible],1)&gt;0))/SUMPRODUCT(--(tblMedecins[R?gion]="Sud")),"")</f>
        <v/>
      </c>
      <c r="M45" s="2" t="n"/>
      <c r="N45" s="2" t="n"/>
      <c r="O45" s="2" t="n"/>
    </row>
    <row r="46">
      <c r="O46" s="2" t="n"/>
    </row>
    <row r="47">
      <c r="O47" s="2" t="n"/>
    </row>
    <row r="48">
      <c r="B48" s="1" t="inlineStr">
        <is>
          <t>% des modes d'interaction : Face à Face ou Interaction à distance</t>
        </is>
      </c>
      <c r="M48" s="7" t="n"/>
      <c r="N48" s="7" t="n"/>
    </row>
    <row r="49">
      <c r="A49" s="19" t="n"/>
      <c r="M49" s="7" t="n"/>
      <c r="N49" s="7" t="n"/>
    </row>
    <row r="50">
      <c r="A50" s="18" t="n"/>
      <c r="C50" s="2" t="inlineStr">
        <is>
          <t>Nord</t>
        </is>
      </c>
      <c r="D50" s="17" t="n"/>
      <c r="E50" s="1" t="inlineStr">
        <is>
          <t>Face à Face</t>
        </is>
      </c>
      <c r="F50" s="30">
        <f>IF(SUMPRODUCT((tblVisites[Annee]=2020)*(tblVisites[EstCible]=1)*(tblVisites[MacroRegion]="Nord"))=0,"",SUMPRODUCT((tblVisites[Annee]=2020)*(tblVisites[EstCible]=1)*(tblVisites[MacroRegion]="Nord")*tblVisites[FaceAFace])/SUMPRODUCT((tblVisites[Annee]=2020)*(tblVisites[EstCible]=1)*(tblVisites[MacroRegion]="Nord")))</f>
        <v/>
      </c>
      <c r="H50" s="2" t="inlineStr">
        <is>
          <t>Sud</t>
        </is>
      </c>
      <c r="I50" s="17" t="n"/>
      <c r="J50" s="1" t="inlineStr">
        <is>
          <t>Face à Face</t>
        </is>
      </c>
      <c r="K50" s="30">
        <f>IF(SUMPRODUCT((tblVisites[Annee]=2020)*(tblVisites[EstCible]=1)*(tblVisites[MacroRegion]="Sud"))=0,"",SUMPRODUCT((tblVisites[Annee]=2020)*(tblVisites[EstCible]=1)*(tblVisites[MacroRegion]="Sud")*tblVisites[FaceAFace])/SUMPRODUCT((tblVisites[Annee]=2020)*(tblVisites[EstCible]=1)*(tblVisites[MacroRegion]="Sud")))</f>
        <v/>
      </c>
      <c r="M50" s="7" t="n"/>
      <c r="N50" s="7" t="n"/>
    </row>
    <row r="51">
      <c r="A51" s="18" t="n"/>
      <c r="C51" s="2" t="inlineStr">
        <is>
          <t>Nord</t>
        </is>
      </c>
      <c r="D51" s="17" t="n"/>
      <c r="E51" s="1" t="inlineStr">
        <is>
          <t>Interaction à distance</t>
        </is>
      </c>
      <c r="F51" s="30">
        <f>IF(SUMPRODUCT((tblVisites[Annee]=2020)*(tblVisites[EstCible]=1)*(tblVisites[MacroRegion]="Nord"))=0,"",SUMPRODUCT((tblVisites[Annee]=2020)*(tblVisites[EstCible]=1)*(tblVisites[MacroRegion]="Nord")*tblVisites[InteractionDistance])/SUMPRODUCT((tblVisites[Annee]=2020)*(tblVisites[EstCible]=1)*(tblVisites[MacroRegion]="Nord")))</f>
        <v/>
      </c>
      <c r="H51" s="2" t="inlineStr">
        <is>
          <t>Sud</t>
        </is>
      </c>
      <c r="I51" s="17" t="n"/>
      <c r="J51" s="1" t="inlineStr">
        <is>
          <t>Interaction à distance</t>
        </is>
      </c>
      <c r="K51" s="30">
        <f>IF(SUMPRODUCT((tblVisites[Annee]=2020)*(tblVisites[EstCible]=1)*(tblVisites[MacroRegion]="Sud"))=0,"",SUMPRODUCT((tblVisites[Annee]=2020)*(tblVisites[EstCible]=1)*(tblVisites[MacroRegion]="Sud")*tblVisites[InteractionDistance])/SUMPRODUCT((tblVisites[Annee]=2020)*(tblVisites[EstCible]=1)*(tblVisites[MacroRegion]="Sud")))</f>
        <v/>
      </c>
      <c r="M51" s="7" t="n"/>
      <c r="N51" s="7" t="n"/>
    </row>
    <row r="52">
      <c r="A52" s="18" t="n"/>
      <c r="C52" s="2" t="n"/>
      <c r="D52" s="2" t="n"/>
      <c r="E52" s="2" t="n"/>
      <c r="H52" s="7" t="n"/>
      <c r="I52" s="19" t="n"/>
      <c r="M52" s="7" t="n"/>
      <c r="N52" s="7" t="n"/>
    </row>
    <row r="53">
      <c r="A53" s="18" t="n"/>
      <c r="C53" s="2" t="n"/>
      <c r="D53" s="2" t="n"/>
      <c r="E53" s="2" t="n"/>
      <c r="H53" s="7" t="n"/>
      <c r="I53" s="19" t="n"/>
      <c r="M53" s="7" t="n"/>
      <c r="N53" s="7" t="n"/>
    </row>
    <row r="54">
      <c r="M54" s="7" t="n"/>
      <c r="N54" s="7" t="n"/>
    </row>
    <row r="55">
      <c r="M55" s="7" t="n"/>
      <c r="N55" s="7" t="n"/>
    </row>
    <row r="56" ht="18" customHeight="1">
      <c r="A56" s="14" t="inlineStr">
        <is>
          <t>►</t>
        </is>
      </c>
      <c r="B56" s="4" t="inlineStr">
        <is>
          <t>Indicateurs par secteur</t>
        </is>
      </c>
      <c r="C56" s="4" t="n"/>
      <c r="F56" s="3" t="n"/>
    </row>
    <row r="57">
      <c r="F57" s="2" t="inlineStr">
        <is>
          <t>S1</t>
        </is>
      </c>
      <c r="G57" s="2" t="inlineStr">
        <is>
          <t>S2</t>
        </is>
      </c>
      <c r="H57" s="2" t="inlineStr">
        <is>
          <t>S3</t>
        </is>
      </c>
      <c r="I57" s="2" t="inlineStr">
        <is>
          <t>S4</t>
        </is>
      </c>
      <c r="J57" s="2" t="inlineStr">
        <is>
          <t>S5</t>
        </is>
      </c>
      <c r="K57" s="2" t="inlineStr">
        <is>
          <t>S6</t>
        </is>
      </c>
    </row>
    <row r="58">
      <c r="B58" s="1" t="inlineStr">
        <is>
          <t>Nombre de visites</t>
        </is>
      </c>
      <c r="F58" s="11">
        <f>SUMPRODUCT((tblVisites[Annee]=2020)*(tblVisites[Secteur]="S1"))</f>
        <v/>
      </c>
      <c r="G58" s="11">
        <f>SUMPRODUCT((tblVisites[Annee]=2020)*(tblVisites[Secteur]="S2"))</f>
        <v/>
      </c>
      <c r="H58" s="11">
        <f>SUMPRODUCT((tblVisites[Annee]=2020)*(tblVisites[Secteur]="S3"))</f>
        <v/>
      </c>
      <c r="I58" s="11">
        <f>SUMPRODUCT((tblVisites[Annee]=2020)*(tblVisites[Secteur]="S4"))</f>
        <v/>
      </c>
      <c r="J58" s="11">
        <f>SUMPRODUCT((tblVisites[Annee]=2020)*(tblVisites[Secteur]="S5"))</f>
        <v/>
      </c>
      <c r="K58" s="11">
        <f>SUMPRODUCT((tblVisites[Annee]=2020)*(tblVisites[Secteur]="S6"))</f>
        <v/>
      </c>
    </row>
    <row r="59">
      <c r="B59" s="1" t="inlineStr">
        <is>
          <t>Couverture des médecins</t>
        </is>
      </c>
      <c r="F59" s="17">
        <f>IFERROR(SUMPRODUCT(--(tblMedecins[Secteur]="S1"),--(COUNTIFS(tblVisites[Identifiant],tblMedecins[Identifiant],tblVisites[Annee],2020,tblVisites[Secteur],"S1")&gt;0))/SUMPRODUCT(--(tblMedecins[Secteur]="S1")),"")</f>
        <v/>
      </c>
      <c r="G59" s="17">
        <f>IFERROR(SUMPRODUCT(--(tblMedecins[Secteur]="S2"),--(COUNTIFS(tblVisites[Identifiant],tblMedecins[Identifiant],tblVisites[Annee],2020,tblVisites[Secteur],"S2")&gt;0))/SUMPRODUCT(--(tblMedecins[Secteur]="S2")),"")</f>
        <v/>
      </c>
      <c r="H59" s="17">
        <f>IFERROR(SUMPRODUCT(--(tblMedecins[Secteur]="S3"),--(COUNTIFS(tblVisites[Identifiant],tblMedecins[Identifiant],tblVisites[Annee],2020,tblVisites[Secteur],"S3")&gt;0))/SUMPRODUCT(--(tblMedecins[Secteur]="S3")),"")</f>
        <v/>
      </c>
      <c r="I59" s="17">
        <f>IFERROR(SUMPRODUCT(--(tblMedecins[Secteur]="S4"),--(COUNTIFS(tblVisites[Identifiant],tblMedecins[Identifiant],tblVisites[Annee],2020,tblVisites[Secteur],"S4")&gt;0))/SUMPRODUCT(--(tblMedecins[Secteur]="S4")),"")</f>
        <v/>
      </c>
      <c r="J59" s="17">
        <f>IFERROR(SUMPRODUCT(--(tblMedecins[Secteur]="S5"),--(COUNTIFS(tblVisites[Identifiant],tblMedecins[Identifiant],tblVisites[Annee],2020,tblVisites[Secteur],"S5")&gt;0))/SUMPRODUCT(--(tblMedecins[Secteur]="S5")),"")</f>
        <v/>
      </c>
      <c r="K59" s="17">
        <f>IFERROR(SUMPRODUCT(--(tblMedecins[Secteur]="S6"),--(COUNTIFS(tblVisites[Identifiant],tblMedecins[Identifiant],tblVisites[Annee],2020,tblVisites[Secteur],"S6")&gt;0))/SUMPRODUCT(--(tblMedecins[Secteur]="S6")),"")</f>
        <v/>
      </c>
      <c r="M59" s="5" t="n"/>
      <c r="N59" s="5" t="n"/>
      <c r="O59" s="5" t="n"/>
      <c r="P59" s="5" t="n"/>
      <c r="Q59" s="5" t="n"/>
      <c r="R59" s="5" t="n"/>
    </row>
    <row r="60">
      <c r="A60" s="18" t="n"/>
      <c r="B60" s="1" t="inlineStr">
        <is>
          <t>% du mode d'interaction Face à Face</t>
        </is>
      </c>
      <c r="F60" s="17">
        <f>IF(SUMPRODUCT((tblVisites[Annee]=2020)*(tblVisites[Secteur]="S1"))=0,"",SUMPRODUCT((tblVisites[Annee]=2020)*(tblVisites[Secteur]="S1")*tblVisites[FaceAFace])/SUMPRODUCT((tblVisites[Annee]=2020)*(tblVisites[Secteur]="S1")))</f>
        <v/>
      </c>
      <c r="G60" s="17">
        <f>IF(SUMPRODUCT((tblVisites[Annee]=2020)*(tblVisites[Secteur]="S2"))=0,"",SUMPRODUCT((tblVisites[Annee]=2020)*(tblVisites[Secteur]="S2")*tblVisites[FaceAFace])/SUMPRODUCT((tblVisites[Annee]=2020)*(tblVisites[Secteur]="S2")))</f>
        <v/>
      </c>
      <c r="H60" s="17">
        <f>IF(SUMPRODUCT((tblVisites[Annee]=2020)*(tblVisites[Secteur]="S3"))=0,"",SUMPRODUCT((tblVisites[Annee]=2020)*(tblVisites[Secteur]="S3")*tblVisites[FaceAFace])/SUMPRODUCT((tblVisites[Annee]=2020)*(tblVisites[Secteur]="S3")))</f>
        <v/>
      </c>
      <c r="I60" s="17">
        <f>IF(SUMPRODUCT((tblVisites[Annee]=2020)*(tblVisites[Secteur]="S4"))=0,"",SUMPRODUCT((tblVisites[Annee]=2020)*(tblVisites[Secteur]="S4")*tblVisites[FaceAFace])/SUMPRODUCT((tblVisites[Annee]=2020)*(tblVisites[Secteur]="S4")))</f>
        <v/>
      </c>
      <c r="J60" s="17">
        <f>IF(SUMPRODUCT((tblVisites[Annee]=2020)*(tblVisites[Secteur]="S5"))=0,"",SUMPRODUCT((tblVisites[Annee]=2020)*(tblVisites[Secteur]="S5")*tblVisites[FaceAFace])/SUMPRODUCT((tblVisites[Annee]=2020)*(tblVisites[Secteur]="S5")))</f>
        <v/>
      </c>
      <c r="K60" s="17">
        <f>IF(SUMPRODUCT((tblVisites[Annee]=2020)*(tblVisites[Secteur]="S6"))=0,"",SUMPRODUCT((tblVisites[Annee]=2020)*(tblVisites[Secteur]="S6")*tblVisites[FaceAFace])/SUMPRODUCT((tblVisites[Annee]=2020)*(tblVisites[Secteur]="S6")))</f>
        <v/>
      </c>
      <c r="M60" s="19" t="n"/>
      <c r="N60" s="6" t="n"/>
      <c r="O60" s="6" t="n"/>
      <c r="P60" s="6" t="n"/>
      <c r="Q60" s="6" t="n"/>
      <c r="R60" s="6" t="n"/>
    </row>
    <row r="61">
      <c r="A61" s="13" t="n"/>
    </row>
    <row r="64" ht="18" customHeight="1">
      <c r="A64" s="14" t="inlineStr">
        <is>
          <t>►</t>
        </is>
      </c>
      <c r="B64" s="4" t="inlineStr">
        <is>
          <t>Focus Produimax</t>
        </is>
      </c>
      <c r="C64" s="4" t="n"/>
    </row>
    <row r="65">
      <c r="D65" s="3" t="n"/>
    </row>
    <row r="66">
      <c r="D66" s="11" t="n"/>
      <c r="E66" s="1" t="inlineStr">
        <is>
          <t>Nombres de médecins spécialisés en Oncologie, Hématologie ou les deux</t>
        </is>
      </c>
      <c r="F66">
        <f>SUMPRODUCT(tblMedecins[IsOncoHemato])</f>
        <v/>
      </c>
    </row>
    <row r="67">
      <c r="D67" s="11" t="n"/>
      <c r="E67" s="1" t="inlineStr">
        <is>
          <t>Nombre de patients potentiels pour Produimax affiliés à un médecin Onco et/ou Hémato</t>
        </is>
      </c>
      <c r="F67">
        <f>SUMPRODUCT(N(tblMedecins[# patients potentiels pour Produimax]),tblMedecins[IsOncoHemato])</f>
        <v/>
      </c>
    </row>
    <row r="69">
      <c r="A69" s="12" t="n"/>
      <c r="B69" s="1" t="inlineStr">
        <is>
          <t>Nb patients potentiels pour Produimax affilié à un médecin Onco et/ou Hémato par secteur :</t>
        </is>
      </c>
      <c r="L69" s="2" t="n"/>
      <c r="M69" s="2" t="n"/>
    </row>
    <row r="70">
      <c r="B70" s="3" t="n"/>
      <c r="F70" s="2">
        <f>SUMPRODUCT(N(tblMedecins[# patients potentiels pour Produimax]),tblMedecins[IsOncoHemato],--(tblMedecins[Secteur]="S1"))</f>
        <v/>
      </c>
      <c r="G70" s="2">
        <f>SUMPRODUCT(N(tblMedecins[# patients potentiels pour Produimax]),tblMedecins[IsOncoHemato],--(tblMedecins[Secteur]="S2"))</f>
        <v/>
      </c>
      <c r="H70" s="2">
        <f>SUMPRODUCT(N(tblMedecins[# patients potentiels pour Produimax]),tblMedecins[IsOncoHemato],--(tblMedecins[Secteur]="S3"))</f>
        <v/>
      </c>
      <c r="I70" s="2">
        <f>SUMPRODUCT(N(tblMedecins[# patients potentiels pour Produimax]),tblMedecins[IsOncoHemato],--(tblMedecins[Secteur]="S4"))</f>
        <v/>
      </c>
      <c r="J70" s="2">
        <f>SUMPRODUCT(N(tblMedecins[# patients potentiels pour Produimax]),tblMedecins[IsOncoHemato],--(tblMedecins[Secteur]="S5"))</f>
        <v/>
      </c>
      <c r="K70" s="2">
        <f>SUMPRODUCT(N(tblMedecins[# patients potentiels pour Produimax]),tblMedecins[IsOncoHemato],--(tblMedecins[Secteur]="S6"))</f>
        <v/>
      </c>
      <c r="L70" s="2" t="n"/>
      <c r="M70" s="19" t="n"/>
    </row>
    <row r="71">
      <c r="A71" s="18" t="n"/>
      <c r="B71" s="3" t="n"/>
      <c r="F71" s="11" t="n"/>
      <c r="G71" s="11" t="n"/>
      <c r="H71" s="11" t="n"/>
      <c r="I71" s="11" t="n"/>
      <c r="J71" s="11" t="n"/>
      <c r="K71" s="1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Henri VIROL</dc:creator>
  <dcterms:created xmlns:dcterms="http://purl.org/dc/terms/" xmlns:xsi="http://www.w3.org/2001/XMLSchema-instance" xsi:type="dcterms:W3CDTF">2020-12-18T14:50:28Z</dcterms:created>
  <dcterms:modified xmlns:dcterms="http://purl.org/dc/terms/" xmlns:xsi="http://www.w3.org/2001/XMLSchema-instance" xsi:type="dcterms:W3CDTF">2025-10-26T12:09:44Z</dcterms:modified>
  <cp:lastModifiedBy>Martin VIBERT I BIOMEN</cp:lastModifiedBy>
  <cp:lastPrinted>2021-01-15T15:47:42Z</cp:lastPrinted>
</cp:coreProperties>
</file>