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<sst xmlns="http://schemas.openxmlformats.org/spreadsheetml/2006/main" count="8777" uniqueCount="347">
  <si>
    <t>ob_dep_dt</t>
  </si>
  <si>
    <t>ob_dep_tm</t>
  </si>
  <si>
    <t>ob_arr_tm</t>
  </si>
  <si>
    <t>ob_airline</t>
  </si>
  <si>
    <t>ob_stops</t>
  </si>
  <si>
    <t>ob_orig_arpt</t>
  </si>
  <si>
    <t>ob_dest_arpt</t>
  </si>
  <si>
    <t>rtrn_dep_dt</t>
  </si>
  <si>
    <t>rtrn_dep_tm</t>
  </si>
  <si>
    <t>rtrn_arr_tm</t>
  </si>
  <si>
    <t>rtrn_airline</t>
  </si>
  <si>
    <t>rtrn_stops</t>
  </si>
  <si>
    <t>rtrn_orig_arpt</t>
  </si>
  <si>
    <t>rtrn_dest_arpt</t>
  </si>
  <si>
    <t>cabin</t>
  </si>
  <si>
    <t>fare</t>
  </si>
  <si>
    <t>bkng_link</t>
  </si>
  <si>
    <t>6:30 pm</t>
  </si>
  <si>
    <t>5:50 am</t>
  </si>
  <si>
    <t>8:40 pm</t>
  </si>
  <si>
    <t>4:35 pm</t>
  </si>
  <si>
    <t>7:00 am</t>
  </si>
  <si>
    <t>2:19 pm</t>
  </si>
  <si>
    <t>1:25 pm</t>
  </si>
  <si>
    <t>10:00 am</t>
  </si>
  <si>
    <t>2:25 pm</t>
  </si>
  <si>
    <t>5:00 am</t>
  </si>
  <si>
    <t>10:20 am</t>
  </si>
  <si>
    <t>12:01 pm</t>
  </si>
  <si>
    <t>6:00 am</t>
  </si>
  <si>
    <t>8:00 am</t>
  </si>
  <si>
    <t>4:25 pm</t>
  </si>
  <si>
    <t>2:50 pm</t>
  </si>
  <si>
    <t>6:37 pm</t>
  </si>
  <si>
    <t>6:50 pm</t>
  </si>
  <si>
    <t>4:33 pm</t>
  </si>
  <si>
    <t>10:05 am</t>
  </si>
  <si>
    <t>2:39 pm</t>
  </si>
  <si>
    <t>6:42 pm</t>
  </si>
  <si>
    <t>12:27 pm</t>
  </si>
  <si>
    <t>5:30 am</t>
  </si>
  <si>
    <t>5:39 pm</t>
  </si>
  <si>
    <t>12:36 pm</t>
  </si>
  <si>
    <t>4:10 pm</t>
  </si>
  <si>
    <t>8:01 am</t>
  </si>
  <si>
    <t>4:45 pm</t>
  </si>
  <si>
    <t>5:00 pm</t>
  </si>
  <si>
    <t>9:53 am</t>
  </si>
  <si>
    <t>7:15 am</t>
  </si>
  <si>
    <t>3:10 pm</t>
  </si>
  <si>
    <t>11:50 am</t>
  </si>
  <si>
    <t>12:34 pm</t>
  </si>
  <si>
    <t>9:03 am</t>
  </si>
  <si>
    <t>6:29 pm</t>
  </si>
  <si>
    <t>12:49 pm</t>
  </si>
  <si>
    <t>10:45 am</t>
  </si>
  <si>
    <t>6:55 pm</t>
  </si>
  <si>
    <t>7:18 am</t>
  </si>
  <si>
    <t>8:20 am</t>
  </si>
  <si>
    <t>3:59 pm</t>
  </si>
  <si>
    <t>8:02 pm</t>
  </si>
  <si>
    <t>6:28 am</t>
  </si>
  <si>
    <t>9:45 pm</t>
  </si>
  <si>
    <t>6:59 am</t>
  </si>
  <si>
    <t>7:47 pm</t>
  </si>
  <si>
    <t>10:16 am</t>
  </si>
  <si>
    <t>1:49 pm</t>
  </si>
  <si>
    <t>12:59 pm</t>
  </si>
  <si>
    <t>1:45 pm</t>
  </si>
  <si>
    <t>7:30 pm</t>
  </si>
  <si>
    <t>9:00 am</t>
  </si>
  <si>
    <t>1:00 pm</t>
  </si>
  <si>
    <t>5:10 pm</t>
  </si>
  <si>
    <t>12:35 pm</t>
  </si>
  <si>
    <t>8:35 am</t>
  </si>
  <si>
    <t>7:50 pm</t>
  </si>
  <si>
    <t>10:54 am</t>
  </si>
  <si>
    <t>8:19 pm</t>
  </si>
  <si>
    <t>1:56 pm</t>
  </si>
  <si>
    <t>5:48 pm</t>
  </si>
  <si>
    <t>3:00 pm</t>
  </si>
  <si>
    <t>6:05 am</t>
  </si>
  <si>
    <t>9:40 pm</t>
  </si>
  <si>
    <t>11:34 am</t>
  </si>
  <si>
    <t>11:50 pm</t>
  </si>
  <si>
    <t>7:35 pm</t>
  </si>
  <si>
    <t>1:14 pm</t>
  </si>
  <si>
    <t>5:41 pm</t>
  </si>
  <si>
    <t>10:23 am</t>
  </si>
  <si>
    <t>3:42 pm</t>
  </si>
  <si>
    <t>5:31 pm</t>
  </si>
  <si>
    <t>10:22 pm</t>
  </si>
  <si>
    <t>8:52 pm</t>
  </si>
  <si>
    <t>11:57 pm</t>
  </si>
  <si>
    <t>11:56 pm</t>
  </si>
  <si>
    <t>9:17 pm</t>
  </si>
  <si>
    <t>5:37 pm</t>
  </si>
  <si>
    <t>2:29 pm</t>
  </si>
  <si>
    <t>10:21 am</t>
  </si>
  <si>
    <t>10:46 pm</t>
  </si>
  <si>
    <t>10:36 pm</t>
  </si>
  <si>
    <t>10:56 pm</t>
  </si>
  <si>
    <t>8:14 pm</t>
  </si>
  <si>
    <t>1:33 pm</t>
  </si>
  <si>
    <t>5:26 pm</t>
  </si>
  <si>
    <t>2:12 pm</t>
  </si>
  <si>
    <t>11:38 pm</t>
  </si>
  <si>
    <t>3:35 pm</t>
  </si>
  <si>
    <t>12:12 pm</t>
  </si>
  <si>
    <t>10:17 am</t>
  </si>
  <si>
    <t>5:47 pm</t>
  </si>
  <si>
    <t>9:49 pm</t>
  </si>
  <si>
    <t>10:29 am</t>
  </si>
  <si>
    <t>11:18 pm</t>
  </si>
  <si>
    <t>10:13 am</t>
  </si>
  <si>
    <t>10:26 am</t>
  </si>
  <si>
    <t>2:18 pm</t>
  </si>
  <si>
    <t>10:39 am</t>
  </si>
  <si>
    <t>2:47 pm</t>
  </si>
  <si>
    <t>6:49 pm</t>
  </si>
  <si>
    <t>4:49 pm</t>
  </si>
  <si>
    <t>9:50 pm</t>
  </si>
  <si>
    <t>American</t>
  </si>
  <si>
    <t>Delta</t>
  </si>
  <si>
    <t>United</t>
  </si>
  <si>
    <t>DFW</t>
  </si>
  <si>
    <t>DAL</t>
  </si>
  <si>
    <t>TUL</t>
  </si>
  <si>
    <t>XNA</t>
  </si>
  <si>
    <t>DCA</t>
  </si>
  <si>
    <t>IAD</t>
  </si>
  <si>
    <t>SDF</t>
  </si>
  <si>
    <t>LEX</t>
  </si>
  <si>
    <t>8:34 pm</t>
  </si>
  <si>
    <t>8:04 am</t>
  </si>
  <si>
    <t>6:12 am</t>
  </si>
  <si>
    <t>7:30 am</t>
  </si>
  <si>
    <t>6:41 pm</t>
  </si>
  <si>
    <t>10:55 am</t>
  </si>
  <si>
    <t>2:35 pm</t>
  </si>
  <si>
    <t>6:08 am</t>
  </si>
  <si>
    <t>4:09 pm</t>
  </si>
  <si>
    <t>8:32 pm</t>
  </si>
  <si>
    <t>10:10 am</t>
  </si>
  <si>
    <t>7:45 pm</t>
  </si>
  <si>
    <t>7:10 am</t>
  </si>
  <si>
    <t>3:45 pm</t>
  </si>
  <si>
    <t>1:30 pm</t>
  </si>
  <si>
    <t>6:22 pm</t>
  </si>
  <si>
    <t>9:09 am</t>
  </si>
  <si>
    <t>6:36 am</t>
  </si>
  <si>
    <t>6:53 am</t>
  </si>
  <si>
    <t>5:13 pm</t>
  </si>
  <si>
    <t>7:02 pm</t>
  </si>
  <si>
    <t>6:49 am</t>
  </si>
  <si>
    <t>6:11 am</t>
  </si>
  <si>
    <t>10:47 am</t>
  </si>
  <si>
    <t>6:17 pm</t>
  </si>
  <si>
    <t>8:24 pm</t>
  </si>
  <si>
    <t>7:56 am</t>
  </si>
  <si>
    <t>6:10 am</t>
  </si>
  <si>
    <t>9:35 am</t>
  </si>
  <si>
    <t>1:55 pm</t>
  </si>
  <si>
    <t>12:15 pm</t>
  </si>
  <si>
    <t>9:20 am</t>
  </si>
  <si>
    <t>7:28 am</t>
  </si>
  <si>
    <t>8:00 pm</t>
  </si>
  <si>
    <t>2:21 pm</t>
  </si>
  <si>
    <t>3:55 pm</t>
  </si>
  <si>
    <t>7:43 pm</t>
  </si>
  <si>
    <t>12:25 am+1</t>
  </si>
  <si>
    <t>9:33 am</t>
  </si>
  <si>
    <t>1:57 pm</t>
  </si>
  <si>
    <t>11:15 am</t>
  </si>
  <si>
    <t>3:34 pm</t>
  </si>
  <si>
    <t>5:49 pm</t>
  </si>
  <si>
    <t>11:35 am</t>
  </si>
  <si>
    <t>9:13 am</t>
  </si>
  <si>
    <t>11:35 pm</t>
  </si>
  <si>
    <t>9:19 am</t>
  </si>
  <si>
    <t>9:39 pm</t>
  </si>
  <si>
    <t>12:44 pm</t>
  </si>
  <si>
    <t>9:16 am</t>
  </si>
  <si>
    <t>8:11 pm</t>
  </si>
  <si>
    <t>12:00 pm</t>
  </si>
  <si>
    <t>10:42 am</t>
  </si>
  <si>
    <t>10:52 am</t>
  </si>
  <si>
    <t>9:50 am</t>
  </si>
  <si>
    <t>9:24 pm</t>
  </si>
  <si>
    <t>8:20 pm</t>
  </si>
  <si>
    <t>10:10 pm</t>
  </si>
  <si>
    <t>10:02 am</t>
  </si>
  <si>
    <t>5:50 pm</t>
  </si>
  <si>
    <t>7:27 pm</t>
  </si>
  <si>
    <t>9:57 pm</t>
  </si>
  <si>
    <t>7:50 am</t>
  </si>
  <si>
    <t>12:24 pm</t>
  </si>
  <si>
    <t>7:56 pm</t>
  </si>
  <si>
    <t>11:55 pm</t>
  </si>
  <si>
    <t>10:59 am</t>
  </si>
  <si>
    <t>11:52 am</t>
  </si>
  <si>
    <t>7:43 am</t>
  </si>
  <si>
    <t>8:22 pm</t>
  </si>
  <si>
    <t>10:52 pm</t>
  </si>
  <si>
    <t>11:25 pm</t>
  </si>
  <si>
    <t>7:35 am</t>
  </si>
  <si>
    <t>11:14 am</t>
  </si>
  <si>
    <t>3:29 pm</t>
  </si>
  <si>
    <t>11:43 am</t>
  </si>
  <si>
    <t>12:06 am+1</t>
  </si>
  <si>
    <t>12:38 pm</t>
  </si>
  <si>
    <t>7:34 pm</t>
  </si>
  <si>
    <t>10:49 pm</t>
  </si>
  <si>
    <t>Basic Economy</t>
  </si>
  <si>
    <t>Main Cabin</t>
  </si>
  <si>
    <t>Economy</t>
  </si>
  <si>
    <t>Main Plus</t>
  </si>
  <si>
    <t>Comfort +</t>
  </si>
  <si>
    <t>Economy (fully refundable)</t>
  </si>
  <si>
    <t>Basic Economy, Economy</t>
  </si>
  <si>
    <t>$373</t>
  </si>
  <si>
    <t>$443</t>
  </si>
  <si>
    <t>$372</t>
  </si>
  <si>
    <t>$442</t>
  </si>
  <si>
    <t>$557</t>
  </si>
  <si>
    <t>$679</t>
  </si>
  <si>
    <t>$556</t>
  </si>
  <si>
    <t>$618</t>
  </si>
  <si>
    <t>$567</t>
  </si>
  <si>
    <t>$689</t>
  </si>
  <si>
    <t>$541</t>
  </si>
  <si>
    <t>$607</t>
  </si>
  <si>
    <t>$383</t>
  </si>
  <si>
    <t>$453</t>
  </si>
  <si>
    <t>$402</t>
  </si>
  <si>
    <t>$472</t>
  </si>
  <si>
    <t>$480</t>
  </si>
  <si>
    <t>$600</t>
  </si>
  <si>
    <t>$630</t>
  </si>
  <si>
    <t>$750</t>
  </si>
  <si>
    <t>$570</t>
  </si>
  <si>
    <t>$690</t>
  </si>
  <si>
    <t>$738</t>
  </si>
  <si>
    <t>$858</t>
  </si>
  <si>
    <t>$727</t>
  </si>
  <si>
    <t>$847</t>
  </si>
  <si>
    <t>$346</t>
  </si>
  <si>
    <t>$416</t>
  </si>
  <si>
    <t>$486</t>
  </si>
  <si>
    <t>$278</t>
  </si>
  <si>
    <t>$348</t>
  </si>
  <si>
    <t>$389</t>
  </si>
  <si>
    <t>$459</t>
  </si>
  <si>
    <t>$393</t>
  </si>
  <si>
    <t>$458</t>
  </si>
  <si>
    <t>$452</t>
  </si>
  <si>
    <t>$522</t>
  </si>
  <si>
    <t>$428</t>
  </si>
  <si>
    <t>$499</t>
  </si>
  <si>
    <t>$353</t>
  </si>
  <si>
    <t>$423</t>
  </si>
  <si>
    <t>$308</t>
  </si>
  <si>
    <t>$378</t>
  </si>
  <si>
    <t>$248</t>
  </si>
  <si>
    <t>$268</t>
  </si>
  <si>
    <t>$328</t>
  </si>
  <si>
    <t>$338</t>
  </si>
  <si>
    <t>$298</t>
  </si>
  <si>
    <t>$358</t>
  </si>
  <si>
    <t>$463</t>
  </si>
  <si>
    <t>$493</t>
  </si>
  <si>
    <t>$433</t>
  </si>
  <si>
    <t>$503</t>
  </si>
  <si>
    <t>$368</t>
  </si>
  <si>
    <t>$438</t>
  </si>
  <si>
    <t>$408</t>
  </si>
  <si>
    <t>$478</t>
  </si>
  <si>
    <t>$229</t>
  </si>
  <si>
    <t>$289</t>
  </si>
  <si>
    <t>$263</t>
  </si>
  <si>
    <t>$323</t>
  </si>
  <si>
    <t>$297</t>
  </si>
  <si>
    <t>$357</t>
  </si>
  <si>
    <t>$371</t>
  </si>
  <si>
    <t>$485</t>
  </si>
  <si>
    <t>$405</t>
  </si>
  <si>
    <t>$519</t>
  </si>
  <si>
    <t>$253</t>
  </si>
  <si>
    <t>$313</t>
  </si>
  <si>
    <t>$287</t>
  </si>
  <si>
    <t>$347</t>
  </si>
  <si>
    <t>$273</t>
  </si>
  <si>
    <t>$333</t>
  </si>
  <si>
    <t>$259</t>
  </si>
  <si>
    <t>$319</t>
  </si>
  <si>
    <t>$367</t>
  </si>
  <si>
    <t>$427</t>
  </si>
  <si>
    <t>$396</t>
  </si>
  <si>
    <t>$456</t>
  </si>
  <si>
    <t>$269</t>
  </si>
  <si>
    <t>$329</t>
  </si>
  <si>
    <t>$349</t>
  </si>
  <si>
    <t>$379</t>
  </si>
  <si>
    <t>$399</t>
  </si>
  <si>
    <t>$429</t>
  </si>
  <si>
    <t>$209</t>
  </si>
  <si>
    <t>$243</t>
  </si>
  <si>
    <t>$303</t>
  </si>
  <si>
    <t>$304</t>
  </si>
  <si>
    <t>$387</t>
  </si>
  <si>
    <t>$414</t>
  </si>
  <si>
    <t>$504</t>
  </si>
  <si>
    <t>$448</t>
  </si>
  <si>
    <t>$538</t>
  </si>
  <si>
    <t>$380</t>
  </si>
  <si>
    <t>$470</t>
  </si>
  <si>
    <t>$440</t>
  </si>
  <si>
    <t>$514</t>
  </si>
  <si>
    <t>$464</t>
  </si>
  <si>
    <t>$512</t>
  </si>
  <si>
    <t>$524</t>
  </si>
  <si>
    <t>$634</t>
  </si>
  <si>
    <t>$247</t>
  </si>
  <si>
    <t>$307</t>
  </si>
  <si>
    <t>$341</t>
  </si>
  <si>
    <t>$391</t>
  </si>
  <si>
    <t>$451</t>
  </si>
  <si>
    <t>$249</t>
  </si>
  <si>
    <t>$311</t>
  </si>
  <si>
    <t>$363</t>
  </si>
  <si>
    <t>$397</t>
  </si>
  <si>
    <t>$437</t>
  </si>
  <si>
    <t>$467</t>
  </si>
  <si>
    <t>$571</t>
  </si>
  <si>
    <t>$426</t>
  </si>
  <si>
    <t>$466</t>
  </si>
  <si>
    <t>$476</t>
  </si>
  <si>
    <t>$506</t>
  </si>
  <si>
    <t>$610</t>
  </si>
  <si>
    <t>$660</t>
  </si>
  <si>
    <t>$546</t>
  </si>
  <si>
    <t>$650</t>
  </si>
  <si>
    <t>$477</t>
  </si>
  <si>
    <t>$586</t>
  </si>
  <si>
    <t>$457</t>
  </si>
  <si>
    <t>$487</t>
  </si>
  <si>
    <t>$492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</si>
</sst>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31"/>
  <sheetViews>
    <sheetView tabSelected="1" workbookViewId="0"/>
  </sheetViews>
  <sheetFormatPr defaultRowHeight="15"/>
  <cols>
    <col min="1" max="1" width="10.7109375" bestFit="1" customWidth="1"/>
    <col min="2" max="2" width="11.140625" bestFit="1" customWidth="1"/>
    <col min="3" max="3" width="10.140625" bestFit="1" customWidth="1"/>
    <col min="4" max="4" width="10" bestFit="1" customWidth="1"/>
    <col min="5" max="5" width="9" bestFit="1" customWidth="1"/>
    <col min="6" max="6" width="12.28515625" bestFit="1" customWidth="1"/>
    <col min="7" max="7" width="12.7109375" bestFit="1" customWidth="1"/>
    <col min="8" max="8" width="11.5703125" bestFit="1" customWidth="1"/>
    <col min="9" max="9" width="12.140625" bestFit="1" customWidth="1"/>
    <col min="10" max="10" width="11.140625" bestFit="1" customWidth="1"/>
    <col min="11" max="11" width="11" bestFit="1" customWidth="1"/>
    <col min="12" max="12" width="10" bestFit="1" customWidth="1"/>
    <col min="13" max="13" width="13.28515625" bestFit="1" customWidth="1"/>
    <col min="14" max="14" width="13.7109375" bestFit="1" customWidth="1"/>
    <col min="15" max="15" width="25.140625" bestFit="1" customWidth="1"/>
    <col min="16" max="16" width="5" bestFit="1" customWidth="1"/>
    <col min="17" max="17" width="9.57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45883</v>
      </c>
      <c r="B2" t="s">
        <v>17</v>
      </c>
      <c r="C2" t="s">
        <v>82</v>
      </c>
      <c r="D2" t="s">
        <v>122</v>
      </c>
      <c r="E2">
        <v>0</v>
      </c>
      <c r="F2" t="s">
        <v>125</v>
      </c>
      <c r="G2" t="s">
        <v>131</v>
      </c>
      <c r="H2" s="2">
        <v>45886</v>
      </c>
      <c r="I2" t="s">
        <v>133</v>
      </c>
      <c r="J2" t="s">
        <v>121</v>
      </c>
      <c r="K2" t="s">
        <v>122</v>
      </c>
      <c r="L2">
        <v>0</v>
      </c>
      <c r="M2" t="s">
        <v>131</v>
      </c>
      <c r="N2" t="s">
        <v>125</v>
      </c>
      <c r="O2" t="s">
        <v>213</v>
      </c>
      <c r="P2" t="s">
        <v>220</v>
      </c>
      <c r="Q2">
        <f>HYPERLINK("https://www.kayak.com/book/flight?code=orBCBEPxQG.sIt2B02c_IY.37295.2603e09c988fb85b498bb5ad588873f6&amp;h=24a86968177a&amp;sub=F8821695246064066208E07dbf28de7c&amp;pageOrigin=F..RP.FE.M1", "Book Me!")</f>
        <v>0</v>
      </c>
    </row>
    <row r="3" spans="1:17">
      <c r="A3" s="2">
        <v>45883</v>
      </c>
      <c r="B3" t="s">
        <v>17</v>
      </c>
      <c r="C3" t="s">
        <v>82</v>
      </c>
      <c r="D3" t="s">
        <v>122</v>
      </c>
      <c r="E3">
        <v>0</v>
      </c>
      <c r="F3" t="s">
        <v>125</v>
      </c>
      <c r="G3" t="s">
        <v>131</v>
      </c>
      <c r="H3" s="2">
        <v>45886</v>
      </c>
      <c r="I3" t="s">
        <v>133</v>
      </c>
      <c r="J3" t="s">
        <v>121</v>
      </c>
      <c r="K3" t="s">
        <v>122</v>
      </c>
      <c r="L3">
        <v>0</v>
      </c>
      <c r="M3" t="s">
        <v>131</v>
      </c>
      <c r="N3" t="s">
        <v>125</v>
      </c>
      <c r="O3" t="s">
        <v>214</v>
      </c>
      <c r="P3" t="s">
        <v>221</v>
      </c>
      <c r="Q3">
        <f>HYPERLINK("https://www.kayak.com/book/flight?code=orBCBEPxQG.sIt2B02c_IY.44296.2603e09c988fb85b498bb5ad588873f6&amp;h=2f8cfafb15ef&amp;sub=F8821695248769493236E02fb347ec4d&amp;pageOrigin=F..RP.FE.M1", "Book Me!")</f>
        <v>0</v>
      </c>
    </row>
    <row r="4" spans="1:17">
      <c r="A4" s="2">
        <v>45883</v>
      </c>
      <c r="B4" t="s">
        <v>18</v>
      </c>
      <c r="C4" t="s">
        <v>83</v>
      </c>
      <c r="D4" t="s">
        <v>123</v>
      </c>
      <c r="E4">
        <v>1</v>
      </c>
      <c r="F4" t="s">
        <v>125</v>
      </c>
      <c r="G4" t="s">
        <v>131</v>
      </c>
      <c r="H4" s="2">
        <v>45886</v>
      </c>
      <c r="I4" t="s">
        <v>58</v>
      </c>
      <c r="J4" t="s">
        <v>163</v>
      </c>
      <c r="K4" t="s">
        <v>123</v>
      </c>
      <c r="L4">
        <v>1</v>
      </c>
      <c r="M4" t="s">
        <v>131</v>
      </c>
      <c r="N4" t="s">
        <v>125</v>
      </c>
      <c r="O4" t="s">
        <v>213</v>
      </c>
      <c r="P4" t="s">
        <v>222</v>
      </c>
      <c r="Q4">
        <f>HYPERLINK("https://www.kayak.com/book/flight?code=orBCBEPxQG.ToX9mfccdpY.44196.808214b2c00a33fdd19dc101b1238cdf&amp;h=6c396c5f2fe1&amp;sub=F-7946857579668829816E01e7e0ae2c5&amp;pageOrigin=F..RP.FE.M2", "Book Me!")</f>
        <v>0</v>
      </c>
    </row>
    <row r="5" spans="1:17">
      <c r="A5" s="2">
        <v>45883</v>
      </c>
      <c r="B5" t="s">
        <v>18</v>
      </c>
      <c r="C5" t="s">
        <v>83</v>
      </c>
      <c r="D5" t="s">
        <v>123</v>
      </c>
      <c r="E5">
        <v>1</v>
      </c>
      <c r="F5" t="s">
        <v>125</v>
      </c>
      <c r="G5" t="s">
        <v>131</v>
      </c>
      <c r="H5" s="2">
        <v>45886</v>
      </c>
      <c r="I5" t="s">
        <v>58</v>
      </c>
      <c r="J5" t="s">
        <v>163</v>
      </c>
      <c r="K5" t="s">
        <v>123</v>
      </c>
      <c r="L5">
        <v>1</v>
      </c>
      <c r="M5" t="s">
        <v>131</v>
      </c>
      <c r="N5" t="s">
        <v>125</v>
      </c>
      <c r="O5" t="s">
        <v>214</v>
      </c>
      <c r="P5" t="s">
        <v>223</v>
      </c>
      <c r="Q5">
        <f>HYPERLINK("https://www.kayak.com/book/flight?code=orBCBEPxQG.ToX9mfccdpY.37196.808214b2c00a33fdd19dc101b1238cdf&amp;h=cca3fa971437&amp;sub=F-7946857580352527409E036875c54a5&amp;pageOrigin=F..RP.FE.M2", "Book Me!")</f>
        <v>0</v>
      </c>
    </row>
    <row r="6" spans="1:17">
      <c r="A6" s="2">
        <v>45883</v>
      </c>
      <c r="B6" t="s">
        <v>17</v>
      </c>
      <c r="C6" t="s">
        <v>82</v>
      </c>
      <c r="D6" t="s">
        <v>122</v>
      </c>
      <c r="E6">
        <v>0</v>
      </c>
      <c r="F6" t="s">
        <v>125</v>
      </c>
      <c r="G6" t="s">
        <v>131</v>
      </c>
      <c r="H6" s="2">
        <v>45886</v>
      </c>
      <c r="I6" t="s">
        <v>134</v>
      </c>
      <c r="J6" t="s">
        <v>164</v>
      </c>
      <c r="K6" t="s">
        <v>122</v>
      </c>
      <c r="L6">
        <v>0</v>
      </c>
      <c r="M6" t="s">
        <v>131</v>
      </c>
      <c r="N6" t="s">
        <v>125</v>
      </c>
      <c r="O6" t="s">
        <v>213</v>
      </c>
      <c r="P6" t="s">
        <v>220</v>
      </c>
      <c r="Q6">
        <f>HYPERLINK("https://www.kayak.com/book/flight?code=orBCBEPxQG.sIt2B02c_IY.37295.f3ea857d9d8aeec18ba2781b9ef25dbe&amp;h=3de06cbbb0b3&amp;sub=F8821695248480482332E07dbf28de7c&amp;pageOrigin=F..RP.FE.M3", "Book Me!")</f>
        <v>0</v>
      </c>
    </row>
    <row r="7" spans="1:17">
      <c r="A7" s="2">
        <v>45883</v>
      </c>
      <c r="B7" t="s">
        <v>17</v>
      </c>
      <c r="C7" t="s">
        <v>82</v>
      </c>
      <c r="D7" t="s">
        <v>122</v>
      </c>
      <c r="E7">
        <v>0</v>
      </c>
      <c r="F7" t="s">
        <v>125</v>
      </c>
      <c r="G7" t="s">
        <v>131</v>
      </c>
      <c r="H7" s="2">
        <v>45886</v>
      </c>
      <c r="I7" t="s">
        <v>134</v>
      </c>
      <c r="J7" t="s">
        <v>164</v>
      </c>
      <c r="K7" t="s">
        <v>122</v>
      </c>
      <c r="L7">
        <v>0</v>
      </c>
      <c r="M7" t="s">
        <v>131</v>
      </c>
      <c r="N7" t="s">
        <v>125</v>
      </c>
      <c r="O7" t="s">
        <v>214</v>
      </c>
      <c r="P7" t="s">
        <v>221</v>
      </c>
      <c r="Q7">
        <f>HYPERLINK("https://www.kayak.com/book/flight?code=orBCBEPxQG.sIt2B02c_IY.44296.f3ea857d9d8aeec18ba2781b9ef25dbe&amp;h=7fdb785060d8&amp;sub=F8821695247933405534E02fb347ec4d&amp;pageOrigin=F..RP.FE.M3", "Book Me!")</f>
        <v>0</v>
      </c>
    </row>
    <row r="8" spans="1:17">
      <c r="A8" s="2">
        <v>45883</v>
      </c>
      <c r="B8" t="s">
        <v>17</v>
      </c>
      <c r="C8" t="s">
        <v>82</v>
      </c>
      <c r="D8" t="s">
        <v>122</v>
      </c>
      <c r="E8">
        <v>0</v>
      </c>
      <c r="F8" t="s">
        <v>125</v>
      </c>
      <c r="G8" t="s">
        <v>131</v>
      </c>
      <c r="H8" s="2">
        <v>45886</v>
      </c>
      <c r="I8" t="s">
        <v>135</v>
      </c>
      <c r="J8" t="s">
        <v>165</v>
      </c>
      <c r="K8" t="s">
        <v>122</v>
      </c>
      <c r="L8">
        <v>0</v>
      </c>
      <c r="M8" t="s">
        <v>131</v>
      </c>
      <c r="N8" t="s">
        <v>125</v>
      </c>
      <c r="O8" t="s">
        <v>213</v>
      </c>
      <c r="P8" t="s">
        <v>220</v>
      </c>
      <c r="Q8">
        <f>HYPERLINK("https://www.kayak.com/book/flight?code=orBCBEPxQG.sIt2B02c_IY.44296.6f9561b119e21071585aa2508bc35f6c&amp;h=5775d58e778e&amp;sub=F8821695246803587177E02fb347ec4d&amp;pageOrigin=F..RP.FE.M5", "Book Me!")</f>
        <v>0</v>
      </c>
    </row>
    <row r="9" spans="1:17">
      <c r="A9" s="2">
        <v>45883</v>
      </c>
      <c r="B9" t="s">
        <v>17</v>
      </c>
      <c r="C9" t="s">
        <v>82</v>
      </c>
      <c r="D9" t="s">
        <v>122</v>
      </c>
      <c r="E9">
        <v>0</v>
      </c>
      <c r="F9" t="s">
        <v>125</v>
      </c>
      <c r="G9" t="s">
        <v>131</v>
      </c>
      <c r="H9" s="2">
        <v>45886</v>
      </c>
      <c r="I9" t="s">
        <v>135</v>
      </c>
      <c r="J9" t="s">
        <v>165</v>
      </c>
      <c r="K9" t="s">
        <v>122</v>
      </c>
      <c r="L9">
        <v>0</v>
      </c>
      <c r="M9" t="s">
        <v>131</v>
      </c>
      <c r="N9" t="s">
        <v>125</v>
      </c>
      <c r="O9" t="s">
        <v>214</v>
      </c>
      <c r="P9" t="s">
        <v>221</v>
      </c>
      <c r="Q9">
        <f>HYPERLINK("https://www.kayak.com/book/flight?code=orBCBEPxQG.sIt2B02c_IY.37295.6f9561b119e21071585aa2508bc35f6c&amp;h=095a1103ac9f&amp;sub=F8821695246989065574E07dbf28de7c&amp;pageOrigin=F..RP.FE.M5", "Book Me!")</f>
        <v>0</v>
      </c>
    </row>
    <row r="10" spans="1:17">
      <c r="A10" s="2">
        <v>45883</v>
      </c>
      <c r="B10" t="s">
        <v>19</v>
      </c>
      <c r="C10" t="s">
        <v>84</v>
      </c>
      <c r="D10" t="s">
        <v>122</v>
      </c>
      <c r="E10">
        <v>0</v>
      </c>
      <c r="F10" t="s">
        <v>125</v>
      </c>
      <c r="G10" t="s">
        <v>131</v>
      </c>
      <c r="H10" s="2">
        <v>45886</v>
      </c>
      <c r="I10" t="s">
        <v>133</v>
      </c>
      <c r="J10" t="s">
        <v>121</v>
      </c>
      <c r="K10" t="s">
        <v>122</v>
      </c>
      <c r="L10">
        <v>0</v>
      </c>
      <c r="M10" t="s">
        <v>131</v>
      </c>
      <c r="N10" t="s">
        <v>125</v>
      </c>
      <c r="O10" t="s">
        <v>213</v>
      </c>
      <c r="P10" t="s">
        <v>220</v>
      </c>
      <c r="Q10">
        <f>HYPERLINK("https://www.kayak.com/book/flight?code=orBCBEPxQG.sIt2B02c_IY.37295.afbec19190bc7948e5ab0405a79241b5&amp;h=24aae92e26be&amp;sub=F8821695246074257681E07dbf28de7c&amp;pageOrigin=F..RP.FE.M6", "Book Me!")</f>
        <v>0</v>
      </c>
    </row>
    <row r="11" spans="1:17">
      <c r="A11" s="2">
        <v>45883</v>
      </c>
      <c r="B11" t="s">
        <v>19</v>
      </c>
      <c r="C11" t="s">
        <v>84</v>
      </c>
      <c r="D11" t="s">
        <v>122</v>
      </c>
      <c r="E11">
        <v>0</v>
      </c>
      <c r="F11" t="s">
        <v>125</v>
      </c>
      <c r="G11" t="s">
        <v>131</v>
      </c>
      <c r="H11" s="2">
        <v>45886</v>
      </c>
      <c r="I11" t="s">
        <v>133</v>
      </c>
      <c r="J11" t="s">
        <v>121</v>
      </c>
      <c r="K11" t="s">
        <v>122</v>
      </c>
      <c r="L11">
        <v>0</v>
      </c>
      <c r="M11" t="s">
        <v>131</v>
      </c>
      <c r="N11" t="s">
        <v>125</v>
      </c>
      <c r="O11" t="s">
        <v>214</v>
      </c>
      <c r="P11" t="s">
        <v>221</v>
      </c>
      <c r="Q11">
        <f>HYPERLINK("https://www.kayak.com/book/flight?code=orBCBEPxQG.sIt2B02c_IY.44296.afbec19190bc7948e5ab0405a79241b5&amp;h=a45f6b9d1e31&amp;sub=F8821695248202354851E02fb347ec4d&amp;pageOrigin=F..RP.FE.M6", "Book Me!")</f>
        <v>0</v>
      </c>
    </row>
    <row r="12" spans="1:17">
      <c r="A12" s="2">
        <v>45883</v>
      </c>
      <c r="B12" t="s">
        <v>19</v>
      </c>
      <c r="C12" t="s">
        <v>84</v>
      </c>
      <c r="D12" t="s">
        <v>122</v>
      </c>
      <c r="E12">
        <v>0</v>
      </c>
      <c r="F12" t="s">
        <v>125</v>
      </c>
      <c r="G12" t="s">
        <v>131</v>
      </c>
      <c r="H12" s="2">
        <v>45886</v>
      </c>
      <c r="I12" t="s">
        <v>134</v>
      </c>
      <c r="J12" t="s">
        <v>164</v>
      </c>
      <c r="K12" t="s">
        <v>122</v>
      </c>
      <c r="L12">
        <v>0</v>
      </c>
      <c r="M12" t="s">
        <v>131</v>
      </c>
      <c r="N12" t="s">
        <v>125</v>
      </c>
      <c r="O12" t="s">
        <v>213</v>
      </c>
      <c r="P12" t="s">
        <v>220</v>
      </c>
      <c r="Q12">
        <f>HYPERLINK("https://www.kayak.com/book/flight?code=orBCBEPxQG.sIt2B02c_IY.44296.3bae9f70eaa28238505de2a3b4d0fccb&amp;h=54c9fc5b7a58&amp;sub=F8821695246416582831E02fb347ec4d&amp;pageOrigin=F..RP.FE.M8", "Book Me!")</f>
        <v>0</v>
      </c>
    </row>
    <row r="13" spans="1:17">
      <c r="A13" s="2">
        <v>45883</v>
      </c>
      <c r="B13" t="s">
        <v>19</v>
      </c>
      <c r="C13" t="s">
        <v>84</v>
      </c>
      <c r="D13" t="s">
        <v>122</v>
      </c>
      <c r="E13">
        <v>0</v>
      </c>
      <c r="F13" t="s">
        <v>125</v>
      </c>
      <c r="G13" t="s">
        <v>131</v>
      </c>
      <c r="H13" s="2">
        <v>45886</v>
      </c>
      <c r="I13" t="s">
        <v>134</v>
      </c>
      <c r="J13" t="s">
        <v>164</v>
      </c>
      <c r="K13" t="s">
        <v>122</v>
      </c>
      <c r="L13">
        <v>0</v>
      </c>
      <c r="M13" t="s">
        <v>131</v>
      </c>
      <c r="N13" t="s">
        <v>125</v>
      </c>
      <c r="O13" t="s">
        <v>214</v>
      </c>
      <c r="P13" t="s">
        <v>221</v>
      </c>
      <c r="Q13">
        <f>HYPERLINK("https://www.kayak.com/book/flight?code=orBCBEPxQG.sIt2B02c_IY.37295.3bae9f70eaa28238505de2a3b4d0fccb&amp;h=dbfec284193a&amp;sub=F8821695245122086558E07dbf28de7c&amp;pageOrigin=F..RP.FE.M8", "Book Me!")</f>
        <v>0</v>
      </c>
    </row>
    <row r="14" spans="1:17">
      <c r="A14" s="2">
        <v>45883</v>
      </c>
      <c r="B14" t="s">
        <v>19</v>
      </c>
      <c r="C14" t="s">
        <v>84</v>
      </c>
      <c r="D14" t="s">
        <v>122</v>
      </c>
      <c r="E14">
        <v>0</v>
      </c>
      <c r="F14" t="s">
        <v>125</v>
      </c>
      <c r="G14" t="s">
        <v>131</v>
      </c>
      <c r="H14" s="2">
        <v>45886</v>
      </c>
      <c r="I14" t="s">
        <v>135</v>
      </c>
      <c r="J14" t="s">
        <v>165</v>
      </c>
      <c r="K14" t="s">
        <v>122</v>
      </c>
      <c r="L14">
        <v>0</v>
      </c>
      <c r="M14" t="s">
        <v>131</v>
      </c>
      <c r="N14" t="s">
        <v>125</v>
      </c>
      <c r="O14" t="s">
        <v>213</v>
      </c>
      <c r="P14" t="s">
        <v>220</v>
      </c>
      <c r="Q14">
        <f>HYPERLINK("https://www.kayak.com/book/flight?code=orBCBEPxQG.sIt2B02c_IY.44296.c737235a3d11defdffbfd2a3aa2d0cb7&amp;h=ed1723c4ba06&amp;sub=F8821695246309907612E02fb347ec4d&amp;pageOrigin=F..RP.FE.M9", "Book Me!")</f>
        <v>0</v>
      </c>
    </row>
    <row r="15" spans="1:17">
      <c r="A15" s="2">
        <v>45883</v>
      </c>
      <c r="B15" t="s">
        <v>19</v>
      </c>
      <c r="C15" t="s">
        <v>84</v>
      </c>
      <c r="D15" t="s">
        <v>122</v>
      </c>
      <c r="E15">
        <v>0</v>
      </c>
      <c r="F15" t="s">
        <v>125</v>
      </c>
      <c r="G15" t="s">
        <v>131</v>
      </c>
      <c r="H15" s="2">
        <v>45886</v>
      </c>
      <c r="I15" t="s">
        <v>135</v>
      </c>
      <c r="J15" t="s">
        <v>165</v>
      </c>
      <c r="K15" t="s">
        <v>122</v>
      </c>
      <c r="L15">
        <v>0</v>
      </c>
      <c r="M15" t="s">
        <v>131</v>
      </c>
      <c r="N15" t="s">
        <v>125</v>
      </c>
      <c r="O15" t="s">
        <v>214</v>
      </c>
      <c r="P15" t="s">
        <v>221</v>
      </c>
      <c r="Q15">
        <f>HYPERLINK("https://www.kayak.com/book/flight?code=orBCBEPxQG.sIt2B02c_IY.37295.c737235a3d11defdffbfd2a3aa2d0cb7&amp;h=292e452c2c4d&amp;sub=F8821695249092713314E07dbf28de7c&amp;pageOrigin=F..RP.FE.M9", "Book Me!")</f>
        <v>0</v>
      </c>
    </row>
    <row r="16" spans="1:17">
      <c r="A16" s="2">
        <v>45883</v>
      </c>
      <c r="B16" t="s">
        <v>20</v>
      </c>
      <c r="C16" t="s">
        <v>64</v>
      </c>
      <c r="D16" t="s">
        <v>122</v>
      </c>
      <c r="E16">
        <v>0</v>
      </c>
      <c r="F16" t="s">
        <v>125</v>
      </c>
      <c r="G16" t="s">
        <v>131</v>
      </c>
      <c r="H16" s="2">
        <v>45886</v>
      </c>
      <c r="I16" t="s">
        <v>134</v>
      </c>
      <c r="J16" t="s">
        <v>164</v>
      </c>
      <c r="K16" t="s">
        <v>122</v>
      </c>
      <c r="L16">
        <v>0</v>
      </c>
      <c r="M16" t="s">
        <v>131</v>
      </c>
      <c r="N16" t="s">
        <v>125</v>
      </c>
      <c r="O16" t="s">
        <v>213</v>
      </c>
      <c r="P16" t="s">
        <v>220</v>
      </c>
      <c r="Q16">
        <f>HYPERLINK("https://www.kayak.com/book/flight?code=orBCBEPxQG.sIt2B02c_IY.37295.c82bfc0642c92246f72073b3415cfd39&amp;h=ebbda2e9025a&amp;sub=F8821695245504248335E07dbf28de7c&amp;pageOrigin=F..RP.FE.M10", "Book Me!")</f>
        <v>0</v>
      </c>
    </row>
    <row r="17" spans="1:17">
      <c r="A17" s="2">
        <v>45883</v>
      </c>
      <c r="B17" t="s">
        <v>20</v>
      </c>
      <c r="C17" t="s">
        <v>64</v>
      </c>
      <c r="D17" t="s">
        <v>122</v>
      </c>
      <c r="E17">
        <v>0</v>
      </c>
      <c r="F17" t="s">
        <v>125</v>
      </c>
      <c r="G17" t="s">
        <v>131</v>
      </c>
      <c r="H17" s="2">
        <v>45886</v>
      </c>
      <c r="I17" t="s">
        <v>134</v>
      </c>
      <c r="J17" t="s">
        <v>164</v>
      </c>
      <c r="K17" t="s">
        <v>122</v>
      </c>
      <c r="L17">
        <v>0</v>
      </c>
      <c r="M17" t="s">
        <v>131</v>
      </c>
      <c r="N17" t="s">
        <v>125</v>
      </c>
      <c r="O17" t="s">
        <v>214</v>
      </c>
      <c r="P17" t="s">
        <v>221</v>
      </c>
      <c r="Q17">
        <f>HYPERLINK("https://www.kayak.com/book/flight?code=orBCBEPxQG.sIt2B02c_IY.44296.c82bfc0642c92246f72073b3415cfd39&amp;h=d2fa2962b22a&amp;sub=F8821695247046762321E02fb347ec4d&amp;pageOrigin=F..RP.FE.M10", "Book Me!")</f>
        <v>0</v>
      </c>
    </row>
    <row r="18" spans="1:17">
      <c r="A18" s="2">
        <v>45883</v>
      </c>
      <c r="B18" t="s">
        <v>19</v>
      </c>
      <c r="C18" t="s">
        <v>84</v>
      </c>
      <c r="D18" t="s">
        <v>122</v>
      </c>
      <c r="E18">
        <v>0</v>
      </c>
      <c r="F18" t="s">
        <v>125</v>
      </c>
      <c r="G18" t="s">
        <v>131</v>
      </c>
      <c r="H18" s="2">
        <v>45886</v>
      </c>
      <c r="I18" t="s">
        <v>38</v>
      </c>
      <c r="J18" t="s">
        <v>166</v>
      </c>
      <c r="K18" t="s">
        <v>122</v>
      </c>
      <c r="L18">
        <v>0</v>
      </c>
      <c r="M18" t="s">
        <v>131</v>
      </c>
      <c r="N18" t="s">
        <v>125</v>
      </c>
      <c r="O18" t="s">
        <v>213</v>
      </c>
      <c r="P18" t="s">
        <v>220</v>
      </c>
      <c r="Q18">
        <f>HYPERLINK("https://www.kayak.com/book/flight?code=orBCBEPxQG.sIt2B02c_IY.44296.5a2458cf2b3ca1947e1e62480a340a3c&amp;h=e2a5c5e088f4&amp;sub=F8821695247398581082E02fb347ec4d&amp;pageOrigin=F..RP.FE.M11", "Book Me!")</f>
        <v>0</v>
      </c>
    </row>
    <row r="19" spans="1:17">
      <c r="A19" s="2">
        <v>45883</v>
      </c>
      <c r="B19" t="s">
        <v>19</v>
      </c>
      <c r="C19" t="s">
        <v>84</v>
      </c>
      <c r="D19" t="s">
        <v>122</v>
      </c>
      <c r="E19">
        <v>0</v>
      </c>
      <c r="F19" t="s">
        <v>125</v>
      </c>
      <c r="G19" t="s">
        <v>131</v>
      </c>
      <c r="H19" s="2">
        <v>45886</v>
      </c>
      <c r="I19" t="s">
        <v>38</v>
      </c>
      <c r="J19" t="s">
        <v>166</v>
      </c>
      <c r="K19" t="s">
        <v>122</v>
      </c>
      <c r="L19">
        <v>0</v>
      </c>
      <c r="M19" t="s">
        <v>131</v>
      </c>
      <c r="N19" t="s">
        <v>125</v>
      </c>
      <c r="O19" t="s">
        <v>214</v>
      </c>
      <c r="P19" t="s">
        <v>221</v>
      </c>
      <c r="Q19">
        <f>HYPERLINK("https://www.kayak.com/book/flight?code=orBCBEPxQG.sIt2B02c_IY.37295.5a2458cf2b3ca1947e1e62480a340a3c&amp;h=0e584bedf109&amp;sub=F8821695246493313712E07dbf28de7c&amp;pageOrigin=F..RP.FE.M11", "Book Me!")</f>
        <v>0</v>
      </c>
    </row>
    <row r="20" spans="1:17">
      <c r="A20" s="2">
        <v>45883</v>
      </c>
      <c r="B20" t="s">
        <v>17</v>
      </c>
      <c r="C20" t="s">
        <v>82</v>
      </c>
      <c r="D20" t="s">
        <v>122</v>
      </c>
      <c r="E20">
        <v>0</v>
      </c>
      <c r="F20" t="s">
        <v>125</v>
      </c>
      <c r="G20" t="s">
        <v>131</v>
      </c>
      <c r="H20" s="2">
        <v>45886</v>
      </c>
      <c r="I20" t="s">
        <v>38</v>
      </c>
      <c r="J20" t="s">
        <v>166</v>
      </c>
      <c r="K20" t="s">
        <v>122</v>
      </c>
      <c r="L20">
        <v>0</v>
      </c>
      <c r="M20" t="s">
        <v>131</v>
      </c>
      <c r="N20" t="s">
        <v>125</v>
      </c>
      <c r="O20" t="s">
        <v>213</v>
      </c>
      <c r="P20" t="s">
        <v>220</v>
      </c>
      <c r="Q20">
        <f>HYPERLINK("https://www.kayak.com/book/flight?code=orBCBEPxQG.sIt2B02c_IY.37295.0e96ecec2c7cdf14aa2148234498be7e&amp;h=617d2d5faba5&amp;sub=F8821695247768879361E07dbf28de7c&amp;pageOrigin=F..RP.FE.M13", "Book Me!")</f>
        <v>0</v>
      </c>
    </row>
    <row r="21" spans="1:17">
      <c r="A21" s="2">
        <v>45883</v>
      </c>
      <c r="B21" t="s">
        <v>17</v>
      </c>
      <c r="C21" t="s">
        <v>82</v>
      </c>
      <c r="D21" t="s">
        <v>122</v>
      </c>
      <c r="E21">
        <v>0</v>
      </c>
      <c r="F21" t="s">
        <v>125</v>
      </c>
      <c r="G21" t="s">
        <v>131</v>
      </c>
      <c r="H21" s="2">
        <v>45886</v>
      </c>
      <c r="I21" t="s">
        <v>38</v>
      </c>
      <c r="J21" t="s">
        <v>166</v>
      </c>
      <c r="K21" t="s">
        <v>122</v>
      </c>
      <c r="L21">
        <v>0</v>
      </c>
      <c r="M21" t="s">
        <v>131</v>
      </c>
      <c r="N21" t="s">
        <v>125</v>
      </c>
      <c r="O21" t="s">
        <v>214</v>
      </c>
      <c r="P21" t="s">
        <v>221</v>
      </c>
      <c r="Q21">
        <f>HYPERLINK("https://www.kayak.com/book/flight?code=orBCBEPxQG.sIt2B02c_IY.44296.0e96ecec2c7cdf14aa2148234498be7e&amp;h=4dbd4c825abe&amp;sub=F8821695245854077660E02fb347ec4d&amp;pageOrigin=F..RP.FE.M13", "Book Me!")</f>
        <v>0</v>
      </c>
    </row>
    <row r="22" spans="1:17">
      <c r="A22" s="2">
        <v>45883</v>
      </c>
      <c r="B22" t="s">
        <v>20</v>
      </c>
      <c r="C22" t="s">
        <v>64</v>
      </c>
      <c r="D22" t="s">
        <v>122</v>
      </c>
      <c r="E22">
        <v>0</v>
      </c>
      <c r="F22" t="s">
        <v>125</v>
      </c>
      <c r="G22" t="s">
        <v>131</v>
      </c>
      <c r="H22" s="2">
        <v>45886</v>
      </c>
      <c r="I22" t="s">
        <v>135</v>
      </c>
      <c r="J22" t="s">
        <v>165</v>
      </c>
      <c r="K22" t="s">
        <v>122</v>
      </c>
      <c r="L22">
        <v>0</v>
      </c>
      <c r="M22" t="s">
        <v>131</v>
      </c>
      <c r="N22" t="s">
        <v>125</v>
      </c>
      <c r="O22" t="s">
        <v>213</v>
      </c>
      <c r="P22" t="s">
        <v>220</v>
      </c>
      <c r="Q22">
        <f>HYPERLINK("https://www.kayak.com/book/flight?code=orBCBEPxQG.sIt2B02c_IY.37295.df1ca6c0b32a6f0508215392438e7e49&amp;h=edd1237dbe2f&amp;sub=F8821695245836033635E07dbf28de7c&amp;pageOrigin=F..RP.FE.M14", "Book Me!")</f>
        <v>0</v>
      </c>
    </row>
    <row r="23" spans="1:17">
      <c r="A23" s="2">
        <v>45883</v>
      </c>
      <c r="B23" t="s">
        <v>20</v>
      </c>
      <c r="C23" t="s">
        <v>64</v>
      </c>
      <c r="D23" t="s">
        <v>122</v>
      </c>
      <c r="E23">
        <v>0</v>
      </c>
      <c r="F23" t="s">
        <v>125</v>
      </c>
      <c r="G23" t="s">
        <v>131</v>
      </c>
      <c r="H23" s="2">
        <v>45886</v>
      </c>
      <c r="I23" t="s">
        <v>135</v>
      </c>
      <c r="J23" t="s">
        <v>165</v>
      </c>
      <c r="K23" t="s">
        <v>122</v>
      </c>
      <c r="L23">
        <v>0</v>
      </c>
      <c r="M23" t="s">
        <v>131</v>
      </c>
      <c r="N23" t="s">
        <v>125</v>
      </c>
      <c r="O23" t="s">
        <v>214</v>
      </c>
      <c r="P23" t="s">
        <v>221</v>
      </c>
      <c r="Q23">
        <f>HYPERLINK("https://www.kayak.com/book/flight?code=orBCBEPxQG.sIt2B02c_IY.44296.df1ca6c0b32a6f0508215392438e7e49&amp;h=dc0c8b19de64&amp;sub=F8821695246674857857E02fb347ec4d&amp;pageOrigin=F..RP.FE.M14", "Book Me!")</f>
        <v>0</v>
      </c>
    </row>
    <row r="24" spans="1:17">
      <c r="A24" s="2">
        <v>45883</v>
      </c>
      <c r="B24" t="s">
        <v>20</v>
      </c>
      <c r="C24" t="s">
        <v>64</v>
      </c>
      <c r="D24" t="s">
        <v>122</v>
      </c>
      <c r="E24">
        <v>0</v>
      </c>
      <c r="F24" t="s">
        <v>125</v>
      </c>
      <c r="G24" t="s">
        <v>131</v>
      </c>
      <c r="H24" s="2">
        <v>45886</v>
      </c>
      <c r="I24" t="s">
        <v>133</v>
      </c>
      <c r="J24" t="s">
        <v>121</v>
      </c>
      <c r="K24" t="s">
        <v>122</v>
      </c>
      <c r="L24">
        <v>0</v>
      </c>
      <c r="M24" t="s">
        <v>131</v>
      </c>
      <c r="N24" t="s">
        <v>125</v>
      </c>
      <c r="O24" t="s">
        <v>213</v>
      </c>
      <c r="P24" t="s">
        <v>220</v>
      </c>
      <c r="Q24">
        <f>HYPERLINK("https://www.kayak.com/book/flight?code=orBCBEPxQG.sIt2B02c_IY.37295.81da1c347f8cd90b02c9af551ef73a5d&amp;h=b02cb6ea9663&amp;sub=F8821695248721322400E07dbf28de7c&amp;pageOrigin=F..RP.FE.M15", "Book Me!")</f>
        <v>0</v>
      </c>
    </row>
    <row r="25" spans="1:17">
      <c r="A25" s="2">
        <v>45883</v>
      </c>
      <c r="B25" t="s">
        <v>20</v>
      </c>
      <c r="C25" t="s">
        <v>64</v>
      </c>
      <c r="D25" t="s">
        <v>122</v>
      </c>
      <c r="E25">
        <v>0</v>
      </c>
      <c r="F25" t="s">
        <v>125</v>
      </c>
      <c r="G25" t="s">
        <v>131</v>
      </c>
      <c r="H25" s="2">
        <v>45886</v>
      </c>
      <c r="I25" t="s">
        <v>133</v>
      </c>
      <c r="J25" t="s">
        <v>121</v>
      </c>
      <c r="K25" t="s">
        <v>122</v>
      </c>
      <c r="L25">
        <v>0</v>
      </c>
      <c r="M25" t="s">
        <v>131</v>
      </c>
      <c r="N25" t="s">
        <v>125</v>
      </c>
      <c r="O25" t="s">
        <v>214</v>
      </c>
      <c r="P25" t="s">
        <v>221</v>
      </c>
      <c r="Q25">
        <f>HYPERLINK("https://www.kayak.com/book/flight?code=orBCBEPxQG.sIt2B02c_IY.44296.81da1c347f8cd90b02c9af551ef73a5d&amp;h=971df76264dd&amp;sub=F8821695245193288351E02fb347ec4d&amp;pageOrigin=F..RP.FE.M15", "Book Me!")</f>
        <v>0</v>
      </c>
    </row>
    <row r="26" spans="1:17">
      <c r="A26" s="2">
        <v>45883</v>
      </c>
      <c r="B26" t="s">
        <v>20</v>
      </c>
      <c r="C26" t="s">
        <v>64</v>
      </c>
      <c r="D26" t="s">
        <v>122</v>
      </c>
      <c r="E26">
        <v>0</v>
      </c>
      <c r="F26" t="s">
        <v>125</v>
      </c>
      <c r="G26" t="s">
        <v>131</v>
      </c>
      <c r="H26" s="2">
        <v>45886</v>
      </c>
      <c r="I26" t="s">
        <v>38</v>
      </c>
      <c r="J26" t="s">
        <v>166</v>
      </c>
      <c r="K26" t="s">
        <v>122</v>
      </c>
      <c r="L26">
        <v>0</v>
      </c>
      <c r="M26" t="s">
        <v>131</v>
      </c>
      <c r="N26" t="s">
        <v>125</v>
      </c>
      <c r="O26" t="s">
        <v>213</v>
      </c>
      <c r="P26" t="s">
        <v>220</v>
      </c>
      <c r="Q26">
        <f>HYPERLINK("https://www.kayak.com/book/flight?code=orBCBEPxQG.sIt2B02c_IY.37295.28805d6cf7d18847fe48474f46d34199&amp;h=9102e6dd9460&amp;sub=F8821695247709712676E07dbf28de7c&amp;pageOrigin=F..RP.FE.M16", "Book Me!")</f>
        <v>0</v>
      </c>
    </row>
    <row r="27" spans="1:17">
      <c r="A27" s="2">
        <v>45883</v>
      </c>
      <c r="B27" t="s">
        <v>20</v>
      </c>
      <c r="C27" t="s">
        <v>64</v>
      </c>
      <c r="D27" t="s">
        <v>122</v>
      </c>
      <c r="E27">
        <v>0</v>
      </c>
      <c r="F27" t="s">
        <v>125</v>
      </c>
      <c r="G27" t="s">
        <v>131</v>
      </c>
      <c r="H27" s="2">
        <v>45886</v>
      </c>
      <c r="I27" t="s">
        <v>38</v>
      </c>
      <c r="J27" t="s">
        <v>166</v>
      </c>
      <c r="K27" t="s">
        <v>122</v>
      </c>
      <c r="L27">
        <v>0</v>
      </c>
      <c r="M27" t="s">
        <v>131</v>
      </c>
      <c r="N27" t="s">
        <v>125</v>
      </c>
      <c r="O27" t="s">
        <v>214</v>
      </c>
      <c r="P27" t="s">
        <v>221</v>
      </c>
      <c r="Q27">
        <f>HYPERLINK("https://www.kayak.com/book/flight?code=orBCBEPxQG.sIt2B02c_IY.44296.28805d6cf7d18847fe48474f46d34199&amp;h=735b4094e8bb&amp;sub=F8821695247578876257E02fb347ec4d&amp;pageOrigin=F..RP.FE.M16", "Book Me!")</f>
        <v>0</v>
      </c>
    </row>
    <row r="28" spans="1:17">
      <c r="A28" s="2">
        <v>45883</v>
      </c>
      <c r="B28" t="s">
        <v>21</v>
      </c>
      <c r="C28" t="s">
        <v>65</v>
      </c>
      <c r="D28" t="s">
        <v>122</v>
      </c>
      <c r="E28">
        <v>0</v>
      </c>
      <c r="F28" t="s">
        <v>125</v>
      </c>
      <c r="G28" t="s">
        <v>131</v>
      </c>
      <c r="H28" s="2">
        <v>45886</v>
      </c>
      <c r="I28" t="s">
        <v>134</v>
      </c>
      <c r="J28" t="s">
        <v>164</v>
      </c>
      <c r="K28" t="s">
        <v>122</v>
      </c>
      <c r="L28">
        <v>0</v>
      </c>
      <c r="M28" t="s">
        <v>131</v>
      </c>
      <c r="N28" t="s">
        <v>125</v>
      </c>
      <c r="O28" t="s">
        <v>213</v>
      </c>
      <c r="P28" t="s">
        <v>220</v>
      </c>
      <c r="Q28">
        <f>HYPERLINK("https://www.kayak.com/book/flight?code=orBCBEPxQG.sIt2B02c_IY.44296.b88463b8b4da1dddf2cdc440f22f9c65&amp;h=b783d4d419ef&amp;sub=F8821695244953470736E02fb347ec4d&amp;pageOrigin=F..RP.FE.M18", "Book Me!")</f>
        <v>0</v>
      </c>
    </row>
    <row r="29" spans="1:17">
      <c r="A29" s="2">
        <v>45883</v>
      </c>
      <c r="B29" t="s">
        <v>21</v>
      </c>
      <c r="C29" t="s">
        <v>65</v>
      </c>
      <c r="D29" t="s">
        <v>122</v>
      </c>
      <c r="E29">
        <v>0</v>
      </c>
      <c r="F29" t="s">
        <v>125</v>
      </c>
      <c r="G29" t="s">
        <v>131</v>
      </c>
      <c r="H29" s="2">
        <v>45886</v>
      </c>
      <c r="I29" t="s">
        <v>134</v>
      </c>
      <c r="J29" t="s">
        <v>164</v>
      </c>
      <c r="K29" t="s">
        <v>122</v>
      </c>
      <c r="L29">
        <v>0</v>
      </c>
      <c r="M29" t="s">
        <v>131</v>
      </c>
      <c r="N29" t="s">
        <v>125</v>
      </c>
      <c r="O29" t="s">
        <v>214</v>
      </c>
      <c r="P29" t="s">
        <v>221</v>
      </c>
      <c r="Q29">
        <f>HYPERLINK("https://www.kayak.com/book/flight?code=orBCBEPxQG.sIt2B02c_IY.37295.b88463b8b4da1dddf2cdc440f22f9c65&amp;h=6e53e38c2b71&amp;sub=F8821695249157755787E07dbf28de7c&amp;pageOrigin=F..RP.FE.M18", "Book Me!")</f>
        <v>0</v>
      </c>
    </row>
    <row r="30" spans="1:17">
      <c r="A30" s="2">
        <v>45883</v>
      </c>
      <c r="B30" t="s">
        <v>21</v>
      </c>
      <c r="C30" t="s">
        <v>65</v>
      </c>
      <c r="D30" t="s">
        <v>122</v>
      </c>
      <c r="E30">
        <v>0</v>
      </c>
      <c r="F30" t="s">
        <v>125</v>
      </c>
      <c r="G30" t="s">
        <v>131</v>
      </c>
      <c r="H30" s="2">
        <v>45886</v>
      </c>
      <c r="I30" t="s">
        <v>135</v>
      </c>
      <c r="J30" t="s">
        <v>165</v>
      </c>
      <c r="K30" t="s">
        <v>122</v>
      </c>
      <c r="L30">
        <v>0</v>
      </c>
      <c r="M30" t="s">
        <v>131</v>
      </c>
      <c r="N30" t="s">
        <v>125</v>
      </c>
      <c r="O30" t="s">
        <v>213</v>
      </c>
      <c r="P30" t="s">
        <v>220</v>
      </c>
      <c r="Q30">
        <f>HYPERLINK("https://www.kayak.com/book/flight?code=orBCBEPxQG.sIt2B02c_IY.37295.8d43410dcada199df543da090f638ac5&amp;h=5d6533e438d6&amp;sub=F8821695248134743382E07dbf28de7c&amp;pageOrigin=F..RP.FE.M19", "Book Me!")</f>
        <v>0</v>
      </c>
    </row>
    <row r="31" spans="1:17">
      <c r="A31" s="2">
        <v>45883</v>
      </c>
      <c r="B31" t="s">
        <v>21</v>
      </c>
      <c r="C31" t="s">
        <v>65</v>
      </c>
      <c r="D31" t="s">
        <v>122</v>
      </c>
      <c r="E31">
        <v>0</v>
      </c>
      <c r="F31" t="s">
        <v>125</v>
      </c>
      <c r="G31" t="s">
        <v>131</v>
      </c>
      <c r="H31" s="2">
        <v>45886</v>
      </c>
      <c r="I31" t="s">
        <v>135</v>
      </c>
      <c r="J31" t="s">
        <v>165</v>
      </c>
      <c r="K31" t="s">
        <v>122</v>
      </c>
      <c r="L31">
        <v>0</v>
      </c>
      <c r="M31" t="s">
        <v>131</v>
      </c>
      <c r="N31" t="s">
        <v>125</v>
      </c>
      <c r="O31" t="s">
        <v>214</v>
      </c>
      <c r="P31" t="s">
        <v>221</v>
      </c>
      <c r="Q31">
        <f>HYPERLINK("https://www.kayak.com/book/flight?code=orBCBEPxQG.sIt2B02c_IY.44296.8d43410dcada199df543da090f638ac5&amp;h=ac03364a76f0&amp;sub=F8821695247844059482E02fb347ec4d&amp;pageOrigin=F..RP.FE.M19", "Book Me!")</f>
        <v>0</v>
      </c>
    </row>
    <row r="32" spans="1:17">
      <c r="A32" s="2">
        <v>45883</v>
      </c>
      <c r="B32" t="s">
        <v>21</v>
      </c>
      <c r="C32" t="s">
        <v>65</v>
      </c>
      <c r="D32" t="s">
        <v>122</v>
      </c>
      <c r="E32">
        <v>0</v>
      </c>
      <c r="F32" t="s">
        <v>125</v>
      </c>
      <c r="G32" t="s">
        <v>131</v>
      </c>
      <c r="H32" s="2">
        <v>45886</v>
      </c>
      <c r="I32" t="s">
        <v>133</v>
      </c>
      <c r="J32" t="s">
        <v>121</v>
      </c>
      <c r="K32" t="s">
        <v>122</v>
      </c>
      <c r="L32">
        <v>0</v>
      </c>
      <c r="M32" t="s">
        <v>131</v>
      </c>
      <c r="N32" t="s">
        <v>125</v>
      </c>
      <c r="O32" t="s">
        <v>213</v>
      </c>
      <c r="P32" t="s">
        <v>220</v>
      </c>
      <c r="Q32">
        <f>HYPERLINK("https://www.kayak.com/book/flight?code=orBCBEPxQG.sIt2B02c_IY.44296.06c53613ab1a9f7ab5e1b845e4d05d42&amp;h=5be92102602a&amp;sub=F8821695248477801613E02fb347ec4d&amp;pageOrigin=F..RP.FE.M20", "Book Me!")</f>
        <v>0</v>
      </c>
    </row>
    <row r="33" spans="1:17">
      <c r="A33" s="2">
        <v>45883</v>
      </c>
      <c r="B33" t="s">
        <v>21</v>
      </c>
      <c r="C33" t="s">
        <v>65</v>
      </c>
      <c r="D33" t="s">
        <v>122</v>
      </c>
      <c r="E33">
        <v>0</v>
      </c>
      <c r="F33" t="s">
        <v>125</v>
      </c>
      <c r="G33" t="s">
        <v>131</v>
      </c>
      <c r="H33" s="2">
        <v>45886</v>
      </c>
      <c r="I33" t="s">
        <v>133</v>
      </c>
      <c r="J33" t="s">
        <v>121</v>
      </c>
      <c r="K33" t="s">
        <v>122</v>
      </c>
      <c r="L33">
        <v>0</v>
      </c>
      <c r="M33" t="s">
        <v>131</v>
      </c>
      <c r="N33" t="s">
        <v>125</v>
      </c>
      <c r="O33" t="s">
        <v>214</v>
      </c>
      <c r="P33" t="s">
        <v>221</v>
      </c>
      <c r="Q33">
        <f>HYPERLINK("https://www.kayak.com/book/flight?code=orBCBEPxQG.sIt2B02c_IY.37295.06c53613ab1a9f7ab5e1b845e4d05d42&amp;h=e8c90d194b06&amp;sub=F8821695245714163022E07dbf28de7c&amp;pageOrigin=F..RP.FE.M20", "Book Me!")</f>
        <v>0</v>
      </c>
    </row>
    <row r="34" spans="1:17">
      <c r="A34" s="2">
        <v>45882</v>
      </c>
      <c r="B34" t="s">
        <v>17</v>
      </c>
      <c r="C34" t="s">
        <v>82</v>
      </c>
      <c r="D34" t="s">
        <v>122</v>
      </c>
      <c r="E34">
        <v>0</v>
      </c>
      <c r="F34" t="s">
        <v>125</v>
      </c>
      <c r="G34" t="s">
        <v>131</v>
      </c>
      <c r="H34" s="2">
        <v>45886</v>
      </c>
      <c r="I34" t="s">
        <v>133</v>
      </c>
      <c r="J34" t="s">
        <v>121</v>
      </c>
      <c r="K34" t="s">
        <v>122</v>
      </c>
      <c r="L34">
        <v>0</v>
      </c>
      <c r="M34" t="s">
        <v>131</v>
      </c>
      <c r="N34" t="s">
        <v>125</v>
      </c>
      <c r="O34" t="s">
        <v>213</v>
      </c>
      <c r="P34" t="s">
        <v>220</v>
      </c>
      <c r="Q34">
        <f>HYPERLINK("https://www.kayak.com/book/flight?code=orBiAYdvCp.sIt2B02c_IY.37295.f9b5b8693eb67b03449d68c1c5d62397&amp;h=be6b60e3253b&amp;sub=F-9129055401292415191E07dbf28de7c&amp;pageOrigin=F..RP.FE.M1", "Book Me!")</f>
        <v>0</v>
      </c>
    </row>
    <row r="35" spans="1:17">
      <c r="A35" s="2">
        <v>45882</v>
      </c>
      <c r="B35" t="s">
        <v>17</v>
      </c>
      <c r="C35" t="s">
        <v>82</v>
      </c>
      <c r="D35" t="s">
        <v>122</v>
      </c>
      <c r="E35">
        <v>0</v>
      </c>
      <c r="F35" t="s">
        <v>125</v>
      </c>
      <c r="G35" t="s">
        <v>131</v>
      </c>
      <c r="H35" s="2">
        <v>45886</v>
      </c>
      <c r="I35" t="s">
        <v>133</v>
      </c>
      <c r="J35" t="s">
        <v>121</v>
      </c>
      <c r="K35" t="s">
        <v>122</v>
      </c>
      <c r="L35">
        <v>0</v>
      </c>
      <c r="M35" t="s">
        <v>131</v>
      </c>
      <c r="N35" t="s">
        <v>125</v>
      </c>
      <c r="O35" t="s">
        <v>214</v>
      </c>
      <c r="P35" t="s">
        <v>221</v>
      </c>
      <c r="Q35">
        <f>HYPERLINK("https://www.kayak.com/book/flight?code=orBiAYdvCp.sIt2B02c_IY.44296.f9b5b8693eb67b03449d68c1c5d62397&amp;h=45821122e9b9&amp;sub=F-9129055401415457513E02fb347ec4d&amp;pageOrigin=F..RP.FE.M1", "Book Me!")</f>
        <v>0</v>
      </c>
    </row>
    <row r="36" spans="1:17">
      <c r="A36" s="2">
        <v>45882</v>
      </c>
      <c r="B36" t="s">
        <v>22</v>
      </c>
      <c r="C36" t="s">
        <v>85</v>
      </c>
      <c r="D36" t="s">
        <v>124</v>
      </c>
      <c r="E36">
        <v>1</v>
      </c>
      <c r="F36" t="s">
        <v>125</v>
      </c>
      <c r="G36" t="s">
        <v>131</v>
      </c>
      <c r="H36" s="2">
        <v>45886</v>
      </c>
      <c r="I36" t="s">
        <v>136</v>
      </c>
      <c r="J36" t="s">
        <v>50</v>
      </c>
      <c r="K36" t="s">
        <v>124</v>
      </c>
      <c r="L36">
        <v>1</v>
      </c>
      <c r="M36" t="s">
        <v>131</v>
      </c>
      <c r="N36" t="s">
        <v>125</v>
      </c>
      <c r="O36" t="s">
        <v>213</v>
      </c>
      <c r="P36" t="s">
        <v>222</v>
      </c>
      <c r="Q36">
        <f>HYPERLINK("https://www.kayak.com/book/flight?code=orBiAYdvCp.UYIuDTZHiSY.37196.683ec154bb019312f74c3013607a92ef&amp;h=a1e3d41ba468&amp;sub=F-6461604859287360077E03f273156ca&amp;pageOrigin=F..RP.FE.M2", "Book Me!")</f>
        <v>0</v>
      </c>
    </row>
    <row r="37" spans="1:17">
      <c r="A37" s="2">
        <v>45882</v>
      </c>
      <c r="B37" t="s">
        <v>22</v>
      </c>
      <c r="C37" t="s">
        <v>85</v>
      </c>
      <c r="D37" t="s">
        <v>124</v>
      </c>
      <c r="E37">
        <v>1</v>
      </c>
      <c r="F37" t="s">
        <v>125</v>
      </c>
      <c r="G37" t="s">
        <v>131</v>
      </c>
      <c r="H37" s="2">
        <v>45886</v>
      </c>
      <c r="I37" t="s">
        <v>136</v>
      </c>
      <c r="J37" t="s">
        <v>50</v>
      </c>
      <c r="K37" t="s">
        <v>124</v>
      </c>
      <c r="L37">
        <v>1</v>
      </c>
      <c r="M37" t="s">
        <v>131</v>
      </c>
      <c r="N37" t="s">
        <v>125</v>
      </c>
      <c r="O37" t="s">
        <v>215</v>
      </c>
      <c r="P37" t="s">
        <v>223</v>
      </c>
      <c r="Q37">
        <f>HYPERLINK("https://www.kayak.com/book/flight?code=orBiAYdvCp.UYIuDTZHiSY.44196.683ec154bb019312f74c3013607a92ef&amp;h=c45448e7c5fb&amp;sub=F-6461604858196130570E0f8f938a06f&amp;pageOrigin=F..RP.FE.M2", "Book Me!")</f>
        <v>0</v>
      </c>
    </row>
    <row r="38" spans="1:17">
      <c r="A38" s="2">
        <v>45882</v>
      </c>
      <c r="B38" t="s">
        <v>17</v>
      </c>
      <c r="C38" t="s">
        <v>82</v>
      </c>
      <c r="D38" t="s">
        <v>122</v>
      </c>
      <c r="E38">
        <v>0</v>
      </c>
      <c r="F38" t="s">
        <v>125</v>
      </c>
      <c r="G38" t="s">
        <v>131</v>
      </c>
      <c r="H38" s="2">
        <v>45886</v>
      </c>
      <c r="I38" t="s">
        <v>134</v>
      </c>
      <c r="J38" t="s">
        <v>164</v>
      </c>
      <c r="K38" t="s">
        <v>122</v>
      </c>
      <c r="L38">
        <v>0</v>
      </c>
      <c r="M38" t="s">
        <v>131</v>
      </c>
      <c r="N38" t="s">
        <v>125</v>
      </c>
      <c r="O38" t="s">
        <v>213</v>
      </c>
      <c r="P38" t="s">
        <v>220</v>
      </c>
      <c r="Q38">
        <f>HYPERLINK("https://www.kayak.com/book/flight?code=orBiAYdvCp.sIt2B02c_IY.44296.bb8587f1447357f101b03e41b555d74a&amp;h=e3b434e02e5b&amp;sub=F-9129055401898337637E02fb347ec4d&amp;pageOrigin=F..RP.FE.M3", "Book Me!")</f>
        <v>0</v>
      </c>
    </row>
    <row r="39" spans="1:17">
      <c r="A39" s="2">
        <v>45882</v>
      </c>
      <c r="B39" t="s">
        <v>17</v>
      </c>
      <c r="C39" t="s">
        <v>82</v>
      </c>
      <c r="D39" t="s">
        <v>122</v>
      </c>
      <c r="E39">
        <v>0</v>
      </c>
      <c r="F39" t="s">
        <v>125</v>
      </c>
      <c r="G39" t="s">
        <v>131</v>
      </c>
      <c r="H39" s="2">
        <v>45886</v>
      </c>
      <c r="I39" t="s">
        <v>134</v>
      </c>
      <c r="J39" t="s">
        <v>164</v>
      </c>
      <c r="K39" t="s">
        <v>122</v>
      </c>
      <c r="L39">
        <v>0</v>
      </c>
      <c r="M39" t="s">
        <v>131</v>
      </c>
      <c r="N39" t="s">
        <v>125</v>
      </c>
      <c r="O39" t="s">
        <v>214</v>
      </c>
      <c r="P39" t="s">
        <v>221</v>
      </c>
      <c r="Q39">
        <f>HYPERLINK("https://www.kayak.com/book/flight?code=orBiAYdvCp.sIt2B02c_IY.37295.bb8587f1447357f101b03e41b555d74a&amp;h=dfa89ef34e1a&amp;sub=F-9129055404766673583E07dbf28de7c&amp;pageOrigin=F..RP.FE.M3", "Book Me!")</f>
        <v>0</v>
      </c>
    </row>
    <row r="40" spans="1:17">
      <c r="A40" s="2">
        <v>45882</v>
      </c>
      <c r="B40" t="s">
        <v>17</v>
      </c>
      <c r="C40" t="s">
        <v>82</v>
      </c>
      <c r="D40" t="s">
        <v>122</v>
      </c>
      <c r="E40">
        <v>0</v>
      </c>
      <c r="F40" t="s">
        <v>125</v>
      </c>
      <c r="G40" t="s">
        <v>131</v>
      </c>
      <c r="H40" s="2">
        <v>45886</v>
      </c>
      <c r="I40" t="s">
        <v>135</v>
      </c>
      <c r="J40" t="s">
        <v>165</v>
      </c>
      <c r="K40" t="s">
        <v>122</v>
      </c>
      <c r="L40">
        <v>0</v>
      </c>
      <c r="M40" t="s">
        <v>131</v>
      </c>
      <c r="N40" t="s">
        <v>125</v>
      </c>
      <c r="O40" t="s">
        <v>213</v>
      </c>
      <c r="P40" t="s">
        <v>220</v>
      </c>
      <c r="Q40">
        <f>HYPERLINK("https://www.kayak.com/book/flight?code=orBiAYdvCp.sIt2B02c_IY.37295.119863127890c40a6b1dcbe0cc74ce83&amp;h=1ecf5e932c49&amp;sub=F-9129055402487120018E07dbf28de7c&amp;pageOrigin=F..RP.FE.M5", "Book Me!")</f>
        <v>0</v>
      </c>
    </row>
    <row r="41" spans="1:17">
      <c r="A41" s="2">
        <v>45882</v>
      </c>
      <c r="B41" t="s">
        <v>17</v>
      </c>
      <c r="C41" t="s">
        <v>82</v>
      </c>
      <c r="D41" t="s">
        <v>122</v>
      </c>
      <c r="E41">
        <v>0</v>
      </c>
      <c r="F41" t="s">
        <v>125</v>
      </c>
      <c r="G41" t="s">
        <v>131</v>
      </c>
      <c r="H41" s="2">
        <v>45886</v>
      </c>
      <c r="I41" t="s">
        <v>135</v>
      </c>
      <c r="J41" t="s">
        <v>165</v>
      </c>
      <c r="K41" t="s">
        <v>122</v>
      </c>
      <c r="L41">
        <v>0</v>
      </c>
      <c r="M41" t="s">
        <v>131</v>
      </c>
      <c r="N41" t="s">
        <v>125</v>
      </c>
      <c r="O41" t="s">
        <v>214</v>
      </c>
      <c r="P41" t="s">
        <v>221</v>
      </c>
      <c r="Q41">
        <f>HYPERLINK("https://www.kayak.com/book/flight?code=orBiAYdvCp.sIt2B02c_IY.44296.119863127890c40a6b1dcbe0cc74ce83&amp;h=488ec600b64b&amp;sub=F-9129055404423737878E02fb347ec4d&amp;pageOrigin=F..RP.FE.M5", "Book Me!")</f>
        <v>0</v>
      </c>
    </row>
    <row r="42" spans="1:17">
      <c r="A42" s="2">
        <v>45882</v>
      </c>
      <c r="B42" t="s">
        <v>19</v>
      </c>
      <c r="C42" t="s">
        <v>84</v>
      </c>
      <c r="D42" t="s">
        <v>122</v>
      </c>
      <c r="E42">
        <v>0</v>
      </c>
      <c r="F42" t="s">
        <v>125</v>
      </c>
      <c r="G42" t="s">
        <v>131</v>
      </c>
      <c r="H42" s="2">
        <v>45886</v>
      </c>
      <c r="I42" t="s">
        <v>135</v>
      </c>
      <c r="J42" t="s">
        <v>165</v>
      </c>
      <c r="K42" t="s">
        <v>122</v>
      </c>
      <c r="L42">
        <v>0</v>
      </c>
      <c r="M42" t="s">
        <v>131</v>
      </c>
      <c r="N42" t="s">
        <v>125</v>
      </c>
      <c r="O42" t="s">
        <v>213</v>
      </c>
      <c r="P42" t="s">
        <v>220</v>
      </c>
      <c r="Q42">
        <f>HYPERLINK("https://www.kayak.com/book/flight?code=orBiAYdvCp.sIt2B02c_IY.44296.d158e03b80be7dd7e8b1c670918df87e&amp;h=9788b745ac9b&amp;sub=F-9129055405230506445E02fb347ec4d&amp;pageOrigin=F..RP.FE.M6", "Book Me!")</f>
        <v>0</v>
      </c>
    </row>
    <row r="43" spans="1:17">
      <c r="A43" s="2">
        <v>45882</v>
      </c>
      <c r="B43" t="s">
        <v>19</v>
      </c>
      <c r="C43" t="s">
        <v>84</v>
      </c>
      <c r="D43" t="s">
        <v>122</v>
      </c>
      <c r="E43">
        <v>0</v>
      </c>
      <c r="F43" t="s">
        <v>125</v>
      </c>
      <c r="G43" t="s">
        <v>131</v>
      </c>
      <c r="H43" s="2">
        <v>45886</v>
      </c>
      <c r="I43" t="s">
        <v>135</v>
      </c>
      <c r="J43" t="s">
        <v>165</v>
      </c>
      <c r="K43" t="s">
        <v>122</v>
      </c>
      <c r="L43">
        <v>0</v>
      </c>
      <c r="M43" t="s">
        <v>131</v>
      </c>
      <c r="N43" t="s">
        <v>125</v>
      </c>
      <c r="O43" t="s">
        <v>214</v>
      </c>
      <c r="P43" t="s">
        <v>221</v>
      </c>
      <c r="Q43">
        <f>HYPERLINK("https://www.kayak.com/book/flight?code=orBiAYdvCp.sIt2B02c_IY.37295.d158e03b80be7dd7e8b1c670918df87e&amp;h=b2a2cbe4b5e6&amp;sub=F-9129055403725544565E07dbf28de7c&amp;pageOrigin=F..RP.FE.M6", "Book Me!")</f>
        <v>0</v>
      </c>
    </row>
    <row r="44" spans="1:17">
      <c r="A44" s="2">
        <v>45882</v>
      </c>
      <c r="B44" t="s">
        <v>19</v>
      </c>
      <c r="C44" t="s">
        <v>84</v>
      </c>
      <c r="D44" t="s">
        <v>122</v>
      </c>
      <c r="E44">
        <v>0</v>
      </c>
      <c r="F44" t="s">
        <v>125</v>
      </c>
      <c r="G44" t="s">
        <v>131</v>
      </c>
      <c r="H44" s="2">
        <v>45886</v>
      </c>
      <c r="I44" t="s">
        <v>133</v>
      </c>
      <c r="J44" t="s">
        <v>121</v>
      </c>
      <c r="K44" t="s">
        <v>122</v>
      </c>
      <c r="L44">
        <v>0</v>
      </c>
      <c r="M44" t="s">
        <v>131</v>
      </c>
      <c r="N44" t="s">
        <v>125</v>
      </c>
      <c r="O44" t="s">
        <v>213</v>
      </c>
      <c r="P44" t="s">
        <v>220</v>
      </c>
      <c r="Q44">
        <f>HYPERLINK("https://www.kayak.com/book/flight?code=orBiAYdvCp.sIt2B02c_IY.44296.9b2993d8aba25083f866d594bd1e6450&amp;h=44898d5ac3be&amp;sub=F-9129055401425858529E02fb347ec4d&amp;pageOrigin=F..RP.FE.M8", "Book Me!")</f>
        <v>0</v>
      </c>
    </row>
    <row r="45" spans="1:17">
      <c r="A45" s="2">
        <v>45882</v>
      </c>
      <c r="B45" t="s">
        <v>19</v>
      </c>
      <c r="C45" t="s">
        <v>84</v>
      </c>
      <c r="D45" t="s">
        <v>122</v>
      </c>
      <c r="E45">
        <v>0</v>
      </c>
      <c r="F45" t="s">
        <v>125</v>
      </c>
      <c r="G45" t="s">
        <v>131</v>
      </c>
      <c r="H45" s="2">
        <v>45886</v>
      </c>
      <c r="I45" t="s">
        <v>133</v>
      </c>
      <c r="J45" t="s">
        <v>121</v>
      </c>
      <c r="K45" t="s">
        <v>122</v>
      </c>
      <c r="L45">
        <v>0</v>
      </c>
      <c r="M45" t="s">
        <v>131</v>
      </c>
      <c r="N45" t="s">
        <v>125</v>
      </c>
      <c r="O45" t="s">
        <v>214</v>
      </c>
      <c r="P45" t="s">
        <v>221</v>
      </c>
      <c r="Q45">
        <f>HYPERLINK("https://www.kayak.com/book/flight?code=orBiAYdvCp.sIt2B02c_IY.37295.9b2993d8aba25083f866d594bd1e6450&amp;h=2a3202debb9c&amp;sub=F-9129055402962759686E07dbf28de7c&amp;pageOrigin=F..RP.FE.M8", "Book Me!")</f>
        <v>0</v>
      </c>
    </row>
    <row r="46" spans="1:17">
      <c r="A46" s="2">
        <v>45882</v>
      </c>
      <c r="B46" t="s">
        <v>19</v>
      </c>
      <c r="C46" t="s">
        <v>84</v>
      </c>
      <c r="D46" t="s">
        <v>122</v>
      </c>
      <c r="E46">
        <v>0</v>
      </c>
      <c r="F46" t="s">
        <v>125</v>
      </c>
      <c r="G46" t="s">
        <v>131</v>
      </c>
      <c r="H46" s="2">
        <v>45886</v>
      </c>
      <c r="I46" t="s">
        <v>134</v>
      </c>
      <c r="J46" t="s">
        <v>164</v>
      </c>
      <c r="K46" t="s">
        <v>122</v>
      </c>
      <c r="L46">
        <v>0</v>
      </c>
      <c r="M46" t="s">
        <v>131</v>
      </c>
      <c r="N46" t="s">
        <v>125</v>
      </c>
      <c r="O46" t="s">
        <v>213</v>
      </c>
      <c r="P46" t="s">
        <v>220</v>
      </c>
      <c r="Q46">
        <f>HYPERLINK("https://www.kayak.com/book/flight?code=orBiAYdvCp.sIt2B02c_IY.44296.1b8e9028afccc24dfbb808c6bb01312b&amp;h=cec0d14549c4&amp;sub=F-9129055404865194341E02fb347ec4d&amp;pageOrigin=F..RP.FE.M9", "Book Me!")</f>
        <v>0</v>
      </c>
    </row>
    <row r="47" spans="1:17">
      <c r="A47" s="2">
        <v>45882</v>
      </c>
      <c r="B47" t="s">
        <v>19</v>
      </c>
      <c r="C47" t="s">
        <v>84</v>
      </c>
      <c r="D47" t="s">
        <v>122</v>
      </c>
      <c r="E47">
        <v>0</v>
      </c>
      <c r="F47" t="s">
        <v>125</v>
      </c>
      <c r="G47" t="s">
        <v>131</v>
      </c>
      <c r="H47" s="2">
        <v>45886</v>
      </c>
      <c r="I47" t="s">
        <v>134</v>
      </c>
      <c r="J47" t="s">
        <v>164</v>
      </c>
      <c r="K47" t="s">
        <v>122</v>
      </c>
      <c r="L47">
        <v>0</v>
      </c>
      <c r="M47" t="s">
        <v>131</v>
      </c>
      <c r="N47" t="s">
        <v>125</v>
      </c>
      <c r="O47" t="s">
        <v>214</v>
      </c>
      <c r="P47" t="s">
        <v>221</v>
      </c>
      <c r="Q47">
        <f>HYPERLINK("https://www.kayak.com/book/flight?code=orBiAYdvCp.sIt2B02c_IY.37295.1b8e9028afccc24dfbb808c6bb01312b&amp;h=dd1a3d009b52&amp;sub=F-9129055402743700844E07dbf28de7c&amp;pageOrigin=F..RP.FE.M9", "Book Me!")</f>
        <v>0</v>
      </c>
    </row>
    <row r="48" spans="1:17">
      <c r="A48" s="2">
        <v>45882</v>
      </c>
      <c r="B48" t="s">
        <v>19</v>
      </c>
      <c r="C48" t="s">
        <v>84</v>
      </c>
      <c r="D48" t="s">
        <v>122</v>
      </c>
      <c r="E48">
        <v>0</v>
      </c>
      <c r="F48" t="s">
        <v>125</v>
      </c>
      <c r="G48" t="s">
        <v>131</v>
      </c>
      <c r="H48" s="2">
        <v>45886</v>
      </c>
      <c r="I48" t="s">
        <v>38</v>
      </c>
      <c r="J48" t="s">
        <v>166</v>
      </c>
      <c r="K48" t="s">
        <v>122</v>
      </c>
      <c r="L48">
        <v>0</v>
      </c>
      <c r="M48" t="s">
        <v>131</v>
      </c>
      <c r="N48" t="s">
        <v>125</v>
      </c>
      <c r="O48" t="s">
        <v>213</v>
      </c>
      <c r="P48" t="s">
        <v>220</v>
      </c>
      <c r="Q48">
        <f>HYPERLINK("https://www.kayak.com/book/flight?code=orBiAYdvCp.sIt2B02c_IY.37295.d63f4a074649d00ad35b7eb4b97608b7&amp;h=24487e4087e2&amp;sub=F-9129055404157700285E07dbf28de7c&amp;pageOrigin=F..RP.FE.M10", "Book Me!")</f>
        <v>0</v>
      </c>
    </row>
    <row r="49" spans="1:17">
      <c r="A49" s="2">
        <v>45882</v>
      </c>
      <c r="B49" t="s">
        <v>19</v>
      </c>
      <c r="C49" t="s">
        <v>84</v>
      </c>
      <c r="D49" t="s">
        <v>122</v>
      </c>
      <c r="E49">
        <v>0</v>
      </c>
      <c r="F49" t="s">
        <v>125</v>
      </c>
      <c r="G49" t="s">
        <v>131</v>
      </c>
      <c r="H49" s="2">
        <v>45886</v>
      </c>
      <c r="I49" t="s">
        <v>38</v>
      </c>
      <c r="J49" t="s">
        <v>166</v>
      </c>
      <c r="K49" t="s">
        <v>122</v>
      </c>
      <c r="L49">
        <v>0</v>
      </c>
      <c r="M49" t="s">
        <v>131</v>
      </c>
      <c r="N49" t="s">
        <v>125</v>
      </c>
      <c r="O49" t="s">
        <v>214</v>
      </c>
      <c r="P49" t="s">
        <v>221</v>
      </c>
      <c r="Q49">
        <f>HYPERLINK("https://www.kayak.com/book/flight?code=orBiAYdvCp.sIt2B02c_IY.44296.d63f4a074649d00ad35b7eb4b97608b7&amp;h=fb7706b2b26e&amp;sub=F-9129055401324709872E02fb347ec4d&amp;pageOrigin=F..RP.FE.M10", "Book Me!")</f>
        <v>0</v>
      </c>
    </row>
    <row r="50" spans="1:17">
      <c r="A50" s="2">
        <v>45882</v>
      </c>
      <c r="B50" t="s">
        <v>17</v>
      </c>
      <c r="C50" t="s">
        <v>82</v>
      </c>
      <c r="D50" t="s">
        <v>122</v>
      </c>
      <c r="E50">
        <v>0</v>
      </c>
      <c r="F50" t="s">
        <v>125</v>
      </c>
      <c r="G50" t="s">
        <v>131</v>
      </c>
      <c r="H50" s="2">
        <v>45886</v>
      </c>
      <c r="I50" t="s">
        <v>38</v>
      </c>
      <c r="J50" t="s">
        <v>166</v>
      </c>
      <c r="K50" t="s">
        <v>122</v>
      </c>
      <c r="L50">
        <v>0</v>
      </c>
      <c r="M50" t="s">
        <v>131</v>
      </c>
      <c r="N50" t="s">
        <v>125</v>
      </c>
      <c r="O50" t="s">
        <v>213</v>
      </c>
      <c r="P50" t="s">
        <v>220</v>
      </c>
      <c r="Q50">
        <f>HYPERLINK("https://www.kayak.com/book/flight?code=orBiAYdvCp.sIt2B02c_IY.44296.8c13a4f3894eb25b176d8a30f9e0b413&amp;h=32db665de741&amp;sub=F-9129055401489697125E02fb347ec4d&amp;pageOrigin=F..RP.FE.M11", "Book Me!")</f>
        <v>0</v>
      </c>
    </row>
    <row r="51" spans="1:17">
      <c r="A51" s="2">
        <v>45882</v>
      </c>
      <c r="B51" t="s">
        <v>17</v>
      </c>
      <c r="C51" t="s">
        <v>82</v>
      </c>
      <c r="D51" t="s">
        <v>122</v>
      </c>
      <c r="E51">
        <v>0</v>
      </c>
      <c r="F51" t="s">
        <v>125</v>
      </c>
      <c r="G51" t="s">
        <v>131</v>
      </c>
      <c r="H51" s="2">
        <v>45886</v>
      </c>
      <c r="I51" t="s">
        <v>38</v>
      </c>
      <c r="J51" t="s">
        <v>166</v>
      </c>
      <c r="K51" t="s">
        <v>122</v>
      </c>
      <c r="L51">
        <v>0</v>
      </c>
      <c r="M51" t="s">
        <v>131</v>
      </c>
      <c r="N51" t="s">
        <v>125</v>
      </c>
      <c r="O51" t="s">
        <v>214</v>
      </c>
      <c r="P51" t="s">
        <v>221</v>
      </c>
      <c r="Q51">
        <f>HYPERLINK("https://www.kayak.com/book/flight?code=orBiAYdvCp.sIt2B02c_IY.37295.8c13a4f3894eb25b176d8a30f9e0b413&amp;h=ace2de2affe5&amp;sub=F-9129055404933194373E07dbf28de7c&amp;pageOrigin=F..RP.FE.M11", "Book Me!")</f>
        <v>0</v>
      </c>
    </row>
    <row r="52" spans="1:17">
      <c r="A52" s="2">
        <v>45882</v>
      </c>
      <c r="B52" t="s">
        <v>20</v>
      </c>
      <c r="C52" t="s">
        <v>64</v>
      </c>
      <c r="D52" t="s">
        <v>122</v>
      </c>
      <c r="E52">
        <v>0</v>
      </c>
      <c r="F52" t="s">
        <v>125</v>
      </c>
      <c r="G52" t="s">
        <v>131</v>
      </c>
      <c r="H52" s="2">
        <v>45886</v>
      </c>
      <c r="I52" t="s">
        <v>134</v>
      </c>
      <c r="J52" t="s">
        <v>164</v>
      </c>
      <c r="K52" t="s">
        <v>122</v>
      </c>
      <c r="L52">
        <v>0</v>
      </c>
      <c r="M52" t="s">
        <v>131</v>
      </c>
      <c r="N52" t="s">
        <v>125</v>
      </c>
      <c r="O52" t="s">
        <v>213</v>
      </c>
      <c r="P52" t="s">
        <v>220</v>
      </c>
      <c r="Q52">
        <f>HYPERLINK("https://www.kayak.com/book/flight?code=orBiAYdvCp.sIt2B02c_IY.44296.88eea34fcc2d0e40710ccdc533d33ff3&amp;h=fe1bbde489cf&amp;sub=F-9129055401689609865E02fb347ec4d&amp;pageOrigin=F..RP.FE.M13", "Book Me!")</f>
        <v>0</v>
      </c>
    </row>
    <row r="53" spans="1:17">
      <c r="A53" s="2">
        <v>45882</v>
      </c>
      <c r="B53" t="s">
        <v>20</v>
      </c>
      <c r="C53" t="s">
        <v>64</v>
      </c>
      <c r="D53" t="s">
        <v>122</v>
      </c>
      <c r="E53">
        <v>0</v>
      </c>
      <c r="F53" t="s">
        <v>125</v>
      </c>
      <c r="G53" t="s">
        <v>131</v>
      </c>
      <c r="H53" s="2">
        <v>45886</v>
      </c>
      <c r="I53" t="s">
        <v>134</v>
      </c>
      <c r="J53" t="s">
        <v>164</v>
      </c>
      <c r="K53" t="s">
        <v>122</v>
      </c>
      <c r="L53">
        <v>0</v>
      </c>
      <c r="M53" t="s">
        <v>131</v>
      </c>
      <c r="N53" t="s">
        <v>125</v>
      </c>
      <c r="O53" t="s">
        <v>214</v>
      </c>
      <c r="P53" t="s">
        <v>221</v>
      </c>
      <c r="Q53">
        <f>HYPERLINK("https://www.kayak.com/book/flight?code=orBiAYdvCp.sIt2B02c_IY.37295.88eea34fcc2d0e40710ccdc533d33ff3&amp;h=4276ef41ae92&amp;sub=F-9129055405075642231E07dbf28de7c&amp;pageOrigin=F..RP.FE.M13", "Book Me!")</f>
        <v>0</v>
      </c>
    </row>
    <row r="54" spans="1:17">
      <c r="A54" s="2">
        <v>45882</v>
      </c>
      <c r="B54" t="s">
        <v>20</v>
      </c>
      <c r="C54" t="s">
        <v>64</v>
      </c>
      <c r="D54" t="s">
        <v>122</v>
      </c>
      <c r="E54">
        <v>0</v>
      </c>
      <c r="F54" t="s">
        <v>125</v>
      </c>
      <c r="G54" t="s">
        <v>131</v>
      </c>
      <c r="H54" s="2">
        <v>45886</v>
      </c>
      <c r="I54" t="s">
        <v>135</v>
      </c>
      <c r="J54" t="s">
        <v>165</v>
      </c>
      <c r="K54" t="s">
        <v>122</v>
      </c>
      <c r="L54">
        <v>0</v>
      </c>
      <c r="M54" t="s">
        <v>131</v>
      </c>
      <c r="N54" t="s">
        <v>125</v>
      </c>
      <c r="O54" t="s">
        <v>213</v>
      </c>
      <c r="P54" t="s">
        <v>220</v>
      </c>
      <c r="Q54">
        <f>HYPERLINK("https://www.kayak.com/book/flight?code=orBiAYdvCp.sIt2B02c_IY.37295.e17fd154331d1ae48cdbd5690057efc3&amp;h=a85603cb02e9&amp;sub=F-9129055402681043794E07dbf28de7c&amp;pageOrigin=F..RP.FE.M14", "Book Me!")</f>
        <v>0</v>
      </c>
    </row>
    <row r="55" spans="1:17">
      <c r="A55" s="2">
        <v>45882</v>
      </c>
      <c r="B55" t="s">
        <v>20</v>
      </c>
      <c r="C55" t="s">
        <v>64</v>
      </c>
      <c r="D55" t="s">
        <v>122</v>
      </c>
      <c r="E55">
        <v>0</v>
      </c>
      <c r="F55" t="s">
        <v>125</v>
      </c>
      <c r="G55" t="s">
        <v>131</v>
      </c>
      <c r="H55" s="2">
        <v>45886</v>
      </c>
      <c r="I55" t="s">
        <v>135</v>
      </c>
      <c r="J55" t="s">
        <v>165</v>
      </c>
      <c r="K55" t="s">
        <v>122</v>
      </c>
      <c r="L55">
        <v>0</v>
      </c>
      <c r="M55" t="s">
        <v>131</v>
      </c>
      <c r="N55" t="s">
        <v>125</v>
      </c>
      <c r="O55" t="s">
        <v>214</v>
      </c>
      <c r="P55" t="s">
        <v>221</v>
      </c>
      <c r="Q55">
        <f>HYPERLINK("https://www.kayak.com/book/flight?code=orBiAYdvCp.sIt2B02c_IY.44296.e17fd154331d1ae48cdbd5690057efc3&amp;h=ce1e1a243ae7&amp;sub=F-9129055403854354845E02fb347ec4d&amp;pageOrigin=F..RP.FE.M14", "Book Me!")</f>
        <v>0</v>
      </c>
    </row>
    <row r="56" spans="1:17">
      <c r="A56" s="2">
        <v>45882</v>
      </c>
      <c r="B56" t="s">
        <v>20</v>
      </c>
      <c r="C56" t="s">
        <v>64</v>
      </c>
      <c r="D56" t="s">
        <v>122</v>
      </c>
      <c r="E56">
        <v>0</v>
      </c>
      <c r="F56" t="s">
        <v>125</v>
      </c>
      <c r="G56" t="s">
        <v>131</v>
      </c>
      <c r="H56" s="2">
        <v>45886</v>
      </c>
      <c r="I56" t="s">
        <v>133</v>
      </c>
      <c r="J56" t="s">
        <v>121</v>
      </c>
      <c r="K56" t="s">
        <v>122</v>
      </c>
      <c r="L56">
        <v>0</v>
      </c>
      <c r="M56" t="s">
        <v>131</v>
      </c>
      <c r="N56" t="s">
        <v>125</v>
      </c>
      <c r="O56" t="s">
        <v>213</v>
      </c>
      <c r="P56" t="s">
        <v>220</v>
      </c>
      <c r="Q56">
        <f>HYPERLINK("https://www.kayak.com/book/flight?code=orBiAYdvCp.sIt2B02c_IY.44296.2bc9e3ccba177780f3a6b937c096031b&amp;h=29a34a0f8911&amp;sub=F-9129055404932157733E02fb347ec4d&amp;pageOrigin=F..RP.FE.M15", "Book Me!")</f>
        <v>0</v>
      </c>
    </row>
    <row r="57" spans="1:17">
      <c r="A57" s="2">
        <v>45882</v>
      </c>
      <c r="B57" t="s">
        <v>20</v>
      </c>
      <c r="C57" t="s">
        <v>64</v>
      </c>
      <c r="D57" t="s">
        <v>122</v>
      </c>
      <c r="E57">
        <v>0</v>
      </c>
      <c r="F57" t="s">
        <v>125</v>
      </c>
      <c r="G57" t="s">
        <v>131</v>
      </c>
      <c r="H57" s="2">
        <v>45886</v>
      </c>
      <c r="I57" t="s">
        <v>133</v>
      </c>
      <c r="J57" t="s">
        <v>121</v>
      </c>
      <c r="K57" t="s">
        <v>122</v>
      </c>
      <c r="L57">
        <v>0</v>
      </c>
      <c r="M57" t="s">
        <v>131</v>
      </c>
      <c r="N57" t="s">
        <v>125</v>
      </c>
      <c r="O57" t="s">
        <v>214</v>
      </c>
      <c r="P57" t="s">
        <v>221</v>
      </c>
      <c r="Q57">
        <f>HYPERLINK("https://www.kayak.com/book/flight?code=orBiAYdvCp.sIt2B02c_IY.37295.2bc9e3ccba177780f3a6b937c096031b&amp;h=1f41907a3312&amp;sub=F-9129055401214947991E07dbf28de7c&amp;pageOrigin=F..RP.FE.M15", "Book Me!")</f>
        <v>0</v>
      </c>
    </row>
    <row r="58" spans="1:17">
      <c r="A58" s="2">
        <v>45882</v>
      </c>
      <c r="B58" t="s">
        <v>20</v>
      </c>
      <c r="C58" t="s">
        <v>64</v>
      </c>
      <c r="D58" t="s">
        <v>122</v>
      </c>
      <c r="E58">
        <v>0</v>
      </c>
      <c r="F58" t="s">
        <v>125</v>
      </c>
      <c r="G58" t="s">
        <v>131</v>
      </c>
      <c r="H58" s="2">
        <v>45886</v>
      </c>
      <c r="I58" t="s">
        <v>38</v>
      </c>
      <c r="J58" t="s">
        <v>166</v>
      </c>
      <c r="K58" t="s">
        <v>122</v>
      </c>
      <c r="L58">
        <v>0</v>
      </c>
      <c r="M58" t="s">
        <v>131</v>
      </c>
      <c r="N58" t="s">
        <v>125</v>
      </c>
      <c r="O58" t="s">
        <v>213</v>
      </c>
      <c r="P58" t="s">
        <v>220</v>
      </c>
      <c r="Q58">
        <f>HYPERLINK("https://www.kayak.com/book/flight?code=orBiAYdvCp.sIt2B02c_IY.37295.04a09bbe583a2e708909e9a444c2fcec&amp;h=dbc2019a2e07&amp;sub=F-9129055402689781066E07dbf28de7c&amp;pageOrigin=F..RP.FE.M16", "Book Me!")</f>
        <v>0</v>
      </c>
    </row>
    <row r="59" spans="1:17">
      <c r="A59" s="2">
        <v>45882</v>
      </c>
      <c r="B59" t="s">
        <v>20</v>
      </c>
      <c r="C59" t="s">
        <v>64</v>
      </c>
      <c r="D59" t="s">
        <v>122</v>
      </c>
      <c r="E59">
        <v>0</v>
      </c>
      <c r="F59" t="s">
        <v>125</v>
      </c>
      <c r="G59" t="s">
        <v>131</v>
      </c>
      <c r="H59" s="2">
        <v>45886</v>
      </c>
      <c r="I59" t="s">
        <v>38</v>
      </c>
      <c r="J59" t="s">
        <v>166</v>
      </c>
      <c r="K59" t="s">
        <v>122</v>
      </c>
      <c r="L59">
        <v>0</v>
      </c>
      <c r="M59" t="s">
        <v>131</v>
      </c>
      <c r="N59" t="s">
        <v>125</v>
      </c>
      <c r="O59" t="s">
        <v>214</v>
      </c>
      <c r="P59" t="s">
        <v>221</v>
      </c>
      <c r="Q59">
        <f>HYPERLINK("https://www.kayak.com/book/flight?code=orBiAYdvCp.sIt2B02c_IY.44296.04a09bbe583a2e708909e9a444c2fcec&amp;h=146dd167f098&amp;sub=F-9129055404920592310E02fb347ec4d&amp;pageOrigin=F..RP.FE.M16", "Book Me!")</f>
        <v>0</v>
      </c>
    </row>
    <row r="60" spans="1:17">
      <c r="A60" s="2">
        <v>45882</v>
      </c>
      <c r="B60" t="s">
        <v>21</v>
      </c>
      <c r="C60" t="s">
        <v>65</v>
      </c>
      <c r="D60" t="s">
        <v>122</v>
      </c>
      <c r="E60">
        <v>0</v>
      </c>
      <c r="F60" t="s">
        <v>125</v>
      </c>
      <c r="G60" t="s">
        <v>131</v>
      </c>
      <c r="H60" s="2">
        <v>45886</v>
      </c>
      <c r="I60" t="s">
        <v>135</v>
      </c>
      <c r="J60" t="s">
        <v>165</v>
      </c>
      <c r="K60" t="s">
        <v>122</v>
      </c>
      <c r="L60">
        <v>0</v>
      </c>
      <c r="M60" t="s">
        <v>131</v>
      </c>
      <c r="N60" t="s">
        <v>125</v>
      </c>
      <c r="O60" t="s">
        <v>213</v>
      </c>
      <c r="P60" t="s">
        <v>220</v>
      </c>
      <c r="Q60">
        <f>HYPERLINK("https://www.kayak.com/book/flight?code=orBiAYdvCp.sIt2B02c_IY.37295.61cdc69e40da1f6a35198c97d28ab386&amp;h=63322e8887ae&amp;sub=F-9129055405365956199E07dbf28de7c&amp;pageOrigin=F..RP.FE.M18", "Book Me!")</f>
        <v>0</v>
      </c>
    </row>
    <row r="61" spans="1:17">
      <c r="A61" s="2">
        <v>45882</v>
      </c>
      <c r="B61" t="s">
        <v>21</v>
      </c>
      <c r="C61" t="s">
        <v>65</v>
      </c>
      <c r="D61" t="s">
        <v>122</v>
      </c>
      <c r="E61">
        <v>0</v>
      </c>
      <c r="F61" t="s">
        <v>125</v>
      </c>
      <c r="G61" t="s">
        <v>131</v>
      </c>
      <c r="H61" s="2">
        <v>45886</v>
      </c>
      <c r="I61" t="s">
        <v>135</v>
      </c>
      <c r="J61" t="s">
        <v>165</v>
      </c>
      <c r="K61" t="s">
        <v>122</v>
      </c>
      <c r="L61">
        <v>0</v>
      </c>
      <c r="M61" t="s">
        <v>131</v>
      </c>
      <c r="N61" t="s">
        <v>125</v>
      </c>
      <c r="O61" t="s">
        <v>214</v>
      </c>
      <c r="P61" t="s">
        <v>221</v>
      </c>
      <c r="Q61">
        <f>HYPERLINK("https://www.kayak.com/book/flight?code=orBiAYdvCp.sIt2B02c_IY.44296.61cdc69e40da1f6a35198c97d28ab386&amp;h=f19a30d90ff4&amp;sub=F-9129055403359709093E02fb347ec4d&amp;pageOrigin=F..RP.FE.M18", "Book Me!")</f>
        <v>0</v>
      </c>
    </row>
    <row r="62" spans="1:17">
      <c r="A62" s="2">
        <v>45882</v>
      </c>
      <c r="B62" t="s">
        <v>21</v>
      </c>
      <c r="C62" t="s">
        <v>65</v>
      </c>
      <c r="D62" t="s">
        <v>122</v>
      </c>
      <c r="E62">
        <v>0</v>
      </c>
      <c r="F62" t="s">
        <v>125</v>
      </c>
      <c r="G62" t="s">
        <v>131</v>
      </c>
      <c r="H62" s="2">
        <v>45886</v>
      </c>
      <c r="I62" t="s">
        <v>134</v>
      </c>
      <c r="J62" t="s">
        <v>164</v>
      </c>
      <c r="K62" t="s">
        <v>122</v>
      </c>
      <c r="L62">
        <v>0</v>
      </c>
      <c r="M62" t="s">
        <v>131</v>
      </c>
      <c r="N62" t="s">
        <v>125</v>
      </c>
      <c r="O62" t="s">
        <v>213</v>
      </c>
      <c r="P62" t="s">
        <v>220</v>
      </c>
      <c r="Q62">
        <f>HYPERLINK("https://www.kayak.com/book/flight?code=orBiAYdvCp.sIt2B02c_IY.44296.c1c1c7b98dcd4bd0e867177a0506a853&amp;h=1be8cce025ec&amp;sub=F-9129055402836818675E02fb347ec4d&amp;pageOrigin=F..RP.FE.M19", "Book Me!")</f>
        <v>0</v>
      </c>
    </row>
    <row r="63" spans="1:17">
      <c r="A63" s="2">
        <v>45882</v>
      </c>
      <c r="B63" t="s">
        <v>21</v>
      </c>
      <c r="C63" t="s">
        <v>65</v>
      </c>
      <c r="D63" t="s">
        <v>122</v>
      </c>
      <c r="E63">
        <v>0</v>
      </c>
      <c r="F63" t="s">
        <v>125</v>
      </c>
      <c r="G63" t="s">
        <v>131</v>
      </c>
      <c r="H63" s="2">
        <v>45886</v>
      </c>
      <c r="I63" t="s">
        <v>134</v>
      </c>
      <c r="J63" t="s">
        <v>164</v>
      </c>
      <c r="K63" t="s">
        <v>122</v>
      </c>
      <c r="L63">
        <v>0</v>
      </c>
      <c r="M63" t="s">
        <v>131</v>
      </c>
      <c r="N63" t="s">
        <v>125</v>
      </c>
      <c r="O63" t="s">
        <v>214</v>
      </c>
      <c r="P63" t="s">
        <v>221</v>
      </c>
      <c r="Q63">
        <f>HYPERLINK("https://www.kayak.com/book/flight?code=orBiAYdvCp.sIt2B02c_IY.37295.c1c1c7b98dcd4bd0e867177a0506a853&amp;h=9869778169ad&amp;sub=F-9129055402968802833E07dbf28de7c&amp;pageOrigin=F..RP.FE.M19", "Book Me!")</f>
        <v>0</v>
      </c>
    </row>
    <row r="64" spans="1:17">
      <c r="A64" s="2">
        <v>45882</v>
      </c>
      <c r="B64" t="s">
        <v>21</v>
      </c>
      <c r="C64" t="s">
        <v>65</v>
      </c>
      <c r="D64" t="s">
        <v>122</v>
      </c>
      <c r="E64">
        <v>0</v>
      </c>
      <c r="F64" t="s">
        <v>125</v>
      </c>
      <c r="G64" t="s">
        <v>131</v>
      </c>
      <c r="H64" s="2">
        <v>45886</v>
      </c>
      <c r="I64" t="s">
        <v>133</v>
      </c>
      <c r="J64" t="s">
        <v>121</v>
      </c>
      <c r="K64" t="s">
        <v>122</v>
      </c>
      <c r="L64">
        <v>0</v>
      </c>
      <c r="M64" t="s">
        <v>131</v>
      </c>
      <c r="N64" t="s">
        <v>125</v>
      </c>
      <c r="O64" t="s">
        <v>213</v>
      </c>
      <c r="P64" t="s">
        <v>220</v>
      </c>
      <c r="Q64">
        <f>HYPERLINK("https://www.kayak.com/book/flight?code=orBiAYdvCp.sIt2B02c_IY.37295.0ce8216371a1d815b0fdf5c60d96c2cf&amp;h=23e038040b48&amp;sub=F-9129055402603965995E07dbf28de7c&amp;pageOrigin=F..RP.FE.M20", "Book Me!")</f>
        <v>0</v>
      </c>
    </row>
    <row r="65" spans="1:17">
      <c r="A65" s="2">
        <v>45882</v>
      </c>
      <c r="B65" t="s">
        <v>21</v>
      </c>
      <c r="C65" t="s">
        <v>65</v>
      </c>
      <c r="D65" t="s">
        <v>122</v>
      </c>
      <c r="E65">
        <v>0</v>
      </c>
      <c r="F65" t="s">
        <v>125</v>
      </c>
      <c r="G65" t="s">
        <v>131</v>
      </c>
      <c r="H65" s="2">
        <v>45886</v>
      </c>
      <c r="I65" t="s">
        <v>133</v>
      </c>
      <c r="J65" t="s">
        <v>121</v>
      </c>
      <c r="K65" t="s">
        <v>122</v>
      </c>
      <c r="L65">
        <v>0</v>
      </c>
      <c r="M65" t="s">
        <v>131</v>
      </c>
      <c r="N65" t="s">
        <v>125</v>
      </c>
      <c r="O65" t="s">
        <v>214</v>
      </c>
      <c r="P65" t="s">
        <v>221</v>
      </c>
      <c r="Q65">
        <f>HYPERLINK("https://www.kayak.com/book/flight?code=orBiAYdvCp.sIt2B02c_IY.44296.0ce8216371a1d815b0fdf5c60d96c2cf&amp;h=bfc7af2b436d&amp;sub=F-9129055405292310618E02fb347ec4d&amp;pageOrigin=F..RP.FE.M20", "Book Me!")</f>
        <v>0</v>
      </c>
    </row>
    <row r="66" spans="1:17">
      <c r="A66" s="2">
        <v>45883</v>
      </c>
      <c r="B66" t="s">
        <v>19</v>
      </c>
      <c r="C66" t="s">
        <v>84</v>
      </c>
      <c r="D66" t="s">
        <v>122</v>
      </c>
      <c r="E66">
        <v>0</v>
      </c>
      <c r="F66" t="s">
        <v>125</v>
      </c>
      <c r="G66" t="s">
        <v>132</v>
      </c>
      <c r="H66" s="2">
        <v>45886</v>
      </c>
      <c r="I66" t="s">
        <v>137</v>
      </c>
      <c r="J66" t="s">
        <v>166</v>
      </c>
      <c r="K66" t="s">
        <v>122</v>
      </c>
      <c r="L66">
        <v>0</v>
      </c>
      <c r="M66" t="s">
        <v>132</v>
      </c>
      <c r="N66" t="s">
        <v>125</v>
      </c>
      <c r="O66" t="s">
        <v>214</v>
      </c>
      <c r="P66" t="s">
        <v>224</v>
      </c>
      <c r="Q66">
        <f>HYPERLINK("https://www.kayak.com/book/flight?code=orCCNAqI_7.sIt2B02c_IY.67895.c85b7312917b3b0ae1b3865608f6949e&amp;h=0cea08edf820&amp;sub=F-7041771248998308333E0cb1fe13358&amp;pageOrigin=F..RP.FE.M1", "Book Me!")</f>
        <v>0</v>
      </c>
    </row>
    <row r="67" spans="1:17">
      <c r="A67" s="2">
        <v>45883</v>
      </c>
      <c r="B67" t="s">
        <v>19</v>
      </c>
      <c r="C67" t="s">
        <v>84</v>
      </c>
      <c r="D67" t="s">
        <v>122</v>
      </c>
      <c r="E67">
        <v>0</v>
      </c>
      <c r="F67" t="s">
        <v>125</v>
      </c>
      <c r="G67" t="s">
        <v>132</v>
      </c>
      <c r="H67" s="2">
        <v>45886</v>
      </c>
      <c r="I67" t="s">
        <v>137</v>
      </c>
      <c r="J67" t="s">
        <v>166</v>
      </c>
      <c r="K67" t="s">
        <v>122</v>
      </c>
      <c r="L67">
        <v>0</v>
      </c>
      <c r="M67" t="s">
        <v>132</v>
      </c>
      <c r="N67" t="s">
        <v>125</v>
      </c>
      <c r="O67" t="s">
        <v>216</v>
      </c>
      <c r="P67" t="s">
        <v>225</v>
      </c>
      <c r="Q67">
        <f>HYPERLINK("https://www.kayak.com/book/flight?code=orCCNAqI_7.sIt2B02c_IY.55695.c85b7312917b3b0ae1b3865608f6949e&amp;h=d1056f3f19ed&amp;sub=F-7041771248429793461E092e453624a&amp;pageOrigin=F..RP.FE.M1", "Book Me!")</f>
        <v>0</v>
      </c>
    </row>
    <row r="68" spans="1:17">
      <c r="A68" s="2">
        <v>45883</v>
      </c>
      <c r="B68" t="s">
        <v>23</v>
      </c>
      <c r="C68" t="s">
        <v>56</v>
      </c>
      <c r="D68" t="s">
        <v>123</v>
      </c>
      <c r="E68">
        <v>1</v>
      </c>
      <c r="F68" t="s">
        <v>125</v>
      </c>
      <c r="G68" t="s">
        <v>132</v>
      </c>
      <c r="H68" s="2">
        <v>45886</v>
      </c>
      <c r="I68" t="s">
        <v>138</v>
      </c>
      <c r="J68" t="s">
        <v>167</v>
      </c>
      <c r="K68" t="s">
        <v>123</v>
      </c>
      <c r="L68">
        <v>1</v>
      </c>
      <c r="M68" t="s">
        <v>132</v>
      </c>
      <c r="N68" t="s">
        <v>125</v>
      </c>
      <c r="O68" t="s">
        <v>213</v>
      </c>
      <c r="P68" t="s">
        <v>226</v>
      </c>
      <c r="Q68">
        <f>HYPERLINK("https://www.kayak.com/book/flight?code=orCCNAqI_7.ToX9mfccdpY.61796.b71c077ab07512c0827fa95dd4bd9a51&amp;h=ce6d7e3469b1&amp;sub=F2152499810656794081E0f69830c544&amp;pageOrigin=F..RP.FE.M2", "Book Me!")</f>
        <v>0</v>
      </c>
    </row>
    <row r="69" spans="1:17">
      <c r="A69" s="2">
        <v>45883</v>
      </c>
      <c r="B69" t="s">
        <v>23</v>
      </c>
      <c r="C69" t="s">
        <v>56</v>
      </c>
      <c r="D69" t="s">
        <v>123</v>
      </c>
      <c r="E69">
        <v>1</v>
      </c>
      <c r="F69" t="s">
        <v>125</v>
      </c>
      <c r="G69" t="s">
        <v>132</v>
      </c>
      <c r="H69" s="2">
        <v>45886</v>
      </c>
      <c r="I69" t="s">
        <v>138</v>
      </c>
      <c r="J69" t="s">
        <v>167</v>
      </c>
      <c r="K69" t="s">
        <v>123</v>
      </c>
      <c r="L69">
        <v>1</v>
      </c>
      <c r="M69" t="s">
        <v>132</v>
      </c>
      <c r="N69" t="s">
        <v>125</v>
      </c>
      <c r="O69" t="s">
        <v>214</v>
      </c>
      <c r="P69" t="s">
        <v>227</v>
      </c>
      <c r="Q69">
        <f>HYPERLINK("https://www.kayak.com/book/flight?code=orCCNAqI_7.ToX9mfccdpY.55597.b71c077ab07512c0827fa95dd4bd9a51&amp;h=9675392a052a&amp;sub=F2152499809526406800E038c2477c0b&amp;pageOrigin=F..RP.FE.M2", "Book Me!")</f>
        <v>0</v>
      </c>
    </row>
    <row r="70" spans="1:17">
      <c r="A70" s="2">
        <v>45883</v>
      </c>
      <c r="B70" t="s">
        <v>19</v>
      </c>
      <c r="C70" t="s">
        <v>84</v>
      </c>
      <c r="D70" t="s">
        <v>122</v>
      </c>
      <c r="E70">
        <v>0</v>
      </c>
      <c r="F70" t="s">
        <v>125</v>
      </c>
      <c r="G70" t="s">
        <v>132</v>
      </c>
      <c r="H70" s="2">
        <v>45886</v>
      </c>
      <c r="I70" t="s">
        <v>139</v>
      </c>
      <c r="J70" t="s">
        <v>168</v>
      </c>
      <c r="K70" t="s">
        <v>122</v>
      </c>
      <c r="L70">
        <v>0</v>
      </c>
      <c r="M70" t="s">
        <v>132</v>
      </c>
      <c r="N70" t="s">
        <v>125</v>
      </c>
      <c r="O70" t="s">
        <v>214</v>
      </c>
      <c r="P70" t="s">
        <v>224</v>
      </c>
      <c r="Q70">
        <f>HYPERLINK("https://www.kayak.com/book/flight?code=orCCNAqI_7.sIt2B02c_IY.55695.dc226251fa1aabf384498fc4ef3c6965&amp;h=c8eeddccad33&amp;sub=F-7041771248610613102E092e453624a&amp;pageOrigin=F..RP.FE.M3", "Book Me!")</f>
        <v>0</v>
      </c>
    </row>
    <row r="71" spans="1:17">
      <c r="A71" s="2">
        <v>45883</v>
      </c>
      <c r="B71" t="s">
        <v>19</v>
      </c>
      <c r="C71" t="s">
        <v>84</v>
      </c>
      <c r="D71" t="s">
        <v>122</v>
      </c>
      <c r="E71">
        <v>0</v>
      </c>
      <c r="F71" t="s">
        <v>125</v>
      </c>
      <c r="G71" t="s">
        <v>132</v>
      </c>
      <c r="H71" s="2">
        <v>45886</v>
      </c>
      <c r="I71" t="s">
        <v>139</v>
      </c>
      <c r="J71" t="s">
        <v>168</v>
      </c>
      <c r="K71" t="s">
        <v>122</v>
      </c>
      <c r="L71">
        <v>0</v>
      </c>
      <c r="M71" t="s">
        <v>132</v>
      </c>
      <c r="N71" t="s">
        <v>125</v>
      </c>
      <c r="O71" t="s">
        <v>216</v>
      </c>
      <c r="P71" t="s">
        <v>225</v>
      </c>
      <c r="Q71">
        <f>HYPERLINK("https://www.kayak.com/book/flight?code=orCCNAqI_7.sIt2B02c_IY.67895.dc226251fa1aabf384498fc4ef3c6965&amp;h=27cc1bdc66a7&amp;sub=F-7041771247982475127E0cb1fe13358&amp;pageOrigin=F..RP.FE.M3", "Book Me!")</f>
        <v>0</v>
      </c>
    </row>
    <row r="72" spans="1:17">
      <c r="A72" s="2">
        <v>45883</v>
      </c>
      <c r="B72" t="s">
        <v>19</v>
      </c>
      <c r="C72" t="s">
        <v>84</v>
      </c>
      <c r="D72" t="s">
        <v>122</v>
      </c>
      <c r="E72">
        <v>0</v>
      </c>
      <c r="F72" t="s">
        <v>125</v>
      </c>
      <c r="G72" t="s">
        <v>132</v>
      </c>
      <c r="H72" s="2">
        <v>45886</v>
      </c>
      <c r="I72" t="s">
        <v>140</v>
      </c>
      <c r="J72" t="s">
        <v>165</v>
      </c>
      <c r="K72" t="s">
        <v>122</v>
      </c>
      <c r="L72">
        <v>0</v>
      </c>
      <c r="M72" t="s">
        <v>132</v>
      </c>
      <c r="N72" t="s">
        <v>125</v>
      </c>
      <c r="O72" t="s">
        <v>214</v>
      </c>
      <c r="P72" t="s">
        <v>224</v>
      </c>
      <c r="Q72">
        <f>HYPERLINK("https://www.kayak.com/book/flight?code=orCCNAqI_7.sIt2B02c_IY.55695.c1bee3d913130e6737cfa1005a4c2913&amp;h=3e60246af89e&amp;sub=F-7041771247520810431E092e453624a&amp;pageOrigin=F..RP.FE.M5", "Book Me!")</f>
        <v>0</v>
      </c>
    </row>
    <row r="73" spans="1:17">
      <c r="A73" s="2">
        <v>45883</v>
      </c>
      <c r="B73" t="s">
        <v>19</v>
      </c>
      <c r="C73" t="s">
        <v>84</v>
      </c>
      <c r="D73" t="s">
        <v>122</v>
      </c>
      <c r="E73">
        <v>0</v>
      </c>
      <c r="F73" t="s">
        <v>125</v>
      </c>
      <c r="G73" t="s">
        <v>132</v>
      </c>
      <c r="H73" s="2">
        <v>45886</v>
      </c>
      <c r="I73" t="s">
        <v>140</v>
      </c>
      <c r="J73" t="s">
        <v>165</v>
      </c>
      <c r="K73" t="s">
        <v>122</v>
      </c>
      <c r="L73">
        <v>0</v>
      </c>
      <c r="M73" t="s">
        <v>132</v>
      </c>
      <c r="N73" t="s">
        <v>125</v>
      </c>
      <c r="O73" t="s">
        <v>216</v>
      </c>
      <c r="P73" t="s">
        <v>225</v>
      </c>
      <c r="Q73">
        <f>HYPERLINK("https://www.kayak.com/book/flight?code=orCCNAqI_7.sIt2B02c_IY.67895.c1bee3d913130e6737cfa1005a4c2913&amp;h=42e4abf5d4d5&amp;sub=F-7041771249716614430E0cb1fe13358&amp;pageOrigin=F..RP.FE.M5", "Book Me!")</f>
        <v>0</v>
      </c>
    </row>
    <row r="74" spans="1:17">
      <c r="A74" s="2">
        <v>45883</v>
      </c>
      <c r="B74" t="s">
        <v>24</v>
      </c>
      <c r="C74" t="s">
        <v>86</v>
      </c>
      <c r="D74" t="s">
        <v>122</v>
      </c>
      <c r="E74">
        <v>0</v>
      </c>
      <c r="F74" t="s">
        <v>125</v>
      </c>
      <c r="G74" t="s">
        <v>132</v>
      </c>
      <c r="H74" s="2">
        <v>45886</v>
      </c>
      <c r="I74" t="s">
        <v>137</v>
      </c>
      <c r="J74" t="s">
        <v>166</v>
      </c>
      <c r="K74" t="s">
        <v>122</v>
      </c>
      <c r="L74">
        <v>0</v>
      </c>
      <c r="M74" t="s">
        <v>132</v>
      </c>
      <c r="N74" t="s">
        <v>125</v>
      </c>
      <c r="O74" t="s">
        <v>214</v>
      </c>
      <c r="P74" t="s">
        <v>224</v>
      </c>
      <c r="Q74">
        <f>HYPERLINK("https://www.kayak.com/book/flight?code=orCCNAqI_7.sIt2B02c_IY.55695.f0f9086a3671dad12f5ad3991afb64cc&amp;h=c40b795dc0e5&amp;sub=F-7041771250619524217E092e453624a&amp;pageOrigin=F..RP.FE.M6", "Book Me!")</f>
        <v>0</v>
      </c>
    </row>
    <row r="75" spans="1:17">
      <c r="A75" s="2">
        <v>45883</v>
      </c>
      <c r="B75" t="s">
        <v>24</v>
      </c>
      <c r="C75" t="s">
        <v>86</v>
      </c>
      <c r="D75" t="s">
        <v>122</v>
      </c>
      <c r="E75">
        <v>0</v>
      </c>
      <c r="F75" t="s">
        <v>125</v>
      </c>
      <c r="G75" t="s">
        <v>132</v>
      </c>
      <c r="H75" s="2">
        <v>45886</v>
      </c>
      <c r="I75" t="s">
        <v>137</v>
      </c>
      <c r="J75" t="s">
        <v>166</v>
      </c>
      <c r="K75" t="s">
        <v>122</v>
      </c>
      <c r="L75">
        <v>0</v>
      </c>
      <c r="M75" t="s">
        <v>132</v>
      </c>
      <c r="N75" t="s">
        <v>125</v>
      </c>
      <c r="O75" t="s">
        <v>216</v>
      </c>
      <c r="P75" t="s">
        <v>225</v>
      </c>
      <c r="Q75">
        <f>HYPERLINK("https://www.kayak.com/book/flight?code=orCCNAqI_7.sIt2B02c_IY.67895.f0f9086a3671dad12f5ad3991afb64cc&amp;h=352b164e5a18&amp;sub=F-7041771248897864335E0cb1fe13358&amp;pageOrigin=F..RP.FE.M6", "Book Me!")</f>
        <v>0</v>
      </c>
    </row>
    <row r="76" spans="1:17">
      <c r="A76" s="2">
        <v>45883</v>
      </c>
      <c r="B76" t="s">
        <v>24</v>
      </c>
      <c r="C76" t="s">
        <v>86</v>
      </c>
      <c r="D76" t="s">
        <v>122</v>
      </c>
      <c r="E76">
        <v>0</v>
      </c>
      <c r="F76" t="s">
        <v>125</v>
      </c>
      <c r="G76" t="s">
        <v>132</v>
      </c>
      <c r="H76" s="2">
        <v>45886</v>
      </c>
      <c r="I76" t="s">
        <v>139</v>
      </c>
      <c r="J76" t="s">
        <v>168</v>
      </c>
      <c r="K76" t="s">
        <v>122</v>
      </c>
      <c r="L76">
        <v>0</v>
      </c>
      <c r="M76" t="s">
        <v>132</v>
      </c>
      <c r="N76" t="s">
        <v>125</v>
      </c>
      <c r="O76" t="s">
        <v>214</v>
      </c>
      <c r="P76" t="s">
        <v>224</v>
      </c>
      <c r="Q76">
        <f>HYPERLINK("https://www.kayak.com/book/flight?code=orCCNAqI_7.sIt2B02c_IY.67895.07538cc00fe9bace163ba642a6d80932&amp;h=bb824f9a56a2&amp;sub=F-7041771251083802336E0cb1fe13358&amp;pageOrigin=F..RP.FE.M8", "Book Me!")</f>
        <v>0</v>
      </c>
    </row>
    <row r="77" spans="1:17">
      <c r="A77" s="2">
        <v>45883</v>
      </c>
      <c r="B77" t="s">
        <v>24</v>
      </c>
      <c r="C77" t="s">
        <v>86</v>
      </c>
      <c r="D77" t="s">
        <v>122</v>
      </c>
      <c r="E77">
        <v>0</v>
      </c>
      <c r="F77" t="s">
        <v>125</v>
      </c>
      <c r="G77" t="s">
        <v>132</v>
      </c>
      <c r="H77" s="2">
        <v>45886</v>
      </c>
      <c r="I77" t="s">
        <v>139</v>
      </c>
      <c r="J77" t="s">
        <v>168</v>
      </c>
      <c r="K77" t="s">
        <v>122</v>
      </c>
      <c r="L77">
        <v>0</v>
      </c>
      <c r="M77" t="s">
        <v>132</v>
      </c>
      <c r="N77" t="s">
        <v>125</v>
      </c>
      <c r="O77" t="s">
        <v>216</v>
      </c>
      <c r="P77" t="s">
        <v>225</v>
      </c>
      <c r="Q77">
        <f>HYPERLINK("https://www.kayak.com/book/flight?code=orCCNAqI_7.sIt2B02c_IY.55695.07538cc00fe9bace163ba642a6d80932&amp;h=9b14cf0cb8f4&amp;sub=F-7041771248270047444E092e453624a&amp;pageOrigin=F..RP.FE.M8", "Book Me!")</f>
        <v>0</v>
      </c>
    </row>
    <row r="78" spans="1:17">
      <c r="A78" s="2">
        <v>45883</v>
      </c>
      <c r="B78" t="s">
        <v>24</v>
      </c>
      <c r="C78" t="s">
        <v>86</v>
      </c>
      <c r="D78" t="s">
        <v>122</v>
      </c>
      <c r="E78">
        <v>0</v>
      </c>
      <c r="F78" t="s">
        <v>125</v>
      </c>
      <c r="G78" t="s">
        <v>132</v>
      </c>
      <c r="H78" s="2">
        <v>45886</v>
      </c>
      <c r="I78" t="s">
        <v>140</v>
      </c>
      <c r="J78" t="s">
        <v>165</v>
      </c>
      <c r="K78" t="s">
        <v>122</v>
      </c>
      <c r="L78">
        <v>0</v>
      </c>
      <c r="M78" t="s">
        <v>132</v>
      </c>
      <c r="N78" t="s">
        <v>125</v>
      </c>
      <c r="O78" t="s">
        <v>214</v>
      </c>
      <c r="P78" t="s">
        <v>224</v>
      </c>
      <c r="Q78">
        <f>HYPERLINK("https://www.kayak.com/book/flight?code=orCCNAqI_7.sIt2B02c_IY.55695.9441de8bab7299b46cc7a21cdc7b0178&amp;h=fbd887868021&amp;sub=F-7041771249079147656E092e453624a&amp;pageOrigin=F..RP.FE.M9", "Book Me!")</f>
        <v>0</v>
      </c>
    </row>
    <row r="79" spans="1:17">
      <c r="A79" s="2">
        <v>45883</v>
      </c>
      <c r="B79" t="s">
        <v>24</v>
      </c>
      <c r="C79" t="s">
        <v>86</v>
      </c>
      <c r="D79" t="s">
        <v>122</v>
      </c>
      <c r="E79">
        <v>0</v>
      </c>
      <c r="F79" t="s">
        <v>125</v>
      </c>
      <c r="G79" t="s">
        <v>132</v>
      </c>
      <c r="H79" s="2">
        <v>45886</v>
      </c>
      <c r="I79" t="s">
        <v>140</v>
      </c>
      <c r="J79" t="s">
        <v>165</v>
      </c>
      <c r="K79" t="s">
        <v>122</v>
      </c>
      <c r="L79">
        <v>0</v>
      </c>
      <c r="M79" t="s">
        <v>132</v>
      </c>
      <c r="N79" t="s">
        <v>125</v>
      </c>
      <c r="O79" t="s">
        <v>216</v>
      </c>
      <c r="P79" t="s">
        <v>225</v>
      </c>
      <c r="Q79">
        <f>HYPERLINK("https://www.kayak.com/book/flight?code=orCCNAqI_7.sIt2B02c_IY.67895.9441de8bab7299b46cc7a21cdc7b0178&amp;h=d3c5830e007c&amp;sub=F-7041771247516821163E0cb1fe13358&amp;pageOrigin=F..RP.FE.M9", "Book Me!")</f>
        <v>0</v>
      </c>
    </row>
    <row r="80" spans="1:17">
      <c r="A80" s="2">
        <v>45883</v>
      </c>
      <c r="B80" t="s">
        <v>25</v>
      </c>
      <c r="C80" t="s">
        <v>87</v>
      </c>
      <c r="D80" t="s">
        <v>122</v>
      </c>
      <c r="E80">
        <v>0</v>
      </c>
      <c r="F80" t="s">
        <v>125</v>
      </c>
      <c r="G80" t="s">
        <v>132</v>
      </c>
      <c r="H80" s="2">
        <v>45886</v>
      </c>
      <c r="I80" t="s">
        <v>137</v>
      </c>
      <c r="J80" t="s">
        <v>166</v>
      </c>
      <c r="K80" t="s">
        <v>122</v>
      </c>
      <c r="L80">
        <v>0</v>
      </c>
      <c r="M80" t="s">
        <v>132</v>
      </c>
      <c r="N80" t="s">
        <v>125</v>
      </c>
      <c r="O80" t="s">
        <v>214</v>
      </c>
      <c r="P80" t="s">
        <v>224</v>
      </c>
      <c r="Q80">
        <f>HYPERLINK("https://www.kayak.com/book/flight?code=orCCNAqI_7.sIt2B02c_IY.67895.ecff72502beddafddf26bc56a4a0b4a6&amp;h=4c3f409e0609&amp;sub=F-7041771249759345021E0cb1fe13358&amp;pageOrigin=F..RP.FE.M10", "Book Me!")</f>
        <v>0</v>
      </c>
    </row>
    <row r="81" spans="1:17">
      <c r="A81" s="2">
        <v>45883</v>
      </c>
      <c r="B81" t="s">
        <v>25</v>
      </c>
      <c r="C81" t="s">
        <v>87</v>
      </c>
      <c r="D81" t="s">
        <v>122</v>
      </c>
      <c r="E81">
        <v>0</v>
      </c>
      <c r="F81" t="s">
        <v>125</v>
      </c>
      <c r="G81" t="s">
        <v>132</v>
      </c>
      <c r="H81" s="2">
        <v>45886</v>
      </c>
      <c r="I81" t="s">
        <v>137</v>
      </c>
      <c r="J81" t="s">
        <v>166</v>
      </c>
      <c r="K81" t="s">
        <v>122</v>
      </c>
      <c r="L81">
        <v>0</v>
      </c>
      <c r="M81" t="s">
        <v>132</v>
      </c>
      <c r="N81" t="s">
        <v>125</v>
      </c>
      <c r="O81" t="s">
        <v>216</v>
      </c>
      <c r="P81" t="s">
        <v>225</v>
      </c>
      <c r="Q81">
        <f>HYPERLINK("https://www.kayak.com/book/flight?code=orCCNAqI_7.sIt2B02c_IY.55695.ecff72502beddafddf26bc56a4a0b4a6&amp;h=021a904b3f14&amp;sub=F-7041771247557362069E092e453624a&amp;pageOrigin=F..RP.FE.M10", "Book Me!")</f>
        <v>0</v>
      </c>
    </row>
    <row r="82" spans="1:17">
      <c r="A82" s="2">
        <v>45883</v>
      </c>
      <c r="B82" t="s">
        <v>25</v>
      </c>
      <c r="C82" t="s">
        <v>87</v>
      </c>
      <c r="D82" t="s">
        <v>122</v>
      </c>
      <c r="E82">
        <v>0</v>
      </c>
      <c r="F82" t="s">
        <v>125</v>
      </c>
      <c r="G82" t="s">
        <v>132</v>
      </c>
      <c r="H82" s="2">
        <v>45886</v>
      </c>
      <c r="I82" t="s">
        <v>140</v>
      </c>
      <c r="J82" t="s">
        <v>165</v>
      </c>
      <c r="K82" t="s">
        <v>122</v>
      </c>
      <c r="L82">
        <v>0</v>
      </c>
      <c r="M82" t="s">
        <v>132</v>
      </c>
      <c r="N82" t="s">
        <v>125</v>
      </c>
      <c r="O82" t="s">
        <v>214</v>
      </c>
      <c r="P82" t="s">
        <v>224</v>
      </c>
      <c r="Q82">
        <f>HYPERLINK("https://www.kayak.com/book/flight?code=orCCNAqI_7.sIt2B02c_IY.67895.a2fbfa874759e29a3970520e93b7fbd9&amp;h=5826a3240e54&amp;sub=F-7041771251073802207E0cb1fe13358&amp;pageOrigin=F..RP.FE.M11", "Book Me!")</f>
        <v>0</v>
      </c>
    </row>
    <row r="83" spans="1:17">
      <c r="A83" s="2">
        <v>45883</v>
      </c>
      <c r="B83" t="s">
        <v>25</v>
      </c>
      <c r="C83" t="s">
        <v>87</v>
      </c>
      <c r="D83" t="s">
        <v>122</v>
      </c>
      <c r="E83">
        <v>0</v>
      </c>
      <c r="F83" t="s">
        <v>125</v>
      </c>
      <c r="G83" t="s">
        <v>132</v>
      </c>
      <c r="H83" s="2">
        <v>45886</v>
      </c>
      <c r="I83" t="s">
        <v>140</v>
      </c>
      <c r="J83" t="s">
        <v>165</v>
      </c>
      <c r="K83" t="s">
        <v>122</v>
      </c>
      <c r="L83">
        <v>0</v>
      </c>
      <c r="M83" t="s">
        <v>132</v>
      </c>
      <c r="N83" t="s">
        <v>125</v>
      </c>
      <c r="O83" t="s">
        <v>216</v>
      </c>
      <c r="P83" t="s">
        <v>225</v>
      </c>
      <c r="Q83">
        <f>HYPERLINK("https://www.kayak.com/book/flight?code=orCCNAqI_7.sIt2B02c_IY.55695.a2fbfa874759e29a3970520e93b7fbd9&amp;h=c73cfdfbd317&amp;sub=F-7041771249059099483E092e453624a&amp;pageOrigin=F..RP.FE.M11", "Book Me!")</f>
        <v>0</v>
      </c>
    </row>
    <row r="84" spans="1:17">
      <c r="A84" s="2">
        <v>45883</v>
      </c>
      <c r="B84" t="s">
        <v>25</v>
      </c>
      <c r="C84" t="s">
        <v>87</v>
      </c>
      <c r="D84" t="s">
        <v>122</v>
      </c>
      <c r="E84">
        <v>0</v>
      </c>
      <c r="F84" t="s">
        <v>125</v>
      </c>
      <c r="G84" t="s">
        <v>132</v>
      </c>
      <c r="H84" s="2">
        <v>45886</v>
      </c>
      <c r="I84" t="s">
        <v>139</v>
      </c>
      <c r="J84" t="s">
        <v>168</v>
      </c>
      <c r="K84" t="s">
        <v>122</v>
      </c>
      <c r="L84">
        <v>0</v>
      </c>
      <c r="M84" t="s">
        <v>132</v>
      </c>
      <c r="N84" t="s">
        <v>125</v>
      </c>
      <c r="O84" t="s">
        <v>214</v>
      </c>
      <c r="P84" t="s">
        <v>224</v>
      </c>
      <c r="Q84">
        <f>HYPERLINK("https://www.kayak.com/book/flight?code=orCCNAqI_7.sIt2B02c_IY.55695.6d77a2343a306d4c76de7bf0100fe991&amp;h=4f9ebf30980e&amp;sub=F-7041771248714045606E092e453624a&amp;pageOrigin=F..RP.FE.M13", "Book Me!")</f>
        <v>0</v>
      </c>
    </row>
    <row r="85" spans="1:17">
      <c r="A85" s="2">
        <v>45883</v>
      </c>
      <c r="B85" t="s">
        <v>25</v>
      </c>
      <c r="C85" t="s">
        <v>87</v>
      </c>
      <c r="D85" t="s">
        <v>122</v>
      </c>
      <c r="E85">
        <v>0</v>
      </c>
      <c r="F85" t="s">
        <v>125</v>
      </c>
      <c r="G85" t="s">
        <v>132</v>
      </c>
      <c r="H85" s="2">
        <v>45886</v>
      </c>
      <c r="I85" t="s">
        <v>139</v>
      </c>
      <c r="J85" t="s">
        <v>168</v>
      </c>
      <c r="K85" t="s">
        <v>122</v>
      </c>
      <c r="L85">
        <v>0</v>
      </c>
      <c r="M85" t="s">
        <v>132</v>
      </c>
      <c r="N85" t="s">
        <v>125</v>
      </c>
      <c r="O85" t="s">
        <v>216</v>
      </c>
      <c r="P85" t="s">
        <v>225</v>
      </c>
      <c r="Q85">
        <f>HYPERLINK("https://www.kayak.com/book/flight?code=orCCNAqI_7.sIt2B02c_IY.67895.6d77a2343a306d4c76de7bf0100fe991&amp;h=f518d5564909&amp;sub=F-7041771250435080232E0cb1fe13358&amp;pageOrigin=F..RP.FE.M13", "Book Me!")</f>
        <v>0</v>
      </c>
    </row>
    <row r="86" spans="1:17">
      <c r="A86" s="2">
        <v>45883</v>
      </c>
      <c r="B86" t="s">
        <v>19</v>
      </c>
      <c r="C86" t="s">
        <v>84</v>
      </c>
      <c r="D86" t="s">
        <v>122</v>
      </c>
      <c r="E86">
        <v>0</v>
      </c>
      <c r="F86" t="s">
        <v>125</v>
      </c>
      <c r="G86" t="s">
        <v>132</v>
      </c>
      <c r="H86" s="2">
        <v>45886</v>
      </c>
      <c r="I86" t="s">
        <v>141</v>
      </c>
      <c r="J86" t="s">
        <v>169</v>
      </c>
      <c r="K86" t="s">
        <v>122</v>
      </c>
      <c r="L86">
        <v>1</v>
      </c>
      <c r="M86" t="s">
        <v>132</v>
      </c>
      <c r="N86" t="s">
        <v>125</v>
      </c>
      <c r="O86" t="s">
        <v>214</v>
      </c>
      <c r="P86" t="s">
        <v>228</v>
      </c>
      <c r="Q86">
        <f>HYPERLINK("https://www.kayak.com/book/flight?code=orCCNAqI_7.sIt2B02c_IY.68845.252e8ab729a448db98d6c348cc7e060f&amp;h=55d8570291cf&amp;sub=F-1638840990895023749E03050dcbba8&amp;pageOrigin=F..RP.FE.M14", "Book Me!")</f>
        <v>0</v>
      </c>
    </row>
    <row r="87" spans="1:17">
      <c r="A87" s="2">
        <v>45883</v>
      </c>
      <c r="B87" t="s">
        <v>19</v>
      </c>
      <c r="C87" t="s">
        <v>84</v>
      </c>
      <c r="D87" t="s">
        <v>122</v>
      </c>
      <c r="E87">
        <v>0</v>
      </c>
      <c r="F87" t="s">
        <v>125</v>
      </c>
      <c r="G87" t="s">
        <v>132</v>
      </c>
      <c r="H87" s="2">
        <v>45886</v>
      </c>
      <c r="I87" t="s">
        <v>141</v>
      </c>
      <c r="J87" t="s">
        <v>169</v>
      </c>
      <c r="K87" t="s">
        <v>122</v>
      </c>
      <c r="L87">
        <v>1</v>
      </c>
      <c r="M87" t="s">
        <v>132</v>
      </c>
      <c r="N87" t="s">
        <v>125</v>
      </c>
      <c r="O87" t="s">
        <v>216</v>
      </c>
      <c r="P87" t="s">
        <v>229</v>
      </c>
      <c r="Q87">
        <f>HYPERLINK("https://www.kayak.com/book/flight?code=orCCNAqI_7.sIt2B02c_IY.56645.252e8ab729a448db98d6c348cc7e060f&amp;h=48256a824d43&amp;sub=F-1638840990978225483E035aba9074b&amp;pageOrigin=F..RP.FE.M14", "Book Me!")</f>
        <v>0</v>
      </c>
    </row>
    <row r="88" spans="1:17">
      <c r="A88" s="2">
        <v>45883</v>
      </c>
      <c r="B88" t="s">
        <v>24</v>
      </c>
      <c r="C88" t="s">
        <v>86</v>
      </c>
      <c r="D88" t="s">
        <v>122</v>
      </c>
      <c r="E88">
        <v>0</v>
      </c>
      <c r="F88" t="s">
        <v>125</v>
      </c>
      <c r="G88" t="s">
        <v>132</v>
      </c>
      <c r="H88" s="2">
        <v>45886</v>
      </c>
      <c r="I88" t="s">
        <v>141</v>
      </c>
      <c r="J88" t="s">
        <v>169</v>
      </c>
      <c r="K88" t="s">
        <v>122</v>
      </c>
      <c r="L88">
        <v>1</v>
      </c>
      <c r="M88" t="s">
        <v>132</v>
      </c>
      <c r="N88" t="s">
        <v>125</v>
      </c>
      <c r="O88" t="s">
        <v>214</v>
      </c>
      <c r="P88" t="s">
        <v>228</v>
      </c>
      <c r="Q88">
        <f>HYPERLINK("https://www.kayak.com/book/flight?code=orCCNAqI_7.sIt2B02c_IY.68845.a86c7357a9bf1fbb29bf3abe89545466&amp;h=6433498cb345&amp;sub=F-1638840988394481794E03050dcbba8&amp;pageOrigin=F..RP.FE.M15", "Book Me!")</f>
        <v>0</v>
      </c>
    </row>
    <row r="89" spans="1:17">
      <c r="A89" s="2">
        <v>45883</v>
      </c>
      <c r="B89" t="s">
        <v>24</v>
      </c>
      <c r="C89" t="s">
        <v>86</v>
      </c>
      <c r="D89" t="s">
        <v>122</v>
      </c>
      <c r="E89">
        <v>0</v>
      </c>
      <c r="F89" t="s">
        <v>125</v>
      </c>
      <c r="G89" t="s">
        <v>132</v>
      </c>
      <c r="H89" s="2">
        <v>45886</v>
      </c>
      <c r="I89" t="s">
        <v>141</v>
      </c>
      <c r="J89" t="s">
        <v>169</v>
      </c>
      <c r="K89" t="s">
        <v>122</v>
      </c>
      <c r="L89">
        <v>1</v>
      </c>
      <c r="M89" t="s">
        <v>132</v>
      </c>
      <c r="N89" t="s">
        <v>125</v>
      </c>
      <c r="O89" t="s">
        <v>216</v>
      </c>
      <c r="P89" t="s">
        <v>229</v>
      </c>
      <c r="Q89">
        <f>HYPERLINK("https://www.kayak.com/book/flight?code=orCCNAqI_7.sIt2B02c_IY.56645.a86c7357a9bf1fbb29bf3abe89545466&amp;h=dd452848c60f&amp;sub=F-1638840990605935652E035aba9074b&amp;pageOrigin=F..RP.FE.M15", "Book Me!")</f>
        <v>0</v>
      </c>
    </row>
    <row r="90" spans="1:17">
      <c r="A90" s="2">
        <v>45883</v>
      </c>
      <c r="B90" t="s">
        <v>25</v>
      </c>
      <c r="C90" t="s">
        <v>87</v>
      </c>
      <c r="D90" t="s">
        <v>122</v>
      </c>
      <c r="E90">
        <v>0</v>
      </c>
      <c r="F90" t="s">
        <v>125</v>
      </c>
      <c r="G90" t="s">
        <v>132</v>
      </c>
      <c r="H90" s="2">
        <v>45886</v>
      </c>
      <c r="I90" t="s">
        <v>141</v>
      </c>
      <c r="J90" t="s">
        <v>169</v>
      </c>
      <c r="K90" t="s">
        <v>122</v>
      </c>
      <c r="L90">
        <v>1</v>
      </c>
      <c r="M90" t="s">
        <v>132</v>
      </c>
      <c r="N90" t="s">
        <v>125</v>
      </c>
      <c r="O90" t="s">
        <v>214</v>
      </c>
      <c r="P90" t="s">
        <v>228</v>
      </c>
      <c r="Q90">
        <f>HYPERLINK("https://www.kayak.com/book/flight?code=orCCNAqI_7.sIt2B02c_IY.56645.776d1afa1bd2d25634109cb63e54a32b&amp;h=6a7a8cd3dbeb&amp;sub=F-1638840990606508222E035aba9074b&amp;pageOrigin=F..RP.FE.M16", "Book Me!")</f>
        <v>0</v>
      </c>
    </row>
    <row r="91" spans="1:17">
      <c r="A91" s="2">
        <v>45883</v>
      </c>
      <c r="B91" t="s">
        <v>25</v>
      </c>
      <c r="C91" t="s">
        <v>87</v>
      </c>
      <c r="D91" t="s">
        <v>122</v>
      </c>
      <c r="E91">
        <v>0</v>
      </c>
      <c r="F91" t="s">
        <v>125</v>
      </c>
      <c r="G91" t="s">
        <v>132</v>
      </c>
      <c r="H91" s="2">
        <v>45886</v>
      </c>
      <c r="I91" t="s">
        <v>141</v>
      </c>
      <c r="J91" t="s">
        <v>169</v>
      </c>
      <c r="K91" t="s">
        <v>122</v>
      </c>
      <c r="L91">
        <v>1</v>
      </c>
      <c r="M91" t="s">
        <v>132</v>
      </c>
      <c r="N91" t="s">
        <v>125</v>
      </c>
      <c r="O91" t="s">
        <v>216</v>
      </c>
      <c r="P91" t="s">
        <v>229</v>
      </c>
      <c r="Q91">
        <f>HYPERLINK("https://www.kayak.com/book/flight?code=orCCNAqI_7.sIt2B02c_IY.68845.776d1afa1bd2d25634109cb63e54a32b&amp;h=0aeeaa996748&amp;sub=F-1638840991630775487E03050dcbba8&amp;pageOrigin=F..RP.FE.M16", "Book Me!")</f>
        <v>0</v>
      </c>
    </row>
    <row r="92" spans="1:17">
      <c r="A92" s="2">
        <v>45883</v>
      </c>
      <c r="B92" t="s">
        <v>19</v>
      </c>
      <c r="C92" t="s">
        <v>84</v>
      </c>
      <c r="D92" t="s">
        <v>122</v>
      </c>
      <c r="E92">
        <v>0</v>
      </c>
      <c r="F92" t="s">
        <v>125</v>
      </c>
      <c r="G92" t="s">
        <v>132</v>
      </c>
      <c r="H92" s="2">
        <v>45886</v>
      </c>
      <c r="I92" t="s">
        <v>142</v>
      </c>
      <c r="J92" t="s">
        <v>170</v>
      </c>
      <c r="K92" t="s">
        <v>122</v>
      </c>
      <c r="L92">
        <v>1</v>
      </c>
      <c r="M92" t="s">
        <v>132</v>
      </c>
      <c r="N92" t="s">
        <v>125</v>
      </c>
      <c r="O92" t="s">
        <v>214</v>
      </c>
      <c r="P92" t="s">
        <v>228</v>
      </c>
      <c r="Q92">
        <f>HYPERLINK("https://www.kayak.com/book/flight?code=orCCNAqI_7.sIt2B02c_IY.68845.e6a33cd16d6f581b5add5f8bf9881d9e&amp;h=241c5dac262b&amp;sub=F-1638840990666239144E03050dcbba8&amp;pageOrigin=F..RP.FE.M18", "Book Me!")</f>
        <v>0</v>
      </c>
    </row>
    <row r="93" spans="1:17">
      <c r="A93" s="2">
        <v>45883</v>
      </c>
      <c r="B93" t="s">
        <v>19</v>
      </c>
      <c r="C93" t="s">
        <v>84</v>
      </c>
      <c r="D93" t="s">
        <v>122</v>
      </c>
      <c r="E93">
        <v>0</v>
      </c>
      <c r="F93" t="s">
        <v>125</v>
      </c>
      <c r="G93" t="s">
        <v>132</v>
      </c>
      <c r="H93" s="2">
        <v>45886</v>
      </c>
      <c r="I93" t="s">
        <v>142</v>
      </c>
      <c r="J93" t="s">
        <v>170</v>
      </c>
      <c r="K93" t="s">
        <v>122</v>
      </c>
      <c r="L93">
        <v>1</v>
      </c>
      <c r="M93" t="s">
        <v>132</v>
      </c>
      <c r="N93" t="s">
        <v>125</v>
      </c>
      <c r="O93" t="s">
        <v>216</v>
      </c>
      <c r="P93" t="s">
        <v>229</v>
      </c>
      <c r="Q93">
        <f>HYPERLINK("https://www.kayak.com/book/flight?code=orCCNAqI_7.sIt2B02c_IY.56645.e6a33cd16d6f581b5add5f8bf9881d9e&amp;h=e0a3bf66765e&amp;sub=F-1638840990301426354E035aba9074b&amp;pageOrigin=F..RP.FE.M18", "Book Me!")</f>
        <v>0</v>
      </c>
    </row>
    <row r="94" spans="1:17">
      <c r="A94" s="2">
        <v>45883</v>
      </c>
      <c r="B94" t="s">
        <v>26</v>
      </c>
      <c r="C94" t="s">
        <v>88</v>
      </c>
      <c r="D94" t="s">
        <v>122</v>
      </c>
      <c r="E94">
        <v>1</v>
      </c>
      <c r="F94" t="s">
        <v>125</v>
      </c>
      <c r="G94" t="s">
        <v>132</v>
      </c>
      <c r="H94" s="2">
        <v>45886</v>
      </c>
      <c r="I94" t="s">
        <v>137</v>
      </c>
      <c r="J94" t="s">
        <v>166</v>
      </c>
      <c r="K94" t="s">
        <v>122</v>
      </c>
      <c r="L94">
        <v>0</v>
      </c>
      <c r="M94" t="s">
        <v>132</v>
      </c>
      <c r="N94" t="s">
        <v>125</v>
      </c>
      <c r="O94" t="s">
        <v>214</v>
      </c>
      <c r="P94" t="s">
        <v>228</v>
      </c>
      <c r="Q94">
        <f>HYPERLINK("https://www.kayak.com/book/flight?code=orCCNAqI_7.sIt2B02c_IY.56645.599e7d6c4c6ac49fbaf642d7d4e810e6&amp;h=f330d17267ef&amp;sub=F-7041771250658216282E035aba9074b&amp;pageOrigin=F..RP.FE.M19", "Book Me!")</f>
        <v>0</v>
      </c>
    </row>
    <row r="95" spans="1:17">
      <c r="A95" s="2">
        <v>45883</v>
      </c>
      <c r="B95" t="s">
        <v>26</v>
      </c>
      <c r="C95" t="s">
        <v>88</v>
      </c>
      <c r="D95" t="s">
        <v>122</v>
      </c>
      <c r="E95">
        <v>1</v>
      </c>
      <c r="F95" t="s">
        <v>125</v>
      </c>
      <c r="G95" t="s">
        <v>132</v>
      </c>
      <c r="H95" s="2">
        <v>45886</v>
      </c>
      <c r="I95" t="s">
        <v>137</v>
      </c>
      <c r="J95" t="s">
        <v>166</v>
      </c>
      <c r="K95" t="s">
        <v>122</v>
      </c>
      <c r="L95">
        <v>0</v>
      </c>
      <c r="M95" t="s">
        <v>132</v>
      </c>
      <c r="N95" t="s">
        <v>125</v>
      </c>
      <c r="O95" t="s">
        <v>216</v>
      </c>
      <c r="P95" t="s">
        <v>229</v>
      </c>
      <c r="Q95">
        <f>HYPERLINK("https://www.kayak.com/book/flight?code=orCCNAqI_7.sIt2B02c_IY.68845.599e7d6c4c6ac49fbaf642d7d4e810e6&amp;h=d8a6510b5607&amp;sub=F-7041771249167864151E03050dcbba8&amp;pageOrigin=F..RP.FE.M19", "Book Me!")</f>
        <v>0</v>
      </c>
    </row>
    <row r="96" spans="1:17">
      <c r="A96" s="2">
        <v>45883</v>
      </c>
      <c r="B96" t="s">
        <v>24</v>
      </c>
      <c r="C96" t="s">
        <v>86</v>
      </c>
      <c r="D96" t="s">
        <v>122</v>
      </c>
      <c r="E96">
        <v>0</v>
      </c>
      <c r="F96" t="s">
        <v>125</v>
      </c>
      <c r="G96" t="s">
        <v>132</v>
      </c>
      <c r="H96" s="2">
        <v>45886</v>
      </c>
      <c r="I96" t="s">
        <v>142</v>
      </c>
      <c r="J96" t="s">
        <v>170</v>
      </c>
      <c r="K96" t="s">
        <v>122</v>
      </c>
      <c r="L96">
        <v>1</v>
      </c>
      <c r="M96" t="s">
        <v>132</v>
      </c>
      <c r="N96" t="s">
        <v>125</v>
      </c>
      <c r="O96" t="s">
        <v>214</v>
      </c>
      <c r="P96" t="s">
        <v>228</v>
      </c>
      <c r="Q96">
        <f>HYPERLINK("https://www.kayak.com/book/flight?code=orCCNAqI_7.sIt2B02c_IY.56645.4a04e99e4b80d8aef6cc4da96c7c9c84&amp;h=7727424b5682&amp;sub=F-1638840988039770034E035aba9074b&amp;pageOrigin=F..RP.FE.M20", "Book Me!")</f>
        <v>0</v>
      </c>
    </row>
    <row r="97" spans="1:17">
      <c r="A97" s="2">
        <v>45883</v>
      </c>
      <c r="B97" t="s">
        <v>24</v>
      </c>
      <c r="C97" t="s">
        <v>86</v>
      </c>
      <c r="D97" t="s">
        <v>122</v>
      </c>
      <c r="E97">
        <v>0</v>
      </c>
      <c r="F97" t="s">
        <v>125</v>
      </c>
      <c r="G97" t="s">
        <v>132</v>
      </c>
      <c r="H97" s="2">
        <v>45886</v>
      </c>
      <c r="I97" t="s">
        <v>142</v>
      </c>
      <c r="J97" t="s">
        <v>170</v>
      </c>
      <c r="K97" t="s">
        <v>122</v>
      </c>
      <c r="L97">
        <v>1</v>
      </c>
      <c r="M97" t="s">
        <v>132</v>
      </c>
      <c r="N97" t="s">
        <v>125</v>
      </c>
      <c r="O97" t="s">
        <v>216</v>
      </c>
      <c r="P97" t="s">
        <v>229</v>
      </c>
      <c r="Q97">
        <f>HYPERLINK("https://www.kayak.com/book/flight?code=orCCNAqI_7.sIt2B02c_IY.68845.4a04e99e4b80d8aef6cc4da96c7c9c84&amp;h=16e10ca2e312&amp;sub=F-1638840990423320343E03050dcbba8&amp;pageOrigin=F..RP.FE.M20", "Book Me!")</f>
        <v>0</v>
      </c>
    </row>
    <row r="98" spans="1:17">
      <c r="A98" s="2">
        <v>45882</v>
      </c>
      <c r="B98" t="s">
        <v>19</v>
      </c>
      <c r="C98" t="s">
        <v>84</v>
      </c>
      <c r="D98" t="s">
        <v>122</v>
      </c>
      <c r="E98">
        <v>0</v>
      </c>
      <c r="F98" t="s">
        <v>125</v>
      </c>
      <c r="G98" t="s">
        <v>132</v>
      </c>
      <c r="H98" s="2">
        <v>45886</v>
      </c>
      <c r="I98" t="s">
        <v>137</v>
      </c>
      <c r="J98" t="s">
        <v>166</v>
      </c>
      <c r="K98" t="s">
        <v>122</v>
      </c>
      <c r="L98">
        <v>0</v>
      </c>
      <c r="M98" t="s">
        <v>132</v>
      </c>
      <c r="N98" t="s">
        <v>125</v>
      </c>
      <c r="O98" t="s">
        <v>214</v>
      </c>
      <c r="P98" t="s">
        <v>224</v>
      </c>
      <c r="Q98">
        <f>HYPERLINK("https://www.kayak.com/book/flight?code=orDiA9XvLl.sIt2B02c_IY.67895.7cdb214e2265cd017e3c298b40f2b0c3&amp;h=274603c7a55b&amp;sub=F-5968582223196255146E0cb1fe13358&amp;pageOrigin=F..RP.FE.M1", "Book Me!")</f>
        <v>0</v>
      </c>
    </row>
    <row r="99" spans="1:17">
      <c r="A99" s="2">
        <v>45882</v>
      </c>
      <c r="B99" t="s">
        <v>19</v>
      </c>
      <c r="C99" t="s">
        <v>84</v>
      </c>
      <c r="D99" t="s">
        <v>122</v>
      </c>
      <c r="E99">
        <v>0</v>
      </c>
      <c r="F99" t="s">
        <v>125</v>
      </c>
      <c r="G99" t="s">
        <v>132</v>
      </c>
      <c r="H99" s="2">
        <v>45886</v>
      </c>
      <c r="I99" t="s">
        <v>137</v>
      </c>
      <c r="J99" t="s">
        <v>166</v>
      </c>
      <c r="K99" t="s">
        <v>122</v>
      </c>
      <c r="L99">
        <v>0</v>
      </c>
      <c r="M99" t="s">
        <v>132</v>
      </c>
      <c r="N99" t="s">
        <v>125</v>
      </c>
      <c r="O99" t="s">
        <v>216</v>
      </c>
      <c r="P99" t="s">
        <v>225</v>
      </c>
      <c r="Q99">
        <f>HYPERLINK("https://www.kayak.com/book/flight?code=orDiA9XvLl.sIt2B02c_IY.55695.7cdb214e2265cd017e3c298b40f2b0c3&amp;h=f644030d90e9&amp;sub=F-5968582220794238994E092e453624a&amp;pageOrigin=F..RP.FE.M1", "Book Me!")</f>
        <v>0</v>
      </c>
    </row>
    <row r="100" spans="1:17">
      <c r="A100" s="2">
        <v>45882</v>
      </c>
      <c r="B100" t="s">
        <v>23</v>
      </c>
      <c r="C100" t="s">
        <v>56</v>
      </c>
      <c r="D100" t="s">
        <v>123</v>
      </c>
      <c r="E100">
        <v>1</v>
      </c>
      <c r="F100" t="s">
        <v>125</v>
      </c>
      <c r="G100" t="s">
        <v>132</v>
      </c>
      <c r="H100" s="2">
        <v>45886</v>
      </c>
      <c r="I100" t="s">
        <v>138</v>
      </c>
      <c r="J100" t="s">
        <v>167</v>
      </c>
      <c r="K100" t="s">
        <v>123</v>
      </c>
      <c r="L100">
        <v>1</v>
      </c>
      <c r="M100" t="s">
        <v>132</v>
      </c>
      <c r="N100" t="s">
        <v>125</v>
      </c>
      <c r="O100" t="s">
        <v>213</v>
      </c>
      <c r="P100" t="s">
        <v>230</v>
      </c>
      <c r="Q100">
        <f>HYPERLINK("https://www.kayak.com/book/flight?code=orDiA9XvLl.ToX9mfccdpY.54097.ceaf29c9af51f9440d776d982f5b7803&amp;h=a44adefc57e5&amp;sub=F5131235656304253568E09813b99a2a&amp;pageOrigin=F..RP.FE.M2", "Book Me!")</f>
        <v>0</v>
      </c>
    </row>
    <row r="101" spans="1:17">
      <c r="A101" s="2">
        <v>45882</v>
      </c>
      <c r="B101" t="s">
        <v>23</v>
      </c>
      <c r="C101" t="s">
        <v>56</v>
      </c>
      <c r="D101" t="s">
        <v>123</v>
      </c>
      <c r="E101">
        <v>1</v>
      </c>
      <c r="F101" t="s">
        <v>125</v>
      </c>
      <c r="G101" t="s">
        <v>132</v>
      </c>
      <c r="H101" s="2">
        <v>45886</v>
      </c>
      <c r="I101" t="s">
        <v>138</v>
      </c>
      <c r="J101" t="s">
        <v>167</v>
      </c>
      <c r="K101" t="s">
        <v>123</v>
      </c>
      <c r="L101">
        <v>1</v>
      </c>
      <c r="M101" t="s">
        <v>132</v>
      </c>
      <c r="N101" t="s">
        <v>125</v>
      </c>
      <c r="O101" t="s">
        <v>214</v>
      </c>
      <c r="P101" t="s">
        <v>231</v>
      </c>
      <c r="Q101">
        <f>HYPERLINK("https://www.kayak.com/book/flight?code=orDiA9XvLl.ToX9mfccdpY.60696.ceaf29c9af51f9440d776d982f5b7803&amp;h=94eac0f6d735&amp;sub=F5131235654895812149E09e58666b89&amp;pageOrigin=F..RP.FE.M2", "Book Me!")</f>
        <v>0</v>
      </c>
    </row>
    <row r="102" spans="1:17">
      <c r="A102" s="2">
        <v>45882</v>
      </c>
      <c r="B102" t="s">
        <v>19</v>
      </c>
      <c r="C102" t="s">
        <v>84</v>
      </c>
      <c r="D102" t="s">
        <v>122</v>
      </c>
      <c r="E102">
        <v>0</v>
      </c>
      <c r="F102" t="s">
        <v>125</v>
      </c>
      <c r="G102" t="s">
        <v>132</v>
      </c>
      <c r="H102" s="2">
        <v>45886</v>
      </c>
      <c r="I102" t="s">
        <v>140</v>
      </c>
      <c r="J102" t="s">
        <v>165</v>
      </c>
      <c r="K102" t="s">
        <v>122</v>
      </c>
      <c r="L102">
        <v>0</v>
      </c>
      <c r="M102" t="s">
        <v>132</v>
      </c>
      <c r="N102" t="s">
        <v>125</v>
      </c>
      <c r="O102" t="s">
        <v>214</v>
      </c>
      <c r="P102" t="s">
        <v>224</v>
      </c>
      <c r="Q102">
        <f>HYPERLINK("https://www.kayak.com/book/flight?code=orDiA9XvLl.sIt2B02c_IY.55695.0011edd2e9499a7eea44037281c51f2f&amp;h=f57faf8b6fb5&amp;sub=F-5968582221241866276E092e453624a&amp;pageOrigin=F..RP.FE.M3", "Book Me!")</f>
        <v>0</v>
      </c>
    </row>
    <row r="103" spans="1:17">
      <c r="A103" s="2">
        <v>45882</v>
      </c>
      <c r="B103" t="s">
        <v>19</v>
      </c>
      <c r="C103" t="s">
        <v>84</v>
      </c>
      <c r="D103" t="s">
        <v>122</v>
      </c>
      <c r="E103">
        <v>0</v>
      </c>
      <c r="F103" t="s">
        <v>125</v>
      </c>
      <c r="G103" t="s">
        <v>132</v>
      </c>
      <c r="H103" s="2">
        <v>45886</v>
      </c>
      <c r="I103" t="s">
        <v>140</v>
      </c>
      <c r="J103" t="s">
        <v>165</v>
      </c>
      <c r="K103" t="s">
        <v>122</v>
      </c>
      <c r="L103">
        <v>0</v>
      </c>
      <c r="M103" t="s">
        <v>132</v>
      </c>
      <c r="N103" t="s">
        <v>125</v>
      </c>
      <c r="O103" t="s">
        <v>216</v>
      </c>
      <c r="P103" t="s">
        <v>225</v>
      </c>
      <c r="Q103">
        <f>HYPERLINK("https://www.kayak.com/book/flight?code=orDiA9XvLl.sIt2B02c_IY.67895.0011edd2e9499a7eea44037281c51f2f&amp;h=c6545e90828c&amp;sub=F-5968582223371312249E0cb1fe13358&amp;pageOrigin=F..RP.FE.M3", "Book Me!")</f>
        <v>0</v>
      </c>
    </row>
    <row r="104" spans="1:17">
      <c r="A104" s="2">
        <v>45882</v>
      </c>
      <c r="B104" t="s">
        <v>19</v>
      </c>
      <c r="C104" t="s">
        <v>84</v>
      </c>
      <c r="D104" t="s">
        <v>122</v>
      </c>
      <c r="E104">
        <v>0</v>
      </c>
      <c r="F104" t="s">
        <v>125</v>
      </c>
      <c r="G104" t="s">
        <v>132</v>
      </c>
      <c r="H104" s="2">
        <v>45886</v>
      </c>
      <c r="I104" t="s">
        <v>139</v>
      </c>
      <c r="J104" t="s">
        <v>168</v>
      </c>
      <c r="K104" t="s">
        <v>122</v>
      </c>
      <c r="L104">
        <v>0</v>
      </c>
      <c r="M104" t="s">
        <v>132</v>
      </c>
      <c r="N104" t="s">
        <v>125</v>
      </c>
      <c r="O104" t="s">
        <v>214</v>
      </c>
      <c r="P104" t="s">
        <v>224</v>
      </c>
      <c r="Q104">
        <f>HYPERLINK("https://www.kayak.com/book/flight?code=orDiA9XvLl.sIt2B02c_IY.67895.56d0e471395c625485811f0c85fc0cd2&amp;h=b6aa9fae83af&amp;sub=F-5968582220769049340E0cb1fe13358&amp;pageOrigin=F..RP.FE.M5", "Book Me!")</f>
        <v>0</v>
      </c>
    </row>
    <row r="105" spans="1:17">
      <c r="A105" s="2">
        <v>45882</v>
      </c>
      <c r="B105" t="s">
        <v>19</v>
      </c>
      <c r="C105" t="s">
        <v>84</v>
      </c>
      <c r="D105" t="s">
        <v>122</v>
      </c>
      <c r="E105">
        <v>0</v>
      </c>
      <c r="F105" t="s">
        <v>125</v>
      </c>
      <c r="G105" t="s">
        <v>132</v>
      </c>
      <c r="H105" s="2">
        <v>45886</v>
      </c>
      <c r="I105" t="s">
        <v>139</v>
      </c>
      <c r="J105" t="s">
        <v>168</v>
      </c>
      <c r="K105" t="s">
        <v>122</v>
      </c>
      <c r="L105">
        <v>0</v>
      </c>
      <c r="M105" t="s">
        <v>132</v>
      </c>
      <c r="N105" t="s">
        <v>125</v>
      </c>
      <c r="O105" t="s">
        <v>216</v>
      </c>
      <c r="P105" t="s">
        <v>225</v>
      </c>
      <c r="Q105">
        <f>HYPERLINK("https://www.kayak.com/book/flight?code=orDiA9XvLl.sIt2B02c_IY.55695.56d0e471395c625485811f0c85fc0cd2&amp;h=f18bb3070446&amp;sub=F-5968582222134372578E092e453624a&amp;pageOrigin=F..RP.FE.M5", "Book Me!")</f>
        <v>0</v>
      </c>
    </row>
    <row r="106" spans="1:17">
      <c r="A106" s="2">
        <v>45882</v>
      </c>
      <c r="B106" t="s">
        <v>24</v>
      </c>
      <c r="C106" t="s">
        <v>86</v>
      </c>
      <c r="D106" t="s">
        <v>122</v>
      </c>
      <c r="E106">
        <v>0</v>
      </c>
      <c r="F106" t="s">
        <v>125</v>
      </c>
      <c r="G106" t="s">
        <v>132</v>
      </c>
      <c r="H106" s="2">
        <v>45886</v>
      </c>
      <c r="I106" t="s">
        <v>137</v>
      </c>
      <c r="J106" t="s">
        <v>166</v>
      </c>
      <c r="K106" t="s">
        <v>122</v>
      </c>
      <c r="L106">
        <v>0</v>
      </c>
      <c r="M106" t="s">
        <v>132</v>
      </c>
      <c r="N106" t="s">
        <v>125</v>
      </c>
      <c r="O106" t="s">
        <v>214</v>
      </c>
      <c r="P106" t="s">
        <v>224</v>
      </c>
      <c r="Q106">
        <f>HYPERLINK("https://www.kayak.com/book/flight?code=orDiA9XvLl.sIt2B02c_IY.55695.7475528372e920e40d43cf72f097fca7&amp;h=e7422adeac6b&amp;sub=F-5968582221433538054E092e453624a&amp;pageOrigin=F..RP.FE.M6", "Book Me!")</f>
        <v>0</v>
      </c>
    </row>
    <row r="107" spans="1:17">
      <c r="A107" s="2">
        <v>45882</v>
      </c>
      <c r="B107" t="s">
        <v>24</v>
      </c>
      <c r="C107" t="s">
        <v>86</v>
      </c>
      <c r="D107" t="s">
        <v>122</v>
      </c>
      <c r="E107">
        <v>0</v>
      </c>
      <c r="F107" t="s">
        <v>125</v>
      </c>
      <c r="G107" t="s">
        <v>132</v>
      </c>
      <c r="H107" s="2">
        <v>45886</v>
      </c>
      <c r="I107" t="s">
        <v>137</v>
      </c>
      <c r="J107" t="s">
        <v>166</v>
      </c>
      <c r="K107" t="s">
        <v>122</v>
      </c>
      <c r="L107">
        <v>0</v>
      </c>
      <c r="M107" t="s">
        <v>132</v>
      </c>
      <c r="N107" t="s">
        <v>125</v>
      </c>
      <c r="O107" t="s">
        <v>216</v>
      </c>
      <c r="P107" t="s">
        <v>225</v>
      </c>
      <c r="Q107">
        <f>HYPERLINK("https://www.kayak.com/book/flight?code=orDiA9XvLl.sIt2B02c_IY.67895.7475528372e920e40d43cf72f097fca7&amp;h=19278632003d&amp;sub=F-5968582220306678679E0cb1fe13358&amp;pageOrigin=F..RP.FE.M6", "Book Me!")</f>
        <v>0</v>
      </c>
    </row>
    <row r="108" spans="1:17">
      <c r="A108" s="2">
        <v>45882</v>
      </c>
      <c r="B108" t="s">
        <v>24</v>
      </c>
      <c r="C108" t="s">
        <v>86</v>
      </c>
      <c r="D108" t="s">
        <v>122</v>
      </c>
      <c r="E108">
        <v>0</v>
      </c>
      <c r="F108" t="s">
        <v>125</v>
      </c>
      <c r="G108" t="s">
        <v>132</v>
      </c>
      <c r="H108" s="2">
        <v>45886</v>
      </c>
      <c r="I108" t="s">
        <v>140</v>
      </c>
      <c r="J108" t="s">
        <v>165</v>
      </c>
      <c r="K108" t="s">
        <v>122</v>
      </c>
      <c r="L108">
        <v>0</v>
      </c>
      <c r="M108" t="s">
        <v>132</v>
      </c>
      <c r="N108" t="s">
        <v>125</v>
      </c>
      <c r="O108" t="s">
        <v>214</v>
      </c>
      <c r="P108" t="s">
        <v>224</v>
      </c>
      <c r="Q108">
        <f>HYPERLINK("https://www.kayak.com/book/flight?code=orDiA9XvLl.sIt2B02c_IY.55695.6b92d93d88d92f4c8ed10e7697a2fcf8&amp;h=016337929b45&amp;sub=F-5968582223951796987E092e453624a&amp;pageOrigin=F..RP.FE.M8", "Book Me!")</f>
        <v>0</v>
      </c>
    </row>
    <row r="109" spans="1:17">
      <c r="A109" s="2">
        <v>45882</v>
      </c>
      <c r="B109" t="s">
        <v>24</v>
      </c>
      <c r="C109" t="s">
        <v>86</v>
      </c>
      <c r="D109" t="s">
        <v>122</v>
      </c>
      <c r="E109">
        <v>0</v>
      </c>
      <c r="F109" t="s">
        <v>125</v>
      </c>
      <c r="G109" t="s">
        <v>132</v>
      </c>
      <c r="H109" s="2">
        <v>45886</v>
      </c>
      <c r="I109" t="s">
        <v>140</v>
      </c>
      <c r="J109" t="s">
        <v>165</v>
      </c>
      <c r="K109" t="s">
        <v>122</v>
      </c>
      <c r="L109">
        <v>0</v>
      </c>
      <c r="M109" t="s">
        <v>132</v>
      </c>
      <c r="N109" t="s">
        <v>125</v>
      </c>
      <c r="O109" t="s">
        <v>216</v>
      </c>
      <c r="P109" t="s">
        <v>225</v>
      </c>
      <c r="Q109">
        <f>HYPERLINK("https://www.kayak.com/book/flight?code=orDiA9XvLl.sIt2B02c_IY.67895.6b92d93d88d92f4c8ed10e7697a2fcf8&amp;h=a4346b9d1c4b&amp;sub=F-5968582221312149847E0cb1fe13358&amp;pageOrigin=F..RP.FE.M8", "Book Me!")</f>
        <v>0</v>
      </c>
    </row>
    <row r="110" spans="1:17">
      <c r="A110" s="2">
        <v>45882</v>
      </c>
      <c r="B110" t="s">
        <v>24</v>
      </c>
      <c r="C110" t="s">
        <v>86</v>
      </c>
      <c r="D110" t="s">
        <v>122</v>
      </c>
      <c r="E110">
        <v>0</v>
      </c>
      <c r="F110" t="s">
        <v>125</v>
      </c>
      <c r="G110" t="s">
        <v>132</v>
      </c>
      <c r="H110" s="2">
        <v>45886</v>
      </c>
      <c r="I110" t="s">
        <v>139</v>
      </c>
      <c r="J110" t="s">
        <v>168</v>
      </c>
      <c r="K110" t="s">
        <v>122</v>
      </c>
      <c r="L110">
        <v>0</v>
      </c>
      <c r="M110" t="s">
        <v>132</v>
      </c>
      <c r="N110" t="s">
        <v>125</v>
      </c>
      <c r="O110" t="s">
        <v>214</v>
      </c>
      <c r="P110" t="s">
        <v>224</v>
      </c>
      <c r="Q110">
        <f>HYPERLINK("https://www.kayak.com/book/flight?code=orDiA9XvLl.sIt2B02c_IY.55695.cb5d6b76fa50a29ec021a045963a0298&amp;h=3899de1a206c&amp;sub=F-5968582224318988334E092e453624a&amp;pageOrigin=F..RP.FE.M9", "Book Me!")</f>
        <v>0</v>
      </c>
    </row>
    <row r="111" spans="1:17">
      <c r="A111" s="2">
        <v>45882</v>
      </c>
      <c r="B111" t="s">
        <v>24</v>
      </c>
      <c r="C111" t="s">
        <v>86</v>
      </c>
      <c r="D111" t="s">
        <v>122</v>
      </c>
      <c r="E111">
        <v>0</v>
      </c>
      <c r="F111" t="s">
        <v>125</v>
      </c>
      <c r="G111" t="s">
        <v>132</v>
      </c>
      <c r="H111" s="2">
        <v>45886</v>
      </c>
      <c r="I111" t="s">
        <v>139</v>
      </c>
      <c r="J111" t="s">
        <v>168</v>
      </c>
      <c r="K111" t="s">
        <v>122</v>
      </c>
      <c r="L111">
        <v>0</v>
      </c>
      <c r="M111" t="s">
        <v>132</v>
      </c>
      <c r="N111" t="s">
        <v>125</v>
      </c>
      <c r="O111" t="s">
        <v>216</v>
      </c>
      <c r="P111" t="s">
        <v>225</v>
      </c>
      <c r="Q111">
        <f>HYPERLINK("https://www.kayak.com/book/flight?code=orDiA9XvLl.sIt2B02c_IY.67895.cb5d6b76fa50a29ec021a045963a0298&amp;h=245e2edbf7c4&amp;sub=F-5968582223654806028E0cb1fe13358&amp;pageOrigin=F..RP.FE.M9", "Book Me!")</f>
        <v>0</v>
      </c>
    </row>
    <row r="112" spans="1:17">
      <c r="A112" s="2">
        <v>45882</v>
      </c>
      <c r="B112" t="s">
        <v>25</v>
      </c>
      <c r="C112" t="s">
        <v>87</v>
      </c>
      <c r="D112" t="s">
        <v>122</v>
      </c>
      <c r="E112">
        <v>0</v>
      </c>
      <c r="F112" t="s">
        <v>125</v>
      </c>
      <c r="G112" t="s">
        <v>132</v>
      </c>
      <c r="H112" s="2">
        <v>45886</v>
      </c>
      <c r="I112" t="s">
        <v>137</v>
      </c>
      <c r="J112" t="s">
        <v>166</v>
      </c>
      <c r="K112" t="s">
        <v>122</v>
      </c>
      <c r="L112">
        <v>0</v>
      </c>
      <c r="M112" t="s">
        <v>132</v>
      </c>
      <c r="N112" t="s">
        <v>125</v>
      </c>
      <c r="O112" t="s">
        <v>214</v>
      </c>
      <c r="P112" t="s">
        <v>224</v>
      </c>
      <c r="Q112">
        <f>HYPERLINK("https://www.kayak.com/book/flight?code=orDiA9XvLl.sIt2B02c_IY.67895.5f7b38ac0ced521984c68af22dbda497&amp;h=f57062b99e20&amp;sub=F-5968582221843083975E0cb1fe13358&amp;pageOrigin=F..RP.FE.M10", "Book Me!")</f>
        <v>0</v>
      </c>
    </row>
    <row r="113" spans="1:17">
      <c r="A113" s="2">
        <v>45882</v>
      </c>
      <c r="B113" t="s">
        <v>25</v>
      </c>
      <c r="C113" t="s">
        <v>87</v>
      </c>
      <c r="D113" t="s">
        <v>122</v>
      </c>
      <c r="E113">
        <v>0</v>
      </c>
      <c r="F113" t="s">
        <v>125</v>
      </c>
      <c r="G113" t="s">
        <v>132</v>
      </c>
      <c r="H113" s="2">
        <v>45886</v>
      </c>
      <c r="I113" t="s">
        <v>137</v>
      </c>
      <c r="J113" t="s">
        <v>166</v>
      </c>
      <c r="K113" t="s">
        <v>122</v>
      </c>
      <c r="L113">
        <v>0</v>
      </c>
      <c r="M113" t="s">
        <v>132</v>
      </c>
      <c r="N113" t="s">
        <v>125</v>
      </c>
      <c r="O113" t="s">
        <v>216</v>
      </c>
      <c r="P113" t="s">
        <v>225</v>
      </c>
      <c r="Q113">
        <f>HYPERLINK("https://www.kayak.com/book/flight?code=orDiA9XvLl.sIt2B02c_IY.55695.5f7b38ac0ced521984c68af22dbda497&amp;h=b542a7a6e283&amp;sub=F-5968582221679020624E092e453624a&amp;pageOrigin=F..RP.FE.M10", "Book Me!")</f>
        <v>0</v>
      </c>
    </row>
    <row r="114" spans="1:17">
      <c r="A114" s="2">
        <v>45882</v>
      </c>
      <c r="B114" t="s">
        <v>25</v>
      </c>
      <c r="C114" t="s">
        <v>87</v>
      </c>
      <c r="D114" t="s">
        <v>122</v>
      </c>
      <c r="E114">
        <v>0</v>
      </c>
      <c r="F114" t="s">
        <v>125</v>
      </c>
      <c r="G114" t="s">
        <v>132</v>
      </c>
      <c r="H114" s="2">
        <v>45886</v>
      </c>
      <c r="I114" t="s">
        <v>139</v>
      </c>
      <c r="J114" t="s">
        <v>168</v>
      </c>
      <c r="K114" t="s">
        <v>122</v>
      </c>
      <c r="L114">
        <v>0</v>
      </c>
      <c r="M114" t="s">
        <v>132</v>
      </c>
      <c r="N114" t="s">
        <v>125</v>
      </c>
      <c r="O114" t="s">
        <v>214</v>
      </c>
      <c r="P114" t="s">
        <v>224</v>
      </c>
      <c r="Q114">
        <f>HYPERLINK("https://www.kayak.com/book/flight?code=orDiA9XvLl.sIt2B02c_IY.67895.37298c1682c00fce731a8abc1dd10358&amp;h=52fec868af53&amp;sub=F-5968582221249876103E0cb1fe13358&amp;pageOrigin=F..RP.FE.M11", "Book Me!")</f>
        <v>0</v>
      </c>
    </row>
    <row r="115" spans="1:17">
      <c r="A115" s="2">
        <v>45882</v>
      </c>
      <c r="B115" t="s">
        <v>25</v>
      </c>
      <c r="C115" t="s">
        <v>87</v>
      </c>
      <c r="D115" t="s">
        <v>122</v>
      </c>
      <c r="E115">
        <v>0</v>
      </c>
      <c r="F115" t="s">
        <v>125</v>
      </c>
      <c r="G115" t="s">
        <v>132</v>
      </c>
      <c r="H115" s="2">
        <v>45886</v>
      </c>
      <c r="I115" t="s">
        <v>139</v>
      </c>
      <c r="J115" t="s">
        <v>168</v>
      </c>
      <c r="K115" t="s">
        <v>122</v>
      </c>
      <c r="L115">
        <v>0</v>
      </c>
      <c r="M115" t="s">
        <v>132</v>
      </c>
      <c r="N115" t="s">
        <v>125</v>
      </c>
      <c r="O115" t="s">
        <v>216</v>
      </c>
      <c r="P115" t="s">
        <v>225</v>
      </c>
      <c r="Q115">
        <f>HYPERLINK("https://www.kayak.com/book/flight?code=orDiA9XvLl.sIt2B02c_IY.55695.37298c1682c00fce731a8abc1dd10358&amp;h=496270b43950&amp;sub=F-5968582220562171305E092e453624a&amp;pageOrigin=F..RP.FE.M11", "Book Me!")</f>
        <v>0</v>
      </c>
    </row>
    <row r="116" spans="1:17">
      <c r="A116" s="2">
        <v>45882</v>
      </c>
      <c r="B116" t="s">
        <v>25</v>
      </c>
      <c r="C116" t="s">
        <v>87</v>
      </c>
      <c r="D116" t="s">
        <v>122</v>
      </c>
      <c r="E116">
        <v>0</v>
      </c>
      <c r="F116" t="s">
        <v>125</v>
      </c>
      <c r="G116" t="s">
        <v>132</v>
      </c>
      <c r="H116" s="2">
        <v>45886</v>
      </c>
      <c r="I116" t="s">
        <v>140</v>
      </c>
      <c r="J116" t="s">
        <v>165</v>
      </c>
      <c r="K116" t="s">
        <v>122</v>
      </c>
      <c r="L116">
        <v>0</v>
      </c>
      <c r="M116" t="s">
        <v>132</v>
      </c>
      <c r="N116" t="s">
        <v>125</v>
      </c>
      <c r="O116" t="s">
        <v>214</v>
      </c>
      <c r="P116" t="s">
        <v>224</v>
      </c>
      <c r="Q116">
        <f>HYPERLINK("https://www.kayak.com/book/flight?code=orDiA9XvLl.sIt2B02c_IY.55695.7c7aaacaac3f3d0752390ca2d78e0d8c&amp;h=ab6cdc415a8a&amp;sub=F-5968582220888172424E092e453624a&amp;pageOrigin=F..RP.FE.M13", "Book Me!")</f>
        <v>0</v>
      </c>
    </row>
    <row r="117" spans="1:17">
      <c r="A117" s="2">
        <v>45882</v>
      </c>
      <c r="B117" t="s">
        <v>25</v>
      </c>
      <c r="C117" t="s">
        <v>87</v>
      </c>
      <c r="D117" t="s">
        <v>122</v>
      </c>
      <c r="E117">
        <v>0</v>
      </c>
      <c r="F117" t="s">
        <v>125</v>
      </c>
      <c r="G117" t="s">
        <v>132</v>
      </c>
      <c r="H117" s="2">
        <v>45886</v>
      </c>
      <c r="I117" t="s">
        <v>140</v>
      </c>
      <c r="J117" t="s">
        <v>165</v>
      </c>
      <c r="K117" t="s">
        <v>122</v>
      </c>
      <c r="L117">
        <v>0</v>
      </c>
      <c r="M117" t="s">
        <v>132</v>
      </c>
      <c r="N117" t="s">
        <v>125</v>
      </c>
      <c r="O117" t="s">
        <v>216</v>
      </c>
      <c r="P117" t="s">
        <v>225</v>
      </c>
      <c r="Q117">
        <f>HYPERLINK("https://www.kayak.com/book/flight?code=orDiA9XvLl.sIt2B02c_IY.67895.7c7aaacaac3f3d0752390ca2d78e0d8c&amp;h=b97d6140dd72&amp;sub=F-5968582220464383893E0cb1fe13358&amp;pageOrigin=F..RP.FE.M13", "Book Me!")</f>
        <v>0</v>
      </c>
    </row>
    <row r="118" spans="1:17">
      <c r="A118" s="2">
        <v>45882</v>
      </c>
      <c r="B118" t="s">
        <v>19</v>
      </c>
      <c r="C118" t="s">
        <v>84</v>
      </c>
      <c r="D118" t="s">
        <v>122</v>
      </c>
      <c r="E118">
        <v>0</v>
      </c>
      <c r="F118" t="s">
        <v>125</v>
      </c>
      <c r="G118" t="s">
        <v>132</v>
      </c>
      <c r="H118" s="2">
        <v>45886</v>
      </c>
      <c r="I118" t="s">
        <v>141</v>
      </c>
      <c r="J118" t="s">
        <v>169</v>
      </c>
      <c r="K118" t="s">
        <v>122</v>
      </c>
      <c r="L118">
        <v>1</v>
      </c>
      <c r="M118" t="s">
        <v>132</v>
      </c>
      <c r="N118" t="s">
        <v>125</v>
      </c>
      <c r="O118" t="s">
        <v>214</v>
      </c>
      <c r="P118" t="s">
        <v>228</v>
      </c>
      <c r="Q118">
        <f>HYPERLINK("https://www.kayak.com/book/flight?code=orDiA9XvLl.sIt2B02c_IY.68845.386e4a8c88e7d0224828f0a1a0e03b6b&amp;h=be4d7ff15ed1&amp;sub=F-8584549293611920738E03050dcbba8&amp;pageOrigin=F..RP.FE.M14", "Book Me!")</f>
        <v>0</v>
      </c>
    </row>
    <row r="119" spans="1:17">
      <c r="A119" s="2">
        <v>45882</v>
      </c>
      <c r="B119" t="s">
        <v>19</v>
      </c>
      <c r="C119" t="s">
        <v>84</v>
      </c>
      <c r="D119" t="s">
        <v>122</v>
      </c>
      <c r="E119">
        <v>0</v>
      </c>
      <c r="F119" t="s">
        <v>125</v>
      </c>
      <c r="G119" t="s">
        <v>132</v>
      </c>
      <c r="H119" s="2">
        <v>45886</v>
      </c>
      <c r="I119" t="s">
        <v>141</v>
      </c>
      <c r="J119" t="s">
        <v>169</v>
      </c>
      <c r="K119" t="s">
        <v>122</v>
      </c>
      <c r="L119">
        <v>1</v>
      </c>
      <c r="M119" t="s">
        <v>132</v>
      </c>
      <c r="N119" t="s">
        <v>125</v>
      </c>
      <c r="O119" t="s">
        <v>216</v>
      </c>
      <c r="P119" t="s">
        <v>229</v>
      </c>
      <c r="Q119">
        <f>HYPERLINK("https://www.kayak.com/book/flight?code=orDiA9XvLl.sIt2B02c_IY.56645.386e4a8c88e7d0224828f0a1a0e03b6b&amp;h=4618166d3ca0&amp;sub=F-8584549293792739787E035aba9074b&amp;pageOrigin=F..RP.FE.M14", "Book Me!")</f>
        <v>0</v>
      </c>
    </row>
    <row r="120" spans="1:17">
      <c r="A120" s="2">
        <v>45882</v>
      </c>
      <c r="B120" t="s">
        <v>24</v>
      </c>
      <c r="C120" t="s">
        <v>86</v>
      </c>
      <c r="D120" t="s">
        <v>122</v>
      </c>
      <c r="E120">
        <v>0</v>
      </c>
      <c r="F120" t="s">
        <v>125</v>
      </c>
      <c r="G120" t="s">
        <v>132</v>
      </c>
      <c r="H120" s="2">
        <v>45886</v>
      </c>
      <c r="I120" t="s">
        <v>141</v>
      </c>
      <c r="J120" t="s">
        <v>169</v>
      </c>
      <c r="K120" t="s">
        <v>122</v>
      </c>
      <c r="L120">
        <v>1</v>
      </c>
      <c r="M120" t="s">
        <v>132</v>
      </c>
      <c r="N120" t="s">
        <v>125</v>
      </c>
      <c r="O120" t="s">
        <v>214</v>
      </c>
      <c r="P120" t="s">
        <v>228</v>
      </c>
      <c r="Q120">
        <f>HYPERLINK("https://www.kayak.com/book/flight?code=orDiA9XvLl.sIt2B02c_IY.68845.73acf3c10e771c232757a0066c0a0644&amp;h=64921ead16b8&amp;sub=F-2725690966736811829E03050dcbba8&amp;pageOrigin=F..RP.FE.M15", "Book Me!")</f>
        <v>0</v>
      </c>
    </row>
    <row r="121" spans="1:17">
      <c r="A121" s="2">
        <v>45882</v>
      </c>
      <c r="B121" t="s">
        <v>24</v>
      </c>
      <c r="C121" t="s">
        <v>86</v>
      </c>
      <c r="D121" t="s">
        <v>122</v>
      </c>
      <c r="E121">
        <v>0</v>
      </c>
      <c r="F121" t="s">
        <v>125</v>
      </c>
      <c r="G121" t="s">
        <v>132</v>
      </c>
      <c r="H121" s="2">
        <v>45886</v>
      </c>
      <c r="I121" t="s">
        <v>141</v>
      </c>
      <c r="J121" t="s">
        <v>169</v>
      </c>
      <c r="K121" t="s">
        <v>122</v>
      </c>
      <c r="L121">
        <v>1</v>
      </c>
      <c r="M121" t="s">
        <v>132</v>
      </c>
      <c r="N121" t="s">
        <v>125</v>
      </c>
      <c r="O121" t="s">
        <v>216</v>
      </c>
      <c r="P121" t="s">
        <v>229</v>
      </c>
      <c r="Q121">
        <f>HYPERLINK("https://www.kayak.com/book/flight?code=orDiA9XvLl.sIt2B02c_IY.56645.73acf3c10e771c232757a0066c0a0644&amp;h=082741dc7063&amp;sub=F-2725690969871178550E035aba9074b&amp;pageOrigin=F..RP.FE.M15", "Book Me!")</f>
        <v>0</v>
      </c>
    </row>
    <row r="122" spans="1:17">
      <c r="A122" s="2">
        <v>45882</v>
      </c>
      <c r="B122" t="s">
        <v>26</v>
      </c>
      <c r="C122" t="s">
        <v>88</v>
      </c>
      <c r="D122" t="s">
        <v>122</v>
      </c>
      <c r="E122">
        <v>1</v>
      </c>
      <c r="F122" t="s">
        <v>125</v>
      </c>
      <c r="G122" t="s">
        <v>132</v>
      </c>
      <c r="H122" s="2">
        <v>45886</v>
      </c>
      <c r="I122" t="s">
        <v>137</v>
      </c>
      <c r="J122" t="s">
        <v>166</v>
      </c>
      <c r="K122" t="s">
        <v>122</v>
      </c>
      <c r="L122">
        <v>0</v>
      </c>
      <c r="M122" t="s">
        <v>132</v>
      </c>
      <c r="N122" t="s">
        <v>125</v>
      </c>
      <c r="O122" t="s">
        <v>214</v>
      </c>
      <c r="P122" t="s">
        <v>228</v>
      </c>
      <c r="Q122">
        <f>HYPERLINK("https://www.kayak.com/book/flight?code=orDiA9XvLl.sIt2B02c_IY.68845.6d560787fd1e47f3d007ae6d66792680&amp;h=4aa98704eb7a&amp;sub=F-2725690968023857409E03050dcbba8&amp;pageOrigin=F..RP.FE.M16", "Book Me!")</f>
        <v>0</v>
      </c>
    </row>
    <row r="123" spans="1:17">
      <c r="A123" s="2">
        <v>45882</v>
      </c>
      <c r="B123" t="s">
        <v>26</v>
      </c>
      <c r="C123" t="s">
        <v>88</v>
      </c>
      <c r="D123" t="s">
        <v>122</v>
      </c>
      <c r="E123">
        <v>1</v>
      </c>
      <c r="F123" t="s">
        <v>125</v>
      </c>
      <c r="G123" t="s">
        <v>132</v>
      </c>
      <c r="H123" s="2">
        <v>45886</v>
      </c>
      <c r="I123" t="s">
        <v>137</v>
      </c>
      <c r="J123" t="s">
        <v>166</v>
      </c>
      <c r="K123" t="s">
        <v>122</v>
      </c>
      <c r="L123">
        <v>0</v>
      </c>
      <c r="M123" t="s">
        <v>132</v>
      </c>
      <c r="N123" t="s">
        <v>125</v>
      </c>
      <c r="O123" t="s">
        <v>216</v>
      </c>
      <c r="P123" t="s">
        <v>229</v>
      </c>
      <c r="Q123">
        <f>HYPERLINK("https://www.kayak.com/book/flight?code=orDiA9XvLl.sIt2B02c_IY.56645.6d560787fd1e47f3d007ae6d66792680&amp;h=9894bf8fa9bf&amp;sub=F-2725690967396972161E035aba9074b&amp;pageOrigin=F..RP.FE.M16", "Book Me!")</f>
        <v>0</v>
      </c>
    </row>
    <row r="124" spans="1:17">
      <c r="A124" s="2">
        <v>45882</v>
      </c>
      <c r="B124" t="s">
        <v>25</v>
      </c>
      <c r="C124" t="s">
        <v>87</v>
      </c>
      <c r="D124" t="s">
        <v>122</v>
      </c>
      <c r="E124">
        <v>0</v>
      </c>
      <c r="F124" t="s">
        <v>125</v>
      </c>
      <c r="G124" t="s">
        <v>132</v>
      </c>
      <c r="H124" s="2">
        <v>45886</v>
      </c>
      <c r="I124" t="s">
        <v>141</v>
      </c>
      <c r="J124" t="s">
        <v>169</v>
      </c>
      <c r="K124" t="s">
        <v>122</v>
      </c>
      <c r="L124">
        <v>1</v>
      </c>
      <c r="M124" t="s">
        <v>132</v>
      </c>
      <c r="N124" t="s">
        <v>125</v>
      </c>
      <c r="O124" t="s">
        <v>214</v>
      </c>
      <c r="P124" t="s">
        <v>228</v>
      </c>
      <c r="Q124">
        <f>HYPERLINK("https://www.kayak.com/book/flight?code=orDiA9XvLl.sIt2B02c_IY.68845.100f2404d2861fd268c1851c901e8e8e&amp;h=4781d885a9e1&amp;sub=F-2725690969022452400E03050dcbba8&amp;pageOrigin=F..RP.FE.M18", "Book Me!")</f>
        <v>0</v>
      </c>
    </row>
    <row r="125" spans="1:17">
      <c r="A125" s="2">
        <v>45882</v>
      </c>
      <c r="B125" t="s">
        <v>25</v>
      </c>
      <c r="C125" t="s">
        <v>87</v>
      </c>
      <c r="D125" t="s">
        <v>122</v>
      </c>
      <c r="E125">
        <v>0</v>
      </c>
      <c r="F125" t="s">
        <v>125</v>
      </c>
      <c r="G125" t="s">
        <v>132</v>
      </c>
      <c r="H125" s="2">
        <v>45886</v>
      </c>
      <c r="I125" t="s">
        <v>141</v>
      </c>
      <c r="J125" t="s">
        <v>169</v>
      </c>
      <c r="K125" t="s">
        <v>122</v>
      </c>
      <c r="L125">
        <v>1</v>
      </c>
      <c r="M125" t="s">
        <v>132</v>
      </c>
      <c r="N125" t="s">
        <v>125</v>
      </c>
      <c r="O125" t="s">
        <v>216</v>
      </c>
      <c r="P125" t="s">
        <v>229</v>
      </c>
      <c r="Q125">
        <f>HYPERLINK("https://www.kayak.com/book/flight?code=orDiA9XvLl.sIt2B02c_IY.56645.100f2404d2861fd268c1851c901e8e8e&amp;h=d0952bc6be10&amp;sub=F-2725690966087871903E035aba9074b&amp;pageOrigin=F..RP.FE.M18", "Book Me!")</f>
        <v>0</v>
      </c>
    </row>
    <row r="126" spans="1:17">
      <c r="A126" s="2">
        <v>45882</v>
      </c>
      <c r="B126" t="s">
        <v>26</v>
      </c>
      <c r="C126" t="s">
        <v>88</v>
      </c>
      <c r="D126" t="s">
        <v>122</v>
      </c>
      <c r="E126">
        <v>1</v>
      </c>
      <c r="F126" t="s">
        <v>125</v>
      </c>
      <c r="G126" t="s">
        <v>132</v>
      </c>
      <c r="H126" s="2">
        <v>45886</v>
      </c>
      <c r="I126" t="s">
        <v>139</v>
      </c>
      <c r="J126" t="s">
        <v>168</v>
      </c>
      <c r="K126" t="s">
        <v>122</v>
      </c>
      <c r="L126">
        <v>0</v>
      </c>
      <c r="M126" t="s">
        <v>132</v>
      </c>
      <c r="N126" t="s">
        <v>125</v>
      </c>
      <c r="O126" t="s">
        <v>214</v>
      </c>
      <c r="P126" t="s">
        <v>228</v>
      </c>
      <c r="Q126">
        <f>HYPERLINK("https://www.kayak.com/book/flight?code=orDiA9XvLl.sIt2B02c_IY.68845.99e18bbff63a635cb002af14f780fe63&amp;h=e80a5cc0ca81&amp;sub=F-2725690968981862758E03050dcbba8&amp;pageOrigin=F..RP.FE.M19", "Book Me!")</f>
        <v>0</v>
      </c>
    </row>
    <row r="127" spans="1:17">
      <c r="A127" s="2">
        <v>45882</v>
      </c>
      <c r="B127" t="s">
        <v>26</v>
      </c>
      <c r="C127" t="s">
        <v>88</v>
      </c>
      <c r="D127" t="s">
        <v>122</v>
      </c>
      <c r="E127">
        <v>1</v>
      </c>
      <c r="F127" t="s">
        <v>125</v>
      </c>
      <c r="G127" t="s">
        <v>132</v>
      </c>
      <c r="H127" s="2">
        <v>45886</v>
      </c>
      <c r="I127" t="s">
        <v>139</v>
      </c>
      <c r="J127" t="s">
        <v>168</v>
      </c>
      <c r="K127" t="s">
        <v>122</v>
      </c>
      <c r="L127">
        <v>0</v>
      </c>
      <c r="M127" t="s">
        <v>132</v>
      </c>
      <c r="N127" t="s">
        <v>125</v>
      </c>
      <c r="O127" t="s">
        <v>216</v>
      </c>
      <c r="P127" t="s">
        <v>229</v>
      </c>
      <c r="Q127">
        <f>HYPERLINK("https://www.kayak.com/book/flight?code=orDiA9XvLl.sIt2B02c_IY.56645.99e18bbff63a635cb002af14f780fe63&amp;h=856d8f4bc09e&amp;sub=F-2725690967992746763E035aba9074b&amp;pageOrigin=F..RP.FE.M19", "Book Me!")</f>
        <v>0</v>
      </c>
    </row>
    <row r="128" spans="1:17">
      <c r="A128" s="2">
        <v>45882</v>
      </c>
      <c r="B128" t="s">
        <v>26</v>
      </c>
      <c r="C128" t="s">
        <v>88</v>
      </c>
      <c r="D128" t="s">
        <v>122</v>
      </c>
      <c r="E128">
        <v>1</v>
      </c>
      <c r="F128" t="s">
        <v>125</v>
      </c>
      <c r="G128" t="s">
        <v>132</v>
      </c>
      <c r="H128" s="2">
        <v>45886</v>
      </c>
      <c r="I128" t="s">
        <v>140</v>
      </c>
      <c r="J128" t="s">
        <v>165</v>
      </c>
      <c r="K128" t="s">
        <v>122</v>
      </c>
      <c r="L128">
        <v>0</v>
      </c>
      <c r="M128" t="s">
        <v>132</v>
      </c>
      <c r="N128" t="s">
        <v>125</v>
      </c>
      <c r="O128" t="s">
        <v>214</v>
      </c>
      <c r="P128" t="s">
        <v>228</v>
      </c>
      <c r="Q128">
        <f>HYPERLINK("https://www.kayak.com/book/flight?code=orDiA9XvLl.sIt2B02c_IY.68845.a46e50c67f455a5823d8640085808191&amp;h=ca64828fd24b&amp;sub=F-5968582220492993468E03050dcbba8&amp;pageOrigin=F..RP.FE.M20", "Book Me!")</f>
        <v>0</v>
      </c>
    </row>
    <row r="129" spans="1:17">
      <c r="A129" s="2">
        <v>45882</v>
      </c>
      <c r="B129" t="s">
        <v>26</v>
      </c>
      <c r="C129" t="s">
        <v>88</v>
      </c>
      <c r="D129" t="s">
        <v>122</v>
      </c>
      <c r="E129">
        <v>1</v>
      </c>
      <c r="F129" t="s">
        <v>125</v>
      </c>
      <c r="G129" t="s">
        <v>132</v>
      </c>
      <c r="H129" s="2">
        <v>45886</v>
      </c>
      <c r="I129" t="s">
        <v>140</v>
      </c>
      <c r="J129" t="s">
        <v>165</v>
      </c>
      <c r="K129" t="s">
        <v>122</v>
      </c>
      <c r="L129">
        <v>0</v>
      </c>
      <c r="M129" t="s">
        <v>132</v>
      </c>
      <c r="N129" t="s">
        <v>125</v>
      </c>
      <c r="O129" t="s">
        <v>216</v>
      </c>
      <c r="P129" t="s">
        <v>229</v>
      </c>
      <c r="Q129">
        <f>HYPERLINK("https://www.kayak.com/book/flight?code=orDiA9XvLl.sIt2B02c_IY.56645.a46e50c67f455a5823d8640085808191&amp;h=a7e41be1701f&amp;sub=F-5968582220795371585E035aba9074b&amp;pageOrigin=F..RP.FE.M20", "Book Me!")</f>
        <v>0</v>
      </c>
    </row>
    <row r="130" spans="1:17">
      <c r="A130" s="2">
        <v>45883</v>
      </c>
      <c r="B130" t="s">
        <v>27</v>
      </c>
      <c r="C130" t="s">
        <v>89</v>
      </c>
      <c r="D130" t="s">
        <v>123</v>
      </c>
      <c r="E130">
        <v>1</v>
      </c>
      <c r="F130" t="s">
        <v>126</v>
      </c>
      <c r="G130" t="s">
        <v>131</v>
      </c>
      <c r="H130" s="2">
        <v>45886</v>
      </c>
      <c r="I130" t="s">
        <v>29</v>
      </c>
      <c r="J130" t="s">
        <v>171</v>
      </c>
      <c r="K130" t="s">
        <v>123</v>
      </c>
      <c r="L130">
        <v>1</v>
      </c>
      <c r="M130" t="s">
        <v>131</v>
      </c>
      <c r="N130" t="s">
        <v>126</v>
      </c>
      <c r="O130" t="s">
        <v>213</v>
      </c>
      <c r="P130" t="s">
        <v>222</v>
      </c>
      <c r="Q130">
        <f>HYPERLINK("https://www.kayak.com/book/flight?code=orACNmnW9g.ToX9mfccdpY.44196.a8c5d99c474b4fc1229192edd8d87334&amp;h=453ee269e495&amp;sub=F-8173002189295368781E01e7e0ae2c5&amp;pageOrigin=F..RP.FE.M1", "Book Me!")</f>
        <v>0</v>
      </c>
    </row>
    <row r="131" spans="1:17">
      <c r="A131" s="2">
        <v>45883</v>
      </c>
      <c r="B131" t="s">
        <v>27</v>
      </c>
      <c r="C131" t="s">
        <v>89</v>
      </c>
      <c r="D131" t="s">
        <v>123</v>
      </c>
      <c r="E131">
        <v>1</v>
      </c>
      <c r="F131" t="s">
        <v>126</v>
      </c>
      <c r="G131" t="s">
        <v>131</v>
      </c>
      <c r="H131" s="2">
        <v>45886</v>
      </c>
      <c r="I131" t="s">
        <v>29</v>
      </c>
      <c r="J131" t="s">
        <v>171</v>
      </c>
      <c r="K131" t="s">
        <v>123</v>
      </c>
      <c r="L131">
        <v>1</v>
      </c>
      <c r="M131" t="s">
        <v>131</v>
      </c>
      <c r="N131" t="s">
        <v>126</v>
      </c>
      <c r="O131" t="s">
        <v>214</v>
      </c>
      <c r="P131" t="s">
        <v>223</v>
      </c>
      <c r="Q131">
        <f>HYPERLINK("https://www.kayak.com/book/flight?code=orACNmnW9g.ToX9mfccdpY.37196.a8c5d99c474b4fc1229192edd8d87334&amp;h=00ffb41df24c&amp;sub=F-8173002189780980262E036875c54a5&amp;pageOrigin=F..RP.FE.M1", "Book Me!")</f>
        <v>0</v>
      </c>
    </row>
    <row r="132" spans="1:17">
      <c r="A132" s="2">
        <v>45883</v>
      </c>
      <c r="B132" t="s">
        <v>28</v>
      </c>
      <c r="C132" t="s">
        <v>90</v>
      </c>
      <c r="D132" t="s">
        <v>123</v>
      </c>
      <c r="E132">
        <v>1</v>
      </c>
      <c r="F132" t="s">
        <v>126</v>
      </c>
      <c r="G132" t="s">
        <v>131</v>
      </c>
      <c r="H132" s="2">
        <v>45886</v>
      </c>
      <c r="I132" t="s">
        <v>29</v>
      </c>
      <c r="J132" t="s">
        <v>171</v>
      </c>
      <c r="K132" t="s">
        <v>123</v>
      </c>
      <c r="L132">
        <v>1</v>
      </c>
      <c r="M132" t="s">
        <v>131</v>
      </c>
      <c r="N132" t="s">
        <v>126</v>
      </c>
      <c r="O132" t="s">
        <v>213</v>
      </c>
      <c r="P132" t="s">
        <v>232</v>
      </c>
      <c r="Q132">
        <f>HYPERLINK("https://www.kayak.com/book/flight?code=orACNmnW9g.ToX9mfccdpY.38296.bdf2cf00e6487638dbe26747264bfc7b&amp;h=7659638e8984&amp;sub=F-8173002190726723372E07883c6912d&amp;pageOrigin=F..RP.FE.M3", "Book Me!")</f>
        <v>0</v>
      </c>
    </row>
    <row r="133" spans="1:17">
      <c r="A133" s="2">
        <v>45883</v>
      </c>
      <c r="B133" t="s">
        <v>28</v>
      </c>
      <c r="C133" t="s">
        <v>90</v>
      </c>
      <c r="D133" t="s">
        <v>123</v>
      </c>
      <c r="E133">
        <v>1</v>
      </c>
      <c r="F133" t="s">
        <v>126</v>
      </c>
      <c r="G133" t="s">
        <v>131</v>
      </c>
      <c r="H133" s="2">
        <v>45886</v>
      </c>
      <c r="I133" t="s">
        <v>29</v>
      </c>
      <c r="J133" t="s">
        <v>171</v>
      </c>
      <c r="K133" t="s">
        <v>123</v>
      </c>
      <c r="L133">
        <v>1</v>
      </c>
      <c r="M133" t="s">
        <v>131</v>
      </c>
      <c r="N133" t="s">
        <v>126</v>
      </c>
      <c r="O133" t="s">
        <v>214</v>
      </c>
      <c r="P133" t="s">
        <v>233</v>
      </c>
      <c r="Q133">
        <f>HYPERLINK("https://www.kayak.com/book/flight?code=orACNmnW9g.ToX9mfccdpY.45296.bdf2cf00e6487638dbe26747264bfc7b&amp;h=e9a1a7a8126b&amp;sub=F-8173002188687123832E02b8eef6bcb&amp;pageOrigin=F..RP.FE.M3", "Book Me!")</f>
        <v>0</v>
      </c>
    </row>
    <row r="134" spans="1:17">
      <c r="A134" s="2">
        <v>45883</v>
      </c>
      <c r="B134" t="s">
        <v>27</v>
      </c>
      <c r="C134" t="s">
        <v>89</v>
      </c>
      <c r="D134" t="s">
        <v>123</v>
      </c>
      <c r="E134">
        <v>1</v>
      </c>
      <c r="F134" t="s">
        <v>126</v>
      </c>
      <c r="G134" t="s">
        <v>131</v>
      </c>
      <c r="H134" s="2">
        <v>45886</v>
      </c>
      <c r="I134" t="s">
        <v>143</v>
      </c>
      <c r="J134" t="s">
        <v>172</v>
      </c>
      <c r="K134" t="s">
        <v>123</v>
      </c>
      <c r="L134">
        <v>1</v>
      </c>
      <c r="M134" t="s">
        <v>131</v>
      </c>
      <c r="N134" t="s">
        <v>126</v>
      </c>
      <c r="O134" t="s">
        <v>213</v>
      </c>
      <c r="P134" t="s">
        <v>222</v>
      </c>
      <c r="Q134">
        <f>HYPERLINK("https://www.kayak.com/book/flight?code=orACNmnW9g.ToX9mfccdpY.37196.847140c887cb9fe6f1058cd479cb7cbd&amp;h=92a79dc360c0&amp;sub=F-8173002189682133588E036875c54a5&amp;pageOrigin=F..RP.FE.M5", "Book Me!")</f>
        <v>0</v>
      </c>
    </row>
    <row r="135" spans="1:17">
      <c r="A135" s="2">
        <v>45883</v>
      </c>
      <c r="B135" t="s">
        <v>27</v>
      </c>
      <c r="C135" t="s">
        <v>89</v>
      </c>
      <c r="D135" t="s">
        <v>123</v>
      </c>
      <c r="E135">
        <v>1</v>
      </c>
      <c r="F135" t="s">
        <v>126</v>
      </c>
      <c r="G135" t="s">
        <v>131</v>
      </c>
      <c r="H135" s="2">
        <v>45886</v>
      </c>
      <c r="I135" t="s">
        <v>143</v>
      </c>
      <c r="J135" t="s">
        <v>172</v>
      </c>
      <c r="K135" t="s">
        <v>123</v>
      </c>
      <c r="L135">
        <v>1</v>
      </c>
      <c r="M135" t="s">
        <v>131</v>
      </c>
      <c r="N135" t="s">
        <v>126</v>
      </c>
      <c r="O135" t="s">
        <v>214</v>
      </c>
      <c r="P135" t="s">
        <v>223</v>
      </c>
      <c r="Q135">
        <f>HYPERLINK("https://www.kayak.com/book/flight?code=orACNmnW9g.ToX9mfccdpY.44196.847140c887cb9fe6f1058cd479cb7cbd&amp;h=ba4e9982aec8&amp;sub=F-8173002191905277158E01e7e0ae2c5&amp;pageOrigin=F..RP.FE.M5", "Book Me!")</f>
        <v>0</v>
      </c>
    </row>
    <row r="136" spans="1:17">
      <c r="A136" s="2">
        <v>45883</v>
      </c>
      <c r="B136" t="s">
        <v>29</v>
      </c>
      <c r="C136" t="s">
        <v>83</v>
      </c>
      <c r="D136" t="s">
        <v>123</v>
      </c>
      <c r="E136">
        <v>1</v>
      </c>
      <c r="F136" t="s">
        <v>126</v>
      </c>
      <c r="G136" t="s">
        <v>131</v>
      </c>
      <c r="H136" s="2">
        <v>45886</v>
      </c>
      <c r="I136" t="s">
        <v>29</v>
      </c>
      <c r="J136" t="s">
        <v>171</v>
      </c>
      <c r="K136" t="s">
        <v>123</v>
      </c>
      <c r="L136">
        <v>1</v>
      </c>
      <c r="M136" t="s">
        <v>131</v>
      </c>
      <c r="N136" t="s">
        <v>126</v>
      </c>
      <c r="O136" t="s">
        <v>213</v>
      </c>
      <c r="P136" t="s">
        <v>232</v>
      </c>
      <c r="Q136">
        <f>HYPERLINK("https://www.kayak.com/book/flight?code=orACNmnW9g.ToX9mfccdpY.45296.07a5828973e4819366502b39800689d1&amp;h=3ae879bf5cd5&amp;sub=F-5184056944476557480E02b8eef6bcb&amp;pageOrigin=F..RP.FE.M6", "Book Me!")</f>
        <v>0</v>
      </c>
    </row>
    <row r="137" spans="1:17">
      <c r="A137" s="2">
        <v>45883</v>
      </c>
      <c r="B137" t="s">
        <v>29</v>
      </c>
      <c r="C137" t="s">
        <v>83</v>
      </c>
      <c r="D137" t="s">
        <v>123</v>
      </c>
      <c r="E137">
        <v>1</v>
      </c>
      <c r="F137" t="s">
        <v>126</v>
      </c>
      <c r="G137" t="s">
        <v>131</v>
      </c>
      <c r="H137" s="2">
        <v>45886</v>
      </c>
      <c r="I137" t="s">
        <v>29</v>
      </c>
      <c r="J137" t="s">
        <v>171</v>
      </c>
      <c r="K137" t="s">
        <v>123</v>
      </c>
      <c r="L137">
        <v>1</v>
      </c>
      <c r="M137" t="s">
        <v>131</v>
      </c>
      <c r="N137" t="s">
        <v>126</v>
      </c>
      <c r="O137" t="s">
        <v>214</v>
      </c>
      <c r="P137" t="s">
        <v>233</v>
      </c>
      <c r="Q137">
        <f>HYPERLINK("https://www.kayak.com/book/flight?code=orACNmnW9g.ToX9mfccdpY.38296.07a5828973e4819366502b39800689d1&amp;h=b4c98e367591&amp;sub=F-5184056947452501668E07883c6912d&amp;pageOrigin=F..RP.FE.M6", "Book Me!")</f>
        <v>0</v>
      </c>
    </row>
    <row r="138" spans="1:17">
      <c r="A138" s="2">
        <v>45883</v>
      </c>
      <c r="B138" t="s">
        <v>28</v>
      </c>
      <c r="C138" t="s">
        <v>90</v>
      </c>
      <c r="D138" t="s">
        <v>123</v>
      </c>
      <c r="E138">
        <v>1</v>
      </c>
      <c r="F138" t="s">
        <v>126</v>
      </c>
      <c r="G138" t="s">
        <v>131</v>
      </c>
      <c r="H138" s="2">
        <v>45886</v>
      </c>
      <c r="I138" t="s">
        <v>143</v>
      </c>
      <c r="J138" t="s">
        <v>172</v>
      </c>
      <c r="K138" t="s">
        <v>123</v>
      </c>
      <c r="L138">
        <v>1</v>
      </c>
      <c r="M138" t="s">
        <v>131</v>
      </c>
      <c r="N138" t="s">
        <v>126</v>
      </c>
      <c r="O138" t="s">
        <v>213</v>
      </c>
      <c r="P138" t="s">
        <v>232</v>
      </c>
      <c r="Q138">
        <f>HYPERLINK("https://www.kayak.com/book/flight?code=orACNmnW9g.ToX9mfccdpY.38296.1fba07839465c2dfb54ccb4d54320933&amp;h=bf08ef7476d0&amp;sub=F-8173002191867415113E07883c6912d&amp;pageOrigin=F..RP.FE.M8", "Book Me!")</f>
        <v>0</v>
      </c>
    </row>
    <row r="139" spans="1:17">
      <c r="A139" s="2">
        <v>45883</v>
      </c>
      <c r="B139" t="s">
        <v>28</v>
      </c>
      <c r="C139" t="s">
        <v>90</v>
      </c>
      <c r="D139" t="s">
        <v>123</v>
      </c>
      <c r="E139">
        <v>1</v>
      </c>
      <c r="F139" t="s">
        <v>126</v>
      </c>
      <c r="G139" t="s">
        <v>131</v>
      </c>
      <c r="H139" s="2">
        <v>45886</v>
      </c>
      <c r="I139" t="s">
        <v>143</v>
      </c>
      <c r="J139" t="s">
        <v>172</v>
      </c>
      <c r="K139" t="s">
        <v>123</v>
      </c>
      <c r="L139">
        <v>1</v>
      </c>
      <c r="M139" t="s">
        <v>131</v>
      </c>
      <c r="N139" t="s">
        <v>126</v>
      </c>
      <c r="O139" t="s">
        <v>214</v>
      </c>
      <c r="P139" t="s">
        <v>233</v>
      </c>
      <c r="Q139">
        <f>HYPERLINK("https://www.kayak.com/book/flight?code=orACNmnW9g.ToX9mfccdpY.45296.1fba07839465c2dfb54ccb4d54320933&amp;h=5eff9e0fc557&amp;sub=F-8173002188418381202E02b8eef6bcb&amp;pageOrigin=F..RP.FE.M8", "Book Me!")</f>
        <v>0</v>
      </c>
    </row>
    <row r="140" spans="1:17">
      <c r="A140" s="2">
        <v>45883</v>
      </c>
      <c r="B140" t="s">
        <v>29</v>
      </c>
      <c r="C140" t="s">
        <v>83</v>
      </c>
      <c r="D140" t="s">
        <v>123</v>
      </c>
      <c r="E140">
        <v>1</v>
      </c>
      <c r="F140" t="s">
        <v>126</v>
      </c>
      <c r="G140" t="s">
        <v>131</v>
      </c>
      <c r="H140" s="2">
        <v>45886</v>
      </c>
      <c r="I140" t="s">
        <v>143</v>
      </c>
      <c r="J140" t="s">
        <v>172</v>
      </c>
      <c r="K140" t="s">
        <v>123</v>
      </c>
      <c r="L140">
        <v>1</v>
      </c>
      <c r="M140" t="s">
        <v>131</v>
      </c>
      <c r="N140" t="s">
        <v>126</v>
      </c>
      <c r="O140" t="s">
        <v>213</v>
      </c>
      <c r="P140" t="s">
        <v>232</v>
      </c>
      <c r="Q140">
        <f>HYPERLINK("https://www.kayak.com/book/flight?code=orACNmnW9g.ToX9mfccdpY.45296.2d044eec12aa75dc78cfbfdc2516d8dc&amp;h=2447cc055aed&amp;sub=F-8173002191513685752E02b8eef6bcb&amp;pageOrigin=F..RP.FE.M9", "Book Me!")</f>
        <v>0</v>
      </c>
    </row>
    <row r="141" spans="1:17">
      <c r="A141" s="2">
        <v>45883</v>
      </c>
      <c r="B141" t="s">
        <v>29</v>
      </c>
      <c r="C141" t="s">
        <v>83</v>
      </c>
      <c r="D141" t="s">
        <v>123</v>
      </c>
      <c r="E141">
        <v>1</v>
      </c>
      <c r="F141" t="s">
        <v>126</v>
      </c>
      <c r="G141" t="s">
        <v>131</v>
      </c>
      <c r="H141" s="2">
        <v>45886</v>
      </c>
      <c r="I141" t="s">
        <v>143</v>
      </c>
      <c r="J141" t="s">
        <v>172</v>
      </c>
      <c r="K141" t="s">
        <v>123</v>
      </c>
      <c r="L141">
        <v>1</v>
      </c>
      <c r="M141" t="s">
        <v>131</v>
      </c>
      <c r="N141" t="s">
        <v>126</v>
      </c>
      <c r="O141" t="s">
        <v>214</v>
      </c>
      <c r="P141" t="s">
        <v>233</v>
      </c>
      <c r="Q141">
        <f>HYPERLINK("https://www.kayak.com/book/flight?code=orACNmnW9g.ToX9mfccdpY.38296.2d044eec12aa75dc78cfbfdc2516d8dc&amp;h=0822772ef76d&amp;sub=F-5184056946556620211E07883c6912d&amp;pageOrigin=F..RP.FE.M9", "Book Me!")</f>
        <v>0</v>
      </c>
    </row>
    <row r="142" spans="1:17">
      <c r="A142" s="2">
        <v>45883</v>
      </c>
      <c r="B142" t="s">
        <v>30</v>
      </c>
      <c r="C142" t="s">
        <v>66</v>
      </c>
      <c r="D142" t="s">
        <v>123</v>
      </c>
      <c r="E142">
        <v>1</v>
      </c>
      <c r="F142" t="s">
        <v>126</v>
      </c>
      <c r="G142" t="s">
        <v>131</v>
      </c>
      <c r="H142" s="2">
        <v>45886</v>
      </c>
      <c r="I142" t="s">
        <v>29</v>
      </c>
      <c r="J142" t="s">
        <v>171</v>
      </c>
      <c r="K142" t="s">
        <v>123</v>
      </c>
      <c r="L142">
        <v>1</v>
      </c>
      <c r="M142" t="s">
        <v>131</v>
      </c>
      <c r="N142" t="s">
        <v>126</v>
      </c>
      <c r="O142" t="s">
        <v>213</v>
      </c>
      <c r="P142" t="s">
        <v>234</v>
      </c>
      <c r="Q142">
        <f>HYPERLINK("https://www.kayak.com/book/flight?code=orACNmnW9g.ToX9mfccdpY.47195.02b80e86c923d5f9783620e26f07c7d1&amp;h=ba6d5fb0b270&amp;sub=F-8173002191778672480E0441bbc936a&amp;pageOrigin=F..RP.FE.M10", "Book Me!")</f>
        <v>0</v>
      </c>
    </row>
    <row r="143" spans="1:17">
      <c r="A143" s="2">
        <v>45883</v>
      </c>
      <c r="B143" t="s">
        <v>30</v>
      </c>
      <c r="C143" t="s">
        <v>66</v>
      </c>
      <c r="D143" t="s">
        <v>123</v>
      </c>
      <c r="E143">
        <v>1</v>
      </c>
      <c r="F143" t="s">
        <v>126</v>
      </c>
      <c r="G143" t="s">
        <v>131</v>
      </c>
      <c r="H143" s="2">
        <v>45886</v>
      </c>
      <c r="I143" t="s">
        <v>29</v>
      </c>
      <c r="J143" t="s">
        <v>171</v>
      </c>
      <c r="K143" t="s">
        <v>123</v>
      </c>
      <c r="L143">
        <v>1</v>
      </c>
      <c r="M143" t="s">
        <v>131</v>
      </c>
      <c r="N143" t="s">
        <v>126</v>
      </c>
      <c r="O143" t="s">
        <v>214</v>
      </c>
      <c r="P143" t="s">
        <v>235</v>
      </c>
      <c r="Q143">
        <f>HYPERLINK("https://www.kayak.com/book/flight?code=orACNmnW9g.ToX9mfccdpY.40195.02b80e86c923d5f9783620e26f07c7d1&amp;h=94b58e091021&amp;sub=F-8173002189005981657E0f1b4bc826c&amp;pageOrigin=F..RP.FE.M10", "Book Me!")</f>
        <v>0</v>
      </c>
    </row>
    <row r="144" spans="1:17">
      <c r="A144" s="2">
        <v>45883</v>
      </c>
      <c r="B144" t="s">
        <v>31</v>
      </c>
      <c r="C144" t="s">
        <v>91</v>
      </c>
      <c r="D144" t="s">
        <v>123</v>
      </c>
      <c r="E144">
        <v>1</v>
      </c>
      <c r="F144" t="s">
        <v>126</v>
      </c>
      <c r="G144" t="s">
        <v>131</v>
      </c>
      <c r="H144" s="2">
        <v>45886</v>
      </c>
      <c r="I144" t="s">
        <v>29</v>
      </c>
      <c r="J144" t="s">
        <v>171</v>
      </c>
      <c r="K144" t="s">
        <v>123</v>
      </c>
      <c r="L144">
        <v>1</v>
      </c>
      <c r="M144" t="s">
        <v>131</v>
      </c>
      <c r="N144" t="s">
        <v>126</v>
      </c>
      <c r="O144" t="s">
        <v>213</v>
      </c>
      <c r="P144" t="s">
        <v>222</v>
      </c>
      <c r="Q144">
        <f>HYPERLINK("https://www.kayak.com/book/flight?code=orACNmnW9g.ToX9mfccdpY.44196.faaeff3693612b4bffb80fe1cecf382e&amp;h=0a7f41d75011&amp;sub=F-8173002188483548519E01e7e0ae2c5&amp;pageOrigin=F..RP.FE.M11", "Book Me!")</f>
        <v>0</v>
      </c>
    </row>
    <row r="145" spans="1:17">
      <c r="A145" s="2">
        <v>45883</v>
      </c>
      <c r="B145" t="s">
        <v>31</v>
      </c>
      <c r="C145" t="s">
        <v>91</v>
      </c>
      <c r="D145" t="s">
        <v>123</v>
      </c>
      <c r="E145">
        <v>1</v>
      </c>
      <c r="F145" t="s">
        <v>126</v>
      </c>
      <c r="G145" t="s">
        <v>131</v>
      </c>
      <c r="H145" s="2">
        <v>45886</v>
      </c>
      <c r="I145" t="s">
        <v>29</v>
      </c>
      <c r="J145" t="s">
        <v>171</v>
      </c>
      <c r="K145" t="s">
        <v>123</v>
      </c>
      <c r="L145">
        <v>1</v>
      </c>
      <c r="M145" t="s">
        <v>131</v>
      </c>
      <c r="N145" t="s">
        <v>126</v>
      </c>
      <c r="O145" t="s">
        <v>214</v>
      </c>
      <c r="P145" t="s">
        <v>223</v>
      </c>
      <c r="Q145">
        <f>HYPERLINK("https://www.kayak.com/book/flight?code=orACNmnW9g.ToX9mfccdpY.37196.faaeff3693612b4bffb80fe1cecf382e&amp;h=690c3232e9d6&amp;sub=F-8173002191037427176E036875c54a5&amp;pageOrigin=F..RP.FE.M11", "Book Me!")</f>
        <v>0</v>
      </c>
    </row>
    <row r="146" spans="1:17">
      <c r="A146" s="2">
        <v>45883</v>
      </c>
      <c r="B146" t="s">
        <v>32</v>
      </c>
      <c r="C146" t="s">
        <v>92</v>
      </c>
      <c r="D146" t="s">
        <v>123</v>
      </c>
      <c r="E146">
        <v>1</v>
      </c>
      <c r="F146" t="s">
        <v>126</v>
      </c>
      <c r="G146" t="s">
        <v>131</v>
      </c>
      <c r="H146" s="2">
        <v>45886</v>
      </c>
      <c r="I146" t="s">
        <v>29</v>
      </c>
      <c r="J146" t="s">
        <v>171</v>
      </c>
      <c r="K146" t="s">
        <v>123</v>
      </c>
      <c r="L146">
        <v>1</v>
      </c>
      <c r="M146" t="s">
        <v>131</v>
      </c>
      <c r="N146" t="s">
        <v>126</v>
      </c>
      <c r="O146" t="s">
        <v>213</v>
      </c>
      <c r="P146" t="s">
        <v>222</v>
      </c>
      <c r="Q146">
        <f>HYPERLINK("https://www.kayak.com/book/flight?code=orACNmnW9g.ToX9mfccdpY.44196.04f2c46fc36989714ff4cb608ba37891&amp;h=d9aba59ffa54&amp;sub=F-8173002187995172133E01e7e0ae2c5&amp;pageOrigin=F..RP.FE.M13", "Book Me!")</f>
        <v>0</v>
      </c>
    </row>
    <row r="147" spans="1:17">
      <c r="A147" s="2">
        <v>45883</v>
      </c>
      <c r="B147" t="s">
        <v>32</v>
      </c>
      <c r="C147" t="s">
        <v>92</v>
      </c>
      <c r="D147" t="s">
        <v>123</v>
      </c>
      <c r="E147">
        <v>1</v>
      </c>
      <c r="F147" t="s">
        <v>126</v>
      </c>
      <c r="G147" t="s">
        <v>131</v>
      </c>
      <c r="H147" s="2">
        <v>45886</v>
      </c>
      <c r="I147" t="s">
        <v>29</v>
      </c>
      <c r="J147" t="s">
        <v>171</v>
      </c>
      <c r="K147" t="s">
        <v>123</v>
      </c>
      <c r="L147">
        <v>1</v>
      </c>
      <c r="M147" t="s">
        <v>131</v>
      </c>
      <c r="N147" t="s">
        <v>126</v>
      </c>
      <c r="O147" t="s">
        <v>214</v>
      </c>
      <c r="P147" t="s">
        <v>223</v>
      </c>
      <c r="Q147">
        <f>HYPERLINK("https://www.kayak.com/book/flight?code=orACNmnW9g.ToX9mfccdpY.37196.04f2c46fc36989714ff4cb608ba37891&amp;h=b173a7df3177&amp;sub=F-8173002190912722358E036875c54a5&amp;pageOrigin=F..RP.FE.M13", "Book Me!")</f>
        <v>0</v>
      </c>
    </row>
    <row r="148" spans="1:17">
      <c r="A148" s="2">
        <v>45883</v>
      </c>
      <c r="B148" t="s">
        <v>30</v>
      </c>
      <c r="C148" t="s">
        <v>66</v>
      </c>
      <c r="D148" t="s">
        <v>123</v>
      </c>
      <c r="E148">
        <v>1</v>
      </c>
      <c r="F148" t="s">
        <v>126</v>
      </c>
      <c r="G148" t="s">
        <v>131</v>
      </c>
      <c r="H148" s="2">
        <v>45886</v>
      </c>
      <c r="I148" t="s">
        <v>143</v>
      </c>
      <c r="J148" t="s">
        <v>172</v>
      </c>
      <c r="K148" t="s">
        <v>123</v>
      </c>
      <c r="L148">
        <v>1</v>
      </c>
      <c r="M148" t="s">
        <v>131</v>
      </c>
      <c r="N148" t="s">
        <v>126</v>
      </c>
      <c r="O148" t="s">
        <v>213</v>
      </c>
      <c r="P148" t="s">
        <v>234</v>
      </c>
      <c r="Q148">
        <f>HYPERLINK("https://www.kayak.com/book/flight?code=orACNmnW9g.ToX9mfccdpY.40195.568c7f21bd353d97693540f297eaaebd&amp;h=56b2e125ee32&amp;sub=F-8173002189491056532E0f1b4bc826c&amp;pageOrigin=F..RP.FE.M14", "Book Me!")</f>
        <v>0</v>
      </c>
    </row>
    <row r="149" spans="1:17">
      <c r="A149" s="2">
        <v>45883</v>
      </c>
      <c r="B149" t="s">
        <v>30</v>
      </c>
      <c r="C149" t="s">
        <v>66</v>
      </c>
      <c r="D149" t="s">
        <v>123</v>
      </c>
      <c r="E149">
        <v>1</v>
      </c>
      <c r="F149" t="s">
        <v>126</v>
      </c>
      <c r="G149" t="s">
        <v>131</v>
      </c>
      <c r="H149" s="2">
        <v>45886</v>
      </c>
      <c r="I149" t="s">
        <v>143</v>
      </c>
      <c r="J149" t="s">
        <v>172</v>
      </c>
      <c r="K149" t="s">
        <v>123</v>
      </c>
      <c r="L149">
        <v>1</v>
      </c>
      <c r="M149" t="s">
        <v>131</v>
      </c>
      <c r="N149" t="s">
        <v>126</v>
      </c>
      <c r="O149" t="s">
        <v>214</v>
      </c>
      <c r="P149" t="s">
        <v>235</v>
      </c>
      <c r="Q149">
        <f>HYPERLINK("https://www.kayak.com/book/flight?code=orACNmnW9g.ToX9mfccdpY.47195.568c7f21bd353d97693540f297eaaebd&amp;h=f96484d88450&amp;sub=F-8173002191933841042E0441bbc936a&amp;pageOrigin=F..RP.FE.M14", "Book Me!")</f>
        <v>0</v>
      </c>
    </row>
    <row r="150" spans="1:17">
      <c r="A150" s="2">
        <v>45883</v>
      </c>
      <c r="B150" t="s">
        <v>31</v>
      </c>
      <c r="C150" t="s">
        <v>91</v>
      </c>
      <c r="D150" t="s">
        <v>123</v>
      </c>
      <c r="E150">
        <v>1</v>
      </c>
      <c r="F150" t="s">
        <v>126</v>
      </c>
      <c r="G150" t="s">
        <v>131</v>
      </c>
      <c r="H150" s="2">
        <v>45886</v>
      </c>
      <c r="I150" t="s">
        <v>143</v>
      </c>
      <c r="J150" t="s">
        <v>172</v>
      </c>
      <c r="K150" t="s">
        <v>123</v>
      </c>
      <c r="L150">
        <v>1</v>
      </c>
      <c r="M150" t="s">
        <v>131</v>
      </c>
      <c r="N150" t="s">
        <v>126</v>
      </c>
      <c r="O150" t="s">
        <v>213</v>
      </c>
      <c r="P150" t="s">
        <v>222</v>
      </c>
      <c r="Q150">
        <f>HYPERLINK("https://www.kayak.com/book/flight?code=orACNmnW9g.ToX9mfccdpY.44196.fcc2307b9a5eb4e79ee6971d2da27d06&amp;h=8b52e5bace96&amp;sub=F-462576250332020612E01e7e0ae2c5&amp;pageOrigin=F..RP.FE.M15", "Book Me!")</f>
        <v>0</v>
      </c>
    </row>
    <row r="151" spans="1:17">
      <c r="A151" s="2">
        <v>45883</v>
      </c>
      <c r="B151" t="s">
        <v>31</v>
      </c>
      <c r="C151" t="s">
        <v>91</v>
      </c>
      <c r="D151" t="s">
        <v>123</v>
      </c>
      <c r="E151">
        <v>1</v>
      </c>
      <c r="F151" t="s">
        <v>126</v>
      </c>
      <c r="G151" t="s">
        <v>131</v>
      </c>
      <c r="H151" s="2">
        <v>45886</v>
      </c>
      <c r="I151" t="s">
        <v>143</v>
      </c>
      <c r="J151" t="s">
        <v>172</v>
      </c>
      <c r="K151" t="s">
        <v>123</v>
      </c>
      <c r="L151">
        <v>1</v>
      </c>
      <c r="M151" t="s">
        <v>131</v>
      </c>
      <c r="N151" t="s">
        <v>126</v>
      </c>
      <c r="O151" t="s">
        <v>214</v>
      </c>
      <c r="P151" t="s">
        <v>223</v>
      </c>
      <c r="Q151">
        <f>HYPERLINK("https://www.kayak.com/book/flight?code=orACNmnW9g.ToX9mfccdpY.37196.fcc2307b9a5eb4e79ee6971d2da27d06&amp;h=33a3d42dec8f&amp;sub=F-462576252400859475E036875c54a5&amp;pageOrigin=F..RP.FE.M15", "Book Me!")</f>
        <v>0</v>
      </c>
    </row>
    <row r="152" spans="1:17">
      <c r="A152" s="2">
        <v>45883</v>
      </c>
      <c r="B152" t="s">
        <v>32</v>
      </c>
      <c r="C152" t="s">
        <v>92</v>
      </c>
      <c r="D152" t="s">
        <v>123</v>
      </c>
      <c r="E152">
        <v>1</v>
      </c>
      <c r="F152" t="s">
        <v>126</v>
      </c>
      <c r="G152" t="s">
        <v>131</v>
      </c>
      <c r="H152" s="2">
        <v>45886</v>
      </c>
      <c r="I152" t="s">
        <v>143</v>
      </c>
      <c r="J152" t="s">
        <v>172</v>
      </c>
      <c r="K152" t="s">
        <v>123</v>
      </c>
      <c r="L152">
        <v>1</v>
      </c>
      <c r="M152" t="s">
        <v>131</v>
      </c>
      <c r="N152" t="s">
        <v>126</v>
      </c>
      <c r="O152" t="s">
        <v>213</v>
      </c>
      <c r="P152" t="s">
        <v>222</v>
      </c>
      <c r="Q152">
        <f>HYPERLINK("https://www.kayak.com/book/flight?code=orACNmnW9g.ToX9mfccdpY.44196.b99878890636669b5740b74dd3dae2a8&amp;h=a6c165307ae9&amp;sub=F-8173002191589754234E01e7e0ae2c5&amp;pageOrigin=F..RP.FE.M16", "Book Me!")</f>
        <v>0</v>
      </c>
    </row>
    <row r="153" spans="1:17">
      <c r="A153" s="2">
        <v>45883</v>
      </c>
      <c r="B153" t="s">
        <v>32</v>
      </c>
      <c r="C153" t="s">
        <v>92</v>
      </c>
      <c r="D153" t="s">
        <v>123</v>
      </c>
      <c r="E153">
        <v>1</v>
      </c>
      <c r="F153" t="s">
        <v>126</v>
      </c>
      <c r="G153" t="s">
        <v>131</v>
      </c>
      <c r="H153" s="2">
        <v>45886</v>
      </c>
      <c r="I153" t="s">
        <v>143</v>
      </c>
      <c r="J153" t="s">
        <v>172</v>
      </c>
      <c r="K153" t="s">
        <v>123</v>
      </c>
      <c r="L153">
        <v>1</v>
      </c>
      <c r="M153" t="s">
        <v>131</v>
      </c>
      <c r="N153" t="s">
        <v>126</v>
      </c>
      <c r="O153" t="s">
        <v>214</v>
      </c>
      <c r="P153" t="s">
        <v>223</v>
      </c>
      <c r="Q153">
        <f>HYPERLINK("https://www.kayak.com/book/flight?code=orACNmnW9g.ToX9mfccdpY.37196.b99878890636669b5740b74dd3dae2a8&amp;h=64d0e7beae6f&amp;sub=F-8173002188077723141E036875c54a5&amp;pageOrigin=F..RP.FE.M16", "Book Me!")</f>
        <v>0</v>
      </c>
    </row>
    <row r="154" spans="1:17">
      <c r="A154" s="2">
        <v>45883</v>
      </c>
      <c r="B154" t="s">
        <v>27</v>
      </c>
      <c r="C154" t="s">
        <v>89</v>
      </c>
      <c r="D154" t="s">
        <v>123</v>
      </c>
      <c r="E154">
        <v>1</v>
      </c>
      <c r="F154" t="s">
        <v>126</v>
      </c>
      <c r="G154" t="s">
        <v>131</v>
      </c>
      <c r="H154" s="2">
        <v>45886</v>
      </c>
      <c r="I154" t="s">
        <v>69</v>
      </c>
      <c r="J154" t="s">
        <v>106</v>
      </c>
      <c r="K154" t="s">
        <v>123</v>
      </c>
      <c r="L154">
        <v>1</v>
      </c>
      <c r="M154" t="s">
        <v>131</v>
      </c>
      <c r="N154" t="s">
        <v>126</v>
      </c>
      <c r="O154" t="s">
        <v>214</v>
      </c>
      <c r="P154" t="s">
        <v>236</v>
      </c>
      <c r="Q154">
        <f>HYPERLINK("https://www.kayak.com/book/flight?code=orACNmnW9g.ToX9mfccdpY.59996.c517552e0576c395f6dd677d36e8b49b&amp;h=db73be4570e6&amp;sub=F-8173002191527017266P07d916733e8&amp;pageOrigin=F..RP.FE.M18", "Book Me!")</f>
        <v>0</v>
      </c>
    </row>
    <row r="155" spans="1:17">
      <c r="A155" s="2">
        <v>45883</v>
      </c>
      <c r="B155" t="s">
        <v>27</v>
      </c>
      <c r="C155" t="s">
        <v>89</v>
      </c>
      <c r="D155" t="s">
        <v>123</v>
      </c>
      <c r="E155">
        <v>1</v>
      </c>
      <c r="F155" t="s">
        <v>126</v>
      </c>
      <c r="G155" t="s">
        <v>131</v>
      </c>
      <c r="H155" s="2">
        <v>45886</v>
      </c>
      <c r="I155" t="s">
        <v>69</v>
      </c>
      <c r="J155" t="s">
        <v>106</v>
      </c>
      <c r="K155" t="s">
        <v>123</v>
      </c>
      <c r="L155">
        <v>1</v>
      </c>
      <c r="M155" t="s">
        <v>131</v>
      </c>
      <c r="N155" t="s">
        <v>126</v>
      </c>
      <c r="O155" t="s">
        <v>217</v>
      </c>
      <c r="P155" t="s">
        <v>237</v>
      </c>
      <c r="Q155">
        <f>HYPERLINK("https://www.kayak.com/book/flight?code=orACNmnW9g.ToX9mfccdpY.47995.c517552e0576c395f6dd677d36e8b49b&amp;h=d2e24350a64d&amp;sub=F-8173002191065800221E0ad16a80529&amp;pageOrigin=F..RP.FE.M18", "Book Me!")</f>
        <v>0</v>
      </c>
    </row>
    <row r="156" spans="1:17">
      <c r="A156" s="2">
        <v>45883</v>
      </c>
      <c r="B156" t="s">
        <v>33</v>
      </c>
      <c r="C156" t="s">
        <v>93</v>
      </c>
      <c r="D156" t="s">
        <v>123</v>
      </c>
      <c r="E156">
        <v>1</v>
      </c>
      <c r="F156" t="s">
        <v>126</v>
      </c>
      <c r="G156" t="s">
        <v>131</v>
      </c>
      <c r="H156" s="2">
        <v>45886</v>
      </c>
      <c r="I156" t="s">
        <v>29</v>
      </c>
      <c r="J156" t="s">
        <v>171</v>
      </c>
      <c r="K156" t="s">
        <v>123</v>
      </c>
      <c r="L156">
        <v>1</v>
      </c>
      <c r="M156" t="s">
        <v>131</v>
      </c>
      <c r="N156" t="s">
        <v>126</v>
      </c>
      <c r="O156" t="s">
        <v>214</v>
      </c>
      <c r="P156" t="s">
        <v>238</v>
      </c>
      <c r="Q156">
        <f>HYPERLINK("https://www.kayak.com/book/flight?code=orACNmnW9g.ToX9mfccdpY.62997.f9797889a8d7bdce83c2b031a1926eb2&amp;h=0ff72584704f&amp;sub=F-626262669798467463E004e397646a&amp;pageOrigin=F..RP.FE.M19", "Book Me!")</f>
        <v>0</v>
      </c>
    </row>
    <row r="157" spans="1:17">
      <c r="A157" s="2">
        <v>45883</v>
      </c>
      <c r="B157" t="s">
        <v>33</v>
      </c>
      <c r="C157" t="s">
        <v>93</v>
      </c>
      <c r="D157" t="s">
        <v>123</v>
      </c>
      <c r="E157">
        <v>1</v>
      </c>
      <c r="F157" t="s">
        <v>126</v>
      </c>
      <c r="G157" t="s">
        <v>131</v>
      </c>
      <c r="H157" s="2">
        <v>45886</v>
      </c>
      <c r="I157" t="s">
        <v>29</v>
      </c>
      <c r="J157" t="s">
        <v>171</v>
      </c>
      <c r="K157" t="s">
        <v>123</v>
      </c>
      <c r="L157">
        <v>1</v>
      </c>
      <c r="M157" t="s">
        <v>131</v>
      </c>
      <c r="N157" t="s">
        <v>126</v>
      </c>
      <c r="O157" t="s">
        <v>217</v>
      </c>
      <c r="P157" t="s">
        <v>239</v>
      </c>
      <c r="Q157">
        <f>HYPERLINK("https://www.kayak.com/book/flight?code=orACNmnW9g.ToX9mfccdpY.74996.f9797889a8d7bdce83c2b031a1926eb2&amp;h=fd2df3ab8566&amp;sub=F-626262667903946721P0dcc19106b4&amp;pageOrigin=F..RP.FE.M19", "Book Me!")</f>
        <v>0</v>
      </c>
    </row>
    <row r="158" spans="1:17">
      <c r="A158" s="2">
        <v>45883</v>
      </c>
      <c r="B158" t="s">
        <v>27</v>
      </c>
      <c r="C158" t="s">
        <v>89</v>
      </c>
      <c r="D158" t="s">
        <v>123</v>
      </c>
      <c r="E158">
        <v>1</v>
      </c>
      <c r="F158" t="s">
        <v>126</v>
      </c>
      <c r="G158" t="s">
        <v>131</v>
      </c>
      <c r="H158" s="2">
        <v>45886</v>
      </c>
      <c r="I158" t="s">
        <v>45</v>
      </c>
      <c r="J158" t="s">
        <v>133</v>
      </c>
      <c r="K158" t="s">
        <v>123</v>
      </c>
      <c r="L158">
        <v>1</v>
      </c>
      <c r="M158" t="s">
        <v>131</v>
      </c>
      <c r="N158" t="s">
        <v>126</v>
      </c>
      <c r="O158" t="s">
        <v>214</v>
      </c>
      <c r="P158" t="s">
        <v>240</v>
      </c>
      <c r="Q158">
        <f>HYPERLINK("https://www.kayak.com/book/flight?code=orACNmnW9g.ToX9mfccdpY.56997.23c7143103cac84c70e96540909101ec&amp;h=6474cb4e98ce&amp;sub=F-8173002192091576278E08788ef6563&amp;pageOrigin=F..RP.FE.M20", "Book Me!")</f>
        <v>0</v>
      </c>
    </row>
    <row r="159" spans="1:17">
      <c r="A159" s="2">
        <v>45883</v>
      </c>
      <c r="B159" t="s">
        <v>27</v>
      </c>
      <c r="C159" t="s">
        <v>89</v>
      </c>
      <c r="D159" t="s">
        <v>123</v>
      </c>
      <c r="E159">
        <v>1</v>
      </c>
      <c r="F159" t="s">
        <v>126</v>
      </c>
      <c r="G159" t="s">
        <v>131</v>
      </c>
      <c r="H159" s="2">
        <v>45886</v>
      </c>
      <c r="I159" t="s">
        <v>45</v>
      </c>
      <c r="J159" t="s">
        <v>133</v>
      </c>
      <c r="K159" t="s">
        <v>123</v>
      </c>
      <c r="L159">
        <v>1</v>
      </c>
      <c r="M159" t="s">
        <v>131</v>
      </c>
      <c r="N159" t="s">
        <v>126</v>
      </c>
      <c r="O159" t="s">
        <v>217</v>
      </c>
      <c r="P159" t="s">
        <v>241</v>
      </c>
      <c r="Q159">
        <f>HYPERLINK("https://www.kayak.com/book/flight?code=orACNmnW9g.ToX9mfccdpY.68996.23c7143103cac84c70e96540909101ec&amp;h=131b396d7484&amp;sub=F-8173002191565234871P0564f708dae&amp;pageOrigin=F..RP.FE.M20", "Book Me!")</f>
        <v>0</v>
      </c>
    </row>
    <row r="160" spans="1:17">
      <c r="A160" s="2">
        <v>45882</v>
      </c>
      <c r="B160" t="s">
        <v>27</v>
      </c>
      <c r="C160" t="s">
        <v>89</v>
      </c>
      <c r="D160" t="s">
        <v>123</v>
      </c>
      <c r="E160">
        <v>1</v>
      </c>
      <c r="F160" t="s">
        <v>126</v>
      </c>
      <c r="G160" t="s">
        <v>131</v>
      </c>
      <c r="H160" s="2">
        <v>45886</v>
      </c>
      <c r="I160" t="s">
        <v>29</v>
      </c>
      <c r="J160" t="s">
        <v>171</v>
      </c>
      <c r="K160" t="s">
        <v>123</v>
      </c>
      <c r="L160">
        <v>1</v>
      </c>
      <c r="M160" t="s">
        <v>131</v>
      </c>
      <c r="N160" t="s">
        <v>126</v>
      </c>
      <c r="O160" t="s">
        <v>213</v>
      </c>
      <c r="P160" t="s">
        <v>222</v>
      </c>
      <c r="Q160">
        <f>HYPERLINK("https://www.kayak.com/book/flight?code=orACGoXxwh.ToX9mfccdpY.44196.c4629c2bdf8eae15e72693a213a7f001&amp;h=3bab5a3cc56c&amp;sub=F-3864186619446270568E01e7e0ae2c5&amp;pageOrigin=F..RP.FE.M1", "Book Me!")</f>
        <v>0</v>
      </c>
    </row>
    <row r="161" spans="1:17">
      <c r="A161" s="2">
        <v>45882</v>
      </c>
      <c r="B161" t="s">
        <v>27</v>
      </c>
      <c r="C161" t="s">
        <v>89</v>
      </c>
      <c r="D161" t="s">
        <v>123</v>
      </c>
      <c r="E161">
        <v>1</v>
      </c>
      <c r="F161" t="s">
        <v>126</v>
      </c>
      <c r="G161" t="s">
        <v>131</v>
      </c>
      <c r="H161" s="2">
        <v>45886</v>
      </c>
      <c r="I161" t="s">
        <v>29</v>
      </c>
      <c r="J161" t="s">
        <v>171</v>
      </c>
      <c r="K161" t="s">
        <v>123</v>
      </c>
      <c r="L161">
        <v>1</v>
      </c>
      <c r="M161" t="s">
        <v>131</v>
      </c>
      <c r="N161" t="s">
        <v>126</v>
      </c>
      <c r="O161" t="s">
        <v>214</v>
      </c>
      <c r="P161" t="s">
        <v>223</v>
      </c>
      <c r="Q161">
        <f>HYPERLINK("https://www.kayak.com/book/flight?code=orACGoXxwh.ToX9mfccdpY.37196.c4629c2bdf8eae15e72693a213a7f001&amp;h=3c7154b4834a&amp;sub=F-3864186616483159083E036875c54a5&amp;pageOrigin=F..RP.FE.M1", "Book Me!")</f>
        <v>0</v>
      </c>
    </row>
    <row r="162" spans="1:17">
      <c r="A162" s="2">
        <v>45882</v>
      </c>
      <c r="B162" t="s">
        <v>33</v>
      </c>
      <c r="C162" t="s">
        <v>93</v>
      </c>
      <c r="D162" t="s">
        <v>123</v>
      </c>
      <c r="E162">
        <v>1</v>
      </c>
      <c r="F162" t="s">
        <v>126</v>
      </c>
      <c r="G162" t="s">
        <v>131</v>
      </c>
      <c r="H162" s="2">
        <v>45886</v>
      </c>
      <c r="I162" t="s">
        <v>29</v>
      </c>
      <c r="J162" t="s">
        <v>171</v>
      </c>
      <c r="K162" t="s">
        <v>123</v>
      </c>
      <c r="L162">
        <v>1</v>
      </c>
      <c r="M162" t="s">
        <v>131</v>
      </c>
      <c r="N162" t="s">
        <v>126</v>
      </c>
      <c r="O162" t="s">
        <v>213</v>
      </c>
      <c r="P162" t="s">
        <v>232</v>
      </c>
      <c r="Q162">
        <f>HYPERLINK("https://www.kayak.com/book/flight?code=orACGoXxwh.ToX9mfccdpY.38296.6e363f2f3a9cadf2a771050044b5fc58&amp;h=d497c747513a&amp;sub=F-4802923902577813838E07883c6912d&amp;pageOrigin=F..RP.FE.M3", "Book Me!")</f>
        <v>0</v>
      </c>
    </row>
    <row r="163" spans="1:17">
      <c r="A163" s="2">
        <v>45882</v>
      </c>
      <c r="B163" t="s">
        <v>33</v>
      </c>
      <c r="C163" t="s">
        <v>93</v>
      </c>
      <c r="D163" t="s">
        <v>123</v>
      </c>
      <c r="E163">
        <v>1</v>
      </c>
      <c r="F163" t="s">
        <v>126</v>
      </c>
      <c r="G163" t="s">
        <v>131</v>
      </c>
      <c r="H163" s="2">
        <v>45886</v>
      </c>
      <c r="I163" t="s">
        <v>29</v>
      </c>
      <c r="J163" t="s">
        <v>171</v>
      </c>
      <c r="K163" t="s">
        <v>123</v>
      </c>
      <c r="L163">
        <v>1</v>
      </c>
      <c r="M163" t="s">
        <v>131</v>
      </c>
      <c r="N163" t="s">
        <v>126</v>
      </c>
      <c r="O163" t="s">
        <v>214</v>
      </c>
      <c r="P163" t="s">
        <v>233</v>
      </c>
      <c r="Q163">
        <f>HYPERLINK("https://www.kayak.com/book/flight?code=orACGoXxwh.ToX9mfccdpY.45296.6e363f2f3a9cadf2a771050044b5fc58&amp;h=ff08c7682998&amp;sub=F-4802923902647852847E02b8eef6bcb&amp;pageOrigin=F..RP.FE.M3", "Book Me!")</f>
        <v>0</v>
      </c>
    </row>
    <row r="164" spans="1:17">
      <c r="A164" s="2">
        <v>45882</v>
      </c>
      <c r="B164" t="s">
        <v>28</v>
      </c>
      <c r="C164" t="s">
        <v>90</v>
      </c>
      <c r="D164" t="s">
        <v>123</v>
      </c>
      <c r="E164">
        <v>1</v>
      </c>
      <c r="F164" t="s">
        <v>126</v>
      </c>
      <c r="G164" t="s">
        <v>131</v>
      </c>
      <c r="H164" s="2">
        <v>45886</v>
      </c>
      <c r="I164" t="s">
        <v>29</v>
      </c>
      <c r="J164" t="s">
        <v>171</v>
      </c>
      <c r="K164" t="s">
        <v>123</v>
      </c>
      <c r="L164">
        <v>1</v>
      </c>
      <c r="M164" t="s">
        <v>131</v>
      </c>
      <c r="N164" t="s">
        <v>126</v>
      </c>
      <c r="O164" t="s">
        <v>213</v>
      </c>
      <c r="P164" t="s">
        <v>222</v>
      </c>
      <c r="Q164">
        <f>HYPERLINK("https://www.kayak.com/book/flight?code=orACGoXxwh.ToX9mfccdpY.37196.57c1bf4231ce3fd512a3c32cf947773d&amp;h=0939ebf330be&amp;sub=F-3864186616000369570E036875c54a5&amp;pageOrigin=F..RP.FE.M5", "Book Me!")</f>
        <v>0</v>
      </c>
    </row>
    <row r="165" spans="1:17">
      <c r="A165" s="2">
        <v>45882</v>
      </c>
      <c r="B165" t="s">
        <v>28</v>
      </c>
      <c r="C165" t="s">
        <v>90</v>
      </c>
      <c r="D165" t="s">
        <v>123</v>
      </c>
      <c r="E165">
        <v>1</v>
      </c>
      <c r="F165" t="s">
        <v>126</v>
      </c>
      <c r="G165" t="s">
        <v>131</v>
      </c>
      <c r="H165" s="2">
        <v>45886</v>
      </c>
      <c r="I165" t="s">
        <v>29</v>
      </c>
      <c r="J165" t="s">
        <v>171</v>
      </c>
      <c r="K165" t="s">
        <v>123</v>
      </c>
      <c r="L165">
        <v>1</v>
      </c>
      <c r="M165" t="s">
        <v>131</v>
      </c>
      <c r="N165" t="s">
        <v>126</v>
      </c>
      <c r="O165" t="s">
        <v>214</v>
      </c>
      <c r="P165" t="s">
        <v>223</v>
      </c>
      <c r="Q165">
        <f>HYPERLINK("https://www.kayak.com/book/flight?code=orACGoXxwh.ToX9mfccdpY.44196.57c1bf4231ce3fd512a3c32cf947773d&amp;h=098e2bd62521&amp;sub=F-3864186619474584767E01e7e0ae2c5&amp;pageOrigin=F..RP.FE.M5", "Book Me!")</f>
        <v>0</v>
      </c>
    </row>
    <row r="166" spans="1:17">
      <c r="A166" s="2">
        <v>45882</v>
      </c>
      <c r="B166" t="s">
        <v>29</v>
      </c>
      <c r="C166" t="s">
        <v>83</v>
      </c>
      <c r="D166" t="s">
        <v>123</v>
      </c>
      <c r="E166">
        <v>1</v>
      </c>
      <c r="F166" t="s">
        <v>126</v>
      </c>
      <c r="G166" t="s">
        <v>131</v>
      </c>
      <c r="H166" s="2">
        <v>45886</v>
      </c>
      <c r="I166" t="s">
        <v>29</v>
      </c>
      <c r="J166" t="s">
        <v>171</v>
      </c>
      <c r="K166" t="s">
        <v>123</v>
      </c>
      <c r="L166">
        <v>1</v>
      </c>
      <c r="M166" t="s">
        <v>131</v>
      </c>
      <c r="N166" t="s">
        <v>126</v>
      </c>
      <c r="O166" t="s">
        <v>213</v>
      </c>
      <c r="P166" t="s">
        <v>222</v>
      </c>
      <c r="Q166">
        <f>HYPERLINK("https://www.kayak.com/book/flight?code=orACGoXxwh.ToX9mfccdpY.37196.06cc5a94832391b8f311be563170bd6c&amp;h=db0789fcff93&amp;sub=F-3864186618895982610E036875c54a5&amp;pageOrigin=F..RP.FE.M6", "Book Me!")</f>
        <v>0</v>
      </c>
    </row>
    <row r="167" spans="1:17">
      <c r="A167" s="2">
        <v>45882</v>
      </c>
      <c r="B167" t="s">
        <v>29</v>
      </c>
      <c r="C167" t="s">
        <v>83</v>
      </c>
      <c r="D167" t="s">
        <v>123</v>
      </c>
      <c r="E167">
        <v>1</v>
      </c>
      <c r="F167" t="s">
        <v>126</v>
      </c>
      <c r="G167" t="s">
        <v>131</v>
      </c>
      <c r="H167" s="2">
        <v>45886</v>
      </c>
      <c r="I167" t="s">
        <v>29</v>
      </c>
      <c r="J167" t="s">
        <v>171</v>
      </c>
      <c r="K167" t="s">
        <v>123</v>
      </c>
      <c r="L167">
        <v>1</v>
      </c>
      <c r="M167" t="s">
        <v>131</v>
      </c>
      <c r="N167" t="s">
        <v>126</v>
      </c>
      <c r="O167" t="s">
        <v>214</v>
      </c>
      <c r="P167" t="s">
        <v>223</v>
      </c>
      <c r="Q167">
        <f>HYPERLINK("https://www.kayak.com/book/flight?code=orACGoXxwh.ToX9mfccdpY.44196.06cc5a94832391b8f311be563170bd6c&amp;h=44ddb4829833&amp;sub=F-3864186618068284501E01e7e0ae2c5&amp;pageOrigin=F..RP.FE.M6", "Book Me!")</f>
        <v>0</v>
      </c>
    </row>
    <row r="168" spans="1:17">
      <c r="A168" s="2">
        <v>45882</v>
      </c>
      <c r="B168" t="s">
        <v>27</v>
      </c>
      <c r="C168" t="s">
        <v>89</v>
      </c>
      <c r="D168" t="s">
        <v>123</v>
      </c>
      <c r="E168">
        <v>1</v>
      </c>
      <c r="F168" t="s">
        <v>126</v>
      </c>
      <c r="G168" t="s">
        <v>131</v>
      </c>
      <c r="H168" s="2">
        <v>45886</v>
      </c>
      <c r="I168" t="s">
        <v>143</v>
      </c>
      <c r="J168" t="s">
        <v>172</v>
      </c>
      <c r="K168" t="s">
        <v>123</v>
      </c>
      <c r="L168">
        <v>1</v>
      </c>
      <c r="M168" t="s">
        <v>131</v>
      </c>
      <c r="N168" t="s">
        <v>126</v>
      </c>
      <c r="O168" t="s">
        <v>213</v>
      </c>
      <c r="P168" t="s">
        <v>222</v>
      </c>
      <c r="Q168">
        <f>HYPERLINK("https://www.kayak.com/book/flight?code=orACGoXxwh.ToX9mfccdpY.37196.0928d3415ce17631a53e46dd8d2bae64&amp;h=655ee8f8a1a6&amp;sub=F-3864186619969541159E036875c54a5&amp;pageOrigin=F..RP.FE.M8", "Book Me!")</f>
        <v>0</v>
      </c>
    </row>
    <row r="169" spans="1:17">
      <c r="A169" s="2">
        <v>45882</v>
      </c>
      <c r="B169" t="s">
        <v>27</v>
      </c>
      <c r="C169" t="s">
        <v>89</v>
      </c>
      <c r="D169" t="s">
        <v>123</v>
      </c>
      <c r="E169">
        <v>1</v>
      </c>
      <c r="F169" t="s">
        <v>126</v>
      </c>
      <c r="G169" t="s">
        <v>131</v>
      </c>
      <c r="H169" s="2">
        <v>45886</v>
      </c>
      <c r="I169" t="s">
        <v>143</v>
      </c>
      <c r="J169" t="s">
        <v>172</v>
      </c>
      <c r="K169" t="s">
        <v>123</v>
      </c>
      <c r="L169">
        <v>1</v>
      </c>
      <c r="M169" t="s">
        <v>131</v>
      </c>
      <c r="N169" t="s">
        <v>126</v>
      </c>
      <c r="O169" t="s">
        <v>214</v>
      </c>
      <c r="P169" t="s">
        <v>223</v>
      </c>
      <c r="Q169">
        <f>HYPERLINK("https://www.kayak.com/book/flight?code=orACGoXxwh.ToX9mfccdpY.44196.0928d3415ce17631a53e46dd8d2bae64&amp;h=c34d2cf378bb&amp;sub=F-3864186617138501122E01e7e0ae2c5&amp;pageOrigin=F..RP.FE.M8", "Book Me!")</f>
        <v>0</v>
      </c>
    </row>
    <row r="170" spans="1:17">
      <c r="A170" s="2">
        <v>45882</v>
      </c>
      <c r="B170" t="s">
        <v>33</v>
      </c>
      <c r="C170" t="s">
        <v>93</v>
      </c>
      <c r="D170" t="s">
        <v>123</v>
      </c>
      <c r="E170">
        <v>1</v>
      </c>
      <c r="F170" t="s">
        <v>126</v>
      </c>
      <c r="G170" t="s">
        <v>131</v>
      </c>
      <c r="H170" s="2">
        <v>45886</v>
      </c>
      <c r="I170" t="s">
        <v>143</v>
      </c>
      <c r="J170" t="s">
        <v>172</v>
      </c>
      <c r="K170" t="s">
        <v>123</v>
      </c>
      <c r="L170">
        <v>1</v>
      </c>
      <c r="M170" t="s">
        <v>131</v>
      </c>
      <c r="N170" t="s">
        <v>126</v>
      </c>
      <c r="O170" t="s">
        <v>213</v>
      </c>
      <c r="P170" t="s">
        <v>232</v>
      </c>
      <c r="Q170">
        <f>HYPERLINK("https://www.kayak.com/book/flight?code=orACGoXxwh.ToX9mfccdpY.38296.b582995d5c8956fb10b7c6eb0459a4b7&amp;h=127d2a568ba8&amp;sub=F-4802923902298351016E07883c6912d&amp;pageOrigin=F..RP.FE.M9", "Book Me!")</f>
        <v>0</v>
      </c>
    </row>
    <row r="171" spans="1:17">
      <c r="A171" s="2">
        <v>45882</v>
      </c>
      <c r="B171" t="s">
        <v>33</v>
      </c>
      <c r="C171" t="s">
        <v>93</v>
      </c>
      <c r="D171" t="s">
        <v>123</v>
      </c>
      <c r="E171">
        <v>1</v>
      </c>
      <c r="F171" t="s">
        <v>126</v>
      </c>
      <c r="G171" t="s">
        <v>131</v>
      </c>
      <c r="H171" s="2">
        <v>45886</v>
      </c>
      <c r="I171" t="s">
        <v>143</v>
      </c>
      <c r="J171" t="s">
        <v>172</v>
      </c>
      <c r="K171" t="s">
        <v>123</v>
      </c>
      <c r="L171">
        <v>1</v>
      </c>
      <c r="M171" t="s">
        <v>131</v>
      </c>
      <c r="N171" t="s">
        <v>126</v>
      </c>
      <c r="O171" t="s">
        <v>214</v>
      </c>
      <c r="P171" t="s">
        <v>233</v>
      </c>
      <c r="Q171">
        <f>HYPERLINK("https://www.kayak.com/book/flight?code=orACGoXxwh.ToX9mfccdpY.45296.b582995d5c8956fb10b7c6eb0459a4b7&amp;h=c9f6abed7871&amp;sub=F-4802923899926663694E02b8eef6bcb&amp;pageOrigin=F..RP.FE.M9", "Book Me!")</f>
        <v>0</v>
      </c>
    </row>
    <row r="172" spans="1:17">
      <c r="A172" s="2">
        <v>45882</v>
      </c>
      <c r="B172" t="s">
        <v>28</v>
      </c>
      <c r="C172" t="s">
        <v>90</v>
      </c>
      <c r="D172" t="s">
        <v>123</v>
      </c>
      <c r="E172">
        <v>1</v>
      </c>
      <c r="F172" t="s">
        <v>126</v>
      </c>
      <c r="G172" t="s">
        <v>131</v>
      </c>
      <c r="H172" s="2">
        <v>45886</v>
      </c>
      <c r="I172" t="s">
        <v>143</v>
      </c>
      <c r="J172" t="s">
        <v>172</v>
      </c>
      <c r="K172" t="s">
        <v>123</v>
      </c>
      <c r="L172">
        <v>1</v>
      </c>
      <c r="M172" t="s">
        <v>131</v>
      </c>
      <c r="N172" t="s">
        <v>126</v>
      </c>
      <c r="O172" t="s">
        <v>213</v>
      </c>
      <c r="P172" t="s">
        <v>222</v>
      </c>
      <c r="Q172">
        <f>HYPERLINK("https://www.kayak.com/book/flight?code=orACGoXxwh.ToX9mfccdpY.37196.93def112aac1f6ada89a443d86bd72f4&amp;h=b184637bfc20&amp;sub=F-3864186616667585749E036875c54a5&amp;pageOrigin=F..RP.FE.M10", "Book Me!")</f>
        <v>0</v>
      </c>
    </row>
    <row r="173" spans="1:17">
      <c r="A173" s="2">
        <v>45882</v>
      </c>
      <c r="B173" t="s">
        <v>28</v>
      </c>
      <c r="C173" t="s">
        <v>90</v>
      </c>
      <c r="D173" t="s">
        <v>123</v>
      </c>
      <c r="E173">
        <v>1</v>
      </c>
      <c r="F173" t="s">
        <v>126</v>
      </c>
      <c r="G173" t="s">
        <v>131</v>
      </c>
      <c r="H173" s="2">
        <v>45886</v>
      </c>
      <c r="I173" t="s">
        <v>143</v>
      </c>
      <c r="J173" t="s">
        <v>172</v>
      </c>
      <c r="K173" t="s">
        <v>123</v>
      </c>
      <c r="L173">
        <v>1</v>
      </c>
      <c r="M173" t="s">
        <v>131</v>
      </c>
      <c r="N173" t="s">
        <v>126</v>
      </c>
      <c r="O173" t="s">
        <v>214</v>
      </c>
      <c r="P173" t="s">
        <v>223</v>
      </c>
      <c r="Q173">
        <f>HYPERLINK("https://www.kayak.com/book/flight?code=orACGoXxwh.ToX9mfccdpY.44196.93def112aac1f6ada89a443d86bd72f4&amp;h=358ffc150406&amp;sub=F-3864186619339925112E01e7e0ae2c5&amp;pageOrigin=F..RP.FE.M10", "Book Me!")</f>
        <v>0</v>
      </c>
    </row>
    <row r="174" spans="1:17">
      <c r="A174" s="2">
        <v>45882</v>
      </c>
      <c r="B174" t="s">
        <v>30</v>
      </c>
      <c r="C174" t="s">
        <v>66</v>
      </c>
      <c r="D174" t="s">
        <v>123</v>
      </c>
      <c r="E174">
        <v>1</v>
      </c>
      <c r="F174" t="s">
        <v>126</v>
      </c>
      <c r="G174" t="s">
        <v>131</v>
      </c>
      <c r="H174" s="2">
        <v>45886</v>
      </c>
      <c r="I174" t="s">
        <v>29</v>
      </c>
      <c r="J174" t="s">
        <v>171</v>
      </c>
      <c r="K174" t="s">
        <v>123</v>
      </c>
      <c r="L174">
        <v>1</v>
      </c>
      <c r="M174" t="s">
        <v>131</v>
      </c>
      <c r="N174" t="s">
        <v>126</v>
      </c>
      <c r="O174" t="s">
        <v>213</v>
      </c>
      <c r="P174" t="s">
        <v>222</v>
      </c>
      <c r="Q174">
        <f>HYPERLINK("https://www.kayak.com/book/flight?code=orACGoXxwh.ToX9mfccdpY.37196.adb96cc925bcb602f20d8f267615a0e0&amp;h=01a7fc41086e&amp;sub=F-3864186617951630855E036875c54a5&amp;pageOrigin=F..RP.FE.M11", "Book Me!")</f>
        <v>0</v>
      </c>
    </row>
    <row r="175" spans="1:17">
      <c r="A175" s="2">
        <v>45882</v>
      </c>
      <c r="B175" t="s">
        <v>30</v>
      </c>
      <c r="C175" t="s">
        <v>66</v>
      </c>
      <c r="D175" t="s">
        <v>123</v>
      </c>
      <c r="E175">
        <v>1</v>
      </c>
      <c r="F175" t="s">
        <v>126</v>
      </c>
      <c r="G175" t="s">
        <v>131</v>
      </c>
      <c r="H175" s="2">
        <v>45886</v>
      </c>
      <c r="I175" t="s">
        <v>29</v>
      </c>
      <c r="J175" t="s">
        <v>171</v>
      </c>
      <c r="K175" t="s">
        <v>123</v>
      </c>
      <c r="L175">
        <v>1</v>
      </c>
      <c r="M175" t="s">
        <v>131</v>
      </c>
      <c r="N175" t="s">
        <v>126</v>
      </c>
      <c r="O175" t="s">
        <v>214</v>
      </c>
      <c r="P175" t="s">
        <v>223</v>
      </c>
      <c r="Q175">
        <f>HYPERLINK("https://www.kayak.com/book/flight?code=orACGoXxwh.ToX9mfccdpY.44196.adb96cc925bcb602f20d8f267615a0e0&amp;h=028b9aa6072e&amp;sub=F-3864186618628018754E01e7e0ae2c5&amp;pageOrigin=F..RP.FE.M11", "Book Me!")</f>
        <v>0</v>
      </c>
    </row>
    <row r="176" spans="1:17">
      <c r="A176" s="2">
        <v>45882</v>
      </c>
      <c r="B176" t="s">
        <v>29</v>
      </c>
      <c r="C176" t="s">
        <v>83</v>
      </c>
      <c r="D176" t="s">
        <v>123</v>
      </c>
      <c r="E176">
        <v>1</v>
      </c>
      <c r="F176" t="s">
        <v>126</v>
      </c>
      <c r="G176" t="s">
        <v>131</v>
      </c>
      <c r="H176" s="2">
        <v>45886</v>
      </c>
      <c r="I176" t="s">
        <v>143</v>
      </c>
      <c r="J176" t="s">
        <v>172</v>
      </c>
      <c r="K176" t="s">
        <v>123</v>
      </c>
      <c r="L176">
        <v>1</v>
      </c>
      <c r="M176" t="s">
        <v>131</v>
      </c>
      <c r="N176" t="s">
        <v>126</v>
      </c>
      <c r="O176" t="s">
        <v>213</v>
      </c>
      <c r="P176" t="s">
        <v>222</v>
      </c>
      <c r="Q176">
        <f>HYPERLINK("https://www.kayak.com/book/flight?code=orACGoXxwh.ToX9mfccdpY.44196.d6dc6ba1bb9ca3c110d687a262f45998&amp;h=812a434fa886&amp;sub=F-3864186619767403132E01e7e0ae2c5&amp;pageOrigin=F..RP.FE.M13", "Book Me!")</f>
        <v>0</v>
      </c>
    </row>
    <row r="177" spans="1:17">
      <c r="A177" s="2">
        <v>45882</v>
      </c>
      <c r="B177" t="s">
        <v>29</v>
      </c>
      <c r="C177" t="s">
        <v>83</v>
      </c>
      <c r="D177" t="s">
        <v>123</v>
      </c>
      <c r="E177">
        <v>1</v>
      </c>
      <c r="F177" t="s">
        <v>126</v>
      </c>
      <c r="G177" t="s">
        <v>131</v>
      </c>
      <c r="H177" s="2">
        <v>45886</v>
      </c>
      <c r="I177" t="s">
        <v>143</v>
      </c>
      <c r="J177" t="s">
        <v>172</v>
      </c>
      <c r="K177" t="s">
        <v>123</v>
      </c>
      <c r="L177">
        <v>1</v>
      </c>
      <c r="M177" t="s">
        <v>131</v>
      </c>
      <c r="N177" t="s">
        <v>126</v>
      </c>
      <c r="O177" t="s">
        <v>214</v>
      </c>
      <c r="P177" t="s">
        <v>223</v>
      </c>
      <c r="Q177">
        <f>HYPERLINK("https://www.kayak.com/book/flight?code=orACGoXxwh.ToX9mfccdpY.37196.d6dc6ba1bb9ca3c110d687a262f45998&amp;h=44e8b04eec6d&amp;sub=F-3864186616819831703E036875c54a5&amp;pageOrigin=F..RP.FE.M13", "Book Me!")</f>
        <v>0</v>
      </c>
    </row>
    <row r="178" spans="1:17">
      <c r="A178" s="2">
        <v>45882</v>
      </c>
      <c r="B178" t="s">
        <v>31</v>
      </c>
      <c r="C178" t="s">
        <v>91</v>
      </c>
      <c r="D178" t="s">
        <v>123</v>
      </c>
      <c r="E178">
        <v>1</v>
      </c>
      <c r="F178" t="s">
        <v>126</v>
      </c>
      <c r="G178" t="s">
        <v>131</v>
      </c>
      <c r="H178" s="2">
        <v>45886</v>
      </c>
      <c r="I178" t="s">
        <v>29</v>
      </c>
      <c r="J178" t="s">
        <v>171</v>
      </c>
      <c r="K178" t="s">
        <v>123</v>
      </c>
      <c r="L178">
        <v>1</v>
      </c>
      <c r="M178" t="s">
        <v>131</v>
      </c>
      <c r="N178" t="s">
        <v>126</v>
      </c>
      <c r="O178" t="s">
        <v>213</v>
      </c>
      <c r="P178" t="s">
        <v>222</v>
      </c>
      <c r="Q178">
        <f>HYPERLINK("https://www.kayak.com/book/flight?code=orACGoXxwh.ToX9mfccdpY.37196.47928c5df04a56ac023556282ad4c2a5&amp;h=5d4bc97a80d6&amp;sub=F-4802923900982547162E036875c54a5&amp;pageOrigin=F..RP.FE.M14", "Book Me!")</f>
        <v>0</v>
      </c>
    </row>
    <row r="179" spans="1:17">
      <c r="A179" s="2">
        <v>45882</v>
      </c>
      <c r="B179" t="s">
        <v>31</v>
      </c>
      <c r="C179" t="s">
        <v>91</v>
      </c>
      <c r="D179" t="s">
        <v>123</v>
      </c>
      <c r="E179">
        <v>1</v>
      </c>
      <c r="F179" t="s">
        <v>126</v>
      </c>
      <c r="G179" t="s">
        <v>131</v>
      </c>
      <c r="H179" s="2">
        <v>45886</v>
      </c>
      <c r="I179" t="s">
        <v>29</v>
      </c>
      <c r="J179" t="s">
        <v>171</v>
      </c>
      <c r="K179" t="s">
        <v>123</v>
      </c>
      <c r="L179">
        <v>1</v>
      </c>
      <c r="M179" t="s">
        <v>131</v>
      </c>
      <c r="N179" t="s">
        <v>126</v>
      </c>
      <c r="O179" t="s">
        <v>214</v>
      </c>
      <c r="P179" t="s">
        <v>223</v>
      </c>
      <c r="Q179">
        <f>HYPERLINK("https://www.kayak.com/book/flight?code=orACGoXxwh.ToX9mfccdpY.44196.47928c5df04a56ac023556282ad4c2a5&amp;h=1b730237c3fa&amp;sub=F-4802923899754306521E01e7e0ae2c5&amp;pageOrigin=F..RP.FE.M14", "Book Me!")</f>
        <v>0</v>
      </c>
    </row>
    <row r="180" spans="1:17">
      <c r="A180" s="2">
        <v>45882</v>
      </c>
      <c r="B180" t="s">
        <v>30</v>
      </c>
      <c r="C180" t="s">
        <v>66</v>
      </c>
      <c r="D180" t="s">
        <v>123</v>
      </c>
      <c r="E180">
        <v>1</v>
      </c>
      <c r="F180" t="s">
        <v>126</v>
      </c>
      <c r="G180" t="s">
        <v>131</v>
      </c>
      <c r="H180" s="2">
        <v>45886</v>
      </c>
      <c r="I180" t="s">
        <v>143</v>
      </c>
      <c r="J180" t="s">
        <v>172</v>
      </c>
      <c r="K180" t="s">
        <v>123</v>
      </c>
      <c r="L180">
        <v>1</v>
      </c>
      <c r="M180" t="s">
        <v>131</v>
      </c>
      <c r="N180" t="s">
        <v>126</v>
      </c>
      <c r="O180" t="s">
        <v>213</v>
      </c>
      <c r="P180" t="s">
        <v>222</v>
      </c>
      <c r="Q180">
        <f>HYPERLINK("https://www.kayak.com/book/flight?code=orACGoXxwh.ToX9mfccdpY.44196.71b7a18960c26a99d17472143314d309&amp;h=a015a6b0b3f1&amp;sub=F-3864186617106884870E01e7e0ae2c5&amp;pageOrigin=F..RP.FE.M15", "Book Me!")</f>
        <v>0</v>
      </c>
    </row>
    <row r="181" spans="1:17">
      <c r="A181" s="2">
        <v>45882</v>
      </c>
      <c r="B181" t="s">
        <v>30</v>
      </c>
      <c r="C181" t="s">
        <v>66</v>
      </c>
      <c r="D181" t="s">
        <v>123</v>
      </c>
      <c r="E181">
        <v>1</v>
      </c>
      <c r="F181" t="s">
        <v>126</v>
      </c>
      <c r="G181" t="s">
        <v>131</v>
      </c>
      <c r="H181" s="2">
        <v>45886</v>
      </c>
      <c r="I181" t="s">
        <v>143</v>
      </c>
      <c r="J181" t="s">
        <v>172</v>
      </c>
      <c r="K181" t="s">
        <v>123</v>
      </c>
      <c r="L181">
        <v>1</v>
      </c>
      <c r="M181" t="s">
        <v>131</v>
      </c>
      <c r="N181" t="s">
        <v>126</v>
      </c>
      <c r="O181" t="s">
        <v>214</v>
      </c>
      <c r="P181" t="s">
        <v>223</v>
      </c>
      <c r="Q181">
        <f>HYPERLINK("https://www.kayak.com/book/flight?code=orACGoXxwh.ToX9mfccdpY.37196.71b7a18960c26a99d17472143314d309&amp;h=fca90d7c9512&amp;sub=F-3864186619623438720E036875c54a5&amp;pageOrigin=F..RP.FE.M15", "Book Me!")</f>
        <v>0</v>
      </c>
    </row>
    <row r="182" spans="1:17">
      <c r="A182" s="2">
        <v>45882</v>
      </c>
      <c r="B182" t="s">
        <v>32</v>
      </c>
      <c r="C182" t="s">
        <v>92</v>
      </c>
      <c r="D182" t="s">
        <v>123</v>
      </c>
      <c r="E182">
        <v>1</v>
      </c>
      <c r="F182" t="s">
        <v>126</v>
      </c>
      <c r="G182" t="s">
        <v>131</v>
      </c>
      <c r="H182" s="2">
        <v>45886</v>
      </c>
      <c r="I182" t="s">
        <v>29</v>
      </c>
      <c r="J182" t="s">
        <v>171</v>
      </c>
      <c r="K182" t="s">
        <v>123</v>
      </c>
      <c r="L182">
        <v>1</v>
      </c>
      <c r="M182" t="s">
        <v>131</v>
      </c>
      <c r="N182" t="s">
        <v>126</v>
      </c>
      <c r="O182" t="s">
        <v>213</v>
      </c>
      <c r="P182" t="s">
        <v>222</v>
      </c>
      <c r="Q182">
        <f>HYPERLINK("https://www.kayak.com/book/flight?code=orACGoXxwh.ToX9mfccdpY.44196.99cad755687ddbce461e14ced4444627&amp;h=b6b330f15c5c&amp;sub=F-3864186617427928004E01e7e0ae2c5&amp;pageOrigin=F..RP.FE.M16", "Book Me!")</f>
        <v>0</v>
      </c>
    </row>
    <row r="183" spans="1:17">
      <c r="A183" s="2">
        <v>45882</v>
      </c>
      <c r="B183" t="s">
        <v>32</v>
      </c>
      <c r="C183" t="s">
        <v>92</v>
      </c>
      <c r="D183" t="s">
        <v>123</v>
      </c>
      <c r="E183">
        <v>1</v>
      </c>
      <c r="F183" t="s">
        <v>126</v>
      </c>
      <c r="G183" t="s">
        <v>131</v>
      </c>
      <c r="H183" s="2">
        <v>45886</v>
      </c>
      <c r="I183" t="s">
        <v>29</v>
      </c>
      <c r="J183" t="s">
        <v>171</v>
      </c>
      <c r="K183" t="s">
        <v>123</v>
      </c>
      <c r="L183">
        <v>1</v>
      </c>
      <c r="M183" t="s">
        <v>131</v>
      </c>
      <c r="N183" t="s">
        <v>126</v>
      </c>
      <c r="O183" t="s">
        <v>214</v>
      </c>
      <c r="P183" t="s">
        <v>223</v>
      </c>
      <c r="Q183">
        <f>HYPERLINK("https://www.kayak.com/book/flight?code=orACGoXxwh.ToX9mfccdpY.37196.99cad755687ddbce461e14ced4444627&amp;h=cc15714f27d9&amp;sub=F-3864186616408246302E036875c54a5&amp;pageOrigin=F..RP.FE.M16", "Book Me!")</f>
        <v>0</v>
      </c>
    </row>
    <row r="184" spans="1:17">
      <c r="A184" s="2">
        <v>45882</v>
      </c>
      <c r="B184" t="s">
        <v>31</v>
      </c>
      <c r="C184" t="s">
        <v>91</v>
      </c>
      <c r="D184" t="s">
        <v>123</v>
      </c>
      <c r="E184">
        <v>1</v>
      </c>
      <c r="F184" t="s">
        <v>126</v>
      </c>
      <c r="G184" t="s">
        <v>131</v>
      </c>
      <c r="H184" s="2">
        <v>45886</v>
      </c>
      <c r="I184" t="s">
        <v>143</v>
      </c>
      <c r="J184" t="s">
        <v>172</v>
      </c>
      <c r="K184" t="s">
        <v>123</v>
      </c>
      <c r="L184">
        <v>1</v>
      </c>
      <c r="M184" t="s">
        <v>131</v>
      </c>
      <c r="N184" t="s">
        <v>126</v>
      </c>
      <c r="O184" t="s">
        <v>213</v>
      </c>
      <c r="P184" t="s">
        <v>222</v>
      </c>
      <c r="Q184">
        <f>HYPERLINK("https://www.kayak.com/book/flight?code=orACGoXxwh.ToX9mfccdpY.44196.7f83716204c2d5bf30bc0a709756ac70&amp;h=6a8d381ff9b5&amp;sub=F-4802923900843750128E01e7e0ae2c5&amp;pageOrigin=F..RP.FE.M18", "Book Me!")</f>
        <v>0</v>
      </c>
    </row>
    <row r="185" spans="1:17">
      <c r="A185" s="2">
        <v>45882</v>
      </c>
      <c r="B185" t="s">
        <v>31</v>
      </c>
      <c r="C185" t="s">
        <v>91</v>
      </c>
      <c r="D185" t="s">
        <v>123</v>
      </c>
      <c r="E185">
        <v>1</v>
      </c>
      <c r="F185" t="s">
        <v>126</v>
      </c>
      <c r="G185" t="s">
        <v>131</v>
      </c>
      <c r="H185" s="2">
        <v>45886</v>
      </c>
      <c r="I185" t="s">
        <v>143</v>
      </c>
      <c r="J185" t="s">
        <v>172</v>
      </c>
      <c r="K185" t="s">
        <v>123</v>
      </c>
      <c r="L185">
        <v>1</v>
      </c>
      <c r="M185" t="s">
        <v>131</v>
      </c>
      <c r="N185" t="s">
        <v>126</v>
      </c>
      <c r="O185" t="s">
        <v>214</v>
      </c>
      <c r="P185" t="s">
        <v>223</v>
      </c>
      <c r="Q185">
        <f>HYPERLINK("https://www.kayak.com/book/flight?code=orACGoXxwh.ToX9mfccdpY.37196.7f83716204c2d5bf30bc0a709756ac70&amp;h=5592b839b5f3&amp;sub=F-4802923902415731143E036875c54a5&amp;pageOrigin=F..RP.FE.M18", "Book Me!")</f>
        <v>0</v>
      </c>
    </row>
    <row r="186" spans="1:17">
      <c r="A186" s="2">
        <v>45882</v>
      </c>
      <c r="B186" t="s">
        <v>32</v>
      </c>
      <c r="C186" t="s">
        <v>92</v>
      </c>
      <c r="D186" t="s">
        <v>123</v>
      </c>
      <c r="E186">
        <v>1</v>
      </c>
      <c r="F186" t="s">
        <v>126</v>
      </c>
      <c r="G186" t="s">
        <v>131</v>
      </c>
      <c r="H186" s="2">
        <v>45886</v>
      </c>
      <c r="I186" t="s">
        <v>143</v>
      </c>
      <c r="J186" t="s">
        <v>172</v>
      </c>
      <c r="K186" t="s">
        <v>123</v>
      </c>
      <c r="L186">
        <v>1</v>
      </c>
      <c r="M186" t="s">
        <v>131</v>
      </c>
      <c r="N186" t="s">
        <v>126</v>
      </c>
      <c r="O186" t="s">
        <v>213</v>
      </c>
      <c r="P186" t="s">
        <v>222</v>
      </c>
      <c r="Q186">
        <f>HYPERLINK("https://www.kayak.com/book/flight?code=orACGoXxwh.ToX9mfccdpY.37196.937af618db161569f86e7c94e29f7bc2&amp;h=178f2167f9b7&amp;sub=F-4802923902434660081E036875c54a5&amp;pageOrigin=F..RP.FE.M19", "Book Me!")</f>
        <v>0</v>
      </c>
    </row>
    <row r="187" spans="1:17">
      <c r="A187" s="2">
        <v>45882</v>
      </c>
      <c r="B187" t="s">
        <v>32</v>
      </c>
      <c r="C187" t="s">
        <v>92</v>
      </c>
      <c r="D187" t="s">
        <v>123</v>
      </c>
      <c r="E187">
        <v>1</v>
      </c>
      <c r="F187" t="s">
        <v>126</v>
      </c>
      <c r="G187" t="s">
        <v>131</v>
      </c>
      <c r="H187" s="2">
        <v>45886</v>
      </c>
      <c r="I187" t="s">
        <v>143</v>
      </c>
      <c r="J187" t="s">
        <v>172</v>
      </c>
      <c r="K187" t="s">
        <v>123</v>
      </c>
      <c r="L187">
        <v>1</v>
      </c>
      <c r="M187" t="s">
        <v>131</v>
      </c>
      <c r="N187" t="s">
        <v>126</v>
      </c>
      <c r="O187" t="s">
        <v>214</v>
      </c>
      <c r="P187" t="s">
        <v>223</v>
      </c>
      <c r="Q187">
        <f>HYPERLINK("https://www.kayak.com/book/flight?code=orACGoXxwh.ToX9mfccdpY.44196.937af618db161569f86e7c94e29f7bc2&amp;h=979b1cc689b7&amp;sub=F-4802923901699510216E01e7e0ae2c5&amp;pageOrigin=F..RP.FE.M19", "Book Me!")</f>
        <v>0</v>
      </c>
    </row>
    <row r="188" spans="1:17">
      <c r="A188" s="2">
        <v>45882</v>
      </c>
      <c r="B188" t="s">
        <v>27</v>
      </c>
      <c r="C188" t="s">
        <v>89</v>
      </c>
      <c r="D188" t="s">
        <v>123</v>
      </c>
      <c r="E188">
        <v>1</v>
      </c>
      <c r="F188" t="s">
        <v>126</v>
      </c>
      <c r="G188" t="s">
        <v>131</v>
      </c>
      <c r="H188" s="2">
        <v>45886</v>
      </c>
      <c r="I188" t="s">
        <v>69</v>
      </c>
      <c r="J188" t="s">
        <v>106</v>
      </c>
      <c r="K188" t="s">
        <v>123</v>
      </c>
      <c r="L188">
        <v>1</v>
      </c>
      <c r="M188" t="s">
        <v>131</v>
      </c>
      <c r="N188" t="s">
        <v>126</v>
      </c>
      <c r="O188" t="s">
        <v>214</v>
      </c>
      <c r="P188" t="s">
        <v>236</v>
      </c>
      <c r="Q188">
        <f>HYPERLINK("https://www.kayak.com/book/flight?code=orACGoXxwh.ToX9mfccdpY.47995.439683b6b0385182bcbb729d81b8e9e8&amp;h=39ad57bdc90e&amp;sub=F-3864186616020692901E0ad16a80529&amp;pageOrigin=F..RP.FE.M20", "Book Me!")</f>
        <v>0</v>
      </c>
    </row>
    <row r="189" spans="1:17">
      <c r="A189" s="2">
        <v>45882</v>
      </c>
      <c r="B189" t="s">
        <v>27</v>
      </c>
      <c r="C189" t="s">
        <v>89</v>
      </c>
      <c r="D189" t="s">
        <v>123</v>
      </c>
      <c r="E189">
        <v>1</v>
      </c>
      <c r="F189" t="s">
        <v>126</v>
      </c>
      <c r="G189" t="s">
        <v>131</v>
      </c>
      <c r="H189" s="2">
        <v>45886</v>
      </c>
      <c r="I189" t="s">
        <v>69</v>
      </c>
      <c r="J189" t="s">
        <v>106</v>
      </c>
      <c r="K189" t="s">
        <v>123</v>
      </c>
      <c r="L189">
        <v>1</v>
      </c>
      <c r="M189" t="s">
        <v>131</v>
      </c>
      <c r="N189" t="s">
        <v>126</v>
      </c>
      <c r="O189" t="s">
        <v>217</v>
      </c>
      <c r="P189" t="s">
        <v>237</v>
      </c>
      <c r="Q189">
        <f>HYPERLINK("https://www.kayak.com/book/flight?code=orACGoXxwh.ToX9mfccdpY.59996.439683b6b0385182bcbb729d81b8e9e8&amp;h=32658a9187fc&amp;sub=F-3864186620208864075P07d916733e8&amp;pageOrigin=F..RP.FE.M20", "Book Me!")</f>
        <v>0</v>
      </c>
    </row>
    <row r="190" spans="1:17">
      <c r="A190" s="2">
        <v>45883</v>
      </c>
      <c r="B190" t="s">
        <v>33</v>
      </c>
      <c r="C190" t="s">
        <v>94</v>
      </c>
      <c r="D190" t="s">
        <v>123</v>
      </c>
      <c r="E190">
        <v>1</v>
      </c>
      <c r="F190" t="s">
        <v>126</v>
      </c>
      <c r="G190" t="s">
        <v>132</v>
      </c>
      <c r="H190" s="2">
        <v>45886</v>
      </c>
      <c r="I190" t="s">
        <v>29</v>
      </c>
      <c r="J190" t="s">
        <v>171</v>
      </c>
      <c r="K190" t="s">
        <v>123</v>
      </c>
      <c r="L190">
        <v>1</v>
      </c>
      <c r="M190" t="s">
        <v>132</v>
      </c>
      <c r="N190" t="s">
        <v>126</v>
      </c>
      <c r="O190" t="s">
        <v>214</v>
      </c>
      <c r="P190" t="s">
        <v>227</v>
      </c>
      <c r="Q190">
        <f>HYPERLINK("https://www.kayak.com/book/flight?code=orCiCza6vh.ToX9mfccdpY.73796.6447f8b9cae7bfb2ead6388194a4979c&amp;h=6a5b199553bf&amp;sub=F8724598983783434058P0baa24d57c6&amp;pageOrigin=F..RP.FE.M1", "Book Me!")</f>
        <v>0</v>
      </c>
    </row>
    <row r="191" spans="1:17">
      <c r="A191" s="2">
        <v>45883</v>
      </c>
      <c r="B191" t="s">
        <v>33</v>
      </c>
      <c r="C191" t="s">
        <v>94</v>
      </c>
      <c r="D191" t="s">
        <v>123</v>
      </c>
      <c r="E191">
        <v>1</v>
      </c>
      <c r="F191" t="s">
        <v>126</v>
      </c>
      <c r="G191" t="s">
        <v>132</v>
      </c>
      <c r="H191" s="2">
        <v>45886</v>
      </c>
      <c r="I191" t="s">
        <v>29</v>
      </c>
      <c r="J191" t="s">
        <v>171</v>
      </c>
      <c r="K191" t="s">
        <v>123</v>
      </c>
      <c r="L191">
        <v>1</v>
      </c>
      <c r="M191" t="s">
        <v>132</v>
      </c>
      <c r="N191" t="s">
        <v>126</v>
      </c>
      <c r="O191" t="s">
        <v>217</v>
      </c>
      <c r="P191" t="s">
        <v>242</v>
      </c>
      <c r="Q191">
        <f>HYPERLINK("https://www.kayak.com/book/flight?code=orCiCza6vh.ToX9mfccdpY.61796.6447f8b9cae7bfb2ead6388194a4979c&amp;h=852188de6a23&amp;sub=F8724598984418751320E0f69830c544&amp;pageOrigin=F..RP.FE.M1", "Book Me!")</f>
        <v>0</v>
      </c>
    </row>
    <row r="192" spans="1:17">
      <c r="A192" s="2">
        <v>45883</v>
      </c>
      <c r="B192" t="s">
        <v>32</v>
      </c>
      <c r="C192" t="s">
        <v>95</v>
      </c>
      <c r="D192" t="s">
        <v>123</v>
      </c>
      <c r="E192">
        <v>1</v>
      </c>
      <c r="F192" t="s">
        <v>126</v>
      </c>
      <c r="G192" t="s">
        <v>132</v>
      </c>
      <c r="H192" s="2">
        <v>45886</v>
      </c>
      <c r="I192" t="s">
        <v>29</v>
      </c>
      <c r="J192" t="s">
        <v>171</v>
      </c>
      <c r="K192" t="s">
        <v>123</v>
      </c>
      <c r="L192">
        <v>1</v>
      </c>
      <c r="M192" t="s">
        <v>132</v>
      </c>
      <c r="N192" t="s">
        <v>126</v>
      </c>
      <c r="O192" t="s">
        <v>213</v>
      </c>
      <c r="P192" t="s">
        <v>226</v>
      </c>
      <c r="Q192">
        <f>HYPERLINK("https://www.kayak.com/book/flight?code=orCiCza6vh.ToX9mfccdpY.55597.70e2cc8718a7f05395da26a7a4c4eb6d&amp;h=36bc5cc9dff3&amp;sub=F8724598985304602022E038c2477c0b&amp;pageOrigin=F..RP.FE.M2", "Book Me!")</f>
        <v>0</v>
      </c>
    </row>
    <row r="193" spans="1:17">
      <c r="A193" s="2">
        <v>45883</v>
      </c>
      <c r="B193" t="s">
        <v>32</v>
      </c>
      <c r="C193" t="s">
        <v>95</v>
      </c>
      <c r="D193" t="s">
        <v>123</v>
      </c>
      <c r="E193">
        <v>1</v>
      </c>
      <c r="F193" t="s">
        <v>126</v>
      </c>
      <c r="G193" t="s">
        <v>132</v>
      </c>
      <c r="H193" s="2">
        <v>45886</v>
      </c>
      <c r="I193" t="s">
        <v>29</v>
      </c>
      <c r="J193" t="s">
        <v>171</v>
      </c>
      <c r="K193" t="s">
        <v>123</v>
      </c>
      <c r="L193">
        <v>1</v>
      </c>
      <c r="M193" t="s">
        <v>132</v>
      </c>
      <c r="N193" t="s">
        <v>126</v>
      </c>
      <c r="O193" t="s">
        <v>214</v>
      </c>
      <c r="P193" t="s">
        <v>227</v>
      </c>
      <c r="Q193">
        <f>HYPERLINK("https://www.kayak.com/book/flight?code=orCiCza6vh.ToX9mfccdpY.61796.70e2cc8718a7f05395da26a7a4c4eb6d&amp;h=033be8ef1ae4&amp;sub=F8724598985846848518E0f69830c544&amp;pageOrigin=F..RP.FE.M2", "Book Me!")</f>
        <v>0</v>
      </c>
    </row>
    <row r="194" spans="1:17">
      <c r="A194" s="2">
        <v>45883</v>
      </c>
      <c r="B194" t="s">
        <v>28</v>
      </c>
      <c r="C194" t="s">
        <v>96</v>
      </c>
      <c r="D194" t="s">
        <v>123</v>
      </c>
      <c r="E194">
        <v>1</v>
      </c>
      <c r="F194" t="s">
        <v>126</v>
      </c>
      <c r="G194" t="s">
        <v>132</v>
      </c>
      <c r="H194" s="2">
        <v>45886</v>
      </c>
      <c r="I194" t="s">
        <v>29</v>
      </c>
      <c r="J194" t="s">
        <v>171</v>
      </c>
      <c r="K194" t="s">
        <v>123</v>
      </c>
      <c r="L194">
        <v>1</v>
      </c>
      <c r="M194" t="s">
        <v>132</v>
      </c>
      <c r="N194" t="s">
        <v>126</v>
      </c>
      <c r="O194" t="s">
        <v>214</v>
      </c>
      <c r="P194" t="s">
        <v>227</v>
      </c>
      <c r="Q194">
        <f>HYPERLINK("https://www.kayak.com/book/flight?code=orCiCza6vh.ToX9mfccdpY.61796.b4ec645b0487c6d8ed15c4cc5a4d038c&amp;h=417bb8fdefc4&amp;sub=F8724598985688834088E0f69830c544&amp;pageOrigin=F..RP.FE.M4", "Book Me!")</f>
        <v>0</v>
      </c>
    </row>
    <row r="195" spans="1:17">
      <c r="A195" s="2">
        <v>45883</v>
      </c>
      <c r="B195" t="s">
        <v>28</v>
      </c>
      <c r="C195" t="s">
        <v>96</v>
      </c>
      <c r="D195" t="s">
        <v>123</v>
      </c>
      <c r="E195">
        <v>1</v>
      </c>
      <c r="F195" t="s">
        <v>126</v>
      </c>
      <c r="G195" t="s">
        <v>132</v>
      </c>
      <c r="H195" s="2">
        <v>45886</v>
      </c>
      <c r="I195" t="s">
        <v>29</v>
      </c>
      <c r="J195" t="s">
        <v>171</v>
      </c>
      <c r="K195" t="s">
        <v>123</v>
      </c>
      <c r="L195">
        <v>1</v>
      </c>
      <c r="M195" t="s">
        <v>132</v>
      </c>
      <c r="N195" t="s">
        <v>126</v>
      </c>
      <c r="O195" t="s">
        <v>217</v>
      </c>
      <c r="P195" t="s">
        <v>242</v>
      </c>
      <c r="Q195">
        <f>HYPERLINK("https://www.kayak.com/book/flight?code=orCiCza6vh.ToX9mfccdpY.73796.b4ec645b0487c6d8ed15c4cc5a4d038c&amp;h=d51a54738545&amp;sub=F8724598984577212933P0baa24d57c6&amp;pageOrigin=F..RP.FE.M4", "Book Me!")</f>
        <v>0</v>
      </c>
    </row>
    <row r="196" spans="1:17">
      <c r="A196" s="2">
        <v>45883</v>
      </c>
      <c r="B196" t="s">
        <v>33</v>
      </c>
      <c r="C196" t="s">
        <v>94</v>
      </c>
      <c r="D196" t="s">
        <v>123</v>
      </c>
      <c r="E196">
        <v>1</v>
      </c>
      <c r="F196" t="s">
        <v>126</v>
      </c>
      <c r="G196" t="s">
        <v>132</v>
      </c>
      <c r="H196" s="2">
        <v>45886</v>
      </c>
      <c r="I196" t="s">
        <v>144</v>
      </c>
      <c r="J196" t="s">
        <v>106</v>
      </c>
      <c r="K196" t="s">
        <v>123</v>
      </c>
      <c r="L196">
        <v>1</v>
      </c>
      <c r="M196" t="s">
        <v>132</v>
      </c>
      <c r="N196" t="s">
        <v>126</v>
      </c>
      <c r="O196" t="s">
        <v>214</v>
      </c>
      <c r="P196" t="s">
        <v>227</v>
      </c>
      <c r="Q196">
        <f>HYPERLINK("https://www.kayak.com/book/flight?code=orCiCza6vh.ToX9mfccdpY.73796.9171d8286ed8a980b36dff775e74d1dd&amp;h=7dfc195526e0&amp;sub=F8724598984437038542P0baa24d57c6&amp;pageOrigin=F..RP.FE.M6", "Book Me!")</f>
        <v>0</v>
      </c>
    </row>
    <row r="197" spans="1:17">
      <c r="A197" s="2">
        <v>45883</v>
      </c>
      <c r="B197" t="s">
        <v>33</v>
      </c>
      <c r="C197" t="s">
        <v>94</v>
      </c>
      <c r="D197" t="s">
        <v>123</v>
      </c>
      <c r="E197">
        <v>1</v>
      </c>
      <c r="F197" t="s">
        <v>126</v>
      </c>
      <c r="G197" t="s">
        <v>132</v>
      </c>
      <c r="H197" s="2">
        <v>45886</v>
      </c>
      <c r="I197" t="s">
        <v>144</v>
      </c>
      <c r="J197" t="s">
        <v>106</v>
      </c>
      <c r="K197" t="s">
        <v>123</v>
      </c>
      <c r="L197">
        <v>1</v>
      </c>
      <c r="M197" t="s">
        <v>132</v>
      </c>
      <c r="N197" t="s">
        <v>126</v>
      </c>
      <c r="O197" t="s">
        <v>217</v>
      </c>
      <c r="P197" t="s">
        <v>242</v>
      </c>
      <c r="Q197">
        <f>HYPERLINK("https://www.kayak.com/book/flight?code=orCiCza6vh.ToX9mfccdpY.61796.9171d8286ed8a980b36dff775e74d1dd&amp;h=4582d38a3645&amp;sub=F8724598986819262063E0f69830c544&amp;pageOrigin=F..RP.FE.M6", "Book Me!")</f>
        <v>0</v>
      </c>
    </row>
    <row r="198" spans="1:17">
      <c r="A198" s="2">
        <v>45883</v>
      </c>
      <c r="B198" t="s">
        <v>33</v>
      </c>
      <c r="C198" t="s">
        <v>94</v>
      </c>
      <c r="D198" t="s">
        <v>123</v>
      </c>
      <c r="E198">
        <v>1</v>
      </c>
      <c r="F198" t="s">
        <v>126</v>
      </c>
      <c r="G198" t="s">
        <v>132</v>
      </c>
      <c r="H198" s="2">
        <v>45886</v>
      </c>
      <c r="I198" t="s">
        <v>145</v>
      </c>
      <c r="J198" t="s">
        <v>173</v>
      </c>
      <c r="K198" t="s">
        <v>123</v>
      </c>
      <c r="L198">
        <v>1</v>
      </c>
      <c r="M198" t="s">
        <v>132</v>
      </c>
      <c r="N198" t="s">
        <v>126</v>
      </c>
      <c r="O198" t="s">
        <v>214</v>
      </c>
      <c r="P198" t="s">
        <v>227</v>
      </c>
      <c r="Q198">
        <f>HYPERLINK("https://www.kayak.com/book/flight?code=orCiCza6vh.ToX9mfccdpY.73796.75bbeeb36e3aae40bf818deaba414cf3&amp;h=c74fb2659e4d&amp;sub=F8724598985357223268P0baa24d57c6&amp;pageOrigin=F..RP.FE.M7", "Book Me!")</f>
        <v>0</v>
      </c>
    </row>
    <row r="199" spans="1:17">
      <c r="A199" s="2">
        <v>45883</v>
      </c>
      <c r="B199" t="s">
        <v>33</v>
      </c>
      <c r="C199" t="s">
        <v>94</v>
      </c>
      <c r="D199" t="s">
        <v>123</v>
      </c>
      <c r="E199">
        <v>1</v>
      </c>
      <c r="F199" t="s">
        <v>126</v>
      </c>
      <c r="G199" t="s">
        <v>132</v>
      </c>
      <c r="H199" s="2">
        <v>45886</v>
      </c>
      <c r="I199" t="s">
        <v>145</v>
      </c>
      <c r="J199" t="s">
        <v>173</v>
      </c>
      <c r="K199" t="s">
        <v>123</v>
      </c>
      <c r="L199">
        <v>1</v>
      </c>
      <c r="M199" t="s">
        <v>132</v>
      </c>
      <c r="N199" t="s">
        <v>126</v>
      </c>
      <c r="O199" t="s">
        <v>217</v>
      </c>
      <c r="P199" t="s">
        <v>242</v>
      </c>
      <c r="Q199">
        <f>HYPERLINK("https://www.kayak.com/book/flight?code=orCiCza6vh.ToX9mfccdpY.61796.75bbeeb36e3aae40bf818deaba414cf3&amp;h=c5e6dea85265&amp;sub=F8724598984432896077E0f69830c544&amp;pageOrigin=F..RP.FE.M7", "Book Me!")</f>
        <v>0</v>
      </c>
    </row>
    <row r="200" spans="1:17">
      <c r="A200" s="2">
        <v>45883</v>
      </c>
      <c r="B200" t="s">
        <v>28</v>
      </c>
      <c r="C200" t="s">
        <v>96</v>
      </c>
      <c r="D200" t="s">
        <v>123</v>
      </c>
      <c r="E200">
        <v>1</v>
      </c>
      <c r="F200" t="s">
        <v>126</v>
      </c>
      <c r="G200" t="s">
        <v>132</v>
      </c>
      <c r="H200" s="2">
        <v>45886</v>
      </c>
      <c r="I200" t="s">
        <v>144</v>
      </c>
      <c r="J200" t="s">
        <v>106</v>
      </c>
      <c r="K200" t="s">
        <v>123</v>
      </c>
      <c r="L200">
        <v>1</v>
      </c>
      <c r="M200" t="s">
        <v>132</v>
      </c>
      <c r="N200" t="s">
        <v>126</v>
      </c>
      <c r="O200" t="s">
        <v>214</v>
      </c>
      <c r="P200" t="s">
        <v>227</v>
      </c>
      <c r="Q200">
        <f>HYPERLINK("https://www.kayak.com/book/flight?code=orCiCza6vh.ToX9mfccdpY.61796.d011764dcc1c57ecc9284e4f9eebee63&amp;h=9e6ad09c6f19&amp;sub=F8724598986999300349E0f69830c544&amp;pageOrigin=F..RP.FE.M9", "Book Me!")</f>
        <v>0</v>
      </c>
    </row>
    <row r="201" spans="1:17">
      <c r="A201" s="2">
        <v>45883</v>
      </c>
      <c r="B201" t="s">
        <v>28</v>
      </c>
      <c r="C201" t="s">
        <v>96</v>
      </c>
      <c r="D201" t="s">
        <v>123</v>
      </c>
      <c r="E201">
        <v>1</v>
      </c>
      <c r="F201" t="s">
        <v>126</v>
      </c>
      <c r="G201" t="s">
        <v>132</v>
      </c>
      <c r="H201" s="2">
        <v>45886</v>
      </c>
      <c r="I201" t="s">
        <v>144</v>
      </c>
      <c r="J201" t="s">
        <v>106</v>
      </c>
      <c r="K201" t="s">
        <v>123</v>
      </c>
      <c r="L201">
        <v>1</v>
      </c>
      <c r="M201" t="s">
        <v>132</v>
      </c>
      <c r="N201" t="s">
        <v>126</v>
      </c>
      <c r="O201" t="s">
        <v>217</v>
      </c>
      <c r="P201" t="s">
        <v>242</v>
      </c>
      <c r="Q201">
        <f>HYPERLINK("https://www.kayak.com/book/flight?code=orCiCza6vh.ToX9mfccdpY.73796.d011764dcc1c57ecc9284e4f9eebee63&amp;h=7bf087d5ad1d&amp;sub=F8724598985410217493P0baa24d57c6&amp;pageOrigin=F..RP.FE.M9", "Book Me!")</f>
        <v>0</v>
      </c>
    </row>
    <row r="202" spans="1:17">
      <c r="A202" s="2">
        <v>45883</v>
      </c>
      <c r="B202" t="s">
        <v>28</v>
      </c>
      <c r="C202" t="s">
        <v>96</v>
      </c>
      <c r="D202" t="s">
        <v>123</v>
      </c>
      <c r="E202">
        <v>1</v>
      </c>
      <c r="F202" t="s">
        <v>126</v>
      </c>
      <c r="G202" t="s">
        <v>132</v>
      </c>
      <c r="H202" s="2">
        <v>45886</v>
      </c>
      <c r="I202" t="s">
        <v>145</v>
      </c>
      <c r="J202" t="s">
        <v>173</v>
      </c>
      <c r="K202" t="s">
        <v>123</v>
      </c>
      <c r="L202">
        <v>1</v>
      </c>
      <c r="M202" t="s">
        <v>132</v>
      </c>
      <c r="N202" t="s">
        <v>126</v>
      </c>
      <c r="O202" t="s">
        <v>214</v>
      </c>
      <c r="P202" t="s">
        <v>227</v>
      </c>
      <c r="Q202">
        <f>HYPERLINK("https://www.kayak.com/book/flight?code=orCiCza6vh.ToX9mfccdpY.61796.5ab8869d959f07fe27e576c9965970ac&amp;h=e33074a188f3&amp;sub=F8724598984272353738E0f69830c544&amp;pageOrigin=F..RP.FE.M10", "Book Me!")</f>
        <v>0</v>
      </c>
    </row>
    <row r="203" spans="1:17">
      <c r="A203" s="2">
        <v>45883</v>
      </c>
      <c r="B203" t="s">
        <v>28</v>
      </c>
      <c r="C203" t="s">
        <v>96</v>
      </c>
      <c r="D203" t="s">
        <v>123</v>
      </c>
      <c r="E203">
        <v>1</v>
      </c>
      <c r="F203" t="s">
        <v>126</v>
      </c>
      <c r="G203" t="s">
        <v>132</v>
      </c>
      <c r="H203" s="2">
        <v>45886</v>
      </c>
      <c r="I203" t="s">
        <v>145</v>
      </c>
      <c r="J203" t="s">
        <v>173</v>
      </c>
      <c r="K203" t="s">
        <v>123</v>
      </c>
      <c r="L203">
        <v>1</v>
      </c>
      <c r="M203" t="s">
        <v>132</v>
      </c>
      <c r="N203" t="s">
        <v>126</v>
      </c>
      <c r="O203" t="s">
        <v>217</v>
      </c>
      <c r="P203" t="s">
        <v>242</v>
      </c>
      <c r="Q203">
        <f>HYPERLINK("https://www.kayak.com/book/flight?code=orCiCza6vh.ToX9mfccdpY.73796.5ab8869d959f07fe27e576c9965970ac&amp;h=6d0d12bae014&amp;sub=F8724598984740111575P0baa24d57c6&amp;pageOrigin=F..RP.FE.M10", "Book Me!")</f>
        <v>0</v>
      </c>
    </row>
    <row r="204" spans="1:17">
      <c r="A204" s="2">
        <v>45883</v>
      </c>
      <c r="B204" t="s">
        <v>30</v>
      </c>
      <c r="C204" t="s">
        <v>97</v>
      </c>
      <c r="D204" t="s">
        <v>123</v>
      </c>
      <c r="E204">
        <v>1</v>
      </c>
      <c r="F204" t="s">
        <v>126</v>
      </c>
      <c r="G204" t="s">
        <v>132</v>
      </c>
      <c r="H204" s="2">
        <v>45886</v>
      </c>
      <c r="I204" t="s">
        <v>29</v>
      </c>
      <c r="J204" t="s">
        <v>171</v>
      </c>
      <c r="K204" t="s">
        <v>123</v>
      </c>
      <c r="L204">
        <v>1</v>
      </c>
      <c r="M204" t="s">
        <v>132</v>
      </c>
      <c r="N204" t="s">
        <v>126</v>
      </c>
      <c r="O204" t="s">
        <v>213</v>
      </c>
      <c r="P204" t="s">
        <v>226</v>
      </c>
      <c r="Q204">
        <f>HYPERLINK("https://www.kayak.com/book/flight?code=orCiCza6vh.ToX9mfccdpY.55597.e8472cf3a07a37238678817eef867991&amp;h=7029d48aeec4&amp;sub=F1014207233716338358E038c2477c0b&amp;pageOrigin=F..RP.FE.M11", "Book Me!")</f>
        <v>0</v>
      </c>
    </row>
    <row r="205" spans="1:17">
      <c r="A205" s="2">
        <v>45883</v>
      </c>
      <c r="B205" t="s">
        <v>30</v>
      </c>
      <c r="C205" t="s">
        <v>97</v>
      </c>
      <c r="D205" t="s">
        <v>123</v>
      </c>
      <c r="E205">
        <v>1</v>
      </c>
      <c r="F205" t="s">
        <v>126</v>
      </c>
      <c r="G205" t="s">
        <v>132</v>
      </c>
      <c r="H205" s="2">
        <v>45886</v>
      </c>
      <c r="I205" t="s">
        <v>29</v>
      </c>
      <c r="J205" t="s">
        <v>171</v>
      </c>
      <c r="K205" t="s">
        <v>123</v>
      </c>
      <c r="L205">
        <v>1</v>
      </c>
      <c r="M205" t="s">
        <v>132</v>
      </c>
      <c r="N205" t="s">
        <v>126</v>
      </c>
      <c r="O205" t="s">
        <v>214</v>
      </c>
      <c r="P205" t="s">
        <v>227</v>
      </c>
      <c r="Q205">
        <f>HYPERLINK("https://www.kayak.com/book/flight?code=orCiCza6vh.ToX9mfccdpY.61796.e8472cf3a07a37238678817eef867991&amp;h=e401a62e7972&amp;sub=F1014207236481900948E0f69830c544&amp;pageOrigin=F..RP.FE.M11", "Book Me!")</f>
        <v>0</v>
      </c>
    </row>
    <row r="206" spans="1:17">
      <c r="A206" s="2">
        <v>45883</v>
      </c>
      <c r="B206" t="s">
        <v>33</v>
      </c>
      <c r="C206" t="s">
        <v>94</v>
      </c>
      <c r="D206" t="s">
        <v>123</v>
      </c>
      <c r="E206">
        <v>1</v>
      </c>
      <c r="F206" t="s">
        <v>126</v>
      </c>
      <c r="G206" t="s">
        <v>132</v>
      </c>
      <c r="H206" s="2">
        <v>45886</v>
      </c>
      <c r="I206" t="s">
        <v>138</v>
      </c>
      <c r="J206" t="s">
        <v>174</v>
      </c>
      <c r="K206" t="s">
        <v>123</v>
      </c>
      <c r="L206">
        <v>1</v>
      </c>
      <c r="M206" t="s">
        <v>132</v>
      </c>
      <c r="N206" t="s">
        <v>126</v>
      </c>
      <c r="O206" t="s">
        <v>214</v>
      </c>
      <c r="P206" t="s">
        <v>227</v>
      </c>
      <c r="Q206">
        <f>HYPERLINK("https://www.kayak.com/book/flight?code=orCiCza6vh.ToX9mfccdpY.61796.4662812ea6823587fd563b2a3a894621&amp;h=39f4a89bb6eb&amp;sub=F8724598986341384235E0f69830c544&amp;pageOrigin=F..RP.FE.M12", "Book Me!")</f>
        <v>0</v>
      </c>
    </row>
    <row r="207" spans="1:17">
      <c r="A207" s="2">
        <v>45883</v>
      </c>
      <c r="B207" t="s">
        <v>33</v>
      </c>
      <c r="C207" t="s">
        <v>94</v>
      </c>
      <c r="D207" t="s">
        <v>123</v>
      </c>
      <c r="E207">
        <v>1</v>
      </c>
      <c r="F207" t="s">
        <v>126</v>
      </c>
      <c r="G207" t="s">
        <v>132</v>
      </c>
      <c r="H207" s="2">
        <v>45886</v>
      </c>
      <c r="I207" t="s">
        <v>138</v>
      </c>
      <c r="J207" t="s">
        <v>174</v>
      </c>
      <c r="K207" t="s">
        <v>123</v>
      </c>
      <c r="L207">
        <v>1</v>
      </c>
      <c r="M207" t="s">
        <v>132</v>
      </c>
      <c r="N207" t="s">
        <v>126</v>
      </c>
      <c r="O207" t="s">
        <v>217</v>
      </c>
      <c r="P207" t="s">
        <v>242</v>
      </c>
      <c r="Q207">
        <f>HYPERLINK("https://www.kayak.com/book/flight?code=orCiCza6vh.ToX9mfccdpY.73796.4662812ea6823587fd563b2a3a894621&amp;h=07a13e15b3de&amp;sub=F8724598987587310877P0baa24d57c6&amp;pageOrigin=F..RP.FE.M12", "Book Me!")</f>
        <v>0</v>
      </c>
    </row>
    <row r="208" spans="1:17">
      <c r="A208" s="2">
        <v>45883</v>
      </c>
      <c r="B208" t="s">
        <v>29</v>
      </c>
      <c r="C208" t="s">
        <v>42</v>
      </c>
      <c r="D208" t="s">
        <v>123</v>
      </c>
      <c r="E208">
        <v>1</v>
      </c>
      <c r="F208" t="s">
        <v>126</v>
      </c>
      <c r="G208" t="s">
        <v>132</v>
      </c>
      <c r="H208" s="2">
        <v>45886</v>
      </c>
      <c r="I208" t="s">
        <v>29</v>
      </c>
      <c r="J208" t="s">
        <v>171</v>
      </c>
      <c r="K208" t="s">
        <v>123</v>
      </c>
      <c r="L208">
        <v>1</v>
      </c>
      <c r="M208" t="s">
        <v>132</v>
      </c>
      <c r="N208" t="s">
        <v>126</v>
      </c>
      <c r="O208" t="s">
        <v>213</v>
      </c>
      <c r="P208" t="s">
        <v>226</v>
      </c>
      <c r="Q208">
        <f>HYPERLINK("https://www.kayak.com/book/flight?code=orCiCza6vh.ToX9mfccdpY.55597.b7b00c09fdb6c290f6d70e5b7cff5fdd&amp;h=8bca63b8aa6d&amp;sub=F1014207237059699922E038c2477c0b&amp;pageOrigin=F..RP.FE.M14", "Book Me!")</f>
        <v>0</v>
      </c>
    </row>
    <row r="209" spans="1:17">
      <c r="A209" s="2">
        <v>45883</v>
      </c>
      <c r="B209" t="s">
        <v>29</v>
      </c>
      <c r="C209" t="s">
        <v>42</v>
      </c>
      <c r="D209" t="s">
        <v>123</v>
      </c>
      <c r="E209">
        <v>1</v>
      </c>
      <c r="F209" t="s">
        <v>126</v>
      </c>
      <c r="G209" t="s">
        <v>132</v>
      </c>
      <c r="H209" s="2">
        <v>45886</v>
      </c>
      <c r="I209" t="s">
        <v>29</v>
      </c>
      <c r="J209" t="s">
        <v>171</v>
      </c>
      <c r="K209" t="s">
        <v>123</v>
      </c>
      <c r="L209">
        <v>1</v>
      </c>
      <c r="M209" t="s">
        <v>132</v>
      </c>
      <c r="N209" t="s">
        <v>126</v>
      </c>
      <c r="O209" t="s">
        <v>214</v>
      </c>
      <c r="P209" t="s">
        <v>227</v>
      </c>
      <c r="Q209">
        <f>HYPERLINK("https://www.kayak.com/book/flight?code=orCiCza6vh.ToX9mfccdpY.61796.b7b00c09fdb6c290f6d70e5b7cff5fdd&amp;h=529f5855b200&amp;sub=F1014207233644977622E0f69830c544&amp;pageOrigin=F..RP.FE.M14", "Book Me!")</f>
        <v>0</v>
      </c>
    </row>
    <row r="210" spans="1:17">
      <c r="A210" s="2">
        <v>45883</v>
      </c>
      <c r="B210" t="s">
        <v>33</v>
      </c>
      <c r="C210" t="s">
        <v>94</v>
      </c>
      <c r="D210" t="s">
        <v>123</v>
      </c>
      <c r="E210">
        <v>1</v>
      </c>
      <c r="F210" t="s">
        <v>126</v>
      </c>
      <c r="G210" t="s">
        <v>132</v>
      </c>
      <c r="H210" s="2">
        <v>45886</v>
      </c>
      <c r="I210" t="s">
        <v>146</v>
      </c>
      <c r="J210" t="s">
        <v>133</v>
      </c>
      <c r="K210" t="s">
        <v>123</v>
      </c>
      <c r="L210">
        <v>1</v>
      </c>
      <c r="M210" t="s">
        <v>132</v>
      </c>
      <c r="N210" t="s">
        <v>126</v>
      </c>
      <c r="O210" t="s">
        <v>214</v>
      </c>
      <c r="P210" t="s">
        <v>227</v>
      </c>
      <c r="Q210">
        <f>HYPERLINK("https://www.kayak.com/book/flight?code=orCiCza6vh.ToX9mfccdpY.61796.b7b982e113106c71449599eedb02371e&amp;h=962488e48767&amp;sub=F8724598987243064290E0f69830c544&amp;pageOrigin=F..RP.FE.M15", "Book Me!")</f>
        <v>0</v>
      </c>
    </row>
    <row r="211" spans="1:17">
      <c r="A211" s="2">
        <v>45883</v>
      </c>
      <c r="B211" t="s">
        <v>33</v>
      </c>
      <c r="C211" t="s">
        <v>94</v>
      </c>
      <c r="D211" t="s">
        <v>123</v>
      </c>
      <c r="E211">
        <v>1</v>
      </c>
      <c r="F211" t="s">
        <v>126</v>
      </c>
      <c r="G211" t="s">
        <v>132</v>
      </c>
      <c r="H211" s="2">
        <v>45886</v>
      </c>
      <c r="I211" t="s">
        <v>146</v>
      </c>
      <c r="J211" t="s">
        <v>133</v>
      </c>
      <c r="K211" t="s">
        <v>123</v>
      </c>
      <c r="L211">
        <v>1</v>
      </c>
      <c r="M211" t="s">
        <v>132</v>
      </c>
      <c r="N211" t="s">
        <v>126</v>
      </c>
      <c r="O211" t="s">
        <v>217</v>
      </c>
      <c r="P211" t="s">
        <v>242</v>
      </c>
      <c r="Q211">
        <f>HYPERLINK("https://www.kayak.com/book/flight?code=orCiCza6vh.ToX9mfccdpY.73796.b7b982e113106c71449599eedb02371e&amp;h=bae98c38e0f4&amp;sub=F8724598986743063977P0baa24d57c6&amp;pageOrigin=F..RP.FE.M15", "Book Me!")</f>
        <v>0</v>
      </c>
    </row>
    <row r="212" spans="1:17">
      <c r="A212" s="2">
        <v>45883</v>
      </c>
      <c r="B212" t="s">
        <v>33</v>
      </c>
      <c r="C212" t="s">
        <v>94</v>
      </c>
      <c r="D212" t="s">
        <v>123</v>
      </c>
      <c r="E212">
        <v>1</v>
      </c>
      <c r="F212" t="s">
        <v>126</v>
      </c>
      <c r="G212" t="s">
        <v>132</v>
      </c>
      <c r="H212" s="2">
        <v>45886</v>
      </c>
      <c r="I212" t="s">
        <v>147</v>
      </c>
      <c r="J212" t="s">
        <v>175</v>
      </c>
      <c r="K212" t="s">
        <v>123</v>
      </c>
      <c r="L212">
        <v>1</v>
      </c>
      <c r="M212" t="s">
        <v>132</v>
      </c>
      <c r="N212" t="s">
        <v>126</v>
      </c>
      <c r="O212" t="s">
        <v>214</v>
      </c>
      <c r="P212" t="s">
        <v>242</v>
      </c>
      <c r="Q212">
        <f>HYPERLINK("https://www.kayak.com/book/flight?code=orCiCza6vh.ToX9mfccdpY.85796.5fc4477632777a7c4c9e6b5eac7ce10c&amp;h=c3406c259ce9&amp;sub=F8724598987974363353P04adac4bdca&amp;pageOrigin=F..RP.FE.M16", "Book Me!")</f>
        <v>0</v>
      </c>
    </row>
    <row r="213" spans="1:17">
      <c r="A213" s="2">
        <v>45883</v>
      </c>
      <c r="B213" t="s">
        <v>33</v>
      </c>
      <c r="C213" t="s">
        <v>94</v>
      </c>
      <c r="D213" t="s">
        <v>123</v>
      </c>
      <c r="E213">
        <v>1</v>
      </c>
      <c r="F213" t="s">
        <v>126</v>
      </c>
      <c r="G213" t="s">
        <v>132</v>
      </c>
      <c r="H213" s="2">
        <v>45886</v>
      </c>
      <c r="I213" t="s">
        <v>147</v>
      </c>
      <c r="J213" t="s">
        <v>175</v>
      </c>
      <c r="K213" t="s">
        <v>123</v>
      </c>
      <c r="L213">
        <v>1</v>
      </c>
      <c r="M213" t="s">
        <v>132</v>
      </c>
      <c r="N213" t="s">
        <v>126</v>
      </c>
      <c r="O213" t="s">
        <v>217</v>
      </c>
      <c r="P213" t="s">
        <v>243</v>
      </c>
      <c r="Q213">
        <f>HYPERLINK("https://www.kayak.com/book/flight?code=orCiCza6vh.ToX9mfccdpY.73796.5fc4477632777a7c4c9e6b5eac7ce10c&amp;h=dea24b92a575&amp;sub=F8724598986828816441E0bea629aec3&amp;pageOrigin=F..RP.FE.M16", "Book Me!")</f>
        <v>0</v>
      </c>
    </row>
    <row r="214" spans="1:17">
      <c r="A214" s="2">
        <v>45883</v>
      </c>
      <c r="B214" t="s">
        <v>28</v>
      </c>
      <c r="C214" t="s">
        <v>96</v>
      </c>
      <c r="D214" t="s">
        <v>123</v>
      </c>
      <c r="E214">
        <v>1</v>
      </c>
      <c r="F214" t="s">
        <v>126</v>
      </c>
      <c r="G214" t="s">
        <v>132</v>
      </c>
      <c r="H214" s="2">
        <v>45886</v>
      </c>
      <c r="I214" t="s">
        <v>138</v>
      </c>
      <c r="J214" t="s">
        <v>174</v>
      </c>
      <c r="K214" t="s">
        <v>123</v>
      </c>
      <c r="L214">
        <v>1</v>
      </c>
      <c r="M214" t="s">
        <v>132</v>
      </c>
      <c r="N214" t="s">
        <v>126</v>
      </c>
      <c r="O214" t="s">
        <v>214</v>
      </c>
      <c r="P214" t="s">
        <v>227</v>
      </c>
      <c r="Q214">
        <f>HYPERLINK("https://www.kayak.com/book/flight?code=orCiCza6vh.ToX9mfccdpY.61796.f1afa2bb517aa6fa3b8d525b35257068&amp;h=7b5742e4bb92&amp;sub=F8724598986883644493E0f69830c544&amp;pageOrigin=F..RP.FE.M17", "Book Me!")</f>
        <v>0</v>
      </c>
    </row>
    <row r="215" spans="1:17">
      <c r="A215" s="2">
        <v>45883</v>
      </c>
      <c r="B215" t="s">
        <v>28</v>
      </c>
      <c r="C215" t="s">
        <v>96</v>
      </c>
      <c r="D215" t="s">
        <v>123</v>
      </c>
      <c r="E215">
        <v>1</v>
      </c>
      <c r="F215" t="s">
        <v>126</v>
      </c>
      <c r="G215" t="s">
        <v>132</v>
      </c>
      <c r="H215" s="2">
        <v>45886</v>
      </c>
      <c r="I215" t="s">
        <v>138</v>
      </c>
      <c r="J215" t="s">
        <v>174</v>
      </c>
      <c r="K215" t="s">
        <v>123</v>
      </c>
      <c r="L215">
        <v>1</v>
      </c>
      <c r="M215" t="s">
        <v>132</v>
      </c>
      <c r="N215" t="s">
        <v>126</v>
      </c>
      <c r="O215" t="s">
        <v>217</v>
      </c>
      <c r="P215" t="s">
        <v>242</v>
      </c>
      <c r="Q215">
        <f>HYPERLINK("https://www.kayak.com/book/flight?code=orCiCza6vh.ToX9mfccdpY.73796.f1afa2bb517aa6fa3b8d525b35257068&amp;h=b1d68461674a&amp;sub=F8724598984463640408P0baa24d57c6&amp;pageOrigin=F..RP.FE.M17", "Book Me!")</f>
        <v>0</v>
      </c>
    </row>
    <row r="216" spans="1:17">
      <c r="A216" s="2">
        <v>45883</v>
      </c>
      <c r="B216" t="s">
        <v>28</v>
      </c>
      <c r="C216" t="s">
        <v>56</v>
      </c>
      <c r="D216" t="s">
        <v>123</v>
      </c>
      <c r="E216">
        <v>1</v>
      </c>
      <c r="F216" t="s">
        <v>126</v>
      </c>
      <c r="G216" t="s">
        <v>132</v>
      </c>
      <c r="H216" s="2">
        <v>45886</v>
      </c>
      <c r="I216" t="s">
        <v>29</v>
      </c>
      <c r="J216" t="s">
        <v>171</v>
      </c>
      <c r="K216" t="s">
        <v>123</v>
      </c>
      <c r="L216">
        <v>1</v>
      </c>
      <c r="M216" t="s">
        <v>132</v>
      </c>
      <c r="N216" t="s">
        <v>126</v>
      </c>
      <c r="O216" t="s">
        <v>213</v>
      </c>
      <c r="P216" t="s">
        <v>226</v>
      </c>
      <c r="Q216">
        <f>HYPERLINK("https://www.kayak.com/book/flight?code=orCiCza6vh.ToX9mfccdpY.61796.318235f2041ee3d80441214c7e1eaa41&amp;h=97e3e41c6296&amp;sub=F8724598984123634919E0f69830c544&amp;pageOrigin=F..RP.FE.M19", "Book Me!")</f>
        <v>0</v>
      </c>
    </row>
    <row r="217" spans="1:17">
      <c r="A217" s="2">
        <v>45883</v>
      </c>
      <c r="B217" t="s">
        <v>28</v>
      </c>
      <c r="C217" t="s">
        <v>56</v>
      </c>
      <c r="D217" t="s">
        <v>123</v>
      </c>
      <c r="E217">
        <v>1</v>
      </c>
      <c r="F217" t="s">
        <v>126</v>
      </c>
      <c r="G217" t="s">
        <v>132</v>
      </c>
      <c r="H217" s="2">
        <v>45886</v>
      </c>
      <c r="I217" t="s">
        <v>29</v>
      </c>
      <c r="J217" t="s">
        <v>171</v>
      </c>
      <c r="K217" t="s">
        <v>123</v>
      </c>
      <c r="L217">
        <v>1</v>
      </c>
      <c r="M217" t="s">
        <v>132</v>
      </c>
      <c r="N217" t="s">
        <v>126</v>
      </c>
      <c r="O217" t="s">
        <v>214</v>
      </c>
      <c r="P217" t="s">
        <v>227</v>
      </c>
      <c r="Q217">
        <f>HYPERLINK("https://www.kayak.com/book/flight?code=orCiCza6vh.ToX9mfccdpY.55597.318235f2041ee3d80441214c7e1eaa41&amp;h=482bde2777a4&amp;sub=F8724598986467011159E038c2477c0b&amp;pageOrigin=F..RP.FE.M19", "Book Me!")</f>
        <v>0</v>
      </c>
    </row>
    <row r="218" spans="1:17">
      <c r="A218" s="2">
        <v>45883</v>
      </c>
      <c r="B218" t="s">
        <v>32</v>
      </c>
      <c r="C218" t="s">
        <v>95</v>
      </c>
      <c r="D218" t="s">
        <v>123</v>
      </c>
      <c r="E218">
        <v>1</v>
      </c>
      <c r="F218" t="s">
        <v>126</v>
      </c>
      <c r="G218" t="s">
        <v>132</v>
      </c>
      <c r="H218" s="2">
        <v>45886</v>
      </c>
      <c r="I218" t="s">
        <v>144</v>
      </c>
      <c r="J218" t="s">
        <v>106</v>
      </c>
      <c r="K218" t="s">
        <v>123</v>
      </c>
      <c r="L218">
        <v>1</v>
      </c>
      <c r="M218" t="s">
        <v>132</v>
      </c>
      <c r="N218" t="s">
        <v>126</v>
      </c>
      <c r="O218" t="s">
        <v>214</v>
      </c>
      <c r="P218" t="s">
        <v>227</v>
      </c>
      <c r="Q218">
        <f>HYPERLINK("https://www.kayak.com/book/flight?code=orCiCza6vh.ToX9mfccdpY.73796.8be53aed8b023089cdeb4ba7ad1d50fa&amp;h=966e70d05364&amp;sub=F8724598987889483407P0baa24d57c6&amp;pageOrigin=F..RP.FE.M20", "Book Me!")</f>
        <v>0</v>
      </c>
    </row>
    <row r="219" spans="1:17">
      <c r="A219" s="2">
        <v>45883</v>
      </c>
      <c r="B219" t="s">
        <v>32</v>
      </c>
      <c r="C219" t="s">
        <v>95</v>
      </c>
      <c r="D219" t="s">
        <v>123</v>
      </c>
      <c r="E219">
        <v>1</v>
      </c>
      <c r="F219" t="s">
        <v>126</v>
      </c>
      <c r="G219" t="s">
        <v>132</v>
      </c>
      <c r="H219" s="2">
        <v>45886</v>
      </c>
      <c r="I219" t="s">
        <v>144</v>
      </c>
      <c r="J219" t="s">
        <v>106</v>
      </c>
      <c r="K219" t="s">
        <v>123</v>
      </c>
      <c r="L219">
        <v>1</v>
      </c>
      <c r="M219" t="s">
        <v>132</v>
      </c>
      <c r="N219" t="s">
        <v>126</v>
      </c>
      <c r="O219" t="s">
        <v>217</v>
      </c>
      <c r="P219" t="s">
        <v>242</v>
      </c>
      <c r="Q219">
        <f>HYPERLINK("https://www.kayak.com/book/flight?code=orCiCza6vh.ToX9mfccdpY.61796.8be53aed8b023089cdeb4ba7ad1d50fa&amp;h=7fddbbb68225&amp;sub=F8724598984416439588E0f69830c544&amp;pageOrigin=F..RP.FE.M20", "Book Me!")</f>
        <v>0</v>
      </c>
    </row>
    <row r="220" spans="1:17">
      <c r="A220" s="2">
        <v>45882</v>
      </c>
      <c r="B220" t="s">
        <v>33</v>
      </c>
      <c r="C220" t="s">
        <v>94</v>
      </c>
      <c r="D220" t="s">
        <v>123</v>
      </c>
      <c r="E220">
        <v>1</v>
      </c>
      <c r="F220" t="s">
        <v>126</v>
      </c>
      <c r="G220" t="s">
        <v>132</v>
      </c>
      <c r="H220" s="2">
        <v>45886</v>
      </c>
      <c r="I220" t="s">
        <v>29</v>
      </c>
      <c r="J220" t="s">
        <v>171</v>
      </c>
      <c r="K220" t="s">
        <v>123</v>
      </c>
      <c r="L220">
        <v>1</v>
      </c>
      <c r="M220" t="s">
        <v>132</v>
      </c>
      <c r="N220" t="s">
        <v>126</v>
      </c>
      <c r="O220" t="s">
        <v>213</v>
      </c>
      <c r="P220" t="s">
        <v>230</v>
      </c>
      <c r="Q220">
        <f>HYPERLINK("https://www.kayak.com/book/flight?code=orBCLUxRNs.ToX9mfccdpY.54097.04060d2f9e88200a37ca5f13252668bb&amp;h=59739c49eb59&amp;sub=F6024389389479653083E09813b99a2a&amp;pageOrigin=F..RP.FE.M1", "Book Me!")</f>
        <v>0</v>
      </c>
    </row>
    <row r="221" spans="1:17">
      <c r="A221" s="2">
        <v>45882</v>
      </c>
      <c r="B221" t="s">
        <v>33</v>
      </c>
      <c r="C221" t="s">
        <v>94</v>
      </c>
      <c r="D221" t="s">
        <v>123</v>
      </c>
      <c r="E221">
        <v>1</v>
      </c>
      <c r="F221" t="s">
        <v>126</v>
      </c>
      <c r="G221" t="s">
        <v>132</v>
      </c>
      <c r="H221" s="2">
        <v>45886</v>
      </c>
      <c r="I221" t="s">
        <v>29</v>
      </c>
      <c r="J221" t="s">
        <v>171</v>
      </c>
      <c r="K221" t="s">
        <v>123</v>
      </c>
      <c r="L221">
        <v>1</v>
      </c>
      <c r="M221" t="s">
        <v>132</v>
      </c>
      <c r="N221" t="s">
        <v>126</v>
      </c>
      <c r="O221" t="s">
        <v>214</v>
      </c>
      <c r="P221" t="s">
        <v>231</v>
      </c>
      <c r="Q221">
        <f>HYPERLINK("https://www.kayak.com/book/flight?code=orBCLUxRNs.ToX9mfccdpY.60696.04060d2f9e88200a37ca5f13252668bb&amp;h=c57038a3e23b&amp;sub=F6024389392282305358E09e58666b89&amp;pageOrigin=F..RP.FE.M1", "Book Me!")</f>
        <v>0</v>
      </c>
    </row>
    <row r="222" spans="1:17">
      <c r="A222" s="2">
        <v>45882</v>
      </c>
      <c r="B222" t="s">
        <v>28</v>
      </c>
      <c r="C222" t="s">
        <v>96</v>
      </c>
      <c r="D222" t="s">
        <v>123</v>
      </c>
      <c r="E222">
        <v>1</v>
      </c>
      <c r="F222" t="s">
        <v>126</v>
      </c>
      <c r="G222" t="s">
        <v>132</v>
      </c>
      <c r="H222" s="2">
        <v>45886</v>
      </c>
      <c r="I222" t="s">
        <v>29</v>
      </c>
      <c r="J222" t="s">
        <v>171</v>
      </c>
      <c r="K222" t="s">
        <v>123</v>
      </c>
      <c r="L222">
        <v>1</v>
      </c>
      <c r="M222" t="s">
        <v>132</v>
      </c>
      <c r="N222" t="s">
        <v>126</v>
      </c>
      <c r="O222" t="s">
        <v>213</v>
      </c>
      <c r="P222" t="s">
        <v>230</v>
      </c>
      <c r="Q222">
        <f>HYPERLINK("https://www.kayak.com/book/flight?code=orBCLUxRNs.ToX9mfccdpY.60696.72539d93be4b9c91ab72754f8450ccd1&amp;h=1db7e04dbc29&amp;sub=F6024389390044491460E09e58666b89&amp;pageOrigin=F..RP.FE.M3", "Book Me!")</f>
        <v>0</v>
      </c>
    </row>
    <row r="223" spans="1:17">
      <c r="A223" s="2">
        <v>45882</v>
      </c>
      <c r="B223" t="s">
        <v>28</v>
      </c>
      <c r="C223" t="s">
        <v>96</v>
      </c>
      <c r="D223" t="s">
        <v>123</v>
      </c>
      <c r="E223">
        <v>1</v>
      </c>
      <c r="F223" t="s">
        <v>126</v>
      </c>
      <c r="G223" t="s">
        <v>132</v>
      </c>
      <c r="H223" s="2">
        <v>45886</v>
      </c>
      <c r="I223" t="s">
        <v>29</v>
      </c>
      <c r="J223" t="s">
        <v>171</v>
      </c>
      <c r="K223" t="s">
        <v>123</v>
      </c>
      <c r="L223">
        <v>1</v>
      </c>
      <c r="M223" t="s">
        <v>132</v>
      </c>
      <c r="N223" t="s">
        <v>126</v>
      </c>
      <c r="O223" t="s">
        <v>214</v>
      </c>
      <c r="P223" t="s">
        <v>231</v>
      </c>
      <c r="Q223">
        <f>HYPERLINK("https://www.kayak.com/book/flight?code=orBCLUxRNs.ToX9mfccdpY.54097.72539d93be4b9c91ab72754f8450ccd1&amp;h=f2b64fbc194e&amp;sub=F6024389391595116747E09813b99a2a&amp;pageOrigin=F..RP.FE.M3", "Book Me!")</f>
        <v>0</v>
      </c>
    </row>
    <row r="224" spans="1:17">
      <c r="A224" s="2">
        <v>45882</v>
      </c>
      <c r="B224" t="s">
        <v>33</v>
      </c>
      <c r="C224" t="s">
        <v>94</v>
      </c>
      <c r="D224" t="s">
        <v>123</v>
      </c>
      <c r="E224">
        <v>1</v>
      </c>
      <c r="F224" t="s">
        <v>126</v>
      </c>
      <c r="G224" t="s">
        <v>132</v>
      </c>
      <c r="H224" s="2">
        <v>45886</v>
      </c>
      <c r="I224" t="s">
        <v>144</v>
      </c>
      <c r="J224" t="s">
        <v>106</v>
      </c>
      <c r="K224" t="s">
        <v>123</v>
      </c>
      <c r="L224">
        <v>1</v>
      </c>
      <c r="M224" t="s">
        <v>132</v>
      </c>
      <c r="N224" t="s">
        <v>126</v>
      </c>
      <c r="O224" t="s">
        <v>214</v>
      </c>
      <c r="P224" t="s">
        <v>231</v>
      </c>
      <c r="Q224">
        <f>HYPERLINK("https://www.kayak.com/book/flight?code=orBCLUxRNs.ToX9mfccdpY.72697.004460537c906957f0c801bb7b5b5a55&amp;h=369b9e9851c8&amp;sub=F6024389389632444698P01df0ccf505&amp;pageOrigin=F..RP.FE.M5", "Book Me!")</f>
        <v>0</v>
      </c>
    </row>
    <row r="225" spans="1:17">
      <c r="A225" s="2">
        <v>45882</v>
      </c>
      <c r="B225" t="s">
        <v>33</v>
      </c>
      <c r="C225" t="s">
        <v>94</v>
      </c>
      <c r="D225" t="s">
        <v>123</v>
      </c>
      <c r="E225">
        <v>1</v>
      </c>
      <c r="F225" t="s">
        <v>126</v>
      </c>
      <c r="G225" t="s">
        <v>132</v>
      </c>
      <c r="H225" s="2">
        <v>45886</v>
      </c>
      <c r="I225" t="s">
        <v>144</v>
      </c>
      <c r="J225" t="s">
        <v>106</v>
      </c>
      <c r="K225" t="s">
        <v>123</v>
      </c>
      <c r="L225">
        <v>1</v>
      </c>
      <c r="M225" t="s">
        <v>132</v>
      </c>
      <c r="N225" t="s">
        <v>126</v>
      </c>
      <c r="O225" t="s">
        <v>217</v>
      </c>
      <c r="P225" t="s">
        <v>244</v>
      </c>
      <c r="Q225">
        <f>HYPERLINK("https://www.kayak.com/book/flight?code=orBCLUxRNs.ToX9mfccdpY.60696.004460537c906957f0c801bb7b5b5a55&amp;h=9b1acff408ad&amp;sub=F6024389389294842898E09e58666b89&amp;pageOrigin=F..RP.FE.M5", "Book Me!")</f>
        <v>0</v>
      </c>
    </row>
    <row r="226" spans="1:17">
      <c r="A226" s="2">
        <v>45882</v>
      </c>
      <c r="B226" t="s">
        <v>33</v>
      </c>
      <c r="C226" t="s">
        <v>94</v>
      </c>
      <c r="D226" t="s">
        <v>123</v>
      </c>
      <c r="E226">
        <v>1</v>
      </c>
      <c r="F226" t="s">
        <v>126</v>
      </c>
      <c r="G226" t="s">
        <v>132</v>
      </c>
      <c r="H226" s="2">
        <v>45886</v>
      </c>
      <c r="I226" t="s">
        <v>145</v>
      </c>
      <c r="J226" t="s">
        <v>173</v>
      </c>
      <c r="K226" t="s">
        <v>123</v>
      </c>
      <c r="L226">
        <v>1</v>
      </c>
      <c r="M226" t="s">
        <v>132</v>
      </c>
      <c r="N226" t="s">
        <v>126</v>
      </c>
      <c r="O226" t="s">
        <v>214</v>
      </c>
      <c r="P226" t="s">
        <v>231</v>
      </c>
      <c r="Q226">
        <f>HYPERLINK("https://www.kayak.com/book/flight?code=orBCLUxRNs.ToX9mfccdpY.72697.f2e20aa372a12ccba039c615eb194e61&amp;h=496245095f7f&amp;sub=F6024389391644462207P01df0ccf505&amp;pageOrigin=F..RP.FE.M6", "Book Me!")</f>
        <v>0</v>
      </c>
    </row>
    <row r="227" spans="1:17">
      <c r="A227" s="2">
        <v>45882</v>
      </c>
      <c r="B227" t="s">
        <v>33</v>
      </c>
      <c r="C227" t="s">
        <v>94</v>
      </c>
      <c r="D227" t="s">
        <v>123</v>
      </c>
      <c r="E227">
        <v>1</v>
      </c>
      <c r="F227" t="s">
        <v>126</v>
      </c>
      <c r="G227" t="s">
        <v>132</v>
      </c>
      <c r="H227" s="2">
        <v>45886</v>
      </c>
      <c r="I227" t="s">
        <v>145</v>
      </c>
      <c r="J227" t="s">
        <v>173</v>
      </c>
      <c r="K227" t="s">
        <v>123</v>
      </c>
      <c r="L227">
        <v>1</v>
      </c>
      <c r="M227" t="s">
        <v>132</v>
      </c>
      <c r="N227" t="s">
        <v>126</v>
      </c>
      <c r="O227" t="s">
        <v>217</v>
      </c>
      <c r="P227" t="s">
        <v>244</v>
      </c>
      <c r="Q227">
        <f>HYPERLINK("https://www.kayak.com/book/flight?code=orBCLUxRNs.ToX9mfccdpY.60696.f2e20aa372a12ccba039c615eb194e61&amp;h=7305b6f1647e&amp;sub=F6024389391543772390E09e58666b89&amp;pageOrigin=F..RP.FE.M6", "Book Me!")</f>
        <v>0</v>
      </c>
    </row>
    <row r="228" spans="1:17">
      <c r="A228" s="2">
        <v>45882</v>
      </c>
      <c r="B228" t="s">
        <v>28</v>
      </c>
      <c r="C228" t="s">
        <v>96</v>
      </c>
      <c r="D228" t="s">
        <v>123</v>
      </c>
      <c r="E228">
        <v>1</v>
      </c>
      <c r="F228" t="s">
        <v>126</v>
      </c>
      <c r="G228" t="s">
        <v>132</v>
      </c>
      <c r="H228" s="2">
        <v>45886</v>
      </c>
      <c r="I228" t="s">
        <v>144</v>
      </c>
      <c r="J228" t="s">
        <v>106</v>
      </c>
      <c r="K228" t="s">
        <v>123</v>
      </c>
      <c r="L228">
        <v>1</v>
      </c>
      <c r="M228" t="s">
        <v>132</v>
      </c>
      <c r="N228" t="s">
        <v>126</v>
      </c>
      <c r="O228" t="s">
        <v>214</v>
      </c>
      <c r="P228" t="s">
        <v>231</v>
      </c>
      <c r="Q228">
        <f>HYPERLINK("https://www.kayak.com/book/flight?code=orBCLUxRNs.ToX9mfccdpY.60696.dd92edcd473cca17e5a8392fa09f94ed&amp;h=95f4ea6d43ae&amp;sub=F6024389390962929878E09e58666b89&amp;pageOrigin=F..RP.FE.M8", "Book Me!")</f>
        <v>0</v>
      </c>
    </row>
    <row r="229" spans="1:17">
      <c r="A229" s="2">
        <v>45882</v>
      </c>
      <c r="B229" t="s">
        <v>28</v>
      </c>
      <c r="C229" t="s">
        <v>96</v>
      </c>
      <c r="D229" t="s">
        <v>123</v>
      </c>
      <c r="E229">
        <v>1</v>
      </c>
      <c r="F229" t="s">
        <v>126</v>
      </c>
      <c r="G229" t="s">
        <v>132</v>
      </c>
      <c r="H229" s="2">
        <v>45886</v>
      </c>
      <c r="I229" t="s">
        <v>144</v>
      </c>
      <c r="J229" t="s">
        <v>106</v>
      </c>
      <c r="K229" t="s">
        <v>123</v>
      </c>
      <c r="L229">
        <v>1</v>
      </c>
      <c r="M229" t="s">
        <v>132</v>
      </c>
      <c r="N229" t="s">
        <v>126</v>
      </c>
      <c r="O229" t="s">
        <v>217</v>
      </c>
      <c r="P229" t="s">
        <v>244</v>
      </c>
      <c r="Q229">
        <f>HYPERLINK("https://www.kayak.com/book/flight?code=orBCLUxRNs.ToX9mfccdpY.72697.dd92edcd473cca17e5a8392fa09f94ed&amp;h=9a1ae4d06111&amp;sub=F6024389389702221424P01df0ccf505&amp;pageOrigin=F..RP.FE.M8", "Book Me!")</f>
        <v>0</v>
      </c>
    </row>
    <row r="230" spans="1:17">
      <c r="A230" s="2">
        <v>45882</v>
      </c>
      <c r="B230" t="s">
        <v>28</v>
      </c>
      <c r="C230" t="s">
        <v>96</v>
      </c>
      <c r="D230" t="s">
        <v>123</v>
      </c>
      <c r="E230">
        <v>1</v>
      </c>
      <c r="F230" t="s">
        <v>126</v>
      </c>
      <c r="G230" t="s">
        <v>132</v>
      </c>
      <c r="H230" s="2">
        <v>45886</v>
      </c>
      <c r="I230" t="s">
        <v>145</v>
      </c>
      <c r="J230" t="s">
        <v>173</v>
      </c>
      <c r="K230" t="s">
        <v>123</v>
      </c>
      <c r="L230">
        <v>1</v>
      </c>
      <c r="M230" t="s">
        <v>132</v>
      </c>
      <c r="N230" t="s">
        <v>126</v>
      </c>
      <c r="O230" t="s">
        <v>214</v>
      </c>
      <c r="P230" t="s">
        <v>231</v>
      </c>
      <c r="Q230">
        <f>HYPERLINK("https://www.kayak.com/book/flight?code=orBCLUxRNs.ToX9mfccdpY.72697.0ce587a267ddcb8f19b7a64ee7591c0a&amp;h=274152e49113&amp;sub=F6024389392622385303P01df0ccf505&amp;pageOrigin=F..RP.FE.M9", "Book Me!")</f>
        <v>0</v>
      </c>
    </row>
    <row r="231" spans="1:17">
      <c r="A231" s="2">
        <v>45882</v>
      </c>
      <c r="B231" t="s">
        <v>28</v>
      </c>
      <c r="C231" t="s">
        <v>96</v>
      </c>
      <c r="D231" t="s">
        <v>123</v>
      </c>
      <c r="E231">
        <v>1</v>
      </c>
      <c r="F231" t="s">
        <v>126</v>
      </c>
      <c r="G231" t="s">
        <v>132</v>
      </c>
      <c r="H231" s="2">
        <v>45886</v>
      </c>
      <c r="I231" t="s">
        <v>145</v>
      </c>
      <c r="J231" t="s">
        <v>173</v>
      </c>
      <c r="K231" t="s">
        <v>123</v>
      </c>
      <c r="L231">
        <v>1</v>
      </c>
      <c r="M231" t="s">
        <v>132</v>
      </c>
      <c r="N231" t="s">
        <v>126</v>
      </c>
      <c r="O231" t="s">
        <v>217</v>
      </c>
      <c r="P231" t="s">
        <v>244</v>
      </c>
      <c r="Q231">
        <f>HYPERLINK("https://www.kayak.com/book/flight?code=orBCLUxRNs.ToX9mfccdpY.60696.0ce587a267ddcb8f19b7a64ee7591c0a&amp;h=7a96735cf6ca&amp;sub=F6024389392098119395E09e58666b89&amp;pageOrigin=F..RP.FE.M9", "Book Me!")</f>
        <v>0</v>
      </c>
    </row>
    <row r="232" spans="1:17">
      <c r="A232" s="2">
        <v>45882</v>
      </c>
      <c r="B232" t="s">
        <v>33</v>
      </c>
      <c r="C232" t="s">
        <v>94</v>
      </c>
      <c r="D232" t="s">
        <v>123</v>
      </c>
      <c r="E232">
        <v>1</v>
      </c>
      <c r="F232" t="s">
        <v>126</v>
      </c>
      <c r="G232" t="s">
        <v>132</v>
      </c>
      <c r="H232" s="2">
        <v>45886</v>
      </c>
      <c r="I232" t="s">
        <v>138</v>
      </c>
      <c r="J232" t="s">
        <v>174</v>
      </c>
      <c r="K232" t="s">
        <v>123</v>
      </c>
      <c r="L232">
        <v>1</v>
      </c>
      <c r="M232" t="s">
        <v>132</v>
      </c>
      <c r="N232" t="s">
        <v>126</v>
      </c>
      <c r="O232" t="s">
        <v>213</v>
      </c>
      <c r="P232" t="s">
        <v>230</v>
      </c>
      <c r="Q232">
        <f>HYPERLINK("https://www.kayak.com/book/flight?code=orBCLUxRNs.ToX9mfccdpY.60696.6ef1231ad03cc5429d7dc013b2d5e0d3&amp;h=a13f82c9ef08&amp;sub=F6024389391391863885E09e58666b89&amp;pageOrigin=F..RP.FE.M10", "Book Me!")</f>
        <v>0</v>
      </c>
    </row>
    <row r="233" spans="1:17">
      <c r="A233" s="2">
        <v>45882</v>
      </c>
      <c r="B233" t="s">
        <v>33</v>
      </c>
      <c r="C233" t="s">
        <v>94</v>
      </c>
      <c r="D233" t="s">
        <v>123</v>
      </c>
      <c r="E233">
        <v>1</v>
      </c>
      <c r="F233" t="s">
        <v>126</v>
      </c>
      <c r="G233" t="s">
        <v>132</v>
      </c>
      <c r="H233" s="2">
        <v>45886</v>
      </c>
      <c r="I233" t="s">
        <v>138</v>
      </c>
      <c r="J233" t="s">
        <v>174</v>
      </c>
      <c r="K233" t="s">
        <v>123</v>
      </c>
      <c r="L233">
        <v>1</v>
      </c>
      <c r="M233" t="s">
        <v>132</v>
      </c>
      <c r="N233" t="s">
        <v>126</v>
      </c>
      <c r="O233" t="s">
        <v>214</v>
      </c>
      <c r="P233" t="s">
        <v>231</v>
      </c>
      <c r="Q233">
        <f>HYPERLINK("https://www.kayak.com/book/flight?code=orBCLUxRNs.ToX9mfccdpY.54097.6ef1231ad03cc5429d7dc013b2d5e0d3&amp;h=b960a0b25e0e&amp;sub=F6024389392028200518E09813b99a2a&amp;pageOrigin=F..RP.FE.M10", "Book Me!")</f>
        <v>0</v>
      </c>
    </row>
    <row r="234" spans="1:17">
      <c r="A234" s="2">
        <v>45882</v>
      </c>
      <c r="B234" t="s">
        <v>32</v>
      </c>
      <c r="C234" t="s">
        <v>95</v>
      </c>
      <c r="D234" t="s">
        <v>123</v>
      </c>
      <c r="E234">
        <v>1</v>
      </c>
      <c r="F234" t="s">
        <v>126</v>
      </c>
      <c r="G234" t="s">
        <v>132</v>
      </c>
      <c r="H234" s="2">
        <v>45886</v>
      </c>
      <c r="I234" t="s">
        <v>29</v>
      </c>
      <c r="J234" t="s">
        <v>171</v>
      </c>
      <c r="K234" t="s">
        <v>123</v>
      </c>
      <c r="L234">
        <v>1</v>
      </c>
      <c r="M234" t="s">
        <v>132</v>
      </c>
      <c r="N234" t="s">
        <v>126</v>
      </c>
      <c r="O234" t="s">
        <v>213</v>
      </c>
      <c r="P234" t="s">
        <v>230</v>
      </c>
      <c r="Q234">
        <f>HYPERLINK("https://www.kayak.com/book/flight?code=orBCLUxRNs.ToX9mfccdpY.54097.734b4e1f37f8924e09565eb9fac34ce1&amp;h=d0abc51727c2&amp;sub=F6024389392429902611E09813b99a2a&amp;pageOrigin=F..RP.FE.M11", "Book Me!")</f>
        <v>0</v>
      </c>
    </row>
    <row r="235" spans="1:17">
      <c r="A235" s="2">
        <v>45882</v>
      </c>
      <c r="B235" t="s">
        <v>32</v>
      </c>
      <c r="C235" t="s">
        <v>95</v>
      </c>
      <c r="D235" t="s">
        <v>123</v>
      </c>
      <c r="E235">
        <v>1</v>
      </c>
      <c r="F235" t="s">
        <v>126</v>
      </c>
      <c r="G235" t="s">
        <v>132</v>
      </c>
      <c r="H235" s="2">
        <v>45886</v>
      </c>
      <c r="I235" t="s">
        <v>29</v>
      </c>
      <c r="J235" t="s">
        <v>171</v>
      </c>
      <c r="K235" t="s">
        <v>123</v>
      </c>
      <c r="L235">
        <v>1</v>
      </c>
      <c r="M235" t="s">
        <v>132</v>
      </c>
      <c r="N235" t="s">
        <v>126</v>
      </c>
      <c r="O235" t="s">
        <v>214</v>
      </c>
      <c r="P235" t="s">
        <v>231</v>
      </c>
      <c r="Q235">
        <f>HYPERLINK("https://www.kayak.com/book/flight?code=orBCLUxRNs.ToX9mfccdpY.60696.734b4e1f37f8924e09565eb9fac34ce1&amp;h=7c5cf3c7de35&amp;sub=F6024389388761280523E09e58666b89&amp;pageOrigin=F..RP.FE.M11", "Book Me!")</f>
        <v>0</v>
      </c>
    </row>
    <row r="236" spans="1:17">
      <c r="A236" s="2">
        <v>45882</v>
      </c>
      <c r="B236" t="s">
        <v>30</v>
      </c>
      <c r="C236" t="s">
        <v>97</v>
      </c>
      <c r="D236" t="s">
        <v>123</v>
      </c>
      <c r="E236">
        <v>1</v>
      </c>
      <c r="F236" t="s">
        <v>126</v>
      </c>
      <c r="G236" t="s">
        <v>132</v>
      </c>
      <c r="H236" s="2">
        <v>45886</v>
      </c>
      <c r="I236" t="s">
        <v>29</v>
      </c>
      <c r="J236" t="s">
        <v>171</v>
      </c>
      <c r="K236" t="s">
        <v>123</v>
      </c>
      <c r="L236">
        <v>1</v>
      </c>
      <c r="M236" t="s">
        <v>132</v>
      </c>
      <c r="N236" t="s">
        <v>126</v>
      </c>
      <c r="O236" t="s">
        <v>213</v>
      </c>
      <c r="P236" t="s">
        <v>230</v>
      </c>
      <c r="Q236">
        <f>HYPERLINK("https://www.kayak.com/book/flight?code=orBCLUxRNs.ToX9mfccdpY.54097.c4ce63da46660b206e9919faf19f5c91&amp;h=bf44ec18f570&amp;sub=F-3849522693912165359E09813b99a2a&amp;pageOrigin=F..RP.FE.M13", "Book Me!")</f>
        <v>0</v>
      </c>
    </row>
    <row r="237" spans="1:17">
      <c r="A237" s="2">
        <v>45882</v>
      </c>
      <c r="B237" t="s">
        <v>30</v>
      </c>
      <c r="C237" t="s">
        <v>97</v>
      </c>
      <c r="D237" t="s">
        <v>123</v>
      </c>
      <c r="E237">
        <v>1</v>
      </c>
      <c r="F237" t="s">
        <v>126</v>
      </c>
      <c r="G237" t="s">
        <v>132</v>
      </c>
      <c r="H237" s="2">
        <v>45886</v>
      </c>
      <c r="I237" t="s">
        <v>29</v>
      </c>
      <c r="J237" t="s">
        <v>171</v>
      </c>
      <c r="K237" t="s">
        <v>123</v>
      </c>
      <c r="L237">
        <v>1</v>
      </c>
      <c r="M237" t="s">
        <v>132</v>
      </c>
      <c r="N237" t="s">
        <v>126</v>
      </c>
      <c r="O237" t="s">
        <v>214</v>
      </c>
      <c r="P237" t="s">
        <v>231</v>
      </c>
      <c r="Q237">
        <f>HYPERLINK("https://www.kayak.com/book/flight?code=orBCLUxRNs.ToX9mfccdpY.60696.c4ce63da46660b206e9919faf19f5c91&amp;h=3892a8326a68&amp;sub=F-3849522692960848040E09e58666b89&amp;pageOrigin=F..RP.FE.M13", "Book Me!")</f>
        <v>0</v>
      </c>
    </row>
    <row r="238" spans="1:17">
      <c r="A238" s="2">
        <v>45882</v>
      </c>
      <c r="B238" t="s">
        <v>29</v>
      </c>
      <c r="C238" t="s">
        <v>42</v>
      </c>
      <c r="D238" t="s">
        <v>123</v>
      </c>
      <c r="E238">
        <v>1</v>
      </c>
      <c r="F238" t="s">
        <v>126</v>
      </c>
      <c r="G238" t="s">
        <v>132</v>
      </c>
      <c r="H238" s="2">
        <v>45886</v>
      </c>
      <c r="I238" t="s">
        <v>29</v>
      </c>
      <c r="J238" t="s">
        <v>171</v>
      </c>
      <c r="K238" t="s">
        <v>123</v>
      </c>
      <c r="L238">
        <v>1</v>
      </c>
      <c r="M238" t="s">
        <v>132</v>
      </c>
      <c r="N238" t="s">
        <v>126</v>
      </c>
      <c r="O238" t="s">
        <v>213</v>
      </c>
      <c r="P238" t="s">
        <v>230</v>
      </c>
      <c r="Q238">
        <f>HYPERLINK("https://www.kayak.com/book/flight?code=orBCLUxRNs.ToX9mfccdpY.54097.6fcd38c64aec020386f9f449d41f084e&amp;h=94dbedec5b17&amp;sub=F-3849522693214395341E09813b99a2a&amp;pageOrigin=F..RP.FE.M14", "Book Me!")</f>
        <v>0</v>
      </c>
    </row>
    <row r="239" spans="1:17">
      <c r="A239" s="2">
        <v>45882</v>
      </c>
      <c r="B239" t="s">
        <v>29</v>
      </c>
      <c r="C239" t="s">
        <v>42</v>
      </c>
      <c r="D239" t="s">
        <v>123</v>
      </c>
      <c r="E239">
        <v>1</v>
      </c>
      <c r="F239" t="s">
        <v>126</v>
      </c>
      <c r="G239" t="s">
        <v>132</v>
      </c>
      <c r="H239" s="2">
        <v>45886</v>
      </c>
      <c r="I239" t="s">
        <v>29</v>
      </c>
      <c r="J239" t="s">
        <v>171</v>
      </c>
      <c r="K239" t="s">
        <v>123</v>
      </c>
      <c r="L239">
        <v>1</v>
      </c>
      <c r="M239" t="s">
        <v>132</v>
      </c>
      <c r="N239" t="s">
        <v>126</v>
      </c>
      <c r="O239" t="s">
        <v>214</v>
      </c>
      <c r="P239" t="s">
        <v>231</v>
      </c>
      <c r="Q239">
        <f>HYPERLINK("https://www.kayak.com/book/flight?code=orBCLUxRNs.ToX9mfccdpY.60696.6fcd38c64aec020386f9f449d41f084e&amp;h=c1e2914f3c77&amp;sub=F-3849522694867956249E09e58666b89&amp;pageOrigin=F..RP.FE.M14", "Book Me!")</f>
        <v>0</v>
      </c>
    </row>
    <row r="240" spans="1:17">
      <c r="A240" s="2">
        <v>45882</v>
      </c>
      <c r="B240" t="s">
        <v>28</v>
      </c>
      <c r="C240" t="s">
        <v>96</v>
      </c>
      <c r="D240" t="s">
        <v>123</v>
      </c>
      <c r="E240">
        <v>1</v>
      </c>
      <c r="F240" t="s">
        <v>126</v>
      </c>
      <c r="G240" t="s">
        <v>132</v>
      </c>
      <c r="H240" s="2">
        <v>45886</v>
      </c>
      <c r="I240" t="s">
        <v>138</v>
      </c>
      <c r="J240" t="s">
        <v>174</v>
      </c>
      <c r="K240" t="s">
        <v>123</v>
      </c>
      <c r="L240">
        <v>1</v>
      </c>
      <c r="M240" t="s">
        <v>132</v>
      </c>
      <c r="N240" t="s">
        <v>126</v>
      </c>
      <c r="O240" t="s">
        <v>213</v>
      </c>
      <c r="P240" t="s">
        <v>230</v>
      </c>
      <c r="Q240">
        <f>HYPERLINK("https://www.kayak.com/book/flight?code=orBCLUxRNs.ToX9mfccdpY.60696.7320f68f4c97eacfd7234fd4e3b8213d&amp;h=62139b8042fb&amp;sub=F6024389390227748747E09e58666b89&amp;pageOrigin=F..RP.FE.M15", "Book Me!")</f>
        <v>0</v>
      </c>
    </row>
    <row r="241" spans="1:17">
      <c r="A241" s="2">
        <v>45882</v>
      </c>
      <c r="B241" t="s">
        <v>28</v>
      </c>
      <c r="C241" t="s">
        <v>96</v>
      </c>
      <c r="D241" t="s">
        <v>123</v>
      </c>
      <c r="E241">
        <v>1</v>
      </c>
      <c r="F241" t="s">
        <v>126</v>
      </c>
      <c r="G241" t="s">
        <v>132</v>
      </c>
      <c r="H241" s="2">
        <v>45886</v>
      </c>
      <c r="I241" t="s">
        <v>138</v>
      </c>
      <c r="J241" t="s">
        <v>174</v>
      </c>
      <c r="K241" t="s">
        <v>123</v>
      </c>
      <c r="L241">
        <v>1</v>
      </c>
      <c r="M241" t="s">
        <v>132</v>
      </c>
      <c r="N241" t="s">
        <v>126</v>
      </c>
      <c r="O241" t="s">
        <v>214</v>
      </c>
      <c r="P241" t="s">
        <v>231</v>
      </c>
      <c r="Q241">
        <f>HYPERLINK("https://www.kayak.com/book/flight?code=orBCLUxRNs.ToX9mfccdpY.54097.7320f68f4c97eacfd7234fd4e3b8213d&amp;h=517a6cb218a3&amp;sub=F6024389390191387850E09813b99a2a&amp;pageOrigin=F..RP.FE.M15", "Book Me!")</f>
        <v>0</v>
      </c>
    </row>
    <row r="242" spans="1:17">
      <c r="A242" s="2">
        <v>45882</v>
      </c>
      <c r="B242" t="s">
        <v>33</v>
      </c>
      <c r="C242" t="s">
        <v>94</v>
      </c>
      <c r="D242" t="s">
        <v>123</v>
      </c>
      <c r="E242">
        <v>1</v>
      </c>
      <c r="F242" t="s">
        <v>126</v>
      </c>
      <c r="G242" t="s">
        <v>132</v>
      </c>
      <c r="H242" s="2">
        <v>45886</v>
      </c>
      <c r="I242" t="s">
        <v>146</v>
      </c>
      <c r="J242" t="s">
        <v>133</v>
      </c>
      <c r="K242" t="s">
        <v>123</v>
      </c>
      <c r="L242">
        <v>1</v>
      </c>
      <c r="M242" t="s">
        <v>132</v>
      </c>
      <c r="N242" t="s">
        <v>126</v>
      </c>
      <c r="O242" t="s">
        <v>214</v>
      </c>
      <c r="P242" t="s">
        <v>231</v>
      </c>
      <c r="Q242">
        <f>HYPERLINK("https://www.kayak.com/book/flight?code=orBCLUxRNs.ToX9mfccdpY.72697.c0ef61a50d99de3ac81a52d43855c0cc&amp;h=bd00a0400af4&amp;sub=F6024389390907796694P01df0ccf505&amp;pageOrigin=F..RP.FE.M16", "Book Me!")</f>
        <v>0</v>
      </c>
    </row>
    <row r="243" spans="1:17">
      <c r="A243" s="2">
        <v>45882</v>
      </c>
      <c r="B243" t="s">
        <v>33</v>
      </c>
      <c r="C243" t="s">
        <v>94</v>
      </c>
      <c r="D243" t="s">
        <v>123</v>
      </c>
      <c r="E243">
        <v>1</v>
      </c>
      <c r="F243" t="s">
        <v>126</v>
      </c>
      <c r="G243" t="s">
        <v>132</v>
      </c>
      <c r="H243" s="2">
        <v>45886</v>
      </c>
      <c r="I243" t="s">
        <v>146</v>
      </c>
      <c r="J243" t="s">
        <v>133</v>
      </c>
      <c r="K243" t="s">
        <v>123</v>
      </c>
      <c r="L243">
        <v>1</v>
      </c>
      <c r="M243" t="s">
        <v>132</v>
      </c>
      <c r="N243" t="s">
        <v>126</v>
      </c>
      <c r="O243" t="s">
        <v>217</v>
      </c>
      <c r="P243" t="s">
        <v>244</v>
      </c>
      <c r="Q243">
        <f>HYPERLINK("https://www.kayak.com/book/flight?code=orBCLUxRNs.ToX9mfccdpY.60696.c0ef61a50d99de3ac81a52d43855c0cc&amp;h=39fd3bc7c92d&amp;sub=F6024389391529192076E09e58666b89&amp;pageOrigin=F..RP.FE.M16", "Book Me!")</f>
        <v>0</v>
      </c>
    </row>
    <row r="244" spans="1:17">
      <c r="A244" s="2">
        <v>45882</v>
      </c>
      <c r="B244" t="s">
        <v>33</v>
      </c>
      <c r="C244" t="s">
        <v>94</v>
      </c>
      <c r="D244" t="s">
        <v>123</v>
      </c>
      <c r="E244">
        <v>1</v>
      </c>
      <c r="F244" t="s">
        <v>126</v>
      </c>
      <c r="G244" t="s">
        <v>132</v>
      </c>
      <c r="H244" s="2">
        <v>45886</v>
      </c>
      <c r="I244" t="s">
        <v>147</v>
      </c>
      <c r="J244" t="s">
        <v>175</v>
      </c>
      <c r="K244" t="s">
        <v>123</v>
      </c>
      <c r="L244">
        <v>1</v>
      </c>
      <c r="M244" t="s">
        <v>132</v>
      </c>
      <c r="N244" t="s">
        <v>126</v>
      </c>
      <c r="O244" t="s">
        <v>214</v>
      </c>
      <c r="P244" t="s">
        <v>244</v>
      </c>
      <c r="Q244">
        <f>HYPERLINK("https://www.kayak.com/book/flight?code=orBCLUxRNs.ToX9mfccdpY.84697.6f6758c3848869e6a97ee30b88ce7db0&amp;h=b3ae70a78934&amp;sub=F6024389390710356346P00883afe4f7&amp;pageOrigin=F..RP.FE.M18", "Book Me!")</f>
        <v>0</v>
      </c>
    </row>
    <row r="245" spans="1:17">
      <c r="A245" s="2">
        <v>45882</v>
      </c>
      <c r="B245" t="s">
        <v>33</v>
      </c>
      <c r="C245" t="s">
        <v>94</v>
      </c>
      <c r="D245" t="s">
        <v>123</v>
      </c>
      <c r="E245">
        <v>1</v>
      </c>
      <c r="F245" t="s">
        <v>126</v>
      </c>
      <c r="G245" t="s">
        <v>132</v>
      </c>
      <c r="H245" s="2">
        <v>45886</v>
      </c>
      <c r="I245" t="s">
        <v>147</v>
      </c>
      <c r="J245" t="s">
        <v>175</v>
      </c>
      <c r="K245" t="s">
        <v>123</v>
      </c>
      <c r="L245">
        <v>1</v>
      </c>
      <c r="M245" t="s">
        <v>132</v>
      </c>
      <c r="N245" t="s">
        <v>126</v>
      </c>
      <c r="O245" t="s">
        <v>217</v>
      </c>
      <c r="P245" t="s">
        <v>245</v>
      </c>
      <c r="Q245">
        <f>HYPERLINK("https://www.kayak.com/book/flight?code=orBCLUxRNs.ToX9mfccdpY.72697.6f6758c3848869e6a97ee30b88ce7db0&amp;h=78b41e74b81e&amp;sub=F6024389390695012783E0e09e4c9961&amp;pageOrigin=F..RP.FE.M18", "Book Me!")</f>
        <v>0</v>
      </c>
    </row>
    <row r="246" spans="1:17">
      <c r="A246" s="2">
        <v>45882</v>
      </c>
      <c r="B246" t="s">
        <v>28</v>
      </c>
      <c r="C246" t="s">
        <v>56</v>
      </c>
      <c r="D246" t="s">
        <v>123</v>
      </c>
      <c r="E246">
        <v>1</v>
      </c>
      <c r="F246" t="s">
        <v>126</v>
      </c>
      <c r="G246" t="s">
        <v>132</v>
      </c>
      <c r="H246" s="2">
        <v>45886</v>
      </c>
      <c r="I246" t="s">
        <v>29</v>
      </c>
      <c r="J246" t="s">
        <v>171</v>
      </c>
      <c r="K246" t="s">
        <v>123</v>
      </c>
      <c r="L246">
        <v>1</v>
      </c>
      <c r="M246" t="s">
        <v>132</v>
      </c>
      <c r="N246" t="s">
        <v>126</v>
      </c>
      <c r="O246" t="s">
        <v>213</v>
      </c>
      <c r="P246" t="s">
        <v>230</v>
      </c>
      <c r="Q246">
        <f>HYPERLINK("https://www.kayak.com/book/flight?code=orBCLUxRNs.ToX9mfccdpY.54097.d6759c9f5a340c774b0722546b1b4c12&amp;h=9045a7fd056b&amp;sub=F6024389392312876995E09813b99a2a&amp;pageOrigin=F..RP.FE.M19", "Book Me!")</f>
        <v>0</v>
      </c>
    </row>
    <row r="247" spans="1:17">
      <c r="A247" s="2">
        <v>45882</v>
      </c>
      <c r="B247" t="s">
        <v>28</v>
      </c>
      <c r="C247" t="s">
        <v>56</v>
      </c>
      <c r="D247" t="s">
        <v>123</v>
      </c>
      <c r="E247">
        <v>1</v>
      </c>
      <c r="F247" t="s">
        <v>126</v>
      </c>
      <c r="G247" t="s">
        <v>132</v>
      </c>
      <c r="H247" s="2">
        <v>45886</v>
      </c>
      <c r="I247" t="s">
        <v>29</v>
      </c>
      <c r="J247" t="s">
        <v>171</v>
      </c>
      <c r="K247" t="s">
        <v>123</v>
      </c>
      <c r="L247">
        <v>1</v>
      </c>
      <c r="M247" t="s">
        <v>132</v>
      </c>
      <c r="N247" t="s">
        <v>126</v>
      </c>
      <c r="O247" t="s">
        <v>214</v>
      </c>
      <c r="P247" t="s">
        <v>231</v>
      </c>
      <c r="Q247">
        <f>HYPERLINK("https://www.kayak.com/book/flight?code=orBCLUxRNs.ToX9mfccdpY.60696.d6759c9f5a340c774b0722546b1b4c12&amp;h=b9529fea171e&amp;sub=F6024389392609564575E09e58666b89&amp;pageOrigin=F..RP.FE.M19", "Book Me!")</f>
        <v>0</v>
      </c>
    </row>
    <row r="248" spans="1:17">
      <c r="A248" s="2">
        <v>45882</v>
      </c>
      <c r="B248" t="s">
        <v>33</v>
      </c>
      <c r="C248" t="s">
        <v>94</v>
      </c>
      <c r="D248" t="s">
        <v>123</v>
      </c>
      <c r="E248">
        <v>1</v>
      </c>
      <c r="F248" t="s">
        <v>126</v>
      </c>
      <c r="G248" t="s">
        <v>132</v>
      </c>
      <c r="H248" s="2">
        <v>45886</v>
      </c>
      <c r="I248" t="s">
        <v>53</v>
      </c>
      <c r="J248" t="s">
        <v>106</v>
      </c>
      <c r="K248" t="s">
        <v>123</v>
      </c>
      <c r="L248">
        <v>1</v>
      </c>
      <c r="M248" t="s">
        <v>132</v>
      </c>
      <c r="N248" t="s">
        <v>126</v>
      </c>
      <c r="O248" t="s">
        <v>213</v>
      </c>
      <c r="P248" t="s">
        <v>230</v>
      </c>
      <c r="Q248">
        <f>HYPERLINK("https://www.kayak.com/book/flight?code=orBCLUxRNs.ToX9mfccdpY.60696.10a5b920e05eca6d8c9ea05f4aac3f1e&amp;h=0f6fbdccc085&amp;sub=F6024389391110118946E09e58666b89&amp;pageOrigin=F..RP.FE.M20", "Book Me!")</f>
        <v>0</v>
      </c>
    </row>
    <row r="249" spans="1:17">
      <c r="A249" s="2">
        <v>45882</v>
      </c>
      <c r="B249" t="s">
        <v>33</v>
      </c>
      <c r="C249" t="s">
        <v>94</v>
      </c>
      <c r="D249" t="s">
        <v>123</v>
      </c>
      <c r="E249">
        <v>1</v>
      </c>
      <c r="F249" t="s">
        <v>126</v>
      </c>
      <c r="G249" t="s">
        <v>132</v>
      </c>
      <c r="H249" s="2">
        <v>45886</v>
      </c>
      <c r="I249" t="s">
        <v>53</v>
      </c>
      <c r="J249" t="s">
        <v>106</v>
      </c>
      <c r="K249" t="s">
        <v>123</v>
      </c>
      <c r="L249">
        <v>1</v>
      </c>
      <c r="M249" t="s">
        <v>132</v>
      </c>
      <c r="N249" t="s">
        <v>126</v>
      </c>
      <c r="O249" t="s">
        <v>214</v>
      </c>
      <c r="P249" t="s">
        <v>231</v>
      </c>
      <c r="Q249">
        <f>HYPERLINK("https://www.kayak.com/book/flight?code=orBCLUxRNs.ToX9mfccdpY.54097.10a5b920e05eca6d8c9ea05f4aac3f1e&amp;h=07162879f66a&amp;sub=F6024389390947834525E09813b99a2a&amp;pageOrigin=F..RP.FE.M20", "Book Me!")</f>
        <v>0</v>
      </c>
    </row>
    <row r="250" spans="1:17">
      <c r="A250" s="2">
        <v>45883</v>
      </c>
      <c r="B250" t="s">
        <v>34</v>
      </c>
      <c r="C250" t="s">
        <v>93</v>
      </c>
      <c r="D250" t="s">
        <v>123</v>
      </c>
      <c r="E250">
        <v>1</v>
      </c>
      <c r="F250" t="s">
        <v>127</v>
      </c>
      <c r="G250" t="s">
        <v>131</v>
      </c>
      <c r="H250" s="2">
        <v>45886</v>
      </c>
      <c r="I250" t="s">
        <v>58</v>
      </c>
      <c r="J250" t="s">
        <v>176</v>
      </c>
      <c r="K250" t="s">
        <v>123</v>
      </c>
      <c r="L250">
        <v>1</v>
      </c>
      <c r="M250" t="s">
        <v>131</v>
      </c>
      <c r="N250" t="s">
        <v>127</v>
      </c>
      <c r="O250" t="s">
        <v>213</v>
      </c>
      <c r="P250" t="s">
        <v>246</v>
      </c>
      <c r="Q250">
        <f>HYPERLINK("https://www.kayak.com/book/flight?code=orCiEsFrA9.ToX9mfccdpY.34594.b4f360a976365b04018dca1c64a12f1b&amp;h=a0cfb981cb36&amp;sub=F8368581557803794998E09a049bd379&amp;pageOrigin=F..RP.FE.M1", "Book Me!")</f>
        <v>0</v>
      </c>
    </row>
    <row r="251" spans="1:17">
      <c r="A251" s="2">
        <v>45883</v>
      </c>
      <c r="B251" t="s">
        <v>34</v>
      </c>
      <c r="C251" t="s">
        <v>93</v>
      </c>
      <c r="D251" t="s">
        <v>123</v>
      </c>
      <c r="E251">
        <v>1</v>
      </c>
      <c r="F251" t="s">
        <v>127</v>
      </c>
      <c r="G251" t="s">
        <v>131</v>
      </c>
      <c r="H251" s="2">
        <v>45886</v>
      </c>
      <c r="I251" t="s">
        <v>58</v>
      </c>
      <c r="J251" t="s">
        <v>176</v>
      </c>
      <c r="K251" t="s">
        <v>123</v>
      </c>
      <c r="L251">
        <v>1</v>
      </c>
      <c r="M251" t="s">
        <v>131</v>
      </c>
      <c r="N251" t="s">
        <v>127</v>
      </c>
      <c r="O251" t="s">
        <v>214</v>
      </c>
      <c r="P251" t="s">
        <v>247</v>
      </c>
      <c r="Q251">
        <f>HYPERLINK("https://www.kayak.com/book/flight?code=orCiEsFrA9.ToX9mfccdpY.41595.b4f360a976365b04018dca1c64a12f1b&amp;h=6a902e636bc8&amp;sub=F8368581557621867050E0d59c08e88f&amp;pageOrigin=F..RP.FE.M1", "Book Me!")</f>
        <v>0</v>
      </c>
    </row>
    <row r="252" spans="1:17">
      <c r="A252" s="2">
        <v>45883</v>
      </c>
      <c r="B252" t="s">
        <v>35</v>
      </c>
      <c r="C252" t="s">
        <v>82</v>
      </c>
      <c r="D252" t="s">
        <v>122</v>
      </c>
      <c r="E252">
        <v>1</v>
      </c>
      <c r="F252" t="s">
        <v>127</v>
      </c>
      <c r="G252" t="s">
        <v>131</v>
      </c>
      <c r="H252" s="2">
        <v>45886</v>
      </c>
      <c r="I252" t="s">
        <v>135</v>
      </c>
      <c r="J252" t="s">
        <v>177</v>
      </c>
      <c r="K252" t="s">
        <v>122</v>
      </c>
      <c r="L252">
        <v>1</v>
      </c>
      <c r="M252" t="s">
        <v>131</v>
      </c>
      <c r="N252" t="s">
        <v>127</v>
      </c>
      <c r="O252" t="s">
        <v>213</v>
      </c>
      <c r="P252" t="s">
        <v>247</v>
      </c>
      <c r="Q252">
        <f>HYPERLINK("https://www.kayak.com/book/flight?code=orCiEsFrA9.sIt2B02c_IY.41595.af536065837be9b8dc762f3d066874f5&amp;h=ee1de324a264&amp;sub=F-6597517982146688688E004fea184b8&amp;pageOrigin=F..RP.FE.M2", "Book Me!")</f>
        <v>0</v>
      </c>
    </row>
    <row r="253" spans="1:17">
      <c r="A253" s="2">
        <v>45883</v>
      </c>
      <c r="B253" t="s">
        <v>35</v>
      </c>
      <c r="C253" t="s">
        <v>82</v>
      </c>
      <c r="D253" t="s">
        <v>122</v>
      </c>
      <c r="E253">
        <v>1</v>
      </c>
      <c r="F253" t="s">
        <v>127</v>
      </c>
      <c r="G253" t="s">
        <v>131</v>
      </c>
      <c r="H253" s="2">
        <v>45886</v>
      </c>
      <c r="I253" t="s">
        <v>135</v>
      </c>
      <c r="J253" t="s">
        <v>177</v>
      </c>
      <c r="K253" t="s">
        <v>122</v>
      </c>
      <c r="L253">
        <v>1</v>
      </c>
      <c r="M253" t="s">
        <v>131</v>
      </c>
      <c r="N253" t="s">
        <v>127</v>
      </c>
      <c r="O253" t="s">
        <v>214</v>
      </c>
      <c r="P253" t="s">
        <v>248</v>
      </c>
      <c r="Q253">
        <f>HYPERLINK("https://www.kayak.com/book/flight?code=orCiEsFrA9.sIt2B02c_IY.48594.af536065837be9b8dc762f3d066874f5&amp;h=0f4ec431792c&amp;sub=F-6597517981204458909E0bc0fffcdad&amp;pageOrigin=F..RP.FE.M2", "Book Me!")</f>
        <v>0</v>
      </c>
    </row>
    <row r="254" spans="1:17">
      <c r="A254" s="2">
        <v>45883</v>
      </c>
      <c r="B254" t="s">
        <v>36</v>
      </c>
      <c r="C254" t="s">
        <v>89</v>
      </c>
      <c r="D254" t="s">
        <v>123</v>
      </c>
      <c r="E254">
        <v>1</v>
      </c>
      <c r="F254" t="s">
        <v>127</v>
      </c>
      <c r="G254" t="s">
        <v>131</v>
      </c>
      <c r="H254" s="2">
        <v>45886</v>
      </c>
      <c r="I254" t="s">
        <v>58</v>
      </c>
      <c r="J254" t="s">
        <v>176</v>
      </c>
      <c r="K254" t="s">
        <v>123</v>
      </c>
      <c r="L254">
        <v>1</v>
      </c>
      <c r="M254" t="s">
        <v>131</v>
      </c>
      <c r="N254" t="s">
        <v>127</v>
      </c>
      <c r="O254" t="s">
        <v>213</v>
      </c>
      <c r="P254" t="s">
        <v>246</v>
      </c>
      <c r="Q254">
        <f>HYPERLINK("https://www.kayak.com/book/flight?code=orCiEsFrA9.ToX9mfccdpY.34594.0183115ce839178f1fead6c891748920&amp;h=c2cfdd6cf710&amp;sub=F8368581558164321012E09a049bd379&amp;pageOrigin=F..RP.FE.M3", "Book Me!")</f>
        <v>0</v>
      </c>
    </row>
    <row r="255" spans="1:17">
      <c r="A255" s="2">
        <v>45883</v>
      </c>
      <c r="B255" t="s">
        <v>36</v>
      </c>
      <c r="C255" t="s">
        <v>89</v>
      </c>
      <c r="D255" t="s">
        <v>123</v>
      </c>
      <c r="E255">
        <v>1</v>
      </c>
      <c r="F255" t="s">
        <v>127</v>
      </c>
      <c r="G255" t="s">
        <v>131</v>
      </c>
      <c r="H255" s="2">
        <v>45886</v>
      </c>
      <c r="I255" t="s">
        <v>58</v>
      </c>
      <c r="J255" t="s">
        <v>176</v>
      </c>
      <c r="K255" t="s">
        <v>123</v>
      </c>
      <c r="L255">
        <v>1</v>
      </c>
      <c r="M255" t="s">
        <v>131</v>
      </c>
      <c r="N255" t="s">
        <v>127</v>
      </c>
      <c r="O255" t="s">
        <v>214</v>
      </c>
      <c r="P255" t="s">
        <v>247</v>
      </c>
      <c r="Q255">
        <f>HYPERLINK("https://www.kayak.com/book/flight?code=orCiEsFrA9.ToX9mfccdpY.41595.0183115ce839178f1fead6c891748920&amp;h=127aec0ee00a&amp;sub=F8368581559356834986E0d59c08e88f&amp;pageOrigin=F..RP.FE.M3", "Book Me!")</f>
        <v>0</v>
      </c>
    </row>
    <row r="256" spans="1:17">
      <c r="A256" s="2">
        <v>45883</v>
      </c>
      <c r="B256" t="s">
        <v>35</v>
      </c>
      <c r="C256" t="s">
        <v>82</v>
      </c>
      <c r="D256" t="s">
        <v>122</v>
      </c>
      <c r="E256">
        <v>1</v>
      </c>
      <c r="F256" t="s">
        <v>127</v>
      </c>
      <c r="G256" t="s">
        <v>131</v>
      </c>
      <c r="H256" s="2">
        <v>45886</v>
      </c>
      <c r="I256" t="s">
        <v>133</v>
      </c>
      <c r="J256" t="s">
        <v>178</v>
      </c>
      <c r="K256" t="s">
        <v>122</v>
      </c>
      <c r="L256">
        <v>1</v>
      </c>
      <c r="M256" t="s">
        <v>131</v>
      </c>
      <c r="N256" t="s">
        <v>127</v>
      </c>
      <c r="O256" t="s">
        <v>213</v>
      </c>
      <c r="P256" t="s">
        <v>247</v>
      </c>
      <c r="Q256">
        <f>HYPERLINK("https://www.kayak.com/book/flight?code=orCiEsFrA9.sIt2B02c_IY.48594.db8dea4e5eeb5c272a11b603345c24a1&amp;h=dd4d35583cb7&amp;sub=F-6597517983595525523E0bc0fffcdad&amp;pageOrigin=F..RP.FE.M5", "Book Me!")</f>
        <v>0</v>
      </c>
    </row>
    <row r="257" spans="1:17">
      <c r="A257" s="2">
        <v>45883</v>
      </c>
      <c r="B257" t="s">
        <v>35</v>
      </c>
      <c r="C257" t="s">
        <v>82</v>
      </c>
      <c r="D257" t="s">
        <v>122</v>
      </c>
      <c r="E257">
        <v>1</v>
      </c>
      <c r="F257" t="s">
        <v>127</v>
      </c>
      <c r="G257" t="s">
        <v>131</v>
      </c>
      <c r="H257" s="2">
        <v>45886</v>
      </c>
      <c r="I257" t="s">
        <v>133</v>
      </c>
      <c r="J257" t="s">
        <v>178</v>
      </c>
      <c r="K257" t="s">
        <v>122</v>
      </c>
      <c r="L257">
        <v>1</v>
      </c>
      <c r="M257" t="s">
        <v>131</v>
      </c>
      <c r="N257" t="s">
        <v>127</v>
      </c>
      <c r="O257" t="s">
        <v>214</v>
      </c>
      <c r="P257" t="s">
        <v>248</v>
      </c>
      <c r="Q257">
        <f>HYPERLINK("https://www.kayak.com/book/flight?code=orCiEsFrA9.sIt2B02c_IY.41595.db8dea4e5eeb5c272a11b603345c24a1&amp;h=49d33ae396bf&amp;sub=F-6597517984452987389E004fea184b8&amp;pageOrigin=F..RP.FE.M5", "Book Me!")</f>
        <v>0</v>
      </c>
    </row>
    <row r="258" spans="1:17">
      <c r="A258" s="2">
        <v>45883</v>
      </c>
      <c r="B258" t="s">
        <v>34</v>
      </c>
      <c r="C258" t="s">
        <v>93</v>
      </c>
      <c r="D258" t="s">
        <v>123</v>
      </c>
      <c r="E258">
        <v>1</v>
      </c>
      <c r="F258" t="s">
        <v>127</v>
      </c>
      <c r="G258" t="s">
        <v>131</v>
      </c>
      <c r="H258" s="2">
        <v>45886</v>
      </c>
      <c r="I258" t="s">
        <v>29</v>
      </c>
      <c r="J258" t="s">
        <v>179</v>
      </c>
      <c r="K258" t="s">
        <v>123</v>
      </c>
      <c r="L258">
        <v>1</v>
      </c>
      <c r="M258" t="s">
        <v>131</v>
      </c>
      <c r="N258" t="s">
        <v>127</v>
      </c>
      <c r="O258" t="s">
        <v>213</v>
      </c>
      <c r="P258" t="s">
        <v>246</v>
      </c>
      <c r="Q258">
        <f>HYPERLINK("https://www.kayak.com/book/flight?code=orCiEsFrA9.ToX9mfccdpY.41595.308fac24f80c0321949bddb0ccba76b8&amp;h=8c58e3f6d983&amp;sub=F8368581558074321916E0d59c08e88f&amp;pageOrigin=F..RP.FE.M7", "Book Me!")</f>
        <v>0</v>
      </c>
    </row>
    <row r="259" spans="1:17">
      <c r="A259" s="2">
        <v>45883</v>
      </c>
      <c r="B259" t="s">
        <v>34</v>
      </c>
      <c r="C259" t="s">
        <v>93</v>
      </c>
      <c r="D259" t="s">
        <v>123</v>
      </c>
      <c r="E259">
        <v>1</v>
      </c>
      <c r="F259" t="s">
        <v>127</v>
      </c>
      <c r="G259" t="s">
        <v>131</v>
      </c>
      <c r="H259" s="2">
        <v>45886</v>
      </c>
      <c r="I259" t="s">
        <v>29</v>
      </c>
      <c r="J259" t="s">
        <v>179</v>
      </c>
      <c r="K259" t="s">
        <v>123</v>
      </c>
      <c r="L259">
        <v>1</v>
      </c>
      <c r="M259" t="s">
        <v>131</v>
      </c>
      <c r="N259" t="s">
        <v>127</v>
      </c>
      <c r="O259" t="s">
        <v>214</v>
      </c>
      <c r="P259" t="s">
        <v>247</v>
      </c>
      <c r="Q259">
        <f>HYPERLINK("https://www.kayak.com/book/flight?code=orCiEsFrA9.ToX9mfccdpY.34594.308fac24f80c0321949bddb0ccba76b8&amp;h=6cc222e04a9b&amp;sub=F8368581556937710045E09a049bd379&amp;pageOrigin=F..RP.FE.M7", "Book Me!")</f>
        <v>0</v>
      </c>
    </row>
    <row r="260" spans="1:17">
      <c r="A260" s="2">
        <v>45883</v>
      </c>
      <c r="B260" t="s">
        <v>37</v>
      </c>
      <c r="C260" t="s">
        <v>64</v>
      </c>
      <c r="D260" t="s">
        <v>122</v>
      </c>
      <c r="E260">
        <v>1</v>
      </c>
      <c r="F260" t="s">
        <v>127</v>
      </c>
      <c r="G260" t="s">
        <v>131</v>
      </c>
      <c r="H260" s="2">
        <v>45886</v>
      </c>
      <c r="I260" t="s">
        <v>133</v>
      </c>
      <c r="J260" t="s">
        <v>178</v>
      </c>
      <c r="K260" t="s">
        <v>122</v>
      </c>
      <c r="L260">
        <v>1</v>
      </c>
      <c r="M260" t="s">
        <v>131</v>
      </c>
      <c r="N260" t="s">
        <v>127</v>
      </c>
      <c r="O260" t="s">
        <v>213</v>
      </c>
      <c r="P260" t="s">
        <v>247</v>
      </c>
      <c r="Q260">
        <f>HYPERLINK("https://www.kayak.com/book/flight?code=orCiEsFrA9.sIt2B02c_IY.41595.d4ac4404abe25a12ed607546a9a2a9f3&amp;h=ba7bf16ae662&amp;sub=F-6597517984300486941E004fea184b8&amp;pageOrigin=F..RP.FE.M8", "Book Me!")</f>
        <v>0</v>
      </c>
    </row>
    <row r="261" spans="1:17">
      <c r="A261" s="2">
        <v>45883</v>
      </c>
      <c r="B261" t="s">
        <v>37</v>
      </c>
      <c r="C261" t="s">
        <v>64</v>
      </c>
      <c r="D261" t="s">
        <v>122</v>
      </c>
      <c r="E261">
        <v>1</v>
      </c>
      <c r="F261" t="s">
        <v>127</v>
      </c>
      <c r="G261" t="s">
        <v>131</v>
      </c>
      <c r="H261" s="2">
        <v>45886</v>
      </c>
      <c r="I261" t="s">
        <v>133</v>
      </c>
      <c r="J261" t="s">
        <v>178</v>
      </c>
      <c r="K261" t="s">
        <v>122</v>
      </c>
      <c r="L261">
        <v>1</v>
      </c>
      <c r="M261" t="s">
        <v>131</v>
      </c>
      <c r="N261" t="s">
        <v>127</v>
      </c>
      <c r="O261" t="s">
        <v>214</v>
      </c>
      <c r="P261" t="s">
        <v>248</v>
      </c>
      <c r="Q261">
        <f>HYPERLINK("https://www.kayak.com/book/flight?code=orCiEsFrA9.sIt2B02c_IY.48594.d4ac4404abe25a12ed607546a9a2a9f3&amp;h=74ff0d42c122&amp;sub=F-6597517981930858460E0bc0fffcdad&amp;pageOrigin=F..RP.FE.M8", "Book Me!")</f>
        <v>0</v>
      </c>
    </row>
    <row r="262" spans="1:17">
      <c r="A262" s="2">
        <v>45883</v>
      </c>
      <c r="B262" t="s">
        <v>36</v>
      </c>
      <c r="C262" t="s">
        <v>89</v>
      </c>
      <c r="D262" t="s">
        <v>123</v>
      </c>
      <c r="E262">
        <v>1</v>
      </c>
      <c r="F262" t="s">
        <v>127</v>
      </c>
      <c r="G262" t="s">
        <v>131</v>
      </c>
      <c r="H262" s="2">
        <v>45886</v>
      </c>
      <c r="I262" t="s">
        <v>29</v>
      </c>
      <c r="J262" t="s">
        <v>179</v>
      </c>
      <c r="K262" t="s">
        <v>123</v>
      </c>
      <c r="L262">
        <v>1</v>
      </c>
      <c r="M262" t="s">
        <v>131</v>
      </c>
      <c r="N262" t="s">
        <v>127</v>
      </c>
      <c r="O262" t="s">
        <v>213</v>
      </c>
      <c r="P262" t="s">
        <v>246</v>
      </c>
      <c r="Q262">
        <f>HYPERLINK("https://www.kayak.com/book/flight?code=orCiEsFrA9.ToX9mfccdpY.41595.003c22edd2c82af355a3963993ce93f4&amp;h=793ecbcd32a2&amp;sub=F8368581557131480806E0d59c08e88f&amp;pageOrigin=F..RP.FE.M9", "Book Me!")</f>
        <v>0</v>
      </c>
    </row>
    <row r="263" spans="1:17">
      <c r="A263" s="2">
        <v>45883</v>
      </c>
      <c r="B263" t="s">
        <v>36</v>
      </c>
      <c r="C263" t="s">
        <v>89</v>
      </c>
      <c r="D263" t="s">
        <v>123</v>
      </c>
      <c r="E263">
        <v>1</v>
      </c>
      <c r="F263" t="s">
        <v>127</v>
      </c>
      <c r="G263" t="s">
        <v>131</v>
      </c>
      <c r="H263" s="2">
        <v>45886</v>
      </c>
      <c r="I263" t="s">
        <v>29</v>
      </c>
      <c r="J263" t="s">
        <v>179</v>
      </c>
      <c r="K263" t="s">
        <v>123</v>
      </c>
      <c r="L263">
        <v>1</v>
      </c>
      <c r="M263" t="s">
        <v>131</v>
      </c>
      <c r="N263" t="s">
        <v>127</v>
      </c>
      <c r="O263" t="s">
        <v>214</v>
      </c>
      <c r="P263" t="s">
        <v>247</v>
      </c>
      <c r="Q263">
        <f>HYPERLINK("https://www.kayak.com/book/flight?code=orCiEsFrA9.ToX9mfccdpY.34594.003c22edd2c82af355a3963993ce93f4&amp;h=67549f243802&amp;sub=F8368581558436486661E09a049bd379&amp;pageOrigin=F..RP.FE.M9", "Book Me!")</f>
        <v>0</v>
      </c>
    </row>
    <row r="264" spans="1:17">
      <c r="A264" s="2">
        <v>45883</v>
      </c>
      <c r="B264" t="s">
        <v>37</v>
      </c>
      <c r="C264" t="s">
        <v>64</v>
      </c>
      <c r="D264" t="s">
        <v>122</v>
      </c>
      <c r="E264">
        <v>1</v>
      </c>
      <c r="F264" t="s">
        <v>127</v>
      </c>
      <c r="G264" t="s">
        <v>131</v>
      </c>
      <c r="H264" s="2">
        <v>45886</v>
      </c>
      <c r="I264" t="s">
        <v>135</v>
      </c>
      <c r="J264" t="s">
        <v>177</v>
      </c>
      <c r="K264" t="s">
        <v>122</v>
      </c>
      <c r="L264">
        <v>1</v>
      </c>
      <c r="M264" t="s">
        <v>131</v>
      </c>
      <c r="N264" t="s">
        <v>127</v>
      </c>
      <c r="O264" t="s">
        <v>213</v>
      </c>
      <c r="P264" t="s">
        <v>247</v>
      </c>
      <c r="Q264">
        <f>HYPERLINK("https://www.kayak.com/book/flight?code=orCiEsFrA9.sIt2B02c_IY.48594.800465f733f9d64fb3799490e7662148&amp;h=0dbe817689a0&amp;sub=F-6597517981654415745E0bc0fffcdad&amp;pageOrigin=F..RP.FE.M10", "Book Me!")</f>
        <v>0</v>
      </c>
    </row>
    <row r="265" spans="1:17">
      <c r="A265" s="2">
        <v>45883</v>
      </c>
      <c r="B265" t="s">
        <v>37</v>
      </c>
      <c r="C265" t="s">
        <v>64</v>
      </c>
      <c r="D265" t="s">
        <v>122</v>
      </c>
      <c r="E265">
        <v>1</v>
      </c>
      <c r="F265" t="s">
        <v>127</v>
      </c>
      <c r="G265" t="s">
        <v>131</v>
      </c>
      <c r="H265" s="2">
        <v>45886</v>
      </c>
      <c r="I265" t="s">
        <v>135</v>
      </c>
      <c r="J265" t="s">
        <v>177</v>
      </c>
      <c r="K265" t="s">
        <v>122</v>
      </c>
      <c r="L265">
        <v>1</v>
      </c>
      <c r="M265" t="s">
        <v>131</v>
      </c>
      <c r="N265" t="s">
        <v>127</v>
      </c>
      <c r="O265" t="s">
        <v>214</v>
      </c>
      <c r="P265" t="s">
        <v>248</v>
      </c>
      <c r="Q265">
        <f>HYPERLINK("https://www.kayak.com/book/flight?code=orCiEsFrA9.sIt2B02c_IY.41595.800465f733f9d64fb3799490e7662148&amp;h=ad453b711fc5&amp;sub=F-6597517983281108543E004fea184b8&amp;pageOrigin=F..RP.FE.M10", "Book Me!")</f>
        <v>0</v>
      </c>
    </row>
    <row r="266" spans="1:17">
      <c r="A266" s="2">
        <v>45883</v>
      </c>
      <c r="B266" t="s">
        <v>38</v>
      </c>
      <c r="C266" t="s">
        <v>84</v>
      </c>
      <c r="D266" t="s">
        <v>122</v>
      </c>
      <c r="E266">
        <v>1</v>
      </c>
      <c r="F266" t="s">
        <v>127</v>
      </c>
      <c r="G266" t="s">
        <v>131</v>
      </c>
      <c r="H266" s="2">
        <v>45886</v>
      </c>
      <c r="I266" t="s">
        <v>135</v>
      </c>
      <c r="J266" t="s">
        <v>177</v>
      </c>
      <c r="K266" t="s">
        <v>122</v>
      </c>
      <c r="L266">
        <v>1</v>
      </c>
      <c r="M266" t="s">
        <v>131</v>
      </c>
      <c r="N266" t="s">
        <v>127</v>
      </c>
      <c r="O266" t="s">
        <v>213</v>
      </c>
      <c r="P266" t="s">
        <v>247</v>
      </c>
      <c r="Q266">
        <f>HYPERLINK("https://www.kayak.com/book/flight?code=orCiEsFrA9.sIt2B02c_IY.41595.42045d921f20d66b541980453eaefd7f&amp;h=7d5cf9abe6ff&amp;sub=F-6597517984788473582E004fea184b8&amp;pageOrigin=F..RP.FE.M12", "Book Me!")</f>
        <v>0</v>
      </c>
    </row>
    <row r="267" spans="1:17">
      <c r="A267" s="2">
        <v>45883</v>
      </c>
      <c r="B267" t="s">
        <v>38</v>
      </c>
      <c r="C267" t="s">
        <v>84</v>
      </c>
      <c r="D267" t="s">
        <v>122</v>
      </c>
      <c r="E267">
        <v>1</v>
      </c>
      <c r="F267" t="s">
        <v>127</v>
      </c>
      <c r="G267" t="s">
        <v>131</v>
      </c>
      <c r="H267" s="2">
        <v>45886</v>
      </c>
      <c r="I267" t="s">
        <v>135</v>
      </c>
      <c r="J267" t="s">
        <v>177</v>
      </c>
      <c r="K267" t="s">
        <v>122</v>
      </c>
      <c r="L267">
        <v>1</v>
      </c>
      <c r="M267" t="s">
        <v>131</v>
      </c>
      <c r="N267" t="s">
        <v>127</v>
      </c>
      <c r="O267" t="s">
        <v>214</v>
      </c>
      <c r="P267" t="s">
        <v>248</v>
      </c>
      <c r="Q267">
        <f>HYPERLINK("https://www.kayak.com/book/flight?code=orCiEsFrA9.sIt2B02c_IY.48594.42045d921f20d66b541980453eaefd7f&amp;h=1818708d90b1&amp;sub=F-6597517981260573734E0bc0fffcdad&amp;pageOrigin=F..RP.FE.M12", "Book Me!")</f>
        <v>0</v>
      </c>
    </row>
    <row r="268" spans="1:17">
      <c r="A268" s="2">
        <v>45883</v>
      </c>
      <c r="B268" t="s">
        <v>38</v>
      </c>
      <c r="C268" t="s">
        <v>84</v>
      </c>
      <c r="D268" t="s">
        <v>122</v>
      </c>
      <c r="E268">
        <v>1</v>
      </c>
      <c r="F268" t="s">
        <v>127</v>
      </c>
      <c r="G268" t="s">
        <v>131</v>
      </c>
      <c r="H268" s="2">
        <v>45886</v>
      </c>
      <c r="I268" t="s">
        <v>133</v>
      </c>
      <c r="J268" t="s">
        <v>178</v>
      </c>
      <c r="K268" t="s">
        <v>122</v>
      </c>
      <c r="L268">
        <v>1</v>
      </c>
      <c r="M268" t="s">
        <v>131</v>
      </c>
      <c r="N268" t="s">
        <v>127</v>
      </c>
      <c r="O268" t="s">
        <v>213</v>
      </c>
      <c r="P268" t="s">
        <v>247</v>
      </c>
      <c r="Q268">
        <f>HYPERLINK("https://www.kayak.com/book/flight?code=orCiEsFrA9.sIt2B02c_IY.41595.564db9510d453c2592698d066b82bdac&amp;h=abe37dd6619f&amp;sub=F4429776096915325798E004fea184b8&amp;pageOrigin=F..RP.FE.M13", "Book Me!")</f>
        <v>0</v>
      </c>
    </row>
    <row r="269" spans="1:17">
      <c r="A269" s="2">
        <v>45883</v>
      </c>
      <c r="B269" t="s">
        <v>38</v>
      </c>
      <c r="C269" t="s">
        <v>84</v>
      </c>
      <c r="D269" t="s">
        <v>122</v>
      </c>
      <c r="E269">
        <v>1</v>
      </c>
      <c r="F269" t="s">
        <v>127</v>
      </c>
      <c r="G269" t="s">
        <v>131</v>
      </c>
      <c r="H269" s="2">
        <v>45886</v>
      </c>
      <c r="I269" t="s">
        <v>133</v>
      </c>
      <c r="J269" t="s">
        <v>178</v>
      </c>
      <c r="K269" t="s">
        <v>122</v>
      </c>
      <c r="L269">
        <v>1</v>
      </c>
      <c r="M269" t="s">
        <v>131</v>
      </c>
      <c r="N269" t="s">
        <v>127</v>
      </c>
      <c r="O269" t="s">
        <v>214</v>
      </c>
      <c r="P269" t="s">
        <v>248</v>
      </c>
      <c r="Q269">
        <f>HYPERLINK("https://www.kayak.com/book/flight?code=orCiEsFrA9.sIt2B02c_IY.48594.564db9510d453c2592698d066b82bdac&amp;h=bc4c9d58d63e&amp;sub=F4429776095475250643E0bc0fffcdad&amp;pageOrigin=F..RP.FE.M13", "Book Me!")</f>
        <v>0</v>
      </c>
    </row>
    <row r="270" spans="1:17">
      <c r="A270" s="2">
        <v>45883</v>
      </c>
      <c r="B270" t="s">
        <v>39</v>
      </c>
      <c r="C270" t="s">
        <v>96</v>
      </c>
      <c r="D270" t="s">
        <v>122</v>
      </c>
      <c r="E270">
        <v>1</v>
      </c>
      <c r="F270" t="s">
        <v>127</v>
      </c>
      <c r="G270" t="s">
        <v>131</v>
      </c>
      <c r="H270" s="2">
        <v>45886</v>
      </c>
      <c r="I270" t="s">
        <v>133</v>
      </c>
      <c r="J270" t="s">
        <v>178</v>
      </c>
      <c r="K270" t="s">
        <v>122</v>
      </c>
      <c r="L270">
        <v>1</v>
      </c>
      <c r="M270" t="s">
        <v>131</v>
      </c>
      <c r="N270" t="s">
        <v>127</v>
      </c>
      <c r="O270" t="s">
        <v>213</v>
      </c>
      <c r="P270" t="s">
        <v>247</v>
      </c>
      <c r="Q270">
        <f>HYPERLINK("https://www.kayak.com/book/flight?code=orCiEsFrA9.sIt2B02c_IY.48594.3042c5c80ee1814c06f6561424f7f713&amp;h=8b403eefea3e&amp;sub=F-3208857824595353890E0bc0fffcdad&amp;pageOrigin=F..RP.FE.M14", "Book Me!")</f>
        <v>0</v>
      </c>
    </row>
    <row r="271" spans="1:17">
      <c r="A271" s="2">
        <v>45883</v>
      </c>
      <c r="B271" t="s">
        <v>39</v>
      </c>
      <c r="C271" t="s">
        <v>96</v>
      </c>
      <c r="D271" t="s">
        <v>122</v>
      </c>
      <c r="E271">
        <v>1</v>
      </c>
      <c r="F271" t="s">
        <v>127</v>
      </c>
      <c r="G271" t="s">
        <v>131</v>
      </c>
      <c r="H271" s="2">
        <v>45886</v>
      </c>
      <c r="I271" t="s">
        <v>133</v>
      </c>
      <c r="J271" t="s">
        <v>178</v>
      </c>
      <c r="K271" t="s">
        <v>122</v>
      </c>
      <c r="L271">
        <v>1</v>
      </c>
      <c r="M271" t="s">
        <v>131</v>
      </c>
      <c r="N271" t="s">
        <v>127</v>
      </c>
      <c r="O271" t="s">
        <v>214</v>
      </c>
      <c r="P271" t="s">
        <v>248</v>
      </c>
      <c r="Q271">
        <f>HYPERLINK("https://www.kayak.com/book/flight?code=orCiEsFrA9.sIt2B02c_IY.41595.3042c5c80ee1814c06f6561424f7f713&amp;h=42e93bac27dd&amp;sub=F-3208857823734552957E004fea184b8&amp;pageOrigin=F..RP.FE.M14", "Book Me!")</f>
        <v>0</v>
      </c>
    </row>
    <row r="272" spans="1:17">
      <c r="A272" s="2">
        <v>45883</v>
      </c>
      <c r="B272" t="s">
        <v>39</v>
      </c>
      <c r="C272" t="s">
        <v>96</v>
      </c>
      <c r="D272" t="s">
        <v>122</v>
      </c>
      <c r="E272">
        <v>1</v>
      </c>
      <c r="F272" t="s">
        <v>127</v>
      </c>
      <c r="G272" t="s">
        <v>131</v>
      </c>
      <c r="H272" s="2">
        <v>45886</v>
      </c>
      <c r="I272" t="s">
        <v>135</v>
      </c>
      <c r="J272" t="s">
        <v>177</v>
      </c>
      <c r="K272" t="s">
        <v>122</v>
      </c>
      <c r="L272">
        <v>1</v>
      </c>
      <c r="M272" t="s">
        <v>131</v>
      </c>
      <c r="N272" t="s">
        <v>127</v>
      </c>
      <c r="O272" t="s">
        <v>213</v>
      </c>
      <c r="P272" t="s">
        <v>247</v>
      </c>
      <c r="Q272">
        <f>HYPERLINK("https://www.kayak.com/book/flight?code=orCiEsFrA9.sIt2B02c_IY.48594.eae91db9e907315e8a6b786bff801e9b&amp;h=ff1a23e7cc30&amp;sub=F-3208857822280318919E0bc0fffcdad&amp;pageOrigin=F..RP.FE.M15", "Book Me!")</f>
        <v>0</v>
      </c>
    </row>
    <row r="273" spans="1:17">
      <c r="A273" s="2">
        <v>45883</v>
      </c>
      <c r="B273" t="s">
        <v>39</v>
      </c>
      <c r="C273" t="s">
        <v>96</v>
      </c>
      <c r="D273" t="s">
        <v>122</v>
      </c>
      <c r="E273">
        <v>1</v>
      </c>
      <c r="F273" t="s">
        <v>127</v>
      </c>
      <c r="G273" t="s">
        <v>131</v>
      </c>
      <c r="H273" s="2">
        <v>45886</v>
      </c>
      <c r="I273" t="s">
        <v>135</v>
      </c>
      <c r="J273" t="s">
        <v>177</v>
      </c>
      <c r="K273" t="s">
        <v>122</v>
      </c>
      <c r="L273">
        <v>1</v>
      </c>
      <c r="M273" t="s">
        <v>131</v>
      </c>
      <c r="N273" t="s">
        <v>127</v>
      </c>
      <c r="O273" t="s">
        <v>214</v>
      </c>
      <c r="P273" t="s">
        <v>248</v>
      </c>
      <c r="Q273">
        <f>HYPERLINK("https://www.kayak.com/book/flight?code=orCiEsFrA9.sIt2B02c_IY.41595.eae91db9e907315e8a6b786bff801e9b&amp;h=57c8de9a59c5&amp;sub=F-3208857824607264263E004fea184b8&amp;pageOrigin=F..RP.FE.M15", "Book Me!")</f>
        <v>0</v>
      </c>
    </row>
    <row r="274" spans="1:17">
      <c r="A274" s="2">
        <v>45883</v>
      </c>
      <c r="B274" t="s">
        <v>35</v>
      </c>
      <c r="C274" t="s">
        <v>82</v>
      </c>
      <c r="D274" t="s">
        <v>122</v>
      </c>
      <c r="E274">
        <v>1</v>
      </c>
      <c r="F274" t="s">
        <v>127</v>
      </c>
      <c r="G274" t="s">
        <v>131</v>
      </c>
      <c r="H274" s="2">
        <v>45886</v>
      </c>
      <c r="I274" t="s">
        <v>38</v>
      </c>
      <c r="J274" t="s">
        <v>121</v>
      </c>
      <c r="K274" t="s">
        <v>122</v>
      </c>
      <c r="L274">
        <v>1</v>
      </c>
      <c r="M274" t="s">
        <v>131</v>
      </c>
      <c r="N274" t="s">
        <v>127</v>
      </c>
      <c r="O274" t="s">
        <v>213</v>
      </c>
      <c r="P274" t="s">
        <v>247</v>
      </c>
      <c r="Q274">
        <f>HYPERLINK("https://www.kayak.com/book/flight?code=orCiEsFrA9.sIt2B02c_IY.48594.1e397ed81ee1faeb19617f8f86756780&amp;h=3d862b361679&amp;sub=F-6597517981400134619E0bc0fffcdad&amp;pageOrigin=F..RP.FE.M17", "Book Me!")</f>
        <v>0</v>
      </c>
    </row>
    <row r="275" spans="1:17">
      <c r="A275" s="2">
        <v>45883</v>
      </c>
      <c r="B275" t="s">
        <v>35</v>
      </c>
      <c r="C275" t="s">
        <v>82</v>
      </c>
      <c r="D275" t="s">
        <v>122</v>
      </c>
      <c r="E275">
        <v>1</v>
      </c>
      <c r="F275" t="s">
        <v>127</v>
      </c>
      <c r="G275" t="s">
        <v>131</v>
      </c>
      <c r="H275" s="2">
        <v>45886</v>
      </c>
      <c r="I275" t="s">
        <v>38</v>
      </c>
      <c r="J275" t="s">
        <v>121</v>
      </c>
      <c r="K275" t="s">
        <v>122</v>
      </c>
      <c r="L275">
        <v>1</v>
      </c>
      <c r="M275" t="s">
        <v>131</v>
      </c>
      <c r="N275" t="s">
        <v>127</v>
      </c>
      <c r="O275" t="s">
        <v>214</v>
      </c>
      <c r="P275" t="s">
        <v>248</v>
      </c>
      <c r="Q275">
        <f>HYPERLINK("https://www.kayak.com/book/flight?code=orCiEsFrA9.sIt2B02c_IY.41595.1e397ed81ee1faeb19617f8f86756780&amp;h=ade835da0783&amp;sub=F-6597517981374116831E004fea184b8&amp;pageOrigin=F..RP.FE.M17", "Book Me!")</f>
        <v>0</v>
      </c>
    </row>
    <row r="276" spans="1:17">
      <c r="A276" s="2">
        <v>45883</v>
      </c>
      <c r="B276" t="s">
        <v>37</v>
      </c>
      <c r="C276" t="s">
        <v>64</v>
      </c>
      <c r="D276" t="s">
        <v>122</v>
      </c>
      <c r="E276">
        <v>1</v>
      </c>
      <c r="F276" t="s">
        <v>127</v>
      </c>
      <c r="G276" t="s">
        <v>131</v>
      </c>
      <c r="H276" s="2">
        <v>45886</v>
      </c>
      <c r="I276" t="s">
        <v>38</v>
      </c>
      <c r="J276" t="s">
        <v>121</v>
      </c>
      <c r="K276" t="s">
        <v>122</v>
      </c>
      <c r="L276">
        <v>1</v>
      </c>
      <c r="M276" t="s">
        <v>131</v>
      </c>
      <c r="N276" t="s">
        <v>127</v>
      </c>
      <c r="O276" t="s">
        <v>213</v>
      </c>
      <c r="P276" t="s">
        <v>247</v>
      </c>
      <c r="Q276">
        <f>HYPERLINK("https://www.kayak.com/book/flight?code=orCiEsFrA9.sIt2B02c_IY.41595.594d80168ec011b80280730de9f142fa&amp;h=b1964bf85aae&amp;sub=F-6597517982876482895E004fea184b8&amp;pageOrigin=F..RP.FE.M18", "Book Me!")</f>
        <v>0</v>
      </c>
    </row>
    <row r="277" spans="1:17">
      <c r="A277" s="2">
        <v>45883</v>
      </c>
      <c r="B277" t="s">
        <v>37</v>
      </c>
      <c r="C277" t="s">
        <v>64</v>
      </c>
      <c r="D277" t="s">
        <v>122</v>
      </c>
      <c r="E277">
        <v>1</v>
      </c>
      <c r="F277" t="s">
        <v>127</v>
      </c>
      <c r="G277" t="s">
        <v>131</v>
      </c>
      <c r="H277" s="2">
        <v>45886</v>
      </c>
      <c r="I277" t="s">
        <v>38</v>
      </c>
      <c r="J277" t="s">
        <v>121</v>
      </c>
      <c r="K277" t="s">
        <v>122</v>
      </c>
      <c r="L277">
        <v>1</v>
      </c>
      <c r="M277" t="s">
        <v>131</v>
      </c>
      <c r="N277" t="s">
        <v>127</v>
      </c>
      <c r="O277" t="s">
        <v>214</v>
      </c>
      <c r="P277" t="s">
        <v>248</v>
      </c>
      <c r="Q277">
        <f>HYPERLINK("https://www.kayak.com/book/flight?code=orCiEsFrA9.sIt2B02c_IY.48594.594d80168ec011b80280730de9f142fa&amp;h=d7a460a26978&amp;sub=F-6597517983543811740E0bc0fffcdad&amp;pageOrigin=F..RP.FE.M18", "Book Me!")</f>
        <v>0</v>
      </c>
    </row>
    <row r="278" spans="1:17">
      <c r="A278" s="2">
        <v>45883</v>
      </c>
      <c r="B278" t="s">
        <v>38</v>
      </c>
      <c r="C278" t="s">
        <v>84</v>
      </c>
      <c r="D278" t="s">
        <v>122</v>
      </c>
      <c r="E278">
        <v>1</v>
      </c>
      <c r="F278" t="s">
        <v>127</v>
      </c>
      <c r="G278" t="s">
        <v>131</v>
      </c>
      <c r="H278" s="2">
        <v>45886</v>
      </c>
      <c r="I278" t="s">
        <v>38</v>
      </c>
      <c r="J278" t="s">
        <v>121</v>
      </c>
      <c r="K278" t="s">
        <v>122</v>
      </c>
      <c r="L278">
        <v>1</v>
      </c>
      <c r="M278" t="s">
        <v>131</v>
      </c>
      <c r="N278" t="s">
        <v>127</v>
      </c>
      <c r="O278" t="s">
        <v>213</v>
      </c>
      <c r="P278" t="s">
        <v>247</v>
      </c>
      <c r="Q278">
        <f>HYPERLINK("https://www.kayak.com/book/flight?code=orCiEsFrA9.sIt2B02c_IY.48594.8e64832b580be0137c5a7b67953706a5&amp;h=1893a9640206&amp;sub=F4429776096444532513E0bc0fffcdad&amp;pageOrigin=F..RP.FE.M19", "Book Me!")</f>
        <v>0</v>
      </c>
    </row>
    <row r="279" spans="1:17">
      <c r="A279" s="2">
        <v>45883</v>
      </c>
      <c r="B279" t="s">
        <v>38</v>
      </c>
      <c r="C279" t="s">
        <v>84</v>
      </c>
      <c r="D279" t="s">
        <v>122</v>
      </c>
      <c r="E279">
        <v>1</v>
      </c>
      <c r="F279" t="s">
        <v>127</v>
      </c>
      <c r="G279" t="s">
        <v>131</v>
      </c>
      <c r="H279" s="2">
        <v>45886</v>
      </c>
      <c r="I279" t="s">
        <v>38</v>
      </c>
      <c r="J279" t="s">
        <v>121</v>
      </c>
      <c r="K279" t="s">
        <v>122</v>
      </c>
      <c r="L279">
        <v>1</v>
      </c>
      <c r="M279" t="s">
        <v>131</v>
      </c>
      <c r="N279" t="s">
        <v>127</v>
      </c>
      <c r="O279" t="s">
        <v>214</v>
      </c>
      <c r="P279" t="s">
        <v>248</v>
      </c>
      <c r="Q279">
        <f>HYPERLINK("https://www.kayak.com/book/flight?code=orCiEsFrA9.sIt2B02c_IY.41595.8e64832b580be0137c5a7b67953706a5&amp;h=2ede2f580f45&amp;sub=F4429776097065796491E004fea184b8&amp;pageOrigin=F..RP.FE.M19", "Book Me!")</f>
        <v>0</v>
      </c>
    </row>
    <row r="280" spans="1:17">
      <c r="A280" s="2">
        <v>45882</v>
      </c>
      <c r="B280" t="s">
        <v>34</v>
      </c>
      <c r="C280" t="s">
        <v>93</v>
      </c>
      <c r="D280" t="s">
        <v>123</v>
      </c>
      <c r="E280">
        <v>1</v>
      </c>
      <c r="F280" t="s">
        <v>127</v>
      </c>
      <c r="G280" t="s">
        <v>131</v>
      </c>
      <c r="H280" s="2">
        <v>45886</v>
      </c>
      <c r="I280" t="s">
        <v>58</v>
      </c>
      <c r="J280" t="s">
        <v>176</v>
      </c>
      <c r="K280" t="s">
        <v>123</v>
      </c>
      <c r="L280">
        <v>1</v>
      </c>
      <c r="M280" t="s">
        <v>131</v>
      </c>
      <c r="N280" t="s">
        <v>127</v>
      </c>
      <c r="O280" t="s">
        <v>213</v>
      </c>
      <c r="P280" t="s">
        <v>246</v>
      </c>
      <c r="Q280">
        <f>HYPERLINK("https://www.kayak.com/book/flight?code=orCCJpnhEi.ToX9mfccdpY.34594.c227e187221f33818ad60b00d7c2a243&amp;h=c81c805a31ab&amp;sub=F-387945654734599965E09a049bd379&amp;pageOrigin=F..RP.FE.M1", "Book Me!")</f>
        <v>0</v>
      </c>
    </row>
    <row r="281" spans="1:17">
      <c r="A281" s="2">
        <v>45882</v>
      </c>
      <c r="B281" t="s">
        <v>34</v>
      </c>
      <c r="C281" t="s">
        <v>93</v>
      </c>
      <c r="D281" t="s">
        <v>123</v>
      </c>
      <c r="E281">
        <v>1</v>
      </c>
      <c r="F281" t="s">
        <v>127</v>
      </c>
      <c r="G281" t="s">
        <v>131</v>
      </c>
      <c r="H281" s="2">
        <v>45886</v>
      </c>
      <c r="I281" t="s">
        <v>58</v>
      </c>
      <c r="J281" t="s">
        <v>176</v>
      </c>
      <c r="K281" t="s">
        <v>123</v>
      </c>
      <c r="L281">
        <v>1</v>
      </c>
      <c r="M281" t="s">
        <v>131</v>
      </c>
      <c r="N281" t="s">
        <v>127</v>
      </c>
      <c r="O281" t="s">
        <v>214</v>
      </c>
      <c r="P281" t="s">
        <v>247</v>
      </c>
      <c r="Q281">
        <f>HYPERLINK("https://www.kayak.com/book/flight?code=orCCJpnhEi.ToX9mfccdpY.41595.c227e187221f33818ad60b00d7c2a243&amp;h=2ff73cdf5f4f&amp;sub=F-387945656381476421E0d59c08e88f&amp;pageOrigin=F..RP.FE.M1", "Book Me!")</f>
        <v>0</v>
      </c>
    </row>
    <row r="282" spans="1:17">
      <c r="A282" s="2">
        <v>45882</v>
      </c>
      <c r="B282" t="s">
        <v>40</v>
      </c>
      <c r="C282" t="s">
        <v>98</v>
      </c>
      <c r="D282" t="s">
        <v>122</v>
      </c>
      <c r="E282">
        <v>1</v>
      </c>
      <c r="F282" t="s">
        <v>127</v>
      </c>
      <c r="G282" t="s">
        <v>131</v>
      </c>
      <c r="H282" s="2">
        <v>45886</v>
      </c>
      <c r="I282" t="s">
        <v>135</v>
      </c>
      <c r="J282" t="s">
        <v>177</v>
      </c>
      <c r="K282" t="s">
        <v>122</v>
      </c>
      <c r="L282">
        <v>1</v>
      </c>
      <c r="M282" t="s">
        <v>131</v>
      </c>
      <c r="N282" t="s">
        <v>127</v>
      </c>
      <c r="O282" t="s">
        <v>213</v>
      </c>
      <c r="P282" t="s">
        <v>247</v>
      </c>
      <c r="Q282">
        <f>HYPERLINK("https://www.kayak.com/book/flight?code=orCCJpnhEi.sIt2B02c_IY.48594.a93ef06b485b85a4200759a2a3c28603&amp;h=fe9ceaa174df&amp;sub=F-1465604059517821128E0bc0fffcdad&amp;pageOrigin=F..RP.FE.M2", "Book Me!")</f>
        <v>0</v>
      </c>
    </row>
    <row r="283" spans="1:17">
      <c r="A283" s="2">
        <v>45882</v>
      </c>
      <c r="B283" t="s">
        <v>40</v>
      </c>
      <c r="C283" t="s">
        <v>98</v>
      </c>
      <c r="D283" t="s">
        <v>122</v>
      </c>
      <c r="E283">
        <v>1</v>
      </c>
      <c r="F283" t="s">
        <v>127</v>
      </c>
      <c r="G283" t="s">
        <v>131</v>
      </c>
      <c r="H283" s="2">
        <v>45886</v>
      </c>
      <c r="I283" t="s">
        <v>135</v>
      </c>
      <c r="J283" t="s">
        <v>177</v>
      </c>
      <c r="K283" t="s">
        <v>122</v>
      </c>
      <c r="L283">
        <v>1</v>
      </c>
      <c r="M283" t="s">
        <v>131</v>
      </c>
      <c r="N283" t="s">
        <v>127</v>
      </c>
      <c r="O283" t="s">
        <v>214</v>
      </c>
      <c r="P283" t="s">
        <v>248</v>
      </c>
      <c r="Q283">
        <f>HYPERLINK("https://www.kayak.com/book/flight?code=orCCJpnhEi.sIt2B02c_IY.41595.a93ef06b485b85a4200759a2a3c28603&amp;h=2fa3e0b32767&amp;sub=F-1465604057960184497E004fea184b8&amp;pageOrigin=F..RP.FE.M2", "Book Me!")</f>
        <v>0</v>
      </c>
    </row>
    <row r="284" spans="1:17">
      <c r="A284" s="2">
        <v>45882</v>
      </c>
      <c r="B284" t="s">
        <v>34</v>
      </c>
      <c r="C284" t="s">
        <v>93</v>
      </c>
      <c r="D284" t="s">
        <v>123</v>
      </c>
      <c r="E284">
        <v>1</v>
      </c>
      <c r="F284" t="s">
        <v>127</v>
      </c>
      <c r="G284" t="s">
        <v>131</v>
      </c>
      <c r="H284" s="2">
        <v>45886</v>
      </c>
      <c r="I284" t="s">
        <v>29</v>
      </c>
      <c r="J284" t="s">
        <v>179</v>
      </c>
      <c r="K284" t="s">
        <v>123</v>
      </c>
      <c r="L284">
        <v>1</v>
      </c>
      <c r="M284" t="s">
        <v>131</v>
      </c>
      <c r="N284" t="s">
        <v>127</v>
      </c>
      <c r="O284" t="s">
        <v>213</v>
      </c>
      <c r="P284" t="s">
        <v>246</v>
      </c>
      <c r="Q284">
        <f>HYPERLINK("https://www.kayak.com/book/flight?code=orCCJpnhEi.ToX9mfccdpY.34594.3edffc0b23fba8e8f4b6dba721b3be1d&amp;h=ca3496410e27&amp;sub=F-387945654304602028E09a049bd379&amp;pageOrigin=F..RP.FE.M3", "Book Me!")</f>
        <v>0</v>
      </c>
    </row>
    <row r="285" spans="1:17">
      <c r="A285" s="2">
        <v>45882</v>
      </c>
      <c r="B285" t="s">
        <v>34</v>
      </c>
      <c r="C285" t="s">
        <v>93</v>
      </c>
      <c r="D285" t="s">
        <v>123</v>
      </c>
      <c r="E285">
        <v>1</v>
      </c>
      <c r="F285" t="s">
        <v>127</v>
      </c>
      <c r="G285" t="s">
        <v>131</v>
      </c>
      <c r="H285" s="2">
        <v>45886</v>
      </c>
      <c r="I285" t="s">
        <v>29</v>
      </c>
      <c r="J285" t="s">
        <v>179</v>
      </c>
      <c r="K285" t="s">
        <v>123</v>
      </c>
      <c r="L285">
        <v>1</v>
      </c>
      <c r="M285" t="s">
        <v>131</v>
      </c>
      <c r="N285" t="s">
        <v>127</v>
      </c>
      <c r="O285" t="s">
        <v>214</v>
      </c>
      <c r="P285" t="s">
        <v>247</v>
      </c>
      <c r="Q285">
        <f>HYPERLINK("https://www.kayak.com/book/flight?code=orCCJpnhEi.ToX9mfccdpY.41595.3edffc0b23fba8e8f4b6dba721b3be1d&amp;h=60cc457076cf&amp;sub=F-387945656679237723E0d59c08e88f&amp;pageOrigin=F..RP.FE.M3", "Book Me!")</f>
        <v>0</v>
      </c>
    </row>
    <row r="286" spans="1:17">
      <c r="A286" s="2">
        <v>45882</v>
      </c>
      <c r="B286" t="s">
        <v>40</v>
      </c>
      <c r="C286" t="s">
        <v>98</v>
      </c>
      <c r="D286" t="s">
        <v>122</v>
      </c>
      <c r="E286">
        <v>1</v>
      </c>
      <c r="F286" t="s">
        <v>127</v>
      </c>
      <c r="G286" t="s">
        <v>131</v>
      </c>
      <c r="H286" s="2">
        <v>45886</v>
      </c>
      <c r="I286" t="s">
        <v>133</v>
      </c>
      <c r="J286" t="s">
        <v>178</v>
      </c>
      <c r="K286" t="s">
        <v>122</v>
      </c>
      <c r="L286">
        <v>1</v>
      </c>
      <c r="M286" t="s">
        <v>131</v>
      </c>
      <c r="N286" t="s">
        <v>127</v>
      </c>
      <c r="O286" t="s">
        <v>213</v>
      </c>
      <c r="P286" t="s">
        <v>247</v>
      </c>
      <c r="Q286">
        <f>HYPERLINK("https://www.kayak.com/book/flight?code=orCCJpnhEi.sIt2B02c_IY.41595.7eda89c756cafc41b2aad2a57e76cce1&amp;h=a5a0ed62663c&amp;sub=F-7156764851078478564E004fea184b8&amp;pageOrigin=F..RP.FE.M5", "Book Me!")</f>
        <v>0</v>
      </c>
    </row>
    <row r="287" spans="1:17">
      <c r="A287" s="2">
        <v>45882</v>
      </c>
      <c r="B287" t="s">
        <v>40</v>
      </c>
      <c r="C287" t="s">
        <v>98</v>
      </c>
      <c r="D287" t="s">
        <v>122</v>
      </c>
      <c r="E287">
        <v>1</v>
      </c>
      <c r="F287" t="s">
        <v>127</v>
      </c>
      <c r="G287" t="s">
        <v>131</v>
      </c>
      <c r="H287" s="2">
        <v>45886</v>
      </c>
      <c r="I287" t="s">
        <v>133</v>
      </c>
      <c r="J287" t="s">
        <v>178</v>
      </c>
      <c r="K287" t="s">
        <v>122</v>
      </c>
      <c r="L287">
        <v>1</v>
      </c>
      <c r="M287" t="s">
        <v>131</v>
      </c>
      <c r="N287" t="s">
        <v>127</v>
      </c>
      <c r="O287" t="s">
        <v>214</v>
      </c>
      <c r="P287" t="s">
        <v>248</v>
      </c>
      <c r="Q287">
        <f>HYPERLINK("https://www.kayak.com/book/flight?code=orCCJpnhEi.sIt2B02c_IY.48594.7eda89c756cafc41b2aad2a57e76cce1&amp;h=4ff60ce1c12b&amp;sub=F-7156764849310583875E0bc0fffcdad&amp;pageOrigin=F..RP.FE.M5", "Book Me!")</f>
        <v>0</v>
      </c>
    </row>
    <row r="288" spans="1:17">
      <c r="A288" s="2">
        <v>45882</v>
      </c>
      <c r="B288" t="s">
        <v>36</v>
      </c>
      <c r="C288" t="s">
        <v>89</v>
      </c>
      <c r="D288" t="s">
        <v>123</v>
      </c>
      <c r="E288">
        <v>1</v>
      </c>
      <c r="F288" t="s">
        <v>127</v>
      </c>
      <c r="G288" t="s">
        <v>131</v>
      </c>
      <c r="H288" s="2">
        <v>45886</v>
      </c>
      <c r="I288" t="s">
        <v>58</v>
      </c>
      <c r="J288" t="s">
        <v>176</v>
      </c>
      <c r="K288" t="s">
        <v>123</v>
      </c>
      <c r="L288">
        <v>1</v>
      </c>
      <c r="M288" t="s">
        <v>131</v>
      </c>
      <c r="N288" t="s">
        <v>127</v>
      </c>
      <c r="O288" t="s">
        <v>213</v>
      </c>
      <c r="P288" t="s">
        <v>246</v>
      </c>
      <c r="Q288">
        <f>HYPERLINK("https://www.kayak.com/book/flight?code=orCCJpnhEi.ToX9mfccdpY.41595.a5296f3358cc2e0d46254afa0afbd276&amp;h=8f135fb74915&amp;sub=F-8243120118317853534E0d59c08e88f&amp;pageOrigin=F..RP.FE.M7", "Book Me!")</f>
        <v>0</v>
      </c>
    </row>
    <row r="289" spans="1:17">
      <c r="A289" s="2">
        <v>45882</v>
      </c>
      <c r="B289" t="s">
        <v>36</v>
      </c>
      <c r="C289" t="s">
        <v>89</v>
      </c>
      <c r="D289" t="s">
        <v>123</v>
      </c>
      <c r="E289">
        <v>1</v>
      </c>
      <c r="F289" t="s">
        <v>127</v>
      </c>
      <c r="G289" t="s">
        <v>131</v>
      </c>
      <c r="H289" s="2">
        <v>45886</v>
      </c>
      <c r="I289" t="s">
        <v>58</v>
      </c>
      <c r="J289" t="s">
        <v>176</v>
      </c>
      <c r="K289" t="s">
        <v>123</v>
      </c>
      <c r="L289">
        <v>1</v>
      </c>
      <c r="M289" t="s">
        <v>131</v>
      </c>
      <c r="N289" t="s">
        <v>127</v>
      </c>
      <c r="O289" t="s">
        <v>214</v>
      </c>
      <c r="P289" t="s">
        <v>247</v>
      </c>
      <c r="Q289">
        <f>HYPERLINK("https://www.kayak.com/book/flight?code=orCCJpnhEi.ToX9mfccdpY.34594.a5296f3358cc2e0d46254afa0afbd276&amp;h=422969f1b4c4&amp;sub=F-8243120118894650940E09a049bd379&amp;pageOrigin=F..RP.FE.M7", "Book Me!")</f>
        <v>0</v>
      </c>
    </row>
    <row r="290" spans="1:17">
      <c r="A290" s="2">
        <v>45882</v>
      </c>
      <c r="B290" t="s">
        <v>35</v>
      </c>
      <c r="C290" t="s">
        <v>82</v>
      </c>
      <c r="D290" t="s">
        <v>122</v>
      </c>
      <c r="E290">
        <v>1</v>
      </c>
      <c r="F290" t="s">
        <v>127</v>
      </c>
      <c r="G290" t="s">
        <v>131</v>
      </c>
      <c r="H290" s="2">
        <v>45886</v>
      </c>
      <c r="I290" t="s">
        <v>133</v>
      </c>
      <c r="J290" t="s">
        <v>178</v>
      </c>
      <c r="K290" t="s">
        <v>122</v>
      </c>
      <c r="L290">
        <v>1</v>
      </c>
      <c r="M290" t="s">
        <v>131</v>
      </c>
      <c r="N290" t="s">
        <v>127</v>
      </c>
      <c r="O290" t="s">
        <v>213</v>
      </c>
      <c r="P290" t="s">
        <v>247</v>
      </c>
      <c r="Q290">
        <f>HYPERLINK("https://www.kayak.com/book/flight?code=orCCJpnhEi.sIt2B02c_IY.41595.9de225d6de6040094ee7cb552f57698a&amp;h=1ca076461402&amp;sub=F-729629836000084716E004fea184b8&amp;pageOrigin=F..RP.FE.M8", "Book Me!")</f>
        <v>0</v>
      </c>
    </row>
    <row r="291" spans="1:17">
      <c r="A291" s="2">
        <v>45882</v>
      </c>
      <c r="B291" t="s">
        <v>35</v>
      </c>
      <c r="C291" t="s">
        <v>82</v>
      </c>
      <c r="D291" t="s">
        <v>122</v>
      </c>
      <c r="E291">
        <v>1</v>
      </c>
      <c r="F291" t="s">
        <v>127</v>
      </c>
      <c r="G291" t="s">
        <v>131</v>
      </c>
      <c r="H291" s="2">
        <v>45886</v>
      </c>
      <c r="I291" t="s">
        <v>133</v>
      </c>
      <c r="J291" t="s">
        <v>178</v>
      </c>
      <c r="K291" t="s">
        <v>122</v>
      </c>
      <c r="L291">
        <v>1</v>
      </c>
      <c r="M291" t="s">
        <v>131</v>
      </c>
      <c r="N291" t="s">
        <v>127</v>
      </c>
      <c r="O291" t="s">
        <v>214</v>
      </c>
      <c r="P291" t="s">
        <v>248</v>
      </c>
      <c r="Q291">
        <f>HYPERLINK("https://www.kayak.com/book/flight?code=orCCJpnhEi.sIt2B02c_IY.48594.9de225d6de6040094ee7cb552f57698a&amp;h=c0b614be7fbc&amp;sub=F-729629834974893605E0bc0fffcdad&amp;pageOrigin=F..RP.FE.M8", "Book Me!")</f>
        <v>0</v>
      </c>
    </row>
    <row r="292" spans="1:17">
      <c r="A292" s="2">
        <v>45882</v>
      </c>
      <c r="B292" t="s">
        <v>36</v>
      </c>
      <c r="C292" t="s">
        <v>89</v>
      </c>
      <c r="D292" t="s">
        <v>123</v>
      </c>
      <c r="E292">
        <v>1</v>
      </c>
      <c r="F292" t="s">
        <v>127</v>
      </c>
      <c r="G292" t="s">
        <v>131</v>
      </c>
      <c r="H292" s="2">
        <v>45886</v>
      </c>
      <c r="I292" t="s">
        <v>29</v>
      </c>
      <c r="J292" t="s">
        <v>179</v>
      </c>
      <c r="K292" t="s">
        <v>123</v>
      </c>
      <c r="L292">
        <v>1</v>
      </c>
      <c r="M292" t="s">
        <v>131</v>
      </c>
      <c r="N292" t="s">
        <v>127</v>
      </c>
      <c r="O292" t="s">
        <v>213</v>
      </c>
      <c r="P292" t="s">
        <v>246</v>
      </c>
      <c r="Q292">
        <f>HYPERLINK("https://www.kayak.com/book/flight?code=orCCJpnhEi.ToX9mfccdpY.34594.a4484eb21ad7bde394e4878966976e20&amp;h=546694849159&amp;sub=F-8243120115270254040E09a049bd379&amp;pageOrigin=F..RP.FE.M9", "Book Me!")</f>
        <v>0</v>
      </c>
    </row>
    <row r="293" spans="1:17">
      <c r="A293" s="2">
        <v>45882</v>
      </c>
      <c r="B293" t="s">
        <v>36</v>
      </c>
      <c r="C293" t="s">
        <v>89</v>
      </c>
      <c r="D293" t="s">
        <v>123</v>
      </c>
      <c r="E293">
        <v>1</v>
      </c>
      <c r="F293" t="s">
        <v>127</v>
      </c>
      <c r="G293" t="s">
        <v>131</v>
      </c>
      <c r="H293" s="2">
        <v>45886</v>
      </c>
      <c r="I293" t="s">
        <v>29</v>
      </c>
      <c r="J293" t="s">
        <v>179</v>
      </c>
      <c r="K293" t="s">
        <v>123</v>
      </c>
      <c r="L293">
        <v>1</v>
      </c>
      <c r="M293" t="s">
        <v>131</v>
      </c>
      <c r="N293" t="s">
        <v>127</v>
      </c>
      <c r="O293" t="s">
        <v>214</v>
      </c>
      <c r="P293" t="s">
        <v>247</v>
      </c>
      <c r="Q293">
        <f>HYPERLINK("https://www.kayak.com/book/flight?code=orCCJpnhEi.ToX9mfccdpY.41595.a4484eb21ad7bde394e4878966976e20&amp;h=261d675a3af2&amp;sub=F-8243120118899747140E0d59c08e88f&amp;pageOrigin=F..RP.FE.M9", "Book Me!")</f>
        <v>0</v>
      </c>
    </row>
    <row r="294" spans="1:17">
      <c r="A294" s="2">
        <v>45882</v>
      </c>
      <c r="B294" t="s">
        <v>40</v>
      </c>
      <c r="C294" t="s">
        <v>98</v>
      </c>
      <c r="D294" t="s">
        <v>122</v>
      </c>
      <c r="E294">
        <v>1</v>
      </c>
      <c r="F294" t="s">
        <v>127</v>
      </c>
      <c r="G294" t="s">
        <v>131</v>
      </c>
      <c r="H294" s="2">
        <v>45886</v>
      </c>
      <c r="I294" t="s">
        <v>38</v>
      </c>
      <c r="J294" t="s">
        <v>121</v>
      </c>
      <c r="K294" t="s">
        <v>122</v>
      </c>
      <c r="L294">
        <v>1</v>
      </c>
      <c r="M294" t="s">
        <v>131</v>
      </c>
      <c r="N294" t="s">
        <v>127</v>
      </c>
      <c r="O294" t="s">
        <v>213</v>
      </c>
      <c r="P294" t="s">
        <v>247</v>
      </c>
      <c r="Q294">
        <f>HYPERLINK("https://www.kayak.com/book/flight?code=orCCJpnhEi.sIt2B02c_IY.41595.24f47c3f99eb4f6b2694c9da372b57ef&amp;h=0499ad6ddc02&amp;sub=F-1465604060393237695E004fea184b8&amp;pageOrigin=F..RP.FE.M10", "Book Me!")</f>
        <v>0</v>
      </c>
    </row>
    <row r="295" spans="1:17">
      <c r="A295" s="2">
        <v>45882</v>
      </c>
      <c r="B295" t="s">
        <v>40</v>
      </c>
      <c r="C295" t="s">
        <v>98</v>
      </c>
      <c r="D295" t="s">
        <v>122</v>
      </c>
      <c r="E295">
        <v>1</v>
      </c>
      <c r="F295" t="s">
        <v>127</v>
      </c>
      <c r="G295" t="s">
        <v>131</v>
      </c>
      <c r="H295" s="2">
        <v>45886</v>
      </c>
      <c r="I295" t="s">
        <v>38</v>
      </c>
      <c r="J295" t="s">
        <v>121</v>
      </c>
      <c r="K295" t="s">
        <v>122</v>
      </c>
      <c r="L295">
        <v>1</v>
      </c>
      <c r="M295" t="s">
        <v>131</v>
      </c>
      <c r="N295" t="s">
        <v>127</v>
      </c>
      <c r="O295" t="s">
        <v>214</v>
      </c>
      <c r="P295" t="s">
        <v>248</v>
      </c>
      <c r="Q295">
        <f>HYPERLINK("https://www.kayak.com/book/flight?code=orCCJpnhEi.sIt2B02c_IY.48594.24f47c3f99eb4f6b2694c9da372b57ef&amp;h=c9c5a26f8969&amp;sub=F-1465604059746590132E0bc0fffcdad&amp;pageOrigin=F..RP.FE.M10", "Book Me!")</f>
        <v>0</v>
      </c>
    </row>
    <row r="296" spans="1:17">
      <c r="A296" s="2">
        <v>45882</v>
      </c>
      <c r="B296" t="s">
        <v>35</v>
      </c>
      <c r="C296" t="s">
        <v>82</v>
      </c>
      <c r="D296" t="s">
        <v>122</v>
      </c>
      <c r="E296">
        <v>1</v>
      </c>
      <c r="F296" t="s">
        <v>127</v>
      </c>
      <c r="G296" t="s">
        <v>131</v>
      </c>
      <c r="H296" s="2">
        <v>45886</v>
      </c>
      <c r="I296" t="s">
        <v>135</v>
      </c>
      <c r="J296" t="s">
        <v>177</v>
      </c>
      <c r="K296" t="s">
        <v>122</v>
      </c>
      <c r="L296">
        <v>1</v>
      </c>
      <c r="M296" t="s">
        <v>131</v>
      </c>
      <c r="N296" t="s">
        <v>127</v>
      </c>
      <c r="O296" t="s">
        <v>213</v>
      </c>
      <c r="P296" t="s">
        <v>247</v>
      </c>
      <c r="Q296">
        <f>HYPERLINK("https://www.kayak.com/book/flight?code=orCCJpnhEi.sIt2B02c_IY.48594.0f6bd2a0e4087770be3148ef31823a92&amp;h=c912cc116eae&amp;sub=F-729629836339337644E0bc0fffcdad&amp;pageOrigin=F..RP.FE.M12", "Book Me!")</f>
        <v>0</v>
      </c>
    </row>
    <row r="297" spans="1:17">
      <c r="A297" s="2">
        <v>45882</v>
      </c>
      <c r="B297" t="s">
        <v>35</v>
      </c>
      <c r="C297" t="s">
        <v>82</v>
      </c>
      <c r="D297" t="s">
        <v>122</v>
      </c>
      <c r="E297">
        <v>1</v>
      </c>
      <c r="F297" t="s">
        <v>127</v>
      </c>
      <c r="G297" t="s">
        <v>131</v>
      </c>
      <c r="H297" s="2">
        <v>45886</v>
      </c>
      <c r="I297" t="s">
        <v>135</v>
      </c>
      <c r="J297" t="s">
        <v>177</v>
      </c>
      <c r="K297" t="s">
        <v>122</v>
      </c>
      <c r="L297">
        <v>1</v>
      </c>
      <c r="M297" t="s">
        <v>131</v>
      </c>
      <c r="N297" t="s">
        <v>127</v>
      </c>
      <c r="O297" t="s">
        <v>214</v>
      </c>
      <c r="P297" t="s">
        <v>248</v>
      </c>
      <c r="Q297">
        <f>HYPERLINK("https://www.kayak.com/book/flight?code=orCCJpnhEi.sIt2B02c_IY.41595.0f6bd2a0e4087770be3148ef31823a92&amp;h=f69283c615c0&amp;sub=F-729629835535532656E004fea184b8&amp;pageOrigin=F..RP.FE.M12", "Book Me!")</f>
        <v>0</v>
      </c>
    </row>
    <row r="298" spans="1:17">
      <c r="A298" s="2">
        <v>45882</v>
      </c>
      <c r="B298" t="s">
        <v>41</v>
      </c>
      <c r="C298" t="s">
        <v>99</v>
      </c>
      <c r="D298" t="s">
        <v>122</v>
      </c>
      <c r="E298">
        <v>1</v>
      </c>
      <c r="F298" t="s">
        <v>127</v>
      </c>
      <c r="G298" t="s">
        <v>131</v>
      </c>
      <c r="H298" s="2">
        <v>45886</v>
      </c>
      <c r="I298" t="s">
        <v>133</v>
      </c>
      <c r="J298" t="s">
        <v>178</v>
      </c>
      <c r="K298" t="s">
        <v>122</v>
      </c>
      <c r="L298">
        <v>1</v>
      </c>
      <c r="M298" t="s">
        <v>131</v>
      </c>
      <c r="N298" t="s">
        <v>127</v>
      </c>
      <c r="O298" t="s">
        <v>213</v>
      </c>
      <c r="P298" t="s">
        <v>247</v>
      </c>
      <c r="Q298">
        <f>HYPERLINK("https://www.kayak.com/book/flight?code=orCCJpnhEi.sIt2B02c_IY.41595.67781a616e1c1008e05068d351e32f60&amp;h=1f2362ebd871&amp;sub=F-9018206388811634903E004fea184b8&amp;pageOrigin=F..RP.FE.M13", "Book Me!")</f>
        <v>0</v>
      </c>
    </row>
    <row r="299" spans="1:17">
      <c r="A299" s="2">
        <v>45882</v>
      </c>
      <c r="B299" t="s">
        <v>41</v>
      </c>
      <c r="C299" t="s">
        <v>99</v>
      </c>
      <c r="D299" t="s">
        <v>122</v>
      </c>
      <c r="E299">
        <v>1</v>
      </c>
      <c r="F299" t="s">
        <v>127</v>
      </c>
      <c r="G299" t="s">
        <v>131</v>
      </c>
      <c r="H299" s="2">
        <v>45886</v>
      </c>
      <c r="I299" t="s">
        <v>133</v>
      </c>
      <c r="J299" t="s">
        <v>178</v>
      </c>
      <c r="K299" t="s">
        <v>122</v>
      </c>
      <c r="L299">
        <v>1</v>
      </c>
      <c r="M299" t="s">
        <v>131</v>
      </c>
      <c r="N299" t="s">
        <v>127</v>
      </c>
      <c r="O299" t="s">
        <v>214</v>
      </c>
      <c r="P299" t="s">
        <v>248</v>
      </c>
      <c r="Q299">
        <f>HYPERLINK("https://www.kayak.com/book/flight?code=orCCJpnhEi.sIt2B02c_IY.48594.67781a616e1c1008e05068d351e32f60&amp;h=689724769d69&amp;sub=F-9018206388547092284E0bc0fffcdad&amp;pageOrigin=F..RP.FE.M13", "Book Me!")</f>
        <v>0</v>
      </c>
    </row>
    <row r="300" spans="1:17">
      <c r="A300" s="2">
        <v>45882</v>
      </c>
      <c r="B300" t="s">
        <v>37</v>
      </c>
      <c r="C300" t="s">
        <v>64</v>
      </c>
      <c r="D300" t="s">
        <v>122</v>
      </c>
      <c r="E300">
        <v>1</v>
      </c>
      <c r="F300" t="s">
        <v>127</v>
      </c>
      <c r="G300" t="s">
        <v>131</v>
      </c>
      <c r="H300" s="2">
        <v>45886</v>
      </c>
      <c r="I300" t="s">
        <v>135</v>
      </c>
      <c r="J300" t="s">
        <v>177</v>
      </c>
      <c r="K300" t="s">
        <v>122</v>
      </c>
      <c r="L300">
        <v>1</v>
      </c>
      <c r="M300" t="s">
        <v>131</v>
      </c>
      <c r="N300" t="s">
        <v>127</v>
      </c>
      <c r="O300" t="s">
        <v>213</v>
      </c>
      <c r="P300" t="s">
        <v>247</v>
      </c>
      <c r="Q300">
        <f>HYPERLINK("https://www.kayak.com/book/flight?code=orCCJpnhEi.sIt2B02c_IY.41595.530986c844d7de8210d6bd0af33d6619&amp;h=d04ac3a3ef6f&amp;sub=F7842601201472055268E004fea184b8&amp;pageOrigin=F..RP.FE.M14", "Book Me!")</f>
        <v>0</v>
      </c>
    </row>
    <row r="301" spans="1:17">
      <c r="A301" s="2">
        <v>45882</v>
      </c>
      <c r="B301" t="s">
        <v>37</v>
      </c>
      <c r="C301" t="s">
        <v>64</v>
      </c>
      <c r="D301" t="s">
        <v>122</v>
      </c>
      <c r="E301">
        <v>1</v>
      </c>
      <c r="F301" t="s">
        <v>127</v>
      </c>
      <c r="G301" t="s">
        <v>131</v>
      </c>
      <c r="H301" s="2">
        <v>45886</v>
      </c>
      <c r="I301" t="s">
        <v>135</v>
      </c>
      <c r="J301" t="s">
        <v>177</v>
      </c>
      <c r="K301" t="s">
        <v>122</v>
      </c>
      <c r="L301">
        <v>1</v>
      </c>
      <c r="M301" t="s">
        <v>131</v>
      </c>
      <c r="N301" t="s">
        <v>127</v>
      </c>
      <c r="O301" t="s">
        <v>214</v>
      </c>
      <c r="P301" t="s">
        <v>248</v>
      </c>
      <c r="Q301">
        <f>HYPERLINK("https://www.kayak.com/book/flight?code=orCCJpnhEi.sIt2B02c_IY.48594.530986c844d7de8210d6bd0af33d6619&amp;h=d86caa130849&amp;sub=F7842601202275926553E0bc0fffcdad&amp;pageOrigin=F..RP.FE.M14", "Book Me!")</f>
        <v>0</v>
      </c>
    </row>
    <row r="302" spans="1:17">
      <c r="A302" s="2">
        <v>45882</v>
      </c>
      <c r="B302" t="s">
        <v>41</v>
      </c>
      <c r="C302" t="s">
        <v>99</v>
      </c>
      <c r="D302" t="s">
        <v>122</v>
      </c>
      <c r="E302">
        <v>1</v>
      </c>
      <c r="F302" t="s">
        <v>127</v>
      </c>
      <c r="G302" t="s">
        <v>131</v>
      </c>
      <c r="H302" s="2">
        <v>45886</v>
      </c>
      <c r="I302" t="s">
        <v>135</v>
      </c>
      <c r="J302" t="s">
        <v>177</v>
      </c>
      <c r="K302" t="s">
        <v>122</v>
      </c>
      <c r="L302">
        <v>1</v>
      </c>
      <c r="M302" t="s">
        <v>131</v>
      </c>
      <c r="N302" t="s">
        <v>127</v>
      </c>
      <c r="O302" t="s">
        <v>213</v>
      </c>
      <c r="P302" t="s">
        <v>247</v>
      </c>
      <c r="Q302">
        <f>HYPERLINK("https://www.kayak.com/book/flight?code=orCCJpnhEi.sIt2B02c_IY.41595.a74ea89185fdd1c678e2e6b188353b41&amp;h=4f9d6a43b45b&amp;sub=F-729629837599899047E004fea184b8&amp;pageOrigin=F..RP.FE.M15", "Book Me!")</f>
        <v>0</v>
      </c>
    </row>
    <row r="303" spans="1:17">
      <c r="A303" s="2">
        <v>45882</v>
      </c>
      <c r="B303" t="s">
        <v>41</v>
      </c>
      <c r="C303" t="s">
        <v>99</v>
      </c>
      <c r="D303" t="s">
        <v>122</v>
      </c>
      <c r="E303">
        <v>1</v>
      </c>
      <c r="F303" t="s">
        <v>127</v>
      </c>
      <c r="G303" t="s">
        <v>131</v>
      </c>
      <c r="H303" s="2">
        <v>45886</v>
      </c>
      <c r="I303" t="s">
        <v>135</v>
      </c>
      <c r="J303" t="s">
        <v>177</v>
      </c>
      <c r="K303" t="s">
        <v>122</v>
      </c>
      <c r="L303">
        <v>1</v>
      </c>
      <c r="M303" t="s">
        <v>131</v>
      </c>
      <c r="N303" t="s">
        <v>127</v>
      </c>
      <c r="O303" t="s">
        <v>214</v>
      </c>
      <c r="P303" t="s">
        <v>248</v>
      </c>
      <c r="Q303">
        <f>HYPERLINK("https://www.kayak.com/book/flight?code=orCCJpnhEi.sIt2B02c_IY.48594.a74ea89185fdd1c678e2e6b188353b41&amp;h=c5eb4c85cdca&amp;sub=F-729629834653088773E0bc0fffcdad&amp;pageOrigin=F..RP.FE.M15", "Book Me!")</f>
        <v>0</v>
      </c>
    </row>
    <row r="304" spans="1:17">
      <c r="A304" s="2">
        <v>45882</v>
      </c>
      <c r="B304" t="s">
        <v>37</v>
      </c>
      <c r="C304" t="s">
        <v>64</v>
      </c>
      <c r="D304" t="s">
        <v>122</v>
      </c>
      <c r="E304">
        <v>1</v>
      </c>
      <c r="F304" t="s">
        <v>127</v>
      </c>
      <c r="G304" t="s">
        <v>131</v>
      </c>
      <c r="H304" s="2">
        <v>45886</v>
      </c>
      <c r="I304" t="s">
        <v>133</v>
      </c>
      <c r="J304" t="s">
        <v>178</v>
      </c>
      <c r="K304" t="s">
        <v>122</v>
      </c>
      <c r="L304">
        <v>1</v>
      </c>
      <c r="M304" t="s">
        <v>131</v>
      </c>
      <c r="N304" t="s">
        <v>127</v>
      </c>
      <c r="O304" t="s">
        <v>213</v>
      </c>
      <c r="P304" t="s">
        <v>247</v>
      </c>
      <c r="Q304">
        <f>HYPERLINK("https://www.kayak.com/book/flight?code=orCCJpnhEi.sIt2B02c_IY.48594.c66e8c5b50fea93e7bef5112a5218ba1&amp;h=de3084ec7875&amp;sub=F7842601202330479737E0bc0fffcdad&amp;pageOrigin=F..RP.FE.M17", "Book Me!")</f>
        <v>0</v>
      </c>
    </row>
    <row r="305" spans="1:17">
      <c r="A305" s="2">
        <v>45882</v>
      </c>
      <c r="B305" t="s">
        <v>37</v>
      </c>
      <c r="C305" t="s">
        <v>64</v>
      </c>
      <c r="D305" t="s">
        <v>122</v>
      </c>
      <c r="E305">
        <v>1</v>
      </c>
      <c r="F305" t="s">
        <v>127</v>
      </c>
      <c r="G305" t="s">
        <v>131</v>
      </c>
      <c r="H305" s="2">
        <v>45886</v>
      </c>
      <c r="I305" t="s">
        <v>133</v>
      </c>
      <c r="J305" t="s">
        <v>178</v>
      </c>
      <c r="K305" t="s">
        <v>122</v>
      </c>
      <c r="L305">
        <v>1</v>
      </c>
      <c r="M305" t="s">
        <v>131</v>
      </c>
      <c r="N305" t="s">
        <v>127</v>
      </c>
      <c r="O305" t="s">
        <v>214</v>
      </c>
      <c r="P305" t="s">
        <v>248</v>
      </c>
      <c r="Q305">
        <f>HYPERLINK("https://www.kayak.com/book/flight?code=orCCJpnhEi.sIt2B02c_IY.41595.c66e8c5b50fea93e7bef5112a5218ba1&amp;h=30bb101a1370&amp;sub=F7842601200892839549E004fea184b8&amp;pageOrigin=F..RP.FE.M17", "Book Me!")</f>
        <v>0</v>
      </c>
    </row>
    <row r="306" spans="1:17">
      <c r="A306" s="2">
        <v>45882</v>
      </c>
      <c r="B306" t="s">
        <v>38</v>
      </c>
      <c r="C306" t="s">
        <v>84</v>
      </c>
      <c r="D306" t="s">
        <v>122</v>
      </c>
      <c r="E306">
        <v>1</v>
      </c>
      <c r="F306" t="s">
        <v>127</v>
      </c>
      <c r="G306" t="s">
        <v>131</v>
      </c>
      <c r="H306" s="2">
        <v>45886</v>
      </c>
      <c r="I306" t="s">
        <v>135</v>
      </c>
      <c r="J306" t="s">
        <v>177</v>
      </c>
      <c r="K306" t="s">
        <v>122</v>
      </c>
      <c r="L306">
        <v>1</v>
      </c>
      <c r="M306" t="s">
        <v>131</v>
      </c>
      <c r="N306" t="s">
        <v>127</v>
      </c>
      <c r="O306" t="s">
        <v>213</v>
      </c>
      <c r="P306" t="s">
        <v>247</v>
      </c>
      <c r="Q306">
        <f>HYPERLINK("https://www.kayak.com/book/flight?code=orCCJpnhEi.sIt2B02c_IY.48594.6fb6355e7fbf292d5c822d3527fb95c4&amp;h=b6d3def42933&amp;sub=F-9018206389658941921E0bc0fffcdad&amp;pageOrigin=F..RP.FE.M18", "Book Me!")</f>
        <v>0</v>
      </c>
    </row>
    <row r="307" spans="1:17">
      <c r="A307" s="2">
        <v>45882</v>
      </c>
      <c r="B307" t="s">
        <v>38</v>
      </c>
      <c r="C307" t="s">
        <v>84</v>
      </c>
      <c r="D307" t="s">
        <v>122</v>
      </c>
      <c r="E307">
        <v>1</v>
      </c>
      <c r="F307" t="s">
        <v>127</v>
      </c>
      <c r="G307" t="s">
        <v>131</v>
      </c>
      <c r="H307" s="2">
        <v>45886</v>
      </c>
      <c r="I307" t="s">
        <v>135</v>
      </c>
      <c r="J307" t="s">
        <v>177</v>
      </c>
      <c r="K307" t="s">
        <v>122</v>
      </c>
      <c r="L307">
        <v>1</v>
      </c>
      <c r="M307" t="s">
        <v>131</v>
      </c>
      <c r="N307" t="s">
        <v>127</v>
      </c>
      <c r="O307" t="s">
        <v>214</v>
      </c>
      <c r="P307" t="s">
        <v>248</v>
      </c>
      <c r="Q307">
        <f>HYPERLINK("https://www.kayak.com/book/flight?code=orCCJpnhEi.sIt2B02c_IY.41595.6fb6355e7fbf292d5c822d3527fb95c4&amp;h=345b9667c89a&amp;sub=F-9018206388776707391E004fea184b8&amp;pageOrigin=F..RP.FE.M18", "Book Me!")</f>
        <v>0</v>
      </c>
    </row>
    <row r="308" spans="1:17">
      <c r="A308" s="2">
        <v>45882</v>
      </c>
      <c r="B308" t="s">
        <v>38</v>
      </c>
      <c r="C308" t="s">
        <v>84</v>
      </c>
      <c r="D308" t="s">
        <v>122</v>
      </c>
      <c r="E308">
        <v>1</v>
      </c>
      <c r="F308" t="s">
        <v>127</v>
      </c>
      <c r="G308" t="s">
        <v>131</v>
      </c>
      <c r="H308" s="2">
        <v>45886</v>
      </c>
      <c r="I308" t="s">
        <v>133</v>
      </c>
      <c r="J308" t="s">
        <v>178</v>
      </c>
      <c r="K308" t="s">
        <v>122</v>
      </c>
      <c r="L308">
        <v>1</v>
      </c>
      <c r="M308" t="s">
        <v>131</v>
      </c>
      <c r="N308" t="s">
        <v>127</v>
      </c>
      <c r="O308" t="s">
        <v>213</v>
      </c>
      <c r="P308" t="s">
        <v>247</v>
      </c>
      <c r="Q308">
        <f>HYPERLINK("https://www.kayak.com/book/flight?code=orCCJpnhEi.sIt2B02c_IY.48594.75807a9259d14f1398581ccc42a63157&amp;h=ced2c6b5adc2&amp;sub=F-9018206388811252590E0bc0fffcdad&amp;pageOrigin=F..RP.FE.M19", "Book Me!")</f>
        <v>0</v>
      </c>
    </row>
    <row r="309" spans="1:17">
      <c r="A309" s="2">
        <v>45882</v>
      </c>
      <c r="B309" t="s">
        <v>38</v>
      </c>
      <c r="C309" t="s">
        <v>84</v>
      </c>
      <c r="D309" t="s">
        <v>122</v>
      </c>
      <c r="E309">
        <v>1</v>
      </c>
      <c r="F309" t="s">
        <v>127</v>
      </c>
      <c r="G309" t="s">
        <v>131</v>
      </c>
      <c r="H309" s="2">
        <v>45886</v>
      </c>
      <c r="I309" t="s">
        <v>133</v>
      </c>
      <c r="J309" t="s">
        <v>178</v>
      </c>
      <c r="K309" t="s">
        <v>122</v>
      </c>
      <c r="L309">
        <v>1</v>
      </c>
      <c r="M309" t="s">
        <v>131</v>
      </c>
      <c r="N309" t="s">
        <v>127</v>
      </c>
      <c r="O309" t="s">
        <v>214</v>
      </c>
      <c r="P309" t="s">
        <v>248</v>
      </c>
      <c r="Q309">
        <f>HYPERLINK("https://www.kayak.com/book/flight?code=orCCJpnhEi.sIt2B02c_IY.41595.75807a9259d14f1398581ccc42a63157&amp;h=74f0e0af8478&amp;sub=F-9018206390241978006E004fea184b8&amp;pageOrigin=F..RP.FE.M19", "Book Me!")</f>
        <v>0</v>
      </c>
    </row>
    <row r="310" spans="1:17">
      <c r="A310" s="2">
        <v>45883</v>
      </c>
      <c r="B310" t="s">
        <v>34</v>
      </c>
      <c r="C310" t="s">
        <v>94</v>
      </c>
      <c r="D310" t="s">
        <v>123</v>
      </c>
      <c r="E310">
        <v>1</v>
      </c>
      <c r="F310" t="s">
        <v>127</v>
      </c>
      <c r="G310" t="s">
        <v>132</v>
      </c>
      <c r="H310" s="2">
        <v>45886</v>
      </c>
      <c r="I310" t="s">
        <v>29</v>
      </c>
      <c r="J310" t="s">
        <v>179</v>
      </c>
      <c r="K310" t="s">
        <v>123</v>
      </c>
      <c r="L310">
        <v>1</v>
      </c>
      <c r="M310" t="s">
        <v>132</v>
      </c>
      <c r="N310" t="s">
        <v>127</v>
      </c>
      <c r="O310" t="s">
        <v>213</v>
      </c>
      <c r="P310" t="s">
        <v>249</v>
      </c>
      <c r="Q310">
        <f>HYPERLINK("https://www.kayak.com/book/flight?code=osBiLU3UGD.ToX9mfccdpY.27796.ea66b6aef684edc47b46ca912f906fc8&amp;h=aee9165a7b63&amp;sub=F4219382354664301757E0c87f6f3de9&amp;pageOrigin=F..RP.FE.M1", "Book Me!")</f>
        <v>0</v>
      </c>
    </row>
    <row r="311" spans="1:17">
      <c r="A311" s="2">
        <v>45883</v>
      </c>
      <c r="B311" t="s">
        <v>34</v>
      </c>
      <c r="C311" t="s">
        <v>94</v>
      </c>
      <c r="D311" t="s">
        <v>123</v>
      </c>
      <c r="E311">
        <v>1</v>
      </c>
      <c r="F311" t="s">
        <v>127</v>
      </c>
      <c r="G311" t="s">
        <v>132</v>
      </c>
      <c r="H311" s="2">
        <v>45886</v>
      </c>
      <c r="I311" t="s">
        <v>29</v>
      </c>
      <c r="J311" t="s">
        <v>179</v>
      </c>
      <c r="K311" t="s">
        <v>123</v>
      </c>
      <c r="L311">
        <v>1</v>
      </c>
      <c r="M311" t="s">
        <v>132</v>
      </c>
      <c r="N311" t="s">
        <v>127</v>
      </c>
      <c r="O311" t="s">
        <v>214</v>
      </c>
      <c r="P311" t="s">
        <v>250</v>
      </c>
      <c r="Q311">
        <f>HYPERLINK("https://www.kayak.com/book/flight?code=osBiLU3UGD.ToX9mfccdpY.34795.ea66b6aef684edc47b46ca912f906fc8&amp;h=e078c513be48&amp;sub=F4219382355780271916E09e54d93628&amp;pageOrigin=F..RP.FE.M1", "Book Me!")</f>
        <v>0</v>
      </c>
    </row>
    <row r="312" spans="1:17">
      <c r="A312" s="2">
        <v>45883</v>
      </c>
      <c r="B312" t="s">
        <v>38</v>
      </c>
      <c r="C312" t="s">
        <v>84</v>
      </c>
      <c r="D312" t="s">
        <v>122</v>
      </c>
      <c r="E312">
        <v>1</v>
      </c>
      <c r="F312" t="s">
        <v>127</v>
      </c>
      <c r="G312" t="s">
        <v>132</v>
      </c>
      <c r="H312" s="2">
        <v>45886</v>
      </c>
      <c r="I312" t="s">
        <v>140</v>
      </c>
      <c r="J312" t="s">
        <v>177</v>
      </c>
      <c r="K312" t="s">
        <v>122</v>
      </c>
      <c r="L312">
        <v>1</v>
      </c>
      <c r="M312" t="s">
        <v>132</v>
      </c>
      <c r="N312" t="s">
        <v>127</v>
      </c>
      <c r="O312" t="s">
        <v>213</v>
      </c>
      <c r="P312" t="s">
        <v>251</v>
      </c>
      <c r="Q312">
        <f>HYPERLINK("https://www.kayak.com/book/flight?code=osBiLU3UGD.sIt2B02c_IY.45895.06509909c62b5f24be0e98e045629061&amp;h=6f08db940ad4&amp;sub=F2208188448496583858E0fc477833f7&amp;pageOrigin=F..RP.FE.M2", "Book Me!")</f>
        <v>0</v>
      </c>
    </row>
    <row r="313" spans="1:17">
      <c r="A313" s="2">
        <v>45883</v>
      </c>
      <c r="B313" t="s">
        <v>38</v>
      </c>
      <c r="C313" t="s">
        <v>84</v>
      </c>
      <c r="D313" t="s">
        <v>122</v>
      </c>
      <c r="E313">
        <v>1</v>
      </c>
      <c r="F313" t="s">
        <v>127</v>
      </c>
      <c r="G313" t="s">
        <v>132</v>
      </c>
      <c r="H313" s="2">
        <v>45886</v>
      </c>
      <c r="I313" t="s">
        <v>140</v>
      </c>
      <c r="J313" t="s">
        <v>177</v>
      </c>
      <c r="K313" t="s">
        <v>122</v>
      </c>
      <c r="L313">
        <v>1</v>
      </c>
      <c r="M313" t="s">
        <v>132</v>
      </c>
      <c r="N313" t="s">
        <v>127</v>
      </c>
      <c r="O313" t="s">
        <v>214</v>
      </c>
      <c r="P313" t="s">
        <v>252</v>
      </c>
      <c r="Q313">
        <f>HYPERLINK("https://www.kayak.com/book/flight?code=osBiLU3UGD.sIt2B02c_IY.38846.06509909c62b5f24be0e98e045629061&amp;h=93e44df62f7d&amp;sub=F2208188446048746694E0c6bb167923&amp;pageOrigin=F..RP.FE.M2", "Book Me!")</f>
        <v>0</v>
      </c>
    </row>
    <row r="314" spans="1:17">
      <c r="A314" s="2">
        <v>45883</v>
      </c>
      <c r="B314" t="s">
        <v>38</v>
      </c>
      <c r="C314" t="s">
        <v>84</v>
      </c>
      <c r="D314" t="s">
        <v>122</v>
      </c>
      <c r="E314">
        <v>1</v>
      </c>
      <c r="F314" t="s">
        <v>127</v>
      </c>
      <c r="G314" t="s">
        <v>132</v>
      </c>
      <c r="H314" s="2">
        <v>45886</v>
      </c>
      <c r="I314" t="s">
        <v>139</v>
      </c>
      <c r="J314" t="s">
        <v>87</v>
      </c>
      <c r="K314" t="s">
        <v>122</v>
      </c>
      <c r="L314">
        <v>1</v>
      </c>
      <c r="M314" t="s">
        <v>132</v>
      </c>
      <c r="N314" t="s">
        <v>127</v>
      </c>
      <c r="O314" t="s">
        <v>213</v>
      </c>
      <c r="P314" t="s">
        <v>251</v>
      </c>
      <c r="Q314">
        <f>HYPERLINK("https://www.kayak.com/book/flight?code=osBiLU3UGD.sIt2B02c_IY.38846.9535a9cecc857b2e7d2cbf7ed0cde48b&amp;h=e62058e27a09&amp;sub=F2208188447724963955E0c6bb167923&amp;pageOrigin=F..RP.FE.M3", "Book Me!")</f>
        <v>0</v>
      </c>
    </row>
    <row r="315" spans="1:17">
      <c r="A315" s="2">
        <v>45883</v>
      </c>
      <c r="B315" t="s">
        <v>38</v>
      </c>
      <c r="C315" t="s">
        <v>84</v>
      </c>
      <c r="D315" t="s">
        <v>122</v>
      </c>
      <c r="E315">
        <v>1</v>
      </c>
      <c r="F315" t="s">
        <v>127</v>
      </c>
      <c r="G315" t="s">
        <v>132</v>
      </c>
      <c r="H315" s="2">
        <v>45886</v>
      </c>
      <c r="I315" t="s">
        <v>139</v>
      </c>
      <c r="J315" t="s">
        <v>87</v>
      </c>
      <c r="K315" t="s">
        <v>122</v>
      </c>
      <c r="L315">
        <v>1</v>
      </c>
      <c r="M315" t="s">
        <v>132</v>
      </c>
      <c r="N315" t="s">
        <v>127</v>
      </c>
      <c r="O315" t="s">
        <v>214</v>
      </c>
      <c r="P315" t="s">
        <v>252</v>
      </c>
      <c r="Q315">
        <f>HYPERLINK("https://www.kayak.com/book/flight?code=osBiLU3UGD.sIt2B02c_IY.45895.9535a9cecc857b2e7d2cbf7ed0cde48b&amp;h=35f2b63a12da&amp;sub=F2208188446698381990E0fc477833f7&amp;pageOrigin=F..RP.FE.M3", "Book Me!")</f>
        <v>0</v>
      </c>
    </row>
    <row r="316" spans="1:17">
      <c r="A316" s="2">
        <v>45883</v>
      </c>
      <c r="B316" t="s">
        <v>38</v>
      </c>
      <c r="C316" t="s">
        <v>84</v>
      </c>
      <c r="D316" t="s">
        <v>122</v>
      </c>
      <c r="E316">
        <v>1</v>
      </c>
      <c r="F316" t="s">
        <v>127</v>
      </c>
      <c r="G316" t="s">
        <v>132</v>
      </c>
      <c r="H316" s="2">
        <v>45886</v>
      </c>
      <c r="I316" t="s">
        <v>137</v>
      </c>
      <c r="J316" t="s">
        <v>121</v>
      </c>
      <c r="K316" t="s">
        <v>122</v>
      </c>
      <c r="L316">
        <v>1</v>
      </c>
      <c r="M316" t="s">
        <v>132</v>
      </c>
      <c r="N316" t="s">
        <v>127</v>
      </c>
      <c r="O316" t="s">
        <v>213</v>
      </c>
      <c r="P316" t="s">
        <v>251</v>
      </c>
      <c r="Q316">
        <f>HYPERLINK("https://www.kayak.com/book/flight?code=osBiLU3UGD.sIt2B02c_IY.45895.d1f140ea8da3be6b2947f1af9a19289c&amp;h=bc3ec25d352d&amp;sub=F2208188448995409814E0fc477833f7&amp;pageOrigin=F..RP.FE.M5", "Book Me!")</f>
        <v>0</v>
      </c>
    </row>
    <row r="317" spans="1:17">
      <c r="A317" s="2">
        <v>45883</v>
      </c>
      <c r="B317" t="s">
        <v>38</v>
      </c>
      <c r="C317" t="s">
        <v>84</v>
      </c>
      <c r="D317" t="s">
        <v>122</v>
      </c>
      <c r="E317">
        <v>1</v>
      </c>
      <c r="F317" t="s">
        <v>127</v>
      </c>
      <c r="G317" t="s">
        <v>132</v>
      </c>
      <c r="H317" s="2">
        <v>45886</v>
      </c>
      <c r="I317" t="s">
        <v>137</v>
      </c>
      <c r="J317" t="s">
        <v>121</v>
      </c>
      <c r="K317" t="s">
        <v>122</v>
      </c>
      <c r="L317">
        <v>1</v>
      </c>
      <c r="M317" t="s">
        <v>132</v>
      </c>
      <c r="N317" t="s">
        <v>127</v>
      </c>
      <c r="O317" t="s">
        <v>214</v>
      </c>
      <c r="P317" t="s">
        <v>252</v>
      </c>
      <c r="Q317">
        <f>HYPERLINK("https://www.kayak.com/book/flight?code=osBiLU3UGD.sIt2B02c_IY.38846.d1f140ea8da3be6b2947f1af9a19289c&amp;h=24e412a956c1&amp;sub=F2208188448671794606E0c6bb167923&amp;pageOrigin=F..RP.FE.M5", "Book Me!")</f>
        <v>0</v>
      </c>
    </row>
    <row r="318" spans="1:17">
      <c r="A318" s="2">
        <v>45883</v>
      </c>
      <c r="B318" t="s">
        <v>42</v>
      </c>
      <c r="C318" t="s">
        <v>96</v>
      </c>
      <c r="D318" t="s">
        <v>123</v>
      </c>
      <c r="E318">
        <v>1</v>
      </c>
      <c r="F318" t="s">
        <v>127</v>
      </c>
      <c r="G318" t="s">
        <v>132</v>
      </c>
      <c r="H318" s="2">
        <v>45886</v>
      </c>
      <c r="I318" t="s">
        <v>29</v>
      </c>
      <c r="J318" t="s">
        <v>179</v>
      </c>
      <c r="K318" t="s">
        <v>123</v>
      </c>
      <c r="L318">
        <v>1</v>
      </c>
      <c r="M318" t="s">
        <v>132</v>
      </c>
      <c r="N318" t="s">
        <v>127</v>
      </c>
      <c r="O318" t="s">
        <v>213</v>
      </c>
      <c r="P318" t="s">
        <v>253</v>
      </c>
      <c r="Q318">
        <f>HYPERLINK("https://www.kayak.com/book/flight?code=osBiLU3UGD.ToX9mfccdpY.45796.c6dd6ecdf96f74d340266be56232932d&amp;h=caad918ec43c&amp;sub=F870161775391863152E0445ce0f53f&amp;pageOrigin=F..RP.FE.M7", "Book Me!")</f>
        <v>0</v>
      </c>
    </row>
    <row r="319" spans="1:17">
      <c r="A319" s="2">
        <v>45883</v>
      </c>
      <c r="B319" t="s">
        <v>42</v>
      </c>
      <c r="C319" t="s">
        <v>96</v>
      </c>
      <c r="D319" t="s">
        <v>123</v>
      </c>
      <c r="E319">
        <v>1</v>
      </c>
      <c r="F319" t="s">
        <v>127</v>
      </c>
      <c r="G319" t="s">
        <v>132</v>
      </c>
      <c r="H319" s="2">
        <v>45886</v>
      </c>
      <c r="I319" t="s">
        <v>29</v>
      </c>
      <c r="J319" t="s">
        <v>179</v>
      </c>
      <c r="K319" t="s">
        <v>123</v>
      </c>
      <c r="L319">
        <v>1</v>
      </c>
      <c r="M319" t="s">
        <v>132</v>
      </c>
      <c r="N319" t="s">
        <v>127</v>
      </c>
      <c r="O319" t="s">
        <v>214</v>
      </c>
      <c r="P319" t="s">
        <v>254</v>
      </c>
      <c r="Q319">
        <f>HYPERLINK("https://www.kayak.com/book/flight?code=osBiLU3UGD.ToX9mfccdpY.39295.c6dd6ecdf96f74d340266be56232932d&amp;h=f640e91be2f1&amp;sub=F870161777888698110E07b512b0e30&amp;pageOrigin=F..RP.FE.M7", "Book Me!")</f>
        <v>0</v>
      </c>
    </row>
    <row r="320" spans="1:17">
      <c r="A320" s="2">
        <v>45883</v>
      </c>
      <c r="B320" t="s">
        <v>38</v>
      </c>
      <c r="C320" t="s">
        <v>84</v>
      </c>
      <c r="D320" t="s">
        <v>122</v>
      </c>
      <c r="E320">
        <v>1</v>
      </c>
      <c r="F320" t="s">
        <v>127</v>
      </c>
      <c r="G320" t="s">
        <v>132</v>
      </c>
      <c r="H320" s="2">
        <v>45886</v>
      </c>
      <c r="I320" t="s">
        <v>148</v>
      </c>
      <c r="J320" t="s">
        <v>180</v>
      </c>
      <c r="K320" t="s">
        <v>122</v>
      </c>
      <c r="L320">
        <v>1</v>
      </c>
      <c r="M320" t="s">
        <v>132</v>
      </c>
      <c r="N320" t="s">
        <v>127</v>
      </c>
      <c r="O320" t="s">
        <v>213</v>
      </c>
      <c r="P320" t="s">
        <v>251</v>
      </c>
      <c r="Q320">
        <f>HYPERLINK("https://www.kayak.com/book/flight?code=osBiLU3UGD.sIt2B02c_IY.38846.69f70ea0bc57fd5342ece76816eaf0e4&amp;h=fc9038ebd952&amp;sub=F2208188446885647728E0c6bb167923&amp;pageOrigin=F..RP.FE.M8", "Book Me!")</f>
        <v>0</v>
      </c>
    </row>
    <row r="321" spans="1:17">
      <c r="A321" s="2">
        <v>45883</v>
      </c>
      <c r="B321" t="s">
        <v>38</v>
      </c>
      <c r="C321" t="s">
        <v>84</v>
      </c>
      <c r="D321" t="s">
        <v>122</v>
      </c>
      <c r="E321">
        <v>1</v>
      </c>
      <c r="F321" t="s">
        <v>127</v>
      </c>
      <c r="G321" t="s">
        <v>132</v>
      </c>
      <c r="H321" s="2">
        <v>45886</v>
      </c>
      <c r="I321" t="s">
        <v>148</v>
      </c>
      <c r="J321" t="s">
        <v>180</v>
      </c>
      <c r="K321" t="s">
        <v>122</v>
      </c>
      <c r="L321">
        <v>1</v>
      </c>
      <c r="M321" t="s">
        <v>132</v>
      </c>
      <c r="N321" t="s">
        <v>127</v>
      </c>
      <c r="O321" t="s">
        <v>214</v>
      </c>
      <c r="P321" t="s">
        <v>252</v>
      </c>
      <c r="Q321">
        <f>HYPERLINK("https://www.kayak.com/book/flight?code=osBiLU3UGD.sIt2B02c_IY.45895.69f70ea0bc57fd5342ece76816eaf0e4&amp;h=e64ed49d72cb&amp;sub=F2208188447538359545E0fc477833f7&amp;pageOrigin=F..RP.FE.M8", "Book Me!")</f>
        <v>0</v>
      </c>
    </row>
    <row r="322" spans="1:17">
      <c r="A322" s="2">
        <v>45883</v>
      </c>
      <c r="B322" t="s">
        <v>43</v>
      </c>
      <c r="C322" t="s">
        <v>95</v>
      </c>
      <c r="D322" t="s">
        <v>123</v>
      </c>
      <c r="E322">
        <v>1</v>
      </c>
      <c r="F322" t="s">
        <v>127</v>
      </c>
      <c r="G322" t="s">
        <v>132</v>
      </c>
      <c r="H322" s="2">
        <v>45886</v>
      </c>
      <c r="I322" t="s">
        <v>29</v>
      </c>
      <c r="J322" t="s">
        <v>179</v>
      </c>
      <c r="K322" t="s">
        <v>123</v>
      </c>
      <c r="L322">
        <v>1</v>
      </c>
      <c r="M322" t="s">
        <v>132</v>
      </c>
      <c r="N322" t="s">
        <v>127</v>
      </c>
      <c r="O322" t="s">
        <v>213</v>
      </c>
      <c r="P322" t="s">
        <v>253</v>
      </c>
      <c r="Q322">
        <f>HYPERLINK("https://www.kayak.com/book/flight?code=osBiLU3UGD.ToX9mfccdpY.39295.30bdfde0638ab6e78c5364bc10735c98&amp;h=ffc53380f709&amp;sub=F4219382356284689138E07b512b0e30&amp;pageOrigin=F..RP.FE.M9", "Book Me!")</f>
        <v>0</v>
      </c>
    </row>
    <row r="323" spans="1:17">
      <c r="A323" s="2">
        <v>45883</v>
      </c>
      <c r="B323" t="s">
        <v>43</v>
      </c>
      <c r="C323" t="s">
        <v>95</v>
      </c>
      <c r="D323" t="s">
        <v>123</v>
      </c>
      <c r="E323">
        <v>1</v>
      </c>
      <c r="F323" t="s">
        <v>127</v>
      </c>
      <c r="G323" t="s">
        <v>132</v>
      </c>
      <c r="H323" s="2">
        <v>45886</v>
      </c>
      <c r="I323" t="s">
        <v>29</v>
      </c>
      <c r="J323" t="s">
        <v>179</v>
      </c>
      <c r="K323" t="s">
        <v>123</v>
      </c>
      <c r="L323">
        <v>1</v>
      </c>
      <c r="M323" t="s">
        <v>132</v>
      </c>
      <c r="N323" t="s">
        <v>127</v>
      </c>
      <c r="O323" t="s">
        <v>214</v>
      </c>
      <c r="P323" t="s">
        <v>254</v>
      </c>
      <c r="Q323">
        <f>HYPERLINK("https://www.kayak.com/book/flight?code=osBiLU3UGD.ToX9mfccdpY.45796.30bdfde0638ab6e78c5364bc10735c98&amp;h=1dc2a79db28f&amp;sub=F4219382356314351557E0445ce0f53f&amp;pageOrigin=F..RP.FE.M9", "Book Me!")</f>
        <v>0</v>
      </c>
    </row>
    <row r="324" spans="1:17">
      <c r="A324" s="2">
        <v>45883</v>
      </c>
      <c r="B324" t="s">
        <v>41</v>
      </c>
      <c r="C324" t="s">
        <v>100</v>
      </c>
      <c r="D324" t="s">
        <v>122</v>
      </c>
      <c r="E324">
        <v>1</v>
      </c>
      <c r="F324" t="s">
        <v>127</v>
      </c>
      <c r="G324" t="s">
        <v>132</v>
      </c>
      <c r="H324" s="2">
        <v>45886</v>
      </c>
      <c r="I324" t="s">
        <v>140</v>
      </c>
      <c r="J324" t="s">
        <v>177</v>
      </c>
      <c r="K324" t="s">
        <v>122</v>
      </c>
      <c r="L324">
        <v>1</v>
      </c>
      <c r="M324" t="s">
        <v>132</v>
      </c>
      <c r="N324" t="s">
        <v>127</v>
      </c>
      <c r="O324" t="s">
        <v>213</v>
      </c>
      <c r="P324" t="s">
        <v>255</v>
      </c>
      <c r="Q324">
        <f>HYPERLINK("https://www.kayak.com/book/flight?code=osBiLU3UGD.sIt2B02c_IY.52194.726870608f21990138a866d1f20dd957&amp;h=ac743e048698&amp;sub=F6923285026649757704E0448cbe8b96&amp;pageOrigin=F..RP.FE.M10", "Book Me!")</f>
        <v>0</v>
      </c>
    </row>
    <row r="325" spans="1:17">
      <c r="A325" s="2">
        <v>45883</v>
      </c>
      <c r="B325" t="s">
        <v>41</v>
      </c>
      <c r="C325" t="s">
        <v>100</v>
      </c>
      <c r="D325" t="s">
        <v>122</v>
      </c>
      <c r="E325">
        <v>1</v>
      </c>
      <c r="F325" t="s">
        <v>127</v>
      </c>
      <c r="G325" t="s">
        <v>132</v>
      </c>
      <c r="H325" s="2">
        <v>45886</v>
      </c>
      <c r="I325" t="s">
        <v>140</v>
      </c>
      <c r="J325" t="s">
        <v>177</v>
      </c>
      <c r="K325" t="s">
        <v>122</v>
      </c>
      <c r="L325">
        <v>1</v>
      </c>
      <c r="M325" t="s">
        <v>132</v>
      </c>
      <c r="N325" t="s">
        <v>127</v>
      </c>
      <c r="O325" t="s">
        <v>214</v>
      </c>
      <c r="P325" t="s">
        <v>256</v>
      </c>
      <c r="Q325">
        <f>HYPERLINK("https://www.kayak.com/book/flight?code=osBiLU3UGD.sIt2B02c_IY.45195.726870608f21990138a866d1f20dd957&amp;h=9c894146aae8&amp;sub=F6923285022776635417E0ad9a7ce224&amp;pageOrigin=F..RP.FE.M10", "Book Me!")</f>
        <v>0</v>
      </c>
    </row>
    <row r="326" spans="1:17">
      <c r="A326" s="2">
        <v>45883</v>
      </c>
      <c r="B326" t="s">
        <v>41</v>
      </c>
      <c r="C326" t="s">
        <v>100</v>
      </c>
      <c r="D326" t="s">
        <v>122</v>
      </c>
      <c r="E326">
        <v>1</v>
      </c>
      <c r="F326" t="s">
        <v>127</v>
      </c>
      <c r="G326" t="s">
        <v>132</v>
      </c>
      <c r="H326" s="2">
        <v>45886</v>
      </c>
      <c r="I326" t="s">
        <v>139</v>
      </c>
      <c r="J326" t="s">
        <v>87</v>
      </c>
      <c r="K326" t="s">
        <v>122</v>
      </c>
      <c r="L326">
        <v>1</v>
      </c>
      <c r="M326" t="s">
        <v>132</v>
      </c>
      <c r="N326" t="s">
        <v>127</v>
      </c>
      <c r="O326" t="s">
        <v>213</v>
      </c>
      <c r="P326" t="s">
        <v>255</v>
      </c>
      <c r="Q326">
        <f>HYPERLINK("https://www.kayak.com/book/flight?code=osBiLU3UGD.sIt2B02c_IY.45195.7b0d560b45a5f5491c36238d23231fd7&amp;h=a97cad79b01f&amp;sub=F6923285023986715875E0ad9a7ce224&amp;pageOrigin=F..RP.FE.M12", "Book Me!")</f>
        <v>0</v>
      </c>
    </row>
    <row r="327" spans="1:17">
      <c r="A327" s="2">
        <v>45883</v>
      </c>
      <c r="B327" t="s">
        <v>41</v>
      </c>
      <c r="C327" t="s">
        <v>100</v>
      </c>
      <c r="D327" t="s">
        <v>122</v>
      </c>
      <c r="E327">
        <v>1</v>
      </c>
      <c r="F327" t="s">
        <v>127</v>
      </c>
      <c r="G327" t="s">
        <v>132</v>
      </c>
      <c r="H327" s="2">
        <v>45886</v>
      </c>
      <c r="I327" t="s">
        <v>139</v>
      </c>
      <c r="J327" t="s">
        <v>87</v>
      </c>
      <c r="K327" t="s">
        <v>122</v>
      </c>
      <c r="L327">
        <v>1</v>
      </c>
      <c r="M327" t="s">
        <v>132</v>
      </c>
      <c r="N327" t="s">
        <v>127</v>
      </c>
      <c r="O327" t="s">
        <v>214</v>
      </c>
      <c r="P327" t="s">
        <v>256</v>
      </c>
      <c r="Q327">
        <f>HYPERLINK("https://www.kayak.com/book/flight?code=osBiLU3UGD.sIt2B02c_IY.52194.7b0d560b45a5f5491c36238d23231fd7&amp;h=62a325a3299b&amp;sub=F6923285025266395145E0448cbe8b96&amp;pageOrigin=F..RP.FE.M12", "Book Me!")</f>
        <v>0</v>
      </c>
    </row>
    <row r="328" spans="1:17">
      <c r="A328" s="2">
        <v>45883</v>
      </c>
      <c r="B328" t="s">
        <v>41</v>
      </c>
      <c r="C328" t="s">
        <v>100</v>
      </c>
      <c r="D328" t="s">
        <v>122</v>
      </c>
      <c r="E328">
        <v>1</v>
      </c>
      <c r="F328" t="s">
        <v>127</v>
      </c>
      <c r="G328" t="s">
        <v>132</v>
      </c>
      <c r="H328" s="2">
        <v>45886</v>
      </c>
      <c r="I328" t="s">
        <v>137</v>
      </c>
      <c r="J328" t="s">
        <v>121</v>
      </c>
      <c r="K328" t="s">
        <v>122</v>
      </c>
      <c r="L328">
        <v>1</v>
      </c>
      <c r="M328" t="s">
        <v>132</v>
      </c>
      <c r="N328" t="s">
        <v>127</v>
      </c>
      <c r="O328" t="s">
        <v>213</v>
      </c>
      <c r="P328" t="s">
        <v>255</v>
      </c>
      <c r="Q328">
        <f>HYPERLINK("https://www.kayak.com/book/flight?code=osBiLU3UGD.sIt2B02c_IY.45195.f25806da2745a9ee10d12ec9a3296ff1&amp;h=0c148e073489&amp;sub=F6923285026725067683E0ad9a7ce224&amp;pageOrigin=F..RP.FE.M13", "Book Me!")</f>
        <v>0</v>
      </c>
    </row>
    <row r="329" spans="1:17">
      <c r="A329" s="2">
        <v>45883</v>
      </c>
      <c r="B329" t="s">
        <v>41</v>
      </c>
      <c r="C329" t="s">
        <v>100</v>
      </c>
      <c r="D329" t="s">
        <v>122</v>
      </c>
      <c r="E329">
        <v>1</v>
      </c>
      <c r="F329" t="s">
        <v>127</v>
      </c>
      <c r="G329" t="s">
        <v>132</v>
      </c>
      <c r="H329" s="2">
        <v>45886</v>
      </c>
      <c r="I329" t="s">
        <v>137</v>
      </c>
      <c r="J329" t="s">
        <v>121</v>
      </c>
      <c r="K329" t="s">
        <v>122</v>
      </c>
      <c r="L329">
        <v>1</v>
      </c>
      <c r="M329" t="s">
        <v>132</v>
      </c>
      <c r="N329" t="s">
        <v>127</v>
      </c>
      <c r="O329" t="s">
        <v>214</v>
      </c>
      <c r="P329" t="s">
        <v>256</v>
      </c>
      <c r="Q329">
        <f>HYPERLINK("https://www.kayak.com/book/flight?code=osBiLU3UGD.sIt2B02c_IY.52194.f25806da2745a9ee10d12ec9a3296ff1&amp;h=41ee7f83ebff&amp;sub=F6923285023207232125E0448cbe8b96&amp;pageOrigin=F..RP.FE.M13", "Book Me!")</f>
        <v>0</v>
      </c>
    </row>
    <row r="330" spans="1:17">
      <c r="A330" s="2">
        <v>45883</v>
      </c>
      <c r="B330" t="s">
        <v>44</v>
      </c>
      <c r="C330" t="s">
        <v>86</v>
      </c>
      <c r="D330" t="s">
        <v>122</v>
      </c>
      <c r="E330">
        <v>1</v>
      </c>
      <c r="F330" t="s">
        <v>127</v>
      </c>
      <c r="G330" t="s">
        <v>132</v>
      </c>
      <c r="H330" s="2">
        <v>45886</v>
      </c>
      <c r="I330" t="s">
        <v>140</v>
      </c>
      <c r="J330" t="s">
        <v>177</v>
      </c>
      <c r="K330" t="s">
        <v>122</v>
      </c>
      <c r="L330">
        <v>1</v>
      </c>
      <c r="M330" t="s">
        <v>132</v>
      </c>
      <c r="N330" t="s">
        <v>127</v>
      </c>
      <c r="O330" t="s">
        <v>213</v>
      </c>
      <c r="P330" t="s">
        <v>257</v>
      </c>
      <c r="Q330">
        <f>HYPERLINK("https://www.kayak.com/book/flight?code=osBiLU3UGD.sIt2B02c_IY.49845.be858eac7bf0f5752e9623447a655cbe&amp;h=0ec0ad3d7087&amp;sub=F-8670451778241525503E092f2190a36&amp;pageOrigin=F..RP.FE.M14", "Book Me!")</f>
        <v>0</v>
      </c>
    </row>
    <row r="331" spans="1:17">
      <c r="A331" s="2">
        <v>45883</v>
      </c>
      <c r="B331" t="s">
        <v>44</v>
      </c>
      <c r="C331" t="s">
        <v>86</v>
      </c>
      <c r="D331" t="s">
        <v>122</v>
      </c>
      <c r="E331">
        <v>1</v>
      </c>
      <c r="F331" t="s">
        <v>127</v>
      </c>
      <c r="G331" t="s">
        <v>132</v>
      </c>
      <c r="H331" s="2">
        <v>45886</v>
      </c>
      <c r="I331" t="s">
        <v>140</v>
      </c>
      <c r="J331" t="s">
        <v>177</v>
      </c>
      <c r="K331" t="s">
        <v>122</v>
      </c>
      <c r="L331">
        <v>1</v>
      </c>
      <c r="M331" t="s">
        <v>132</v>
      </c>
      <c r="N331" t="s">
        <v>127</v>
      </c>
      <c r="O331" t="s">
        <v>214</v>
      </c>
      <c r="P331" t="s">
        <v>258</v>
      </c>
      <c r="Q331">
        <f>HYPERLINK("https://www.kayak.com/book/flight?code=osBiLU3UGD.sIt2B02c_IY.42795.be858eac7bf0f5752e9623447a655cbe&amp;h=afaba8ba0949&amp;sub=F-8670451779597605224E0e10fd5101f&amp;pageOrigin=F..RP.FE.M14", "Book Me!")</f>
        <v>0</v>
      </c>
    </row>
    <row r="332" spans="1:17">
      <c r="A332" s="2">
        <v>45883</v>
      </c>
      <c r="B332" t="s">
        <v>39</v>
      </c>
      <c r="C332" t="s">
        <v>87</v>
      </c>
      <c r="D332" t="s">
        <v>122</v>
      </c>
      <c r="E332">
        <v>1</v>
      </c>
      <c r="F332" t="s">
        <v>127</v>
      </c>
      <c r="G332" t="s">
        <v>132</v>
      </c>
      <c r="H332" s="2">
        <v>45886</v>
      </c>
      <c r="I332" t="s">
        <v>140</v>
      </c>
      <c r="J332" t="s">
        <v>177</v>
      </c>
      <c r="K332" t="s">
        <v>122</v>
      </c>
      <c r="L332">
        <v>1</v>
      </c>
      <c r="M332" t="s">
        <v>132</v>
      </c>
      <c r="N332" t="s">
        <v>127</v>
      </c>
      <c r="O332" t="s">
        <v>213</v>
      </c>
      <c r="P332" t="s">
        <v>257</v>
      </c>
      <c r="Q332">
        <f>HYPERLINK("https://www.kayak.com/book/flight?code=osBiLU3UGD.sIt2B02c_IY.49845.9ee6c24fe547de8af3848b5270d14f2a&amp;h=d75b28cb04fe&amp;sub=F-8670451781001851114E092f2190a36&amp;pageOrigin=F..RP.FE.M15", "Book Me!")</f>
        <v>0</v>
      </c>
    </row>
    <row r="333" spans="1:17">
      <c r="A333" s="2">
        <v>45883</v>
      </c>
      <c r="B333" t="s">
        <v>39</v>
      </c>
      <c r="C333" t="s">
        <v>87</v>
      </c>
      <c r="D333" t="s">
        <v>122</v>
      </c>
      <c r="E333">
        <v>1</v>
      </c>
      <c r="F333" t="s">
        <v>127</v>
      </c>
      <c r="G333" t="s">
        <v>132</v>
      </c>
      <c r="H333" s="2">
        <v>45886</v>
      </c>
      <c r="I333" t="s">
        <v>140</v>
      </c>
      <c r="J333" t="s">
        <v>177</v>
      </c>
      <c r="K333" t="s">
        <v>122</v>
      </c>
      <c r="L333">
        <v>1</v>
      </c>
      <c r="M333" t="s">
        <v>132</v>
      </c>
      <c r="N333" t="s">
        <v>127</v>
      </c>
      <c r="O333" t="s">
        <v>214</v>
      </c>
      <c r="P333" t="s">
        <v>258</v>
      </c>
      <c r="Q333">
        <f>HYPERLINK("https://www.kayak.com/book/flight?code=osBiLU3UGD.sIt2B02c_IY.42795.9ee6c24fe547de8af3848b5270d14f2a&amp;h=0bb6bb970777&amp;sub=F-8670451779591074159E0e10fd5101f&amp;pageOrigin=F..RP.FE.M15", "Book Me!")</f>
        <v>0</v>
      </c>
    </row>
    <row r="334" spans="1:17">
      <c r="A334" s="2">
        <v>45883</v>
      </c>
      <c r="B334" t="s">
        <v>44</v>
      </c>
      <c r="C334" t="s">
        <v>86</v>
      </c>
      <c r="D334" t="s">
        <v>122</v>
      </c>
      <c r="E334">
        <v>1</v>
      </c>
      <c r="F334" t="s">
        <v>127</v>
      </c>
      <c r="G334" t="s">
        <v>132</v>
      </c>
      <c r="H334" s="2">
        <v>45886</v>
      </c>
      <c r="I334" t="s">
        <v>139</v>
      </c>
      <c r="J334" t="s">
        <v>87</v>
      </c>
      <c r="K334" t="s">
        <v>122</v>
      </c>
      <c r="L334">
        <v>1</v>
      </c>
      <c r="M334" t="s">
        <v>132</v>
      </c>
      <c r="N334" t="s">
        <v>127</v>
      </c>
      <c r="O334" t="s">
        <v>213</v>
      </c>
      <c r="P334" t="s">
        <v>257</v>
      </c>
      <c r="Q334">
        <f>HYPERLINK("https://www.kayak.com/book/flight?code=osBiLU3UGD.sIt2B02c_IY.42795.1db6c510f75d77b2b6a8e832b7ba9341&amp;h=9b939c3a16fa&amp;sub=F-8670451778676087539E0e10fd5101f&amp;pageOrigin=F..RP.FE.M17", "Book Me!")</f>
        <v>0</v>
      </c>
    </row>
    <row r="335" spans="1:17">
      <c r="A335" s="2">
        <v>45883</v>
      </c>
      <c r="B335" t="s">
        <v>44</v>
      </c>
      <c r="C335" t="s">
        <v>86</v>
      </c>
      <c r="D335" t="s">
        <v>122</v>
      </c>
      <c r="E335">
        <v>1</v>
      </c>
      <c r="F335" t="s">
        <v>127</v>
      </c>
      <c r="G335" t="s">
        <v>132</v>
      </c>
      <c r="H335" s="2">
        <v>45886</v>
      </c>
      <c r="I335" t="s">
        <v>139</v>
      </c>
      <c r="J335" t="s">
        <v>87</v>
      </c>
      <c r="K335" t="s">
        <v>122</v>
      </c>
      <c r="L335">
        <v>1</v>
      </c>
      <c r="M335" t="s">
        <v>132</v>
      </c>
      <c r="N335" t="s">
        <v>127</v>
      </c>
      <c r="O335" t="s">
        <v>214</v>
      </c>
      <c r="P335" t="s">
        <v>258</v>
      </c>
      <c r="Q335">
        <f>HYPERLINK("https://www.kayak.com/book/flight?code=osBiLU3UGD.sIt2B02c_IY.49845.1db6c510f75d77b2b6a8e832b7ba9341&amp;h=c902aca61139&amp;sub=F-8670451780735882286E092f2190a36&amp;pageOrigin=F..RP.FE.M17", "Book Me!")</f>
        <v>0</v>
      </c>
    </row>
    <row r="336" spans="1:17">
      <c r="A336" s="2">
        <v>45883</v>
      </c>
      <c r="B336" t="s">
        <v>38</v>
      </c>
      <c r="C336" t="s">
        <v>84</v>
      </c>
      <c r="D336" t="s">
        <v>122</v>
      </c>
      <c r="E336">
        <v>1</v>
      </c>
      <c r="F336" t="s">
        <v>127</v>
      </c>
      <c r="G336" t="s">
        <v>132</v>
      </c>
      <c r="H336" s="2">
        <v>45886</v>
      </c>
      <c r="I336" t="s">
        <v>149</v>
      </c>
      <c r="J336" t="s">
        <v>181</v>
      </c>
      <c r="K336" t="s">
        <v>122</v>
      </c>
      <c r="L336">
        <v>1</v>
      </c>
      <c r="M336" t="s">
        <v>132</v>
      </c>
      <c r="N336" t="s">
        <v>127</v>
      </c>
      <c r="O336" t="s">
        <v>213</v>
      </c>
      <c r="P336" t="s">
        <v>251</v>
      </c>
      <c r="Q336">
        <f>HYPERLINK("https://www.kayak.com/book/flight?code=osBiLU3UGD.sIt2B02c_IY.38846.bea53a049713429f28a360907474676c&amp;h=f93370fc5839&amp;sub=F2208188446913229189E0c6bb167923&amp;pageOrigin=F..RP.FE.M18", "Book Me!")</f>
        <v>0</v>
      </c>
    </row>
    <row r="337" spans="1:17">
      <c r="A337" s="2">
        <v>45883</v>
      </c>
      <c r="B337" t="s">
        <v>38</v>
      </c>
      <c r="C337" t="s">
        <v>84</v>
      </c>
      <c r="D337" t="s">
        <v>122</v>
      </c>
      <c r="E337">
        <v>1</v>
      </c>
      <c r="F337" t="s">
        <v>127</v>
      </c>
      <c r="G337" t="s">
        <v>132</v>
      </c>
      <c r="H337" s="2">
        <v>45886</v>
      </c>
      <c r="I337" t="s">
        <v>149</v>
      </c>
      <c r="J337" t="s">
        <v>181</v>
      </c>
      <c r="K337" t="s">
        <v>122</v>
      </c>
      <c r="L337">
        <v>1</v>
      </c>
      <c r="M337" t="s">
        <v>132</v>
      </c>
      <c r="N337" t="s">
        <v>127</v>
      </c>
      <c r="O337" t="s">
        <v>214</v>
      </c>
      <c r="P337" t="s">
        <v>252</v>
      </c>
      <c r="Q337">
        <f>HYPERLINK("https://www.kayak.com/book/flight?code=osBiLU3UGD.sIt2B02c_IY.45895.bea53a049713429f28a360907474676c&amp;h=f3bd17a97a9e&amp;sub=F2208188447968217051E0fc477833f7&amp;pageOrigin=F..RP.FE.M18", "Book Me!")</f>
        <v>0</v>
      </c>
    </row>
    <row r="338" spans="1:17">
      <c r="A338" s="2">
        <v>45883</v>
      </c>
      <c r="B338" t="s">
        <v>42</v>
      </c>
      <c r="C338" t="s">
        <v>56</v>
      </c>
      <c r="D338" t="s">
        <v>123</v>
      </c>
      <c r="E338">
        <v>1</v>
      </c>
      <c r="F338" t="s">
        <v>127</v>
      </c>
      <c r="G338" t="s">
        <v>132</v>
      </c>
      <c r="H338" s="2">
        <v>45886</v>
      </c>
      <c r="I338" t="s">
        <v>29</v>
      </c>
      <c r="J338" t="s">
        <v>179</v>
      </c>
      <c r="K338" t="s">
        <v>123</v>
      </c>
      <c r="L338">
        <v>1</v>
      </c>
      <c r="M338" t="s">
        <v>132</v>
      </c>
      <c r="N338" t="s">
        <v>127</v>
      </c>
      <c r="O338" t="s">
        <v>213</v>
      </c>
      <c r="P338" t="s">
        <v>259</v>
      </c>
      <c r="Q338">
        <f>HYPERLINK("https://www.kayak.com/book/flight?code=osBiLU3UGD.ToX9mfccdpY.35295.9498443b6bb3eae46ce199926154828d&amp;h=803d1f809eb3&amp;sub=F870161777700670914E04d6e80d7fa&amp;pageOrigin=F..RP.FE.M19", "Book Me!")</f>
        <v>0</v>
      </c>
    </row>
    <row r="339" spans="1:17">
      <c r="A339" s="2">
        <v>45883</v>
      </c>
      <c r="B339" t="s">
        <v>42</v>
      </c>
      <c r="C339" t="s">
        <v>56</v>
      </c>
      <c r="D339" t="s">
        <v>123</v>
      </c>
      <c r="E339">
        <v>1</v>
      </c>
      <c r="F339" t="s">
        <v>127</v>
      </c>
      <c r="G339" t="s">
        <v>132</v>
      </c>
      <c r="H339" s="2">
        <v>45886</v>
      </c>
      <c r="I339" t="s">
        <v>29</v>
      </c>
      <c r="J339" t="s">
        <v>179</v>
      </c>
      <c r="K339" t="s">
        <v>123</v>
      </c>
      <c r="L339">
        <v>1</v>
      </c>
      <c r="M339" t="s">
        <v>132</v>
      </c>
      <c r="N339" t="s">
        <v>127</v>
      </c>
      <c r="O339" t="s">
        <v>214</v>
      </c>
      <c r="P339" t="s">
        <v>260</v>
      </c>
      <c r="Q339">
        <f>HYPERLINK("https://www.kayak.com/book/flight?code=osBiLU3UGD.ToX9mfccdpY.42296.9498443b6bb3eae46ce199926154828d&amp;h=c8cdd2778f4e&amp;sub=F870161774351909113E0d07c07643a&amp;pageOrigin=F..RP.FE.M19", "Book Me!")</f>
        <v>0</v>
      </c>
    </row>
    <row r="340" spans="1:17">
      <c r="A340" s="2">
        <v>45882</v>
      </c>
      <c r="B340" t="s">
        <v>34</v>
      </c>
      <c r="C340" t="s">
        <v>94</v>
      </c>
      <c r="D340" t="s">
        <v>123</v>
      </c>
      <c r="E340">
        <v>1</v>
      </c>
      <c r="F340" t="s">
        <v>127</v>
      </c>
      <c r="G340" t="s">
        <v>132</v>
      </c>
      <c r="H340" s="2">
        <v>45886</v>
      </c>
      <c r="I340" t="s">
        <v>29</v>
      </c>
      <c r="J340" t="s">
        <v>179</v>
      </c>
      <c r="K340" t="s">
        <v>123</v>
      </c>
      <c r="L340">
        <v>1</v>
      </c>
      <c r="M340" t="s">
        <v>132</v>
      </c>
      <c r="N340" t="s">
        <v>127</v>
      </c>
      <c r="O340" t="s">
        <v>213</v>
      </c>
      <c r="P340" t="s">
        <v>249</v>
      </c>
      <c r="Q340">
        <f>HYPERLINK("https://www.kayak.com/book/flight?code=osACNRYzaO.ToX9mfccdpY.34795.cb67ccf8eed096a3ed3f4863245d6428&amp;h=920abaebb721&amp;sub=F-5726732404698899182E09e54d93628&amp;pageOrigin=F..RP.FE.M1", "Book Me!")</f>
        <v>0</v>
      </c>
    </row>
    <row r="341" spans="1:17">
      <c r="A341" s="2">
        <v>45882</v>
      </c>
      <c r="B341" t="s">
        <v>34</v>
      </c>
      <c r="C341" t="s">
        <v>94</v>
      </c>
      <c r="D341" t="s">
        <v>123</v>
      </c>
      <c r="E341">
        <v>1</v>
      </c>
      <c r="F341" t="s">
        <v>127</v>
      </c>
      <c r="G341" t="s">
        <v>132</v>
      </c>
      <c r="H341" s="2">
        <v>45886</v>
      </c>
      <c r="I341" t="s">
        <v>29</v>
      </c>
      <c r="J341" t="s">
        <v>179</v>
      </c>
      <c r="K341" t="s">
        <v>123</v>
      </c>
      <c r="L341">
        <v>1</v>
      </c>
      <c r="M341" t="s">
        <v>132</v>
      </c>
      <c r="N341" t="s">
        <v>127</v>
      </c>
      <c r="O341" t="s">
        <v>214</v>
      </c>
      <c r="P341" t="s">
        <v>250</v>
      </c>
      <c r="Q341">
        <f>HYPERLINK("https://www.kayak.com/book/flight?code=osACNRYzaO.ToX9mfccdpY.27796.cb67ccf8eed096a3ed3f4863245d6428&amp;h=a1c273a2b021&amp;sub=F-5726732401493103880E0c87f6f3de9&amp;pageOrigin=F..RP.FE.M1", "Book Me!")</f>
        <v>0</v>
      </c>
    </row>
    <row r="342" spans="1:17">
      <c r="A342" s="2">
        <v>45882</v>
      </c>
      <c r="B342" t="s">
        <v>43</v>
      </c>
      <c r="C342" t="s">
        <v>95</v>
      </c>
      <c r="D342" t="s">
        <v>123</v>
      </c>
      <c r="E342">
        <v>1</v>
      </c>
      <c r="F342" t="s">
        <v>127</v>
      </c>
      <c r="G342" t="s">
        <v>132</v>
      </c>
      <c r="H342" s="2">
        <v>45886</v>
      </c>
      <c r="I342" t="s">
        <v>29</v>
      </c>
      <c r="J342" t="s">
        <v>179</v>
      </c>
      <c r="K342" t="s">
        <v>123</v>
      </c>
      <c r="L342">
        <v>1</v>
      </c>
      <c r="M342" t="s">
        <v>132</v>
      </c>
      <c r="N342" t="s">
        <v>127</v>
      </c>
      <c r="O342" t="s">
        <v>213</v>
      </c>
      <c r="P342" t="s">
        <v>249</v>
      </c>
      <c r="Q342">
        <f>HYPERLINK("https://www.kayak.com/book/flight?code=osACNRYzaO.ToX9mfccdpY.27796.a84825cc408704e9aaae35de6868cf26&amp;h=c18c9e38a49b&amp;sub=F-5726732402907976017E0c87f6f3de9&amp;pageOrigin=F..RP.FE.M2", "Book Me!")</f>
        <v>0</v>
      </c>
    </row>
    <row r="343" spans="1:17">
      <c r="A343" s="2">
        <v>45882</v>
      </c>
      <c r="B343" t="s">
        <v>43</v>
      </c>
      <c r="C343" t="s">
        <v>95</v>
      </c>
      <c r="D343" t="s">
        <v>123</v>
      </c>
      <c r="E343">
        <v>1</v>
      </c>
      <c r="F343" t="s">
        <v>127</v>
      </c>
      <c r="G343" t="s">
        <v>132</v>
      </c>
      <c r="H343" s="2">
        <v>45886</v>
      </c>
      <c r="I343" t="s">
        <v>29</v>
      </c>
      <c r="J343" t="s">
        <v>179</v>
      </c>
      <c r="K343" t="s">
        <v>123</v>
      </c>
      <c r="L343">
        <v>1</v>
      </c>
      <c r="M343" t="s">
        <v>132</v>
      </c>
      <c r="N343" t="s">
        <v>127</v>
      </c>
      <c r="O343" t="s">
        <v>214</v>
      </c>
      <c r="P343" t="s">
        <v>250</v>
      </c>
      <c r="Q343">
        <f>HYPERLINK("https://www.kayak.com/book/flight?code=osACNRYzaO.ToX9mfccdpY.34795.a84825cc408704e9aaae35de6868cf26&amp;h=d8f83545041a&amp;sub=F-5726732404608123618E09e54d93628&amp;pageOrigin=F..RP.FE.M2", "Book Me!")</f>
        <v>0</v>
      </c>
    </row>
    <row r="344" spans="1:17">
      <c r="A344" s="2">
        <v>45882</v>
      </c>
      <c r="B344" t="s">
        <v>41</v>
      </c>
      <c r="C344" t="s">
        <v>100</v>
      </c>
      <c r="D344" t="s">
        <v>122</v>
      </c>
      <c r="E344">
        <v>1</v>
      </c>
      <c r="F344" t="s">
        <v>127</v>
      </c>
      <c r="G344" t="s">
        <v>132</v>
      </c>
      <c r="H344" s="2">
        <v>45886</v>
      </c>
      <c r="I344" t="s">
        <v>140</v>
      </c>
      <c r="J344" t="s">
        <v>177</v>
      </c>
      <c r="K344" t="s">
        <v>122</v>
      </c>
      <c r="L344">
        <v>1</v>
      </c>
      <c r="M344" t="s">
        <v>132</v>
      </c>
      <c r="N344" t="s">
        <v>127</v>
      </c>
      <c r="O344" t="s">
        <v>213</v>
      </c>
      <c r="P344" t="s">
        <v>251</v>
      </c>
      <c r="Q344">
        <f>HYPERLINK("https://www.kayak.com/book/flight?code=osACNRYzaO.sIt2B02c_IY.45895.3a5ac4a6cba7c785b3168a48f435c15c&amp;h=84902f2bdc23&amp;sub=F1430626450906146702E0fc477833f7&amp;pageOrigin=F..RP.FE.M3", "Book Me!")</f>
        <v>0</v>
      </c>
    </row>
    <row r="345" spans="1:17">
      <c r="A345" s="2">
        <v>45882</v>
      </c>
      <c r="B345" t="s">
        <v>41</v>
      </c>
      <c r="C345" t="s">
        <v>100</v>
      </c>
      <c r="D345" t="s">
        <v>122</v>
      </c>
      <c r="E345">
        <v>1</v>
      </c>
      <c r="F345" t="s">
        <v>127</v>
      </c>
      <c r="G345" t="s">
        <v>132</v>
      </c>
      <c r="H345" s="2">
        <v>45886</v>
      </c>
      <c r="I345" t="s">
        <v>140</v>
      </c>
      <c r="J345" t="s">
        <v>177</v>
      </c>
      <c r="K345" t="s">
        <v>122</v>
      </c>
      <c r="L345">
        <v>1</v>
      </c>
      <c r="M345" t="s">
        <v>132</v>
      </c>
      <c r="N345" t="s">
        <v>127</v>
      </c>
      <c r="O345" t="s">
        <v>214</v>
      </c>
      <c r="P345" t="s">
        <v>252</v>
      </c>
      <c r="Q345">
        <f>HYPERLINK("https://www.kayak.com/book/flight?code=osACNRYzaO.sIt2B02c_IY.38846.3a5ac4a6cba7c785b3168a48f435c15c&amp;h=99def8953bee&amp;sub=F1430626450363336781E0c6bb167923&amp;pageOrigin=F..RP.FE.M3", "Book Me!")</f>
        <v>0</v>
      </c>
    </row>
    <row r="346" spans="1:17">
      <c r="A346" s="2">
        <v>45882</v>
      </c>
      <c r="B346" t="s">
        <v>42</v>
      </c>
      <c r="C346" t="s">
        <v>96</v>
      </c>
      <c r="D346" t="s">
        <v>123</v>
      </c>
      <c r="E346">
        <v>1</v>
      </c>
      <c r="F346" t="s">
        <v>127</v>
      </c>
      <c r="G346" t="s">
        <v>132</v>
      </c>
      <c r="H346" s="2">
        <v>45886</v>
      </c>
      <c r="I346" t="s">
        <v>29</v>
      </c>
      <c r="J346" t="s">
        <v>179</v>
      </c>
      <c r="K346" t="s">
        <v>123</v>
      </c>
      <c r="L346">
        <v>1</v>
      </c>
      <c r="M346" t="s">
        <v>132</v>
      </c>
      <c r="N346" t="s">
        <v>127</v>
      </c>
      <c r="O346" t="s">
        <v>213</v>
      </c>
      <c r="P346" t="s">
        <v>259</v>
      </c>
      <c r="Q346">
        <f>HYPERLINK("https://www.kayak.com/book/flight?code=osACNRYzaO.ToX9mfccdpY.42296.69ce4842ed25c47499a59de1a935187e&amp;h=22c954638c4a&amp;sub=F-5726732401397918989E0d07c07643a&amp;pageOrigin=F..RP.FE.M5", "Book Me!")</f>
        <v>0</v>
      </c>
    </row>
    <row r="347" spans="1:17">
      <c r="A347" s="2">
        <v>45882</v>
      </c>
      <c r="B347" t="s">
        <v>42</v>
      </c>
      <c r="C347" t="s">
        <v>96</v>
      </c>
      <c r="D347" t="s">
        <v>123</v>
      </c>
      <c r="E347">
        <v>1</v>
      </c>
      <c r="F347" t="s">
        <v>127</v>
      </c>
      <c r="G347" t="s">
        <v>132</v>
      </c>
      <c r="H347" s="2">
        <v>45886</v>
      </c>
      <c r="I347" t="s">
        <v>29</v>
      </c>
      <c r="J347" t="s">
        <v>179</v>
      </c>
      <c r="K347" t="s">
        <v>123</v>
      </c>
      <c r="L347">
        <v>1</v>
      </c>
      <c r="M347" t="s">
        <v>132</v>
      </c>
      <c r="N347" t="s">
        <v>127</v>
      </c>
      <c r="O347" t="s">
        <v>214</v>
      </c>
      <c r="P347" t="s">
        <v>260</v>
      </c>
      <c r="Q347">
        <f>HYPERLINK("https://www.kayak.com/book/flight?code=osACNRYzaO.ToX9mfccdpY.35295.69ce4842ed25c47499a59de1a935187e&amp;h=81ee41f800e5&amp;sub=F-5726732402296164011E04d6e80d7fa&amp;pageOrigin=F..RP.FE.M5", "Book Me!")</f>
        <v>0</v>
      </c>
    </row>
    <row r="348" spans="1:17">
      <c r="A348" s="2">
        <v>45882</v>
      </c>
      <c r="B348" t="s">
        <v>41</v>
      </c>
      <c r="C348" t="s">
        <v>100</v>
      </c>
      <c r="D348" t="s">
        <v>122</v>
      </c>
      <c r="E348">
        <v>1</v>
      </c>
      <c r="F348" t="s">
        <v>127</v>
      </c>
      <c r="G348" t="s">
        <v>132</v>
      </c>
      <c r="H348" s="2">
        <v>45886</v>
      </c>
      <c r="I348" t="s">
        <v>139</v>
      </c>
      <c r="J348" t="s">
        <v>87</v>
      </c>
      <c r="K348" t="s">
        <v>122</v>
      </c>
      <c r="L348">
        <v>1</v>
      </c>
      <c r="M348" t="s">
        <v>132</v>
      </c>
      <c r="N348" t="s">
        <v>127</v>
      </c>
      <c r="O348" t="s">
        <v>213</v>
      </c>
      <c r="P348" t="s">
        <v>251</v>
      </c>
      <c r="Q348">
        <f>HYPERLINK("https://www.kayak.com/book/flight?code=osACNRYzaO.sIt2B02c_IY.38846.b5ae27c0168f89b688dbcad2a8103dcc&amp;h=0fa43c101e06&amp;sub=F1430626453420818112E0c6bb167923&amp;pageOrigin=F..RP.FE.M7", "Book Me!")</f>
        <v>0</v>
      </c>
    </row>
    <row r="349" spans="1:17">
      <c r="A349" s="2">
        <v>45882</v>
      </c>
      <c r="B349" t="s">
        <v>41</v>
      </c>
      <c r="C349" t="s">
        <v>100</v>
      </c>
      <c r="D349" t="s">
        <v>122</v>
      </c>
      <c r="E349">
        <v>1</v>
      </c>
      <c r="F349" t="s">
        <v>127</v>
      </c>
      <c r="G349" t="s">
        <v>132</v>
      </c>
      <c r="H349" s="2">
        <v>45886</v>
      </c>
      <c r="I349" t="s">
        <v>139</v>
      </c>
      <c r="J349" t="s">
        <v>87</v>
      </c>
      <c r="K349" t="s">
        <v>122</v>
      </c>
      <c r="L349">
        <v>1</v>
      </c>
      <c r="M349" t="s">
        <v>132</v>
      </c>
      <c r="N349" t="s">
        <v>127</v>
      </c>
      <c r="O349" t="s">
        <v>214</v>
      </c>
      <c r="P349" t="s">
        <v>252</v>
      </c>
      <c r="Q349">
        <f>HYPERLINK("https://www.kayak.com/book/flight?code=osACNRYzaO.sIt2B02c_IY.45895.b5ae27c0168f89b688dbcad2a8103dcc&amp;h=5b13f9137666&amp;sub=F1430626453006800863E0fc477833f7&amp;pageOrigin=F..RP.FE.M7", "Book Me!")</f>
        <v>0</v>
      </c>
    </row>
    <row r="350" spans="1:17">
      <c r="A350" s="2">
        <v>45882</v>
      </c>
      <c r="B350" t="s">
        <v>42</v>
      </c>
      <c r="C350" t="s">
        <v>56</v>
      </c>
      <c r="D350" t="s">
        <v>123</v>
      </c>
      <c r="E350">
        <v>1</v>
      </c>
      <c r="F350" t="s">
        <v>127</v>
      </c>
      <c r="G350" t="s">
        <v>132</v>
      </c>
      <c r="H350" s="2">
        <v>45886</v>
      </c>
      <c r="I350" t="s">
        <v>29</v>
      </c>
      <c r="J350" t="s">
        <v>179</v>
      </c>
      <c r="K350" t="s">
        <v>123</v>
      </c>
      <c r="L350">
        <v>1</v>
      </c>
      <c r="M350" t="s">
        <v>132</v>
      </c>
      <c r="N350" t="s">
        <v>127</v>
      </c>
      <c r="O350" t="s">
        <v>213</v>
      </c>
      <c r="P350" t="s">
        <v>261</v>
      </c>
      <c r="Q350">
        <f>HYPERLINK("https://www.kayak.com/book/flight?code=osACNRYzaO.ToX9mfccdpY.30795.c6a8e88eb48a7ad44b7f2c6b2aa4e3da&amp;h=cd2e8a1e391d&amp;sub=F-5726732404865747258E01d5b76f9b1&amp;pageOrigin=F..RP.FE.M8", "Book Me!")</f>
        <v>0</v>
      </c>
    </row>
    <row r="351" spans="1:17">
      <c r="A351" s="2">
        <v>45882</v>
      </c>
      <c r="B351" t="s">
        <v>42</v>
      </c>
      <c r="C351" t="s">
        <v>56</v>
      </c>
      <c r="D351" t="s">
        <v>123</v>
      </c>
      <c r="E351">
        <v>1</v>
      </c>
      <c r="F351" t="s">
        <v>127</v>
      </c>
      <c r="G351" t="s">
        <v>132</v>
      </c>
      <c r="H351" s="2">
        <v>45886</v>
      </c>
      <c r="I351" t="s">
        <v>29</v>
      </c>
      <c r="J351" t="s">
        <v>179</v>
      </c>
      <c r="K351" t="s">
        <v>123</v>
      </c>
      <c r="L351">
        <v>1</v>
      </c>
      <c r="M351" t="s">
        <v>132</v>
      </c>
      <c r="N351" t="s">
        <v>127</v>
      </c>
      <c r="O351" t="s">
        <v>214</v>
      </c>
      <c r="P351" t="s">
        <v>262</v>
      </c>
      <c r="Q351">
        <f>HYPERLINK("https://www.kayak.com/book/flight?code=osACNRYzaO.ToX9mfccdpY.37796.c6a8e88eb48a7ad44b7f2c6b2aa4e3da&amp;h=ec5ab7e64703&amp;sub=F-5726732402999560004E02850b23197&amp;pageOrigin=F..RP.FE.M8", "Book Me!")</f>
        <v>0</v>
      </c>
    </row>
    <row r="352" spans="1:17">
      <c r="A352" s="2">
        <v>45882</v>
      </c>
      <c r="B352" t="s">
        <v>41</v>
      </c>
      <c r="C352" t="s">
        <v>100</v>
      </c>
      <c r="D352" t="s">
        <v>122</v>
      </c>
      <c r="E352">
        <v>1</v>
      </c>
      <c r="F352" t="s">
        <v>127</v>
      </c>
      <c r="G352" t="s">
        <v>132</v>
      </c>
      <c r="H352" s="2">
        <v>45886</v>
      </c>
      <c r="I352" t="s">
        <v>137</v>
      </c>
      <c r="J352" t="s">
        <v>121</v>
      </c>
      <c r="K352" t="s">
        <v>122</v>
      </c>
      <c r="L352">
        <v>1</v>
      </c>
      <c r="M352" t="s">
        <v>132</v>
      </c>
      <c r="N352" t="s">
        <v>127</v>
      </c>
      <c r="O352" t="s">
        <v>213</v>
      </c>
      <c r="P352" t="s">
        <v>251</v>
      </c>
      <c r="Q352">
        <f>HYPERLINK("https://www.kayak.com/book/flight?code=osACNRYzaO.sIt2B02c_IY.45895.616955b9ff87cdad9e249705166196e8&amp;h=094f3726ebe7&amp;sub=F-8233127064152860242E0fc477833f7&amp;pageOrigin=F..RP.FE.M9", "Book Me!")</f>
        <v>0</v>
      </c>
    </row>
    <row r="353" spans="1:17">
      <c r="A353" s="2">
        <v>45882</v>
      </c>
      <c r="B353" t="s">
        <v>41</v>
      </c>
      <c r="C353" t="s">
        <v>100</v>
      </c>
      <c r="D353" t="s">
        <v>122</v>
      </c>
      <c r="E353">
        <v>1</v>
      </c>
      <c r="F353" t="s">
        <v>127</v>
      </c>
      <c r="G353" t="s">
        <v>132</v>
      </c>
      <c r="H353" s="2">
        <v>45886</v>
      </c>
      <c r="I353" t="s">
        <v>137</v>
      </c>
      <c r="J353" t="s">
        <v>121</v>
      </c>
      <c r="K353" t="s">
        <v>122</v>
      </c>
      <c r="L353">
        <v>1</v>
      </c>
      <c r="M353" t="s">
        <v>132</v>
      </c>
      <c r="N353" t="s">
        <v>127</v>
      </c>
      <c r="O353" t="s">
        <v>214</v>
      </c>
      <c r="P353" t="s">
        <v>252</v>
      </c>
      <c r="Q353">
        <f>HYPERLINK("https://www.kayak.com/book/flight?code=osACNRYzaO.sIt2B02c_IY.38846.616955b9ff87cdad9e249705166196e8&amp;h=f8dfdd6ebe83&amp;sub=F-8233127064051602138E0c6bb167923&amp;pageOrigin=F..RP.FE.M9", "Book Me!")</f>
        <v>0</v>
      </c>
    </row>
    <row r="354" spans="1:17">
      <c r="A354" s="2">
        <v>45882</v>
      </c>
      <c r="B354" t="s">
        <v>38</v>
      </c>
      <c r="C354" t="s">
        <v>84</v>
      </c>
      <c r="D354" t="s">
        <v>122</v>
      </c>
      <c r="E354">
        <v>1</v>
      </c>
      <c r="F354" t="s">
        <v>127</v>
      </c>
      <c r="G354" t="s">
        <v>132</v>
      </c>
      <c r="H354" s="2">
        <v>45886</v>
      </c>
      <c r="I354" t="s">
        <v>140</v>
      </c>
      <c r="J354" t="s">
        <v>177</v>
      </c>
      <c r="K354" t="s">
        <v>122</v>
      </c>
      <c r="L354">
        <v>1</v>
      </c>
      <c r="M354" t="s">
        <v>132</v>
      </c>
      <c r="N354" t="s">
        <v>127</v>
      </c>
      <c r="O354" t="s">
        <v>213</v>
      </c>
      <c r="P354" t="s">
        <v>251</v>
      </c>
      <c r="Q354">
        <f>HYPERLINK("https://www.kayak.com/book/flight?code=osACNRYzaO.sIt2B02c_IY.45895.4a3a83b999cbe891e1313466fb5dee32&amp;h=2f67c46bee7d&amp;sub=F-8233127062873703657E0fc477833f7&amp;pageOrigin=F..RP.FE.M10", "Book Me!")</f>
        <v>0</v>
      </c>
    </row>
    <row r="355" spans="1:17">
      <c r="A355" s="2">
        <v>45882</v>
      </c>
      <c r="B355" t="s">
        <v>38</v>
      </c>
      <c r="C355" t="s">
        <v>84</v>
      </c>
      <c r="D355" t="s">
        <v>122</v>
      </c>
      <c r="E355">
        <v>1</v>
      </c>
      <c r="F355" t="s">
        <v>127</v>
      </c>
      <c r="G355" t="s">
        <v>132</v>
      </c>
      <c r="H355" s="2">
        <v>45886</v>
      </c>
      <c r="I355" t="s">
        <v>140</v>
      </c>
      <c r="J355" t="s">
        <v>177</v>
      </c>
      <c r="K355" t="s">
        <v>122</v>
      </c>
      <c r="L355">
        <v>1</v>
      </c>
      <c r="M355" t="s">
        <v>132</v>
      </c>
      <c r="N355" t="s">
        <v>127</v>
      </c>
      <c r="O355" t="s">
        <v>214</v>
      </c>
      <c r="P355" t="s">
        <v>252</v>
      </c>
      <c r="Q355">
        <f>HYPERLINK("https://www.kayak.com/book/flight?code=osACNRYzaO.sIt2B02c_IY.38846.4a3a83b999cbe891e1313466fb5dee32&amp;h=3be025d22795&amp;sub=F-8233127064004090039E0c6bb167923&amp;pageOrigin=F..RP.FE.M10", "Book Me!")</f>
        <v>0</v>
      </c>
    </row>
    <row r="356" spans="1:17">
      <c r="A356" s="2">
        <v>45882</v>
      </c>
      <c r="B356" t="s">
        <v>38</v>
      </c>
      <c r="C356" t="s">
        <v>84</v>
      </c>
      <c r="D356" t="s">
        <v>122</v>
      </c>
      <c r="E356">
        <v>1</v>
      </c>
      <c r="F356" t="s">
        <v>127</v>
      </c>
      <c r="G356" t="s">
        <v>132</v>
      </c>
      <c r="H356" s="2">
        <v>45886</v>
      </c>
      <c r="I356" t="s">
        <v>139</v>
      </c>
      <c r="J356" t="s">
        <v>87</v>
      </c>
      <c r="K356" t="s">
        <v>122</v>
      </c>
      <c r="L356">
        <v>1</v>
      </c>
      <c r="M356" t="s">
        <v>132</v>
      </c>
      <c r="N356" t="s">
        <v>127</v>
      </c>
      <c r="O356" t="s">
        <v>213</v>
      </c>
      <c r="P356" t="s">
        <v>251</v>
      </c>
      <c r="Q356">
        <f>HYPERLINK("https://www.kayak.com/book/flight?code=osACNRYzaO.sIt2B02c_IY.38846.dadead405368478535c4d0ba8d13204c&amp;h=af3b40add205&amp;sub=F-8233127064851296164E0c6bb167923&amp;pageOrigin=F..RP.FE.M12", "Book Me!")</f>
        <v>0</v>
      </c>
    </row>
    <row r="357" spans="1:17">
      <c r="A357" s="2">
        <v>45882</v>
      </c>
      <c r="B357" t="s">
        <v>38</v>
      </c>
      <c r="C357" t="s">
        <v>84</v>
      </c>
      <c r="D357" t="s">
        <v>122</v>
      </c>
      <c r="E357">
        <v>1</v>
      </c>
      <c r="F357" t="s">
        <v>127</v>
      </c>
      <c r="G357" t="s">
        <v>132</v>
      </c>
      <c r="H357" s="2">
        <v>45886</v>
      </c>
      <c r="I357" t="s">
        <v>139</v>
      </c>
      <c r="J357" t="s">
        <v>87</v>
      </c>
      <c r="K357" t="s">
        <v>122</v>
      </c>
      <c r="L357">
        <v>1</v>
      </c>
      <c r="M357" t="s">
        <v>132</v>
      </c>
      <c r="N357" t="s">
        <v>127</v>
      </c>
      <c r="O357" t="s">
        <v>214</v>
      </c>
      <c r="P357" t="s">
        <v>252</v>
      </c>
      <c r="Q357">
        <f>HYPERLINK("https://www.kayak.com/book/flight?code=osACNRYzaO.sIt2B02c_IY.45895.dadead405368478535c4d0ba8d13204c&amp;h=901392288bb7&amp;sub=F-8233127062635108676E0fc477833f7&amp;pageOrigin=F..RP.FE.M12", "Book Me!")</f>
        <v>0</v>
      </c>
    </row>
    <row r="358" spans="1:17">
      <c r="A358" s="2">
        <v>45882</v>
      </c>
      <c r="B358" t="s">
        <v>38</v>
      </c>
      <c r="C358" t="s">
        <v>84</v>
      </c>
      <c r="D358" t="s">
        <v>122</v>
      </c>
      <c r="E358">
        <v>1</v>
      </c>
      <c r="F358" t="s">
        <v>127</v>
      </c>
      <c r="G358" t="s">
        <v>132</v>
      </c>
      <c r="H358" s="2">
        <v>45886</v>
      </c>
      <c r="I358" t="s">
        <v>137</v>
      </c>
      <c r="J358" t="s">
        <v>121</v>
      </c>
      <c r="K358" t="s">
        <v>122</v>
      </c>
      <c r="L358">
        <v>1</v>
      </c>
      <c r="M358" t="s">
        <v>132</v>
      </c>
      <c r="N358" t="s">
        <v>127</v>
      </c>
      <c r="O358" t="s">
        <v>213</v>
      </c>
      <c r="P358" t="s">
        <v>251</v>
      </c>
      <c r="Q358">
        <f>HYPERLINK("https://www.kayak.com/book/flight?code=osACNRYzaO.sIt2B02c_IY.45895.e7d317f953f38fe67406be30d1c44a3d&amp;h=43b08788ef96&amp;sub=F-8233127064931788312E0fc477833f7&amp;pageOrigin=F..RP.FE.M13", "Book Me!")</f>
        <v>0</v>
      </c>
    </row>
    <row r="359" spans="1:17">
      <c r="A359" s="2">
        <v>45882</v>
      </c>
      <c r="B359" t="s">
        <v>38</v>
      </c>
      <c r="C359" t="s">
        <v>84</v>
      </c>
      <c r="D359" t="s">
        <v>122</v>
      </c>
      <c r="E359">
        <v>1</v>
      </c>
      <c r="F359" t="s">
        <v>127</v>
      </c>
      <c r="G359" t="s">
        <v>132</v>
      </c>
      <c r="H359" s="2">
        <v>45886</v>
      </c>
      <c r="I359" t="s">
        <v>137</v>
      </c>
      <c r="J359" t="s">
        <v>121</v>
      </c>
      <c r="K359" t="s">
        <v>122</v>
      </c>
      <c r="L359">
        <v>1</v>
      </c>
      <c r="M359" t="s">
        <v>132</v>
      </c>
      <c r="N359" t="s">
        <v>127</v>
      </c>
      <c r="O359" t="s">
        <v>214</v>
      </c>
      <c r="P359" t="s">
        <v>252</v>
      </c>
      <c r="Q359">
        <f>HYPERLINK("https://www.kayak.com/book/flight?code=osACNRYzaO.sIt2B02c_IY.38846.e7d317f953f38fe67406be30d1c44a3d&amp;h=abf741016287&amp;sub=F-8233127064594155184E0c6bb167923&amp;pageOrigin=F..RP.FE.M13", "Book Me!")</f>
        <v>0</v>
      </c>
    </row>
    <row r="360" spans="1:17">
      <c r="A360" s="2">
        <v>45882</v>
      </c>
      <c r="B360" t="s">
        <v>44</v>
      </c>
      <c r="C360" t="s">
        <v>86</v>
      </c>
      <c r="D360" t="s">
        <v>122</v>
      </c>
      <c r="E360">
        <v>1</v>
      </c>
      <c r="F360" t="s">
        <v>127</v>
      </c>
      <c r="G360" t="s">
        <v>132</v>
      </c>
      <c r="H360" s="2">
        <v>45886</v>
      </c>
      <c r="I360" t="s">
        <v>140</v>
      </c>
      <c r="J360" t="s">
        <v>177</v>
      </c>
      <c r="K360" t="s">
        <v>122</v>
      </c>
      <c r="L360">
        <v>1</v>
      </c>
      <c r="M360" t="s">
        <v>132</v>
      </c>
      <c r="N360" t="s">
        <v>127</v>
      </c>
      <c r="O360" t="s">
        <v>213</v>
      </c>
      <c r="P360" t="s">
        <v>251</v>
      </c>
      <c r="Q360">
        <f>HYPERLINK("https://www.kayak.com/book/flight?code=osACNRYzaO.sIt2B02c_IY.38846.6f584713bc688ee4a94ffe1ca7e9e4e3&amp;h=4e7c33bb4dd3&amp;sub=F7268154196369377999E0c6bb167923&amp;pageOrigin=F..RP.FE.M14", "Book Me!")</f>
        <v>0</v>
      </c>
    </row>
    <row r="361" spans="1:17">
      <c r="A361" s="2">
        <v>45882</v>
      </c>
      <c r="B361" t="s">
        <v>44</v>
      </c>
      <c r="C361" t="s">
        <v>86</v>
      </c>
      <c r="D361" t="s">
        <v>122</v>
      </c>
      <c r="E361">
        <v>1</v>
      </c>
      <c r="F361" t="s">
        <v>127</v>
      </c>
      <c r="G361" t="s">
        <v>132</v>
      </c>
      <c r="H361" s="2">
        <v>45886</v>
      </c>
      <c r="I361" t="s">
        <v>140</v>
      </c>
      <c r="J361" t="s">
        <v>177</v>
      </c>
      <c r="K361" t="s">
        <v>122</v>
      </c>
      <c r="L361">
        <v>1</v>
      </c>
      <c r="M361" t="s">
        <v>132</v>
      </c>
      <c r="N361" t="s">
        <v>127</v>
      </c>
      <c r="O361" t="s">
        <v>214</v>
      </c>
      <c r="P361" t="s">
        <v>252</v>
      </c>
      <c r="Q361">
        <f>HYPERLINK("https://www.kayak.com/book/flight?code=osACNRYzaO.sIt2B02c_IY.45895.6f584713bc688ee4a94ffe1ca7e9e4e3&amp;h=de1d52356e99&amp;sub=F7268154195733601621E0fc477833f7&amp;pageOrigin=F..RP.FE.M14", "Book Me!")</f>
        <v>0</v>
      </c>
    </row>
    <row r="362" spans="1:17">
      <c r="A362" s="2">
        <v>45882</v>
      </c>
      <c r="B362" t="s">
        <v>41</v>
      </c>
      <c r="C362" t="s">
        <v>100</v>
      </c>
      <c r="D362" t="s">
        <v>122</v>
      </c>
      <c r="E362">
        <v>1</v>
      </c>
      <c r="F362" t="s">
        <v>127</v>
      </c>
      <c r="G362" t="s">
        <v>132</v>
      </c>
      <c r="H362" s="2">
        <v>45886</v>
      </c>
      <c r="I362" t="s">
        <v>148</v>
      </c>
      <c r="J362" t="s">
        <v>180</v>
      </c>
      <c r="K362" t="s">
        <v>122</v>
      </c>
      <c r="L362">
        <v>1</v>
      </c>
      <c r="M362" t="s">
        <v>132</v>
      </c>
      <c r="N362" t="s">
        <v>127</v>
      </c>
      <c r="O362" t="s">
        <v>213</v>
      </c>
      <c r="P362" t="s">
        <v>251</v>
      </c>
      <c r="Q362">
        <f>HYPERLINK("https://www.kayak.com/book/flight?code=osACNRYzaO.sIt2B02c_IY.38846.442e8aed19a20c739397f318e99d8070&amp;h=8a86595b01c9&amp;sub=F1430626451743744329E0c6bb167923&amp;pageOrigin=F..RP.FE.M15", "Book Me!")</f>
        <v>0</v>
      </c>
    </row>
    <row r="363" spans="1:17">
      <c r="A363" s="2">
        <v>45882</v>
      </c>
      <c r="B363" t="s">
        <v>41</v>
      </c>
      <c r="C363" t="s">
        <v>100</v>
      </c>
      <c r="D363" t="s">
        <v>122</v>
      </c>
      <c r="E363">
        <v>1</v>
      </c>
      <c r="F363" t="s">
        <v>127</v>
      </c>
      <c r="G363" t="s">
        <v>132</v>
      </c>
      <c r="H363" s="2">
        <v>45886</v>
      </c>
      <c r="I363" t="s">
        <v>148</v>
      </c>
      <c r="J363" t="s">
        <v>180</v>
      </c>
      <c r="K363" t="s">
        <v>122</v>
      </c>
      <c r="L363">
        <v>1</v>
      </c>
      <c r="M363" t="s">
        <v>132</v>
      </c>
      <c r="N363" t="s">
        <v>127</v>
      </c>
      <c r="O363" t="s">
        <v>214</v>
      </c>
      <c r="P363" t="s">
        <v>252</v>
      </c>
      <c r="Q363">
        <f>HYPERLINK("https://www.kayak.com/book/flight?code=osACNRYzaO.sIt2B02c_IY.45895.442e8aed19a20c739397f318e99d8070&amp;h=2bd3dc0b4d59&amp;sub=F1430626452154745428E0fc477833f7&amp;pageOrigin=F..RP.FE.M15", "Book Me!")</f>
        <v>0</v>
      </c>
    </row>
    <row r="364" spans="1:17">
      <c r="A364" s="2">
        <v>45882</v>
      </c>
      <c r="B364" t="s">
        <v>39</v>
      </c>
      <c r="C364" t="s">
        <v>87</v>
      </c>
      <c r="D364" t="s">
        <v>122</v>
      </c>
      <c r="E364">
        <v>1</v>
      </c>
      <c r="F364" t="s">
        <v>127</v>
      </c>
      <c r="G364" t="s">
        <v>132</v>
      </c>
      <c r="H364" s="2">
        <v>45886</v>
      </c>
      <c r="I364" t="s">
        <v>140</v>
      </c>
      <c r="J364" t="s">
        <v>177</v>
      </c>
      <c r="K364" t="s">
        <v>122</v>
      </c>
      <c r="L364">
        <v>1</v>
      </c>
      <c r="M364" t="s">
        <v>132</v>
      </c>
      <c r="N364" t="s">
        <v>127</v>
      </c>
      <c r="O364" t="s">
        <v>213</v>
      </c>
      <c r="P364" t="s">
        <v>251</v>
      </c>
      <c r="Q364">
        <f>HYPERLINK("https://www.kayak.com/book/flight?code=osACNRYzaO.sIt2B02c_IY.45895.29c6c63412fa5db3623dbaefe3e04955&amp;h=d64b5a0fcb3a&amp;sub=F7268154196617497845E0fc477833f7&amp;pageOrigin=F..RP.FE.M17", "Book Me!")</f>
        <v>0</v>
      </c>
    </row>
    <row r="365" spans="1:17">
      <c r="A365" s="2">
        <v>45882</v>
      </c>
      <c r="B365" t="s">
        <v>39</v>
      </c>
      <c r="C365" t="s">
        <v>87</v>
      </c>
      <c r="D365" t="s">
        <v>122</v>
      </c>
      <c r="E365">
        <v>1</v>
      </c>
      <c r="F365" t="s">
        <v>127</v>
      </c>
      <c r="G365" t="s">
        <v>132</v>
      </c>
      <c r="H365" s="2">
        <v>45886</v>
      </c>
      <c r="I365" t="s">
        <v>140</v>
      </c>
      <c r="J365" t="s">
        <v>177</v>
      </c>
      <c r="K365" t="s">
        <v>122</v>
      </c>
      <c r="L365">
        <v>1</v>
      </c>
      <c r="M365" t="s">
        <v>132</v>
      </c>
      <c r="N365" t="s">
        <v>127</v>
      </c>
      <c r="O365" t="s">
        <v>214</v>
      </c>
      <c r="P365" t="s">
        <v>252</v>
      </c>
      <c r="Q365">
        <f>HYPERLINK("https://www.kayak.com/book/flight?code=osACNRYzaO.sIt2B02c_IY.38846.29c6c63412fa5db3623dbaefe3e04955&amp;h=ce11825be9c6&amp;sub=F7268154196089123461E0c6bb167923&amp;pageOrigin=F..RP.FE.M17", "Book Me!")</f>
        <v>0</v>
      </c>
    </row>
    <row r="366" spans="1:17">
      <c r="A366" s="2">
        <v>45882</v>
      </c>
      <c r="B366" t="s">
        <v>44</v>
      </c>
      <c r="C366" t="s">
        <v>86</v>
      </c>
      <c r="D366" t="s">
        <v>122</v>
      </c>
      <c r="E366">
        <v>1</v>
      </c>
      <c r="F366" t="s">
        <v>127</v>
      </c>
      <c r="G366" t="s">
        <v>132</v>
      </c>
      <c r="H366" s="2">
        <v>45886</v>
      </c>
      <c r="I366" t="s">
        <v>139</v>
      </c>
      <c r="J366" t="s">
        <v>87</v>
      </c>
      <c r="K366" t="s">
        <v>122</v>
      </c>
      <c r="L366">
        <v>1</v>
      </c>
      <c r="M366" t="s">
        <v>132</v>
      </c>
      <c r="N366" t="s">
        <v>127</v>
      </c>
      <c r="O366" t="s">
        <v>213</v>
      </c>
      <c r="P366" t="s">
        <v>251</v>
      </c>
      <c r="Q366">
        <f>HYPERLINK("https://www.kayak.com/book/flight?code=osACNRYzaO.sIt2B02c_IY.38846.b14cd9f394804ff2fed36d19114f68dd&amp;h=a46b957249b5&amp;sub=F7268154197478757371E0c6bb167923&amp;pageOrigin=F..RP.FE.M18", "Book Me!")</f>
        <v>0</v>
      </c>
    </row>
    <row r="367" spans="1:17">
      <c r="A367" s="2">
        <v>45882</v>
      </c>
      <c r="B367" t="s">
        <v>44</v>
      </c>
      <c r="C367" t="s">
        <v>86</v>
      </c>
      <c r="D367" t="s">
        <v>122</v>
      </c>
      <c r="E367">
        <v>1</v>
      </c>
      <c r="F367" t="s">
        <v>127</v>
      </c>
      <c r="G367" t="s">
        <v>132</v>
      </c>
      <c r="H367" s="2">
        <v>45886</v>
      </c>
      <c r="I367" t="s">
        <v>139</v>
      </c>
      <c r="J367" t="s">
        <v>87</v>
      </c>
      <c r="K367" t="s">
        <v>122</v>
      </c>
      <c r="L367">
        <v>1</v>
      </c>
      <c r="M367" t="s">
        <v>132</v>
      </c>
      <c r="N367" t="s">
        <v>127</v>
      </c>
      <c r="O367" t="s">
        <v>214</v>
      </c>
      <c r="P367" t="s">
        <v>252</v>
      </c>
      <c r="Q367">
        <f>HYPERLINK("https://www.kayak.com/book/flight?code=osACNRYzaO.sIt2B02c_IY.45895.b14cd9f394804ff2fed36d19114f68dd&amp;h=cbbf3a544fe0&amp;sub=F7268154193891058569E0fc477833f7&amp;pageOrigin=F..RP.FE.M18", "Book Me!")</f>
        <v>0</v>
      </c>
    </row>
    <row r="368" spans="1:17">
      <c r="A368" s="2">
        <v>45882</v>
      </c>
      <c r="B368" t="s">
        <v>39</v>
      </c>
      <c r="C368" t="s">
        <v>87</v>
      </c>
      <c r="D368" t="s">
        <v>122</v>
      </c>
      <c r="E368">
        <v>1</v>
      </c>
      <c r="F368" t="s">
        <v>127</v>
      </c>
      <c r="G368" t="s">
        <v>132</v>
      </c>
      <c r="H368" s="2">
        <v>45886</v>
      </c>
      <c r="I368" t="s">
        <v>139</v>
      </c>
      <c r="J368" t="s">
        <v>87</v>
      </c>
      <c r="K368" t="s">
        <v>122</v>
      </c>
      <c r="L368">
        <v>1</v>
      </c>
      <c r="M368" t="s">
        <v>132</v>
      </c>
      <c r="N368" t="s">
        <v>127</v>
      </c>
      <c r="O368" t="s">
        <v>213</v>
      </c>
      <c r="P368" t="s">
        <v>251</v>
      </c>
      <c r="Q368">
        <f>HYPERLINK("https://www.kayak.com/book/flight?code=osACNRYzaO.sIt2B02c_IY.45895.d2ce4eb0a000555eacc12ed8636fa5d0&amp;h=196d06038283&amp;sub=F7268154193468929726E0fc477833f7&amp;pageOrigin=F..RP.FE.M19", "Book Me!")</f>
        <v>0</v>
      </c>
    </row>
    <row r="369" spans="1:17">
      <c r="A369" s="2">
        <v>45882</v>
      </c>
      <c r="B369" t="s">
        <v>39</v>
      </c>
      <c r="C369" t="s">
        <v>87</v>
      </c>
      <c r="D369" t="s">
        <v>122</v>
      </c>
      <c r="E369">
        <v>1</v>
      </c>
      <c r="F369" t="s">
        <v>127</v>
      </c>
      <c r="G369" t="s">
        <v>132</v>
      </c>
      <c r="H369" s="2">
        <v>45886</v>
      </c>
      <c r="I369" t="s">
        <v>139</v>
      </c>
      <c r="J369" t="s">
        <v>87</v>
      </c>
      <c r="K369" t="s">
        <v>122</v>
      </c>
      <c r="L369">
        <v>1</v>
      </c>
      <c r="M369" t="s">
        <v>132</v>
      </c>
      <c r="N369" t="s">
        <v>127</v>
      </c>
      <c r="O369" t="s">
        <v>214</v>
      </c>
      <c r="P369" t="s">
        <v>252</v>
      </c>
      <c r="Q369">
        <f>HYPERLINK("https://www.kayak.com/book/flight?code=osACNRYzaO.sIt2B02c_IY.38846.d2ce4eb0a000555eacc12ed8636fa5d0&amp;h=c8955d901b86&amp;sub=F7268154195505507317E0c6bb167923&amp;pageOrigin=F..RP.FE.M19", "Book Me!")</f>
        <v>0</v>
      </c>
    </row>
    <row r="370" spans="1:17">
      <c r="A370" s="2">
        <v>45883</v>
      </c>
      <c r="B370" t="s">
        <v>45</v>
      </c>
      <c r="C370" t="s">
        <v>91</v>
      </c>
      <c r="D370" t="s">
        <v>123</v>
      </c>
      <c r="E370">
        <v>1</v>
      </c>
      <c r="F370" t="s">
        <v>128</v>
      </c>
      <c r="G370" t="s">
        <v>131</v>
      </c>
      <c r="H370" s="2">
        <v>45886</v>
      </c>
      <c r="I370" t="s">
        <v>29</v>
      </c>
      <c r="J370" t="s">
        <v>182</v>
      </c>
      <c r="K370" t="s">
        <v>123</v>
      </c>
      <c r="L370">
        <v>1</v>
      </c>
      <c r="M370" t="s">
        <v>131</v>
      </c>
      <c r="N370" t="s">
        <v>128</v>
      </c>
      <c r="O370" t="s">
        <v>213</v>
      </c>
      <c r="P370" t="s">
        <v>263</v>
      </c>
      <c r="Q370">
        <f>HYPERLINK("https://www.kayak.com/book/flight?code=osDiBiPiB9.ToX9mfccdpY.24795.08894e67834d4007744529a66299227f&amp;h=cc27e14523d0&amp;sub=F-6935317961698632020E0c87f6f3de9&amp;pageOrigin=F..RP.FE.M1", "Book Me!")</f>
        <v>0</v>
      </c>
    </row>
    <row r="371" spans="1:17">
      <c r="A371" s="2">
        <v>45883</v>
      </c>
      <c r="B371" t="s">
        <v>45</v>
      </c>
      <c r="C371" t="s">
        <v>91</v>
      </c>
      <c r="D371" t="s">
        <v>123</v>
      </c>
      <c r="E371">
        <v>1</v>
      </c>
      <c r="F371" t="s">
        <v>128</v>
      </c>
      <c r="G371" t="s">
        <v>131</v>
      </c>
      <c r="H371" s="2">
        <v>45886</v>
      </c>
      <c r="I371" t="s">
        <v>29</v>
      </c>
      <c r="J371" t="s">
        <v>182</v>
      </c>
      <c r="K371" t="s">
        <v>123</v>
      </c>
      <c r="L371">
        <v>1</v>
      </c>
      <c r="M371" t="s">
        <v>131</v>
      </c>
      <c r="N371" t="s">
        <v>128</v>
      </c>
      <c r="O371" t="s">
        <v>214</v>
      </c>
      <c r="P371" t="s">
        <v>261</v>
      </c>
      <c r="Q371">
        <f>HYPERLINK("https://www.kayak.com/book/flight?code=osDiBiPiB9.ToX9mfccdpY.30795.08894e67834d4007744529a66299227f&amp;h=a62bdd971000&amp;sub=F-6935317960353254920E09e54d93628&amp;pageOrigin=F..RP.FE.M1", "Book Me!")</f>
        <v>0</v>
      </c>
    </row>
    <row r="372" spans="1:17">
      <c r="A372" s="2">
        <v>45883</v>
      </c>
      <c r="B372" t="s">
        <v>45</v>
      </c>
      <c r="C372" t="s">
        <v>91</v>
      </c>
      <c r="D372" t="s">
        <v>123</v>
      </c>
      <c r="E372">
        <v>1</v>
      </c>
      <c r="F372" t="s">
        <v>128</v>
      </c>
      <c r="G372" t="s">
        <v>131</v>
      </c>
      <c r="H372" s="2">
        <v>45886</v>
      </c>
      <c r="I372" t="s">
        <v>45</v>
      </c>
      <c r="J372" t="s">
        <v>183</v>
      </c>
      <c r="K372" t="s">
        <v>123</v>
      </c>
      <c r="L372">
        <v>1</v>
      </c>
      <c r="M372" t="s">
        <v>131</v>
      </c>
      <c r="N372" t="s">
        <v>128</v>
      </c>
      <c r="O372" t="s">
        <v>213</v>
      </c>
      <c r="P372" t="s">
        <v>263</v>
      </c>
      <c r="Q372">
        <f>HYPERLINK("https://www.kayak.com/book/flight?code=osDiBiPiB9.ToX9mfccdpY.24795.8ae733a087f3b96889e2edba05855418&amp;h=a2a787bca858&amp;sub=F-1673089901712341011E0c87f6f3de9&amp;pageOrigin=F..RP.FE.M2", "Book Me!")</f>
        <v>0</v>
      </c>
    </row>
    <row r="373" spans="1:17">
      <c r="A373" s="2">
        <v>45883</v>
      </c>
      <c r="B373" t="s">
        <v>45</v>
      </c>
      <c r="C373" t="s">
        <v>91</v>
      </c>
      <c r="D373" t="s">
        <v>123</v>
      </c>
      <c r="E373">
        <v>1</v>
      </c>
      <c r="F373" t="s">
        <v>128</v>
      </c>
      <c r="G373" t="s">
        <v>131</v>
      </c>
      <c r="H373" s="2">
        <v>45886</v>
      </c>
      <c r="I373" t="s">
        <v>45</v>
      </c>
      <c r="J373" t="s">
        <v>183</v>
      </c>
      <c r="K373" t="s">
        <v>123</v>
      </c>
      <c r="L373">
        <v>1</v>
      </c>
      <c r="M373" t="s">
        <v>131</v>
      </c>
      <c r="N373" t="s">
        <v>128</v>
      </c>
      <c r="O373" t="s">
        <v>214</v>
      </c>
      <c r="P373" t="s">
        <v>261</v>
      </c>
      <c r="Q373">
        <f>HYPERLINK("https://www.kayak.com/book/flight?code=osDiBiPiB9.ToX9mfccdpY.30795.8ae733a087f3b96889e2edba05855418&amp;h=a2e22cd244a7&amp;sub=F-1673089900717001555E09e54d93628&amp;pageOrigin=F..RP.FE.M2", "Book Me!")</f>
        <v>0</v>
      </c>
    </row>
    <row r="374" spans="1:17">
      <c r="A374" s="2">
        <v>45883</v>
      </c>
      <c r="B374" t="s">
        <v>29</v>
      </c>
      <c r="C374" t="s">
        <v>83</v>
      </c>
      <c r="D374" t="s">
        <v>123</v>
      </c>
      <c r="E374">
        <v>1</v>
      </c>
      <c r="F374" t="s">
        <v>128</v>
      </c>
      <c r="G374" t="s">
        <v>131</v>
      </c>
      <c r="H374" s="2">
        <v>45886</v>
      </c>
      <c r="I374" t="s">
        <v>29</v>
      </c>
      <c r="J374" t="s">
        <v>182</v>
      </c>
      <c r="K374" t="s">
        <v>123</v>
      </c>
      <c r="L374">
        <v>1</v>
      </c>
      <c r="M374" t="s">
        <v>131</v>
      </c>
      <c r="N374" t="s">
        <v>128</v>
      </c>
      <c r="O374" t="s">
        <v>213</v>
      </c>
      <c r="P374" t="s">
        <v>264</v>
      </c>
      <c r="Q374">
        <f>HYPERLINK("https://www.kayak.com/book/flight?code=osDiBiPiB9.ToX9mfccdpY.26795.84b6a9d16943ae14e7652b604eb51908&amp;h=bdfdde91aa14&amp;sub=F-70011496780330432E01d5b76f9b1&amp;pageOrigin=F..RP.FE.M3", "Book Me!")</f>
        <v>0</v>
      </c>
    </row>
    <row r="375" spans="1:17">
      <c r="A375" s="2">
        <v>45883</v>
      </c>
      <c r="B375" t="s">
        <v>29</v>
      </c>
      <c r="C375" t="s">
        <v>83</v>
      </c>
      <c r="D375" t="s">
        <v>123</v>
      </c>
      <c r="E375">
        <v>1</v>
      </c>
      <c r="F375" t="s">
        <v>128</v>
      </c>
      <c r="G375" t="s">
        <v>131</v>
      </c>
      <c r="H375" s="2">
        <v>45886</v>
      </c>
      <c r="I375" t="s">
        <v>29</v>
      </c>
      <c r="J375" t="s">
        <v>182</v>
      </c>
      <c r="K375" t="s">
        <v>123</v>
      </c>
      <c r="L375">
        <v>1</v>
      </c>
      <c r="M375" t="s">
        <v>131</v>
      </c>
      <c r="N375" t="s">
        <v>128</v>
      </c>
      <c r="O375" t="s">
        <v>214</v>
      </c>
      <c r="P375" t="s">
        <v>265</v>
      </c>
      <c r="Q375">
        <f>HYPERLINK("https://www.kayak.com/book/flight?code=osDiBiPiB9.ToX9mfccdpY.32795.84b6a9d16943ae14e7652b604eb51908&amp;h=2940728b6046&amp;sub=F-70011494694349997E02850b23197&amp;pageOrigin=F..RP.FE.M3", "Book Me!")</f>
        <v>0</v>
      </c>
    </row>
    <row r="376" spans="1:17">
      <c r="A376" s="2">
        <v>45883</v>
      </c>
      <c r="B376" t="s">
        <v>46</v>
      </c>
      <c r="C376" t="s">
        <v>101</v>
      </c>
      <c r="D376" t="s">
        <v>123</v>
      </c>
      <c r="E376">
        <v>1</v>
      </c>
      <c r="F376" t="s">
        <v>128</v>
      </c>
      <c r="G376" t="s">
        <v>131</v>
      </c>
      <c r="H376" s="2">
        <v>45886</v>
      </c>
      <c r="I376" t="s">
        <v>29</v>
      </c>
      <c r="J376" t="s">
        <v>182</v>
      </c>
      <c r="K376" t="s">
        <v>123</v>
      </c>
      <c r="L376">
        <v>1</v>
      </c>
      <c r="M376" t="s">
        <v>131</v>
      </c>
      <c r="N376" t="s">
        <v>128</v>
      </c>
      <c r="O376" t="s">
        <v>213</v>
      </c>
      <c r="P376" t="s">
        <v>263</v>
      </c>
      <c r="Q376">
        <f>HYPERLINK("https://www.kayak.com/book/flight?code=osDiBiPiB9.ToX9mfccdpY.30795.819da274ee66304ae74955a56a925051&amp;h=82cca8002f5e&amp;sub=F-1673089899207249856E09e54d93628&amp;pageOrigin=F..RP.FE.M5", "Book Me!")</f>
        <v>0</v>
      </c>
    </row>
    <row r="377" spans="1:17">
      <c r="A377" s="2">
        <v>45883</v>
      </c>
      <c r="B377" t="s">
        <v>46</v>
      </c>
      <c r="C377" t="s">
        <v>101</v>
      </c>
      <c r="D377" t="s">
        <v>123</v>
      </c>
      <c r="E377">
        <v>1</v>
      </c>
      <c r="F377" t="s">
        <v>128</v>
      </c>
      <c r="G377" t="s">
        <v>131</v>
      </c>
      <c r="H377" s="2">
        <v>45886</v>
      </c>
      <c r="I377" t="s">
        <v>29</v>
      </c>
      <c r="J377" t="s">
        <v>182</v>
      </c>
      <c r="K377" t="s">
        <v>123</v>
      </c>
      <c r="L377">
        <v>1</v>
      </c>
      <c r="M377" t="s">
        <v>131</v>
      </c>
      <c r="N377" t="s">
        <v>128</v>
      </c>
      <c r="O377" t="s">
        <v>214</v>
      </c>
      <c r="P377" t="s">
        <v>261</v>
      </c>
      <c r="Q377">
        <f>HYPERLINK("https://www.kayak.com/book/flight?code=osDiBiPiB9.ToX9mfccdpY.24795.819da274ee66304ae74955a56a925051&amp;h=fbb2c8db17b9&amp;sub=F-1673089900100486959E0c87f6f3de9&amp;pageOrigin=F..RP.FE.M5", "Book Me!")</f>
        <v>0</v>
      </c>
    </row>
    <row r="378" spans="1:17">
      <c r="A378" s="2">
        <v>45883</v>
      </c>
      <c r="B378" t="s">
        <v>47</v>
      </c>
      <c r="C378" t="s">
        <v>89</v>
      </c>
      <c r="D378" t="s">
        <v>123</v>
      </c>
      <c r="E378">
        <v>1</v>
      </c>
      <c r="F378" t="s">
        <v>128</v>
      </c>
      <c r="G378" t="s">
        <v>131</v>
      </c>
      <c r="H378" s="2">
        <v>45886</v>
      </c>
      <c r="I378" t="s">
        <v>29</v>
      </c>
      <c r="J378" t="s">
        <v>182</v>
      </c>
      <c r="K378" t="s">
        <v>123</v>
      </c>
      <c r="L378">
        <v>1</v>
      </c>
      <c r="M378" t="s">
        <v>131</v>
      </c>
      <c r="N378" t="s">
        <v>128</v>
      </c>
      <c r="O378" t="s">
        <v>213</v>
      </c>
      <c r="P378" t="s">
        <v>264</v>
      </c>
      <c r="Q378">
        <f>HYPERLINK("https://www.kayak.com/book/flight?code=osDiBiPiB9.ToX9mfccdpY.26795.585c247741cf6ce6facac4ca45a0f034&amp;h=5bbae65c197c&amp;sub=F-6935317961043294832E01d5b76f9b1&amp;pageOrigin=F..RP.FE.M7", "Book Me!")</f>
        <v>0</v>
      </c>
    </row>
    <row r="379" spans="1:17">
      <c r="A379" s="2">
        <v>45883</v>
      </c>
      <c r="B379" t="s">
        <v>47</v>
      </c>
      <c r="C379" t="s">
        <v>89</v>
      </c>
      <c r="D379" t="s">
        <v>123</v>
      </c>
      <c r="E379">
        <v>1</v>
      </c>
      <c r="F379" t="s">
        <v>128</v>
      </c>
      <c r="G379" t="s">
        <v>131</v>
      </c>
      <c r="H379" s="2">
        <v>45886</v>
      </c>
      <c r="I379" t="s">
        <v>29</v>
      </c>
      <c r="J379" t="s">
        <v>182</v>
      </c>
      <c r="K379" t="s">
        <v>123</v>
      </c>
      <c r="L379">
        <v>1</v>
      </c>
      <c r="M379" t="s">
        <v>131</v>
      </c>
      <c r="N379" t="s">
        <v>128</v>
      </c>
      <c r="O379" t="s">
        <v>214</v>
      </c>
      <c r="P379" t="s">
        <v>265</v>
      </c>
      <c r="Q379">
        <f>HYPERLINK("https://www.kayak.com/book/flight?code=osDiBiPiB9.ToX9mfccdpY.32795.585c247741cf6ce6facac4ca45a0f034&amp;h=4c0c9b25bcc5&amp;sub=F-6935317957778472369E02850b23197&amp;pageOrigin=F..RP.FE.M7", "Book Me!")</f>
        <v>0</v>
      </c>
    </row>
    <row r="380" spans="1:17">
      <c r="A380" s="2">
        <v>45883</v>
      </c>
      <c r="B380" t="s">
        <v>46</v>
      </c>
      <c r="C380" t="s">
        <v>101</v>
      </c>
      <c r="D380" t="s">
        <v>123</v>
      </c>
      <c r="E380">
        <v>1</v>
      </c>
      <c r="F380" t="s">
        <v>128</v>
      </c>
      <c r="G380" t="s">
        <v>131</v>
      </c>
      <c r="H380" s="2">
        <v>45886</v>
      </c>
      <c r="I380" t="s">
        <v>45</v>
      </c>
      <c r="J380" t="s">
        <v>183</v>
      </c>
      <c r="K380" t="s">
        <v>123</v>
      </c>
      <c r="L380">
        <v>1</v>
      </c>
      <c r="M380" t="s">
        <v>131</v>
      </c>
      <c r="N380" t="s">
        <v>128</v>
      </c>
      <c r="O380" t="s">
        <v>213</v>
      </c>
      <c r="P380" t="s">
        <v>263</v>
      </c>
      <c r="Q380">
        <f>HYPERLINK("https://www.kayak.com/book/flight?code=osDiBiPiB9.ToX9mfccdpY.24795.f5bb9c4218e071874caff4d79712c956&amp;h=af92b4ed39e7&amp;sub=F-1673089899018380634E0c87f6f3de9&amp;pageOrigin=F..RP.FE.M8", "Book Me!")</f>
        <v>0</v>
      </c>
    </row>
    <row r="381" spans="1:17">
      <c r="A381" s="2">
        <v>45883</v>
      </c>
      <c r="B381" t="s">
        <v>46</v>
      </c>
      <c r="C381" t="s">
        <v>101</v>
      </c>
      <c r="D381" t="s">
        <v>123</v>
      </c>
      <c r="E381">
        <v>1</v>
      </c>
      <c r="F381" t="s">
        <v>128</v>
      </c>
      <c r="G381" t="s">
        <v>131</v>
      </c>
      <c r="H381" s="2">
        <v>45886</v>
      </c>
      <c r="I381" t="s">
        <v>45</v>
      </c>
      <c r="J381" t="s">
        <v>183</v>
      </c>
      <c r="K381" t="s">
        <v>123</v>
      </c>
      <c r="L381">
        <v>1</v>
      </c>
      <c r="M381" t="s">
        <v>131</v>
      </c>
      <c r="N381" t="s">
        <v>128</v>
      </c>
      <c r="O381" t="s">
        <v>214</v>
      </c>
      <c r="P381" t="s">
        <v>261</v>
      </c>
      <c r="Q381">
        <f>HYPERLINK("https://www.kayak.com/book/flight?code=osDiBiPiB9.ToX9mfccdpY.30795.f5bb9c4218e071874caff4d79712c956&amp;h=fb0f641307dd&amp;sub=F-1673089900225521095E09e54d93628&amp;pageOrigin=F..RP.FE.M8", "Book Me!")</f>
        <v>0</v>
      </c>
    </row>
    <row r="382" spans="1:17">
      <c r="A382" s="2">
        <v>45883</v>
      </c>
      <c r="B382" t="s">
        <v>29</v>
      </c>
      <c r="C382" t="s">
        <v>83</v>
      </c>
      <c r="D382" t="s">
        <v>123</v>
      </c>
      <c r="E382">
        <v>1</v>
      </c>
      <c r="F382" t="s">
        <v>128</v>
      </c>
      <c r="G382" t="s">
        <v>131</v>
      </c>
      <c r="H382" s="2">
        <v>45886</v>
      </c>
      <c r="I382" t="s">
        <v>45</v>
      </c>
      <c r="J382" t="s">
        <v>183</v>
      </c>
      <c r="K382" t="s">
        <v>123</v>
      </c>
      <c r="L382">
        <v>1</v>
      </c>
      <c r="M382" t="s">
        <v>131</v>
      </c>
      <c r="N382" t="s">
        <v>128</v>
      </c>
      <c r="O382" t="s">
        <v>213</v>
      </c>
      <c r="P382" t="s">
        <v>264</v>
      </c>
      <c r="Q382">
        <f>HYPERLINK("https://www.kayak.com/book/flight?code=osDiBiPiB9.ToX9mfccdpY.32795.f346feb0c2588786c65b119425575a19&amp;h=af465817885d&amp;sub=F-70011495760601699E02850b23197&amp;pageOrigin=F..RP.FE.M9", "Book Me!")</f>
        <v>0</v>
      </c>
    </row>
    <row r="383" spans="1:17">
      <c r="A383" s="2">
        <v>45883</v>
      </c>
      <c r="B383" t="s">
        <v>29</v>
      </c>
      <c r="C383" t="s">
        <v>83</v>
      </c>
      <c r="D383" t="s">
        <v>123</v>
      </c>
      <c r="E383">
        <v>1</v>
      </c>
      <c r="F383" t="s">
        <v>128</v>
      </c>
      <c r="G383" t="s">
        <v>131</v>
      </c>
      <c r="H383" s="2">
        <v>45886</v>
      </c>
      <c r="I383" t="s">
        <v>45</v>
      </c>
      <c r="J383" t="s">
        <v>183</v>
      </c>
      <c r="K383" t="s">
        <v>123</v>
      </c>
      <c r="L383">
        <v>1</v>
      </c>
      <c r="M383" t="s">
        <v>131</v>
      </c>
      <c r="N383" t="s">
        <v>128</v>
      </c>
      <c r="O383" t="s">
        <v>214</v>
      </c>
      <c r="P383" t="s">
        <v>265</v>
      </c>
      <c r="Q383">
        <f>HYPERLINK("https://www.kayak.com/book/flight?code=osDiBiPiB9.ToX9mfccdpY.26795.f346feb0c2588786c65b119425575a19&amp;h=677048996157&amp;sub=F-70011494783691172E01d5b76f9b1&amp;pageOrigin=F..RP.FE.M9", "Book Me!")</f>
        <v>0</v>
      </c>
    </row>
    <row r="384" spans="1:17">
      <c r="A384" s="2">
        <v>45883</v>
      </c>
      <c r="B384" t="s">
        <v>47</v>
      </c>
      <c r="C384" t="s">
        <v>89</v>
      </c>
      <c r="D384" t="s">
        <v>123</v>
      </c>
      <c r="E384">
        <v>1</v>
      </c>
      <c r="F384" t="s">
        <v>128</v>
      </c>
      <c r="G384" t="s">
        <v>131</v>
      </c>
      <c r="H384" s="2">
        <v>45886</v>
      </c>
      <c r="I384" t="s">
        <v>45</v>
      </c>
      <c r="J384" t="s">
        <v>183</v>
      </c>
      <c r="K384" t="s">
        <v>123</v>
      </c>
      <c r="L384">
        <v>1</v>
      </c>
      <c r="M384" t="s">
        <v>131</v>
      </c>
      <c r="N384" t="s">
        <v>128</v>
      </c>
      <c r="O384" t="s">
        <v>213</v>
      </c>
      <c r="P384" t="s">
        <v>264</v>
      </c>
      <c r="Q384">
        <f>HYPERLINK("https://www.kayak.com/book/flight?code=osDiBiPiB9.ToX9mfccdpY.32795.60058b146b68abf66ed0c781c0a2282c&amp;h=9d60fad8a2af&amp;sub=F-6935317960146797392E02850b23197&amp;pageOrigin=F..RP.FE.M10", "Book Me!")</f>
        <v>0</v>
      </c>
    </row>
    <row r="385" spans="1:17">
      <c r="A385" s="2">
        <v>45883</v>
      </c>
      <c r="B385" t="s">
        <v>47</v>
      </c>
      <c r="C385" t="s">
        <v>89</v>
      </c>
      <c r="D385" t="s">
        <v>123</v>
      </c>
      <c r="E385">
        <v>1</v>
      </c>
      <c r="F385" t="s">
        <v>128</v>
      </c>
      <c r="G385" t="s">
        <v>131</v>
      </c>
      <c r="H385" s="2">
        <v>45886</v>
      </c>
      <c r="I385" t="s">
        <v>45</v>
      </c>
      <c r="J385" t="s">
        <v>183</v>
      </c>
      <c r="K385" t="s">
        <v>123</v>
      </c>
      <c r="L385">
        <v>1</v>
      </c>
      <c r="M385" t="s">
        <v>131</v>
      </c>
      <c r="N385" t="s">
        <v>128</v>
      </c>
      <c r="O385" t="s">
        <v>214</v>
      </c>
      <c r="P385" t="s">
        <v>265</v>
      </c>
      <c r="Q385">
        <f>HYPERLINK("https://www.kayak.com/book/flight?code=osDiBiPiB9.ToX9mfccdpY.26795.60058b146b68abf66ed0c781c0a2282c&amp;h=7279edecfcec&amp;sub=F-6935317960958447376E01d5b76f9b1&amp;pageOrigin=F..RP.FE.M10", "Book Me!")</f>
        <v>0</v>
      </c>
    </row>
    <row r="386" spans="1:17">
      <c r="A386" s="2">
        <v>45883</v>
      </c>
      <c r="B386" t="s">
        <v>45</v>
      </c>
      <c r="C386" t="s">
        <v>91</v>
      </c>
      <c r="D386" t="s">
        <v>123</v>
      </c>
      <c r="E386">
        <v>1</v>
      </c>
      <c r="F386" t="s">
        <v>128</v>
      </c>
      <c r="G386" t="s">
        <v>131</v>
      </c>
      <c r="H386" s="2">
        <v>45886</v>
      </c>
      <c r="I386" t="s">
        <v>58</v>
      </c>
      <c r="J386" t="s">
        <v>184</v>
      </c>
      <c r="K386" t="s">
        <v>123</v>
      </c>
      <c r="L386">
        <v>1</v>
      </c>
      <c r="M386" t="s">
        <v>131</v>
      </c>
      <c r="N386" t="s">
        <v>128</v>
      </c>
      <c r="O386" t="s">
        <v>213</v>
      </c>
      <c r="P386" t="s">
        <v>249</v>
      </c>
      <c r="Q386">
        <f>HYPERLINK("https://www.kayak.com/book/flight?code=osDiBiPiB9.ToX9mfccdpY.27795.756df060a8e8174ee5d0ce9d2e226985&amp;h=ea6a44d520a5&amp;sub=F-6935317960348686678E0992d7fad01&amp;pageOrigin=F..RP.FE.M12", "Book Me!")</f>
        <v>0</v>
      </c>
    </row>
    <row r="387" spans="1:17">
      <c r="A387" s="2">
        <v>45883</v>
      </c>
      <c r="B387" t="s">
        <v>45</v>
      </c>
      <c r="C387" t="s">
        <v>91</v>
      </c>
      <c r="D387" t="s">
        <v>123</v>
      </c>
      <c r="E387">
        <v>1</v>
      </c>
      <c r="F387" t="s">
        <v>128</v>
      </c>
      <c r="G387" t="s">
        <v>131</v>
      </c>
      <c r="H387" s="2">
        <v>45886</v>
      </c>
      <c r="I387" t="s">
        <v>58</v>
      </c>
      <c r="J387" t="s">
        <v>184</v>
      </c>
      <c r="K387" t="s">
        <v>123</v>
      </c>
      <c r="L387">
        <v>1</v>
      </c>
      <c r="M387" t="s">
        <v>131</v>
      </c>
      <c r="N387" t="s">
        <v>128</v>
      </c>
      <c r="O387" t="s">
        <v>214</v>
      </c>
      <c r="P387" t="s">
        <v>266</v>
      </c>
      <c r="Q387">
        <f>HYPERLINK("https://www.kayak.com/book/flight?code=osDiBiPiB9.ToX9mfccdpY.33796.756df060a8e8174ee5d0ce9d2e226985&amp;h=3adf9534a0e2&amp;sub=F-6935317961044935196E00e8306ee60&amp;pageOrigin=F..RP.FE.M12", "Book Me!")</f>
        <v>0</v>
      </c>
    </row>
    <row r="388" spans="1:17">
      <c r="A388" s="2">
        <v>45883</v>
      </c>
      <c r="B388" t="s">
        <v>48</v>
      </c>
      <c r="C388" t="s">
        <v>66</v>
      </c>
      <c r="D388" t="s">
        <v>123</v>
      </c>
      <c r="E388">
        <v>1</v>
      </c>
      <c r="F388" t="s">
        <v>128</v>
      </c>
      <c r="G388" t="s">
        <v>131</v>
      </c>
      <c r="H388" s="2">
        <v>45886</v>
      </c>
      <c r="I388" t="s">
        <v>29</v>
      </c>
      <c r="J388" t="s">
        <v>182</v>
      </c>
      <c r="K388" t="s">
        <v>123</v>
      </c>
      <c r="L388">
        <v>1</v>
      </c>
      <c r="M388" t="s">
        <v>131</v>
      </c>
      <c r="N388" t="s">
        <v>128</v>
      </c>
      <c r="O388" t="s">
        <v>213</v>
      </c>
      <c r="P388" t="s">
        <v>264</v>
      </c>
      <c r="Q388">
        <f>HYPERLINK("https://www.kayak.com/book/flight?code=osDiBiPiB9.ToX9mfccdpY.32795.9a4a939d12e31cef511621415bf79015&amp;h=df541e37876a&amp;sub=F-70011495861844795E02850b23197&amp;pageOrigin=F..RP.FE.M13", "Book Me!")</f>
        <v>0</v>
      </c>
    </row>
    <row r="389" spans="1:17">
      <c r="A389" s="2">
        <v>45883</v>
      </c>
      <c r="B389" t="s">
        <v>48</v>
      </c>
      <c r="C389" t="s">
        <v>66</v>
      </c>
      <c r="D389" t="s">
        <v>123</v>
      </c>
      <c r="E389">
        <v>1</v>
      </c>
      <c r="F389" t="s">
        <v>128</v>
      </c>
      <c r="G389" t="s">
        <v>131</v>
      </c>
      <c r="H389" s="2">
        <v>45886</v>
      </c>
      <c r="I389" t="s">
        <v>29</v>
      </c>
      <c r="J389" t="s">
        <v>182</v>
      </c>
      <c r="K389" t="s">
        <v>123</v>
      </c>
      <c r="L389">
        <v>1</v>
      </c>
      <c r="M389" t="s">
        <v>131</v>
      </c>
      <c r="N389" t="s">
        <v>128</v>
      </c>
      <c r="O389" t="s">
        <v>214</v>
      </c>
      <c r="P389" t="s">
        <v>265</v>
      </c>
      <c r="Q389">
        <f>HYPERLINK("https://www.kayak.com/book/flight?code=osDiBiPiB9.ToX9mfccdpY.26795.9a4a939d12e31cef511621415bf79015&amp;h=083bdaa96114&amp;sub=F-70011495940367703E01d5b76f9b1&amp;pageOrigin=F..RP.FE.M13", "Book Me!")</f>
        <v>0</v>
      </c>
    </row>
    <row r="390" spans="1:17">
      <c r="A390" s="2">
        <v>45883</v>
      </c>
      <c r="B390" t="s">
        <v>29</v>
      </c>
      <c r="C390" t="s">
        <v>83</v>
      </c>
      <c r="D390" t="s">
        <v>123</v>
      </c>
      <c r="E390">
        <v>1</v>
      </c>
      <c r="F390" t="s">
        <v>128</v>
      </c>
      <c r="G390" t="s">
        <v>131</v>
      </c>
      <c r="H390" s="2">
        <v>45886</v>
      </c>
      <c r="I390" t="s">
        <v>58</v>
      </c>
      <c r="J390" t="s">
        <v>184</v>
      </c>
      <c r="K390" t="s">
        <v>123</v>
      </c>
      <c r="L390">
        <v>1</v>
      </c>
      <c r="M390" t="s">
        <v>131</v>
      </c>
      <c r="N390" t="s">
        <v>128</v>
      </c>
      <c r="O390" t="s">
        <v>213</v>
      </c>
      <c r="P390" t="s">
        <v>267</v>
      </c>
      <c r="Q390">
        <f>HYPERLINK("https://www.kayak.com/book/flight?code=osDiBiPiB9.ToX9mfccdpY.29796.5825aa211d7cf4a004478a4477825152&amp;h=0394d8b0fb9b&amp;sub=F-70011494518318979E0be800bbb13&amp;pageOrigin=F..RP.FE.M14", "Book Me!")</f>
        <v>0</v>
      </c>
    </row>
    <row r="391" spans="1:17">
      <c r="A391" s="2">
        <v>45883</v>
      </c>
      <c r="B391" t="s">
        <v>29</v>
      </c>
      <c r="C391" t="s">
        <v>83</v>
      </c>
      <c r="D391" t="s">
        <v>123</v>
      </c>
      <c r="E391">
        <v>1</v>
      </c>
      <c r="F391" t="s">
        <v>128</v>
      </c>
      <c r="G391" t="s">
        <v>131</v>
      </c>
      <c r="H391" s="2">
        <v>45886</v>
      </c>
      <c r="I391" t="s">
        <v>58</v>
      </c>
      <c r="J391" t="s">
        <v>184</v>
      </c>
      <c r="K391" t="s">
        <v>123</v>
      </c>
      <c r="L391">
        <v>1</v>
      </c>
      <c r="M391" t="s">
        <v>131</v>
      </c>
      <c r="N391" t="s">
        <v>128</v>
      </c>
      <c r="O391" t="s">
        <v>214</v>
      </c>
      <c r="P391" t="s">
        <v>268</v>
      </c>
      <c r="Q391">
        <f>HYPERLINK("https://www.kayak.com/book/flight?code=osDiBiPiB9.ToX9mfccdpY.35795.5825aa211d7cf4a004478a4477825152&amp;h=e6db10f64bb9&amp;sub=F-70011495475021927E02be7479292&amp;pageOrigin=F..RP.FE.M14", "Book Me!")</f>
        <v>0</v>
      </c>
    </row>
    <row r="392" spans="1:17">
      <c r="A392" s="2">
        <v>45883</v>
      </c>
      <c r="B392" t="s">
        <v>46</v>
      </c>
      <c r="C392" t="s">
        <v>101</v>
      </c>
      <c r="D392" t="s">
        <v>123</v>
      </c>
      <c r="E392">
        <v>1</v>
      </c>
      <c r="F392" t="s">
        <v>128</v>
      </c>
      <c r="G392" t="s">
        <v>131</v>
      </c>
      <c r="H392" s="2">
        <v>45886</v>
      </c>
      <c r="I392" t="s">
        <v>58</v>
      </c>
      <c r="J392" t="s">
        <v>184</v>
      </c>
      <c r="K392" t="s">
        <v>123</v>
      </c>
      <c r="L392">
        <v>1</v>
      </c>
      <c r="M392" t="s">
        <v>131</v>
      </c>
      <c r="N392" t="s">
        <v>128</v>
      </c>
      <c r="O392" t="s">
        <v>213</v>
      </c>
      <c r="P392" t="s">
        <v>249</v>
      </c>
      <c r="Q392">
        <f>HYPERLINK("https://www.kayak.com/book/flight?code=osDiBiPiB9.ToX9mfccdpY.33796.9a4f1afba3121d5d160de5dc2f1cb910&amp;h=21d0fe635e02&amp;sub=F-1673089899161795455E00e8306ee60&amp;pageOrigin=F..RP.FE.M15", "Book Me!")</f>
        <v>0</v>
      </c>
    </row>
    <row r="393" spans="1:17">
      <c r="A393" s="2">
        <v>45883</v>
      </c>
      <c r="B393" t="s">
        <v>46</v>
      </c>
      <c r="C393" t="s">
        <v>101</v>
      </c>
      <c r="D393" t="s">
        <v>123</v>
      </c>
      <c r="E393">
        <v>1</v>
      </c>
      <c r="F393" t="s">
        <v>128</v>
      </c>
      <c r="G393" t="s">
        <v>131</v>
      </c>
      <c r="H393" s="2">
        <v>45886</v>
      </c>
      <c r="I393" t="s">
        <v>58</v>
      </c>
      <c r="J393" t="s">
        <v>184</v>
      </c>
      <c r="K393" t="s">
        <v>123</v>
      </c>
      <c r="L393">
        <v>1</v>
      </c>
      <c r="M393" t="s">
        <v>131</v>
      </c>
      <c r="N393" t="s">
        <v>128</v>
      </c>
      <c r="O393" t="s">
        <v>214</v>
      </c>
      <c r="P393" t="s">
        <v>266</v>
      </c>
      <c r="Q393">
        <f>HYPERLINK("https://www.kayak.com/book/flight?code=osDiBiPiB9.ToX9mfccdpY.27795.9a4f1afba3121d5d160de5dc2f1cb910&amp;h=6dbb8ea0a29d&amp;sub=F-1673089902013709331E0992d7fad01&amp;pageOrigin=F..RP.FE.M15", "Book Me!")</f>
        <v>0</v>
      </c>
    </row>
    <row r="394" spans="1:17">
      <c r="A394" s="2">
        <v>45883</v>
      </c>
      <c r="B394" t="s">
        <v>47</v>
      </c>
      <c r="C394" t="s">
        <v>89</v>
      </c>
      <c r="D394" t="s">
        <v>123</v>
      </c>
      <c r="E394">
        <v>1</v>
      </c>
      <c r="F394" t="s">
        <v>128</v>
      </c>
      <c r="G394" t="s">
        <v>131</v>
      </c>
      <c r="H394" s="2">
        <v>45886</v>
      </c>
      <c r="I394" t="s">
        <v>58</v>
      </c>
      <c r="J394" t="s">
        <v>184</v>
      </c>
      <c r="K394" t="s">
        <v>123</v>
      </c>
      <c r="L394">
        <v>1</v>
      </c>
      <c r="M394" t="s">
        <v>131</v>
      </c>
      <c r="N394" t="s">
        <v>128</v>
      </c>
      <c r="O394" t="s">
        <v>213</v>
      </c>
      <c r="P394" t="s">
        <v>267</v>
      </c>
      <c r="Q394">
        <f>HYPERLINK("https://www.kayak.com/book/flight?code=osDiBiPiB9.ToX9mfccdpY.35795.6e71de8364b08c26079a86ffa536d005&amp;h=afa40efe837e&amp;sub=F-6935317958302654178E02be7479292&amp;pageOrigin=F..RP.FE.M17", "Book Me!")</f>
        <v>0</v>
      </c>
    </row>
    <row r="395" spans="1:17">
      <c r="A395" s="2">
        <v>45883</v>
      </c>
      <c r="B395" t="s">
        <v>47</v>
      </c>
      <c r="C395" t="s">
        <v>89</v>
      </c>
      <c r="D395" t="s">
        <v>123</v>
      </c>
      <c r="E395">
        <v>1</v>
      </c>
      <c r="F395" t="s">
        <v>128</v>
      </c>
      <c r="G395" t="s">
        <v>131</v>
      </c>
      <c r="H395" s="2">
        <v>45886</v>
      </c>
      <c r="I395" t="s">
        <v>58</v>
      </c>
      <c r="J395" t="s">
        <v>184</v>
      </c>
      <c r="K395" t="s">
        <v>123</v>
      </c>
      <c r="L395">
        <v>1</v>
      </c>
      <c r="M395" t="s">
        <v>131</v>
      </c>
      <c r="N395" t="s">
        <v>128</v>
      </c>
      <c r="O395" t="s">
        <v>214</v>
      </c>
      <c r="P395" t="s">
        <v>268</v>
      </c>
      <c r="Q395">
        <f>HYPERLINK("https://www.kayak.com/book/flight?code=osDiBiPiB9.ToX9mfccdpY.29796.6e71de8364b08c26079a86ffa536d005&amp;h=36c7e4ef06ae&amp;sub=F-6935317961344135693E0be800bbb13&amp;pageOrigin=F..RP.FE.M17", "Book Me!")</f>
        <v>0</v>
      </c>
    </row>
    <row r="396" spans="1:17">
      <c r="A396" s="2">
        <v>45883</v>
      </c>
      <c r="B396" t="s">
        <v>45</v>
      </c>
      <c r="C396" t="s">
        <v>91</v>
      </c>
      <c r="D396" t="s">
        <v>123</v>
      </c>
      <c r="E396">
        <v>1</v>
      </c>
      <c r="F396" t="s">
        <v>128</v>
      </c>
      <c r="G396" t="s">
        <v>131</v>
      </c>
      <c r="H396" s="2">
        <v>45886</v>
      </c>
      <c r="I396" t="s">
        <v>150</v>
      </c>
      <c r="J396" t="s">
        <v>185</v>
      </c>
      <c r="K396" t="s">
        <v>123</v>
      </c>
      <c r="L396">
        <v>1</v>
      </c>
      <c r="M396" t="s">
        <v>131</v>
      </c>
      <c r="N396" t="s">
        <v>128</v>
      </c>
      <c r="O396" t="s">
        <v>213</v>
      </c>
      <c r="P396" t="s">
        <v>249</v>
      </c>
      <c r="Q396">
        <f>HYPERLINK("https://www.kayak.com/book/flight?code=osDiBiPiB9.ToX9mfccdpY.33796.7efec3ab5664b1e1e9d41c28e9450a43&amp;h=3b76696c13a2&amp;sub=F-6935317960089280582E00e8306ee60&amp;pageOrigin=F..RP.FE.M18", "Book Me!")</f>
        <v>0</v>
      </c>
    </row>
    <row r="397" spans="1:17">
      <c r="A397" s="2">
        <v>45883</v>
      </c>
      <c r="B397" t="s">
        <v>45</v>
      </c>
      <c r="C397" t="s">
        <v>91</v>
      </c>
      <c r="D397" t="s">
        <v>123</v>
      </c>
      <c r="E397">
        <v>1</v>
      </c>
      <c r="F397" t="s">
        <v>128</v>
      </c>
      <c r="G397" t="s">
        <v>131</v>
      </c>
      <c r="H397" s="2">
        <v>45886</v>
      </c>
      <c r="I397" t="s">
        <v>150</v>
      </c>
      <c r="J397" t="s">
        <v>185</v>
      </c>
      <c r="K397" t="s">
        <v>123</v>
      </c>
      <c r="L397">
        <v>1</v>
      </c>
      <c r="M397" t="s">
        <v>131</v>
      </c>
      <c r="N397" t="s">
        <v>128</v>
      </c>
      <c r="O397" t="s">
        <v>214</v>
      </c>
      <c r="P397" t="s">
        <v>266</v>
      </c>
      <c r="Q397">
        <f>HYPERLINK("https://www.kayak.com/book/flight?code=osDiBiPiB9.ToX9mfccdpY.27795.7efec3ab5664b1e1e9d41c28e9450a43&amp;h=a82e4c9b45a0&amp;sub=F-6935317960070459705E0992d7fad01&amp;pageOrigin=F..RP.FE.M18", "Book Me!")</f>
        <v>0</v>
      </c>
    </row>
    <row r="398" spans="1:17">
      <c r="A398" s="2">
        <v>45883</v>
      </c>
      <c r="B398" t="s">
        <v>48</v>
      </c>
      <c r="C398" t="s">
        <v>66</v>
      </c>
      <c r="D398" t="s">
        <v>123</v>
      </c>
      <c r="E398">
        <v>1</v>
      </c>
      <c r="F398" t="s">
        <v>128</v>
      </c>
      <c r="G398" t="s">
        <v>131</v>
      </c>
      <c r="H398" s="2">
        <v>45886</v>
      </c>
      <c r="I398" t="s">
        <v>45</v>
      </c>
      <c r="J398" t="s">
        <v>183</v>
      </c>
      <c r="K398" t="s">
        <v>123</v>
      </c>
      <c r="L398">
        <v>1</v>
      </c>
      <c r="M398" t="s">
        <v>131</v>
      </c>
      <c r="N398" t="s">
        <v>128</v>
      </c>
      <c r="O398" t="s">
        <v>213</v>
      </c>
      <c r="P398" t="s">
        <v>264</v>
      </c>
      <c r="Q398">
        <f>HYPERLINK("https://www.kayak.com/book/flight?code=osDiBiPiB9.ToX9mfccdpY.32795.9c3cc9f200c1ab61a10b5d5395a1d7af&amp;h=aabf391df39b&amp;sub=F-6935317959226081198E02850b23197&amp;pageOrigin=F..RP.FE.M19", "Book Me!")</f>
        <v>0</v>
      </c>
    </row>
    <row r="399" spans="1:17">
      <c r="A399" s="2">
        <v>45883</v>
      </c>
      <c r="B399" t="s">
        <v>48</v>
      </c>
      <c r="C399" t="s">
        <v>66</v>
      </c>
      <c r="D399" t="s">
        <v>123</v>
      </c>
      <c r="E399">
        <v>1</v>
      </c>
      <c r="F399" t="s">
        <v>128</v>
      </c>
      <c r="G399" t="s">
        <v>131</v>
      </c>
      <c r="H399" s="2">
        <v>45886</v>
      </c>
      <c r="I399" t="s">
        <v>45</v>
      </c>
      <c r="J399" t="s">
        <v>183</v>
      </c>
      <c r="K399" t="s">
        <v>123</v>
      </c>
      <c r="L399">
        <v>1</v>
      </c>
      <c r="M399" t="s">
        <v>131</v>
      </c>
      <c r="N399" t="s">
        <v>128</v>
      </c>
      <c r="O399" t="s">
        <v>214</v>
      </c>
      <c r="P399" t="s">
        <v>265</v>
      </c>
      <c r="Q399">
        <f>HYPERLINK("https://www.kayak.com/book/flight?code=osDiBiPiB9.ToX9mfccdpY.26795.9c3cc9f200c1ab61a10b5d5395a1d7af&amp;h=cfae4828b254&amp;sub=F-6935317957887966149E01d5b76f9b1&amp;pageOrigin=F..RP.FE.M19", "Book Me!")</f>
        <v>0</v>
      </c>
    </row>
    <row r="400" spans="1:17">
      <c r="A400" s="2">
        <v>45882</v>
      </c>
      <c r="B400" t="s">
        <v>45</v>
      </c>
      <c r="C400" t="s">
        <v>91</v>
      </c>
      <c r="D400" t="s">
        <v>123</v>
      </c>
      <c r="E400">
        <v>1</v>
      </c>
      <c r="F400" t="s">
        <v>128</v>
      </c>
      <c r="G400" t="s">
        <v>131</v>
      </c>
      <c r="H400" s="2">
        <v>45886</v>
      </c>
      <c r="I400" t="s">
        <v>29</v>
      </c>
      <c r="J400" t="s">
        <v>182</v>
      </c>
      <c r="K400" t="s">
        <v>123</v>
      </c>
      <c r="L400">
        <v>1</v>
      </c>
      <c r="M400" t="s">
        <v>131</v>
      </c>
      <c r="N400" t="s">
        <v>128</v>
      </c>
      <c r="O400" t="s">
        <v>213</v>
      </c>
      <c r="P400" t="s">
        <v>263</v>
      </c>
      <c r="Q400">
        <f>HYPERLINK("https://www.kayak.com/book/flight?code=osCCA3InQi.ToX9mfccdpY.24795.18d196145e88d4e94314e5e2f8bb48e3&amp;h=532f62885c60&amp;sub=F5936612765549310247E0c87f6f3de9&amp;pageOrigin=F..RP.FE.M1", "Book Me!")</f>
        <v>0</v>
      </c>
    </row>
    <row r="401" spans="1:17">
      <c r="A401" s="2">
        <v>45882</v>
      </c>
      <c r="B401" t="s">
        <v>45</v>
      </c>
      <c r="C401" t="s">
        <v>91</v>
      </c>
      <c r="D401" t="s">
        <v>123</v>
      </c>
      <c r="E401">
        <v>1</v>
      </c>
      <c r="F401" t="s">
        <v>128</v>
      </c>
      <c r="G401" t="s">
        <v>131</v>
      </c>
      <c r="H401" s="2">
        <v>45886</v>
      </c>
      <c r="I401" t="s">
        <v>29</v>
      </c>
      <c r="J401" t="s">
        <v>182</v>
      </c>
      <c r="K401" t="s">
        <v>123</v>
      </c>
      <c r="L401">
        <v>1</v>
      </c>
      <c r="M401" t="s">
        <v>131</v>
      </c>
      <c r="N401" t="s">
        <v>128</v>
      </c>
      <c r="O401" t="s">
        <v>214</v>
      </c>
      <c r="P401" t="s">
        <v>261</v>
      </c>
      <c r="Q401">
        <f>HYPERLINK("https://www.kayak.com/book/flight?code=osCCA3InQi.ToX9mfccdpY.30795.18d196145e88d4e94314e5e2f8bb48e3&amp;h=311c317ce416&amp;sub=F5936612764972385717E09e54d93628&amp;pageOrigin=F..RP.FE.M1", "Book Me!")</f>
        <v>0</v>
      </c>
    </row>
    <row r="402" spans="1:17">
      <c r="A402" s="2">
        <v>45882</v>
      </c>
      <c r="B402" t="s">
        <v>47</v>
      </c>
      <c r="C402" t="s">
        <v>89</v>
      </c>
      <c r="D402" t="s">
        <v>123</v>
      </c>
      <c r="E402">
        <v>1</v>
      </c>
      <c r="F402" t="s">
        <v>128</v>
      </c>
      <c r="G402" t="s">
        <v>131</v>
      </c>
      <c r="H402" s="2">
        <v>45886</v>
      </c>
      <c r="I402" t="s">
        <v>29</v>
      </c>
      <c r="J402" t="s">
        <v>182</v>
      </c>
      <c r="K402" t="s">
        <v>123</v>
      </c>
      <c r="L402">
        <v>1</v>
      </c>
      <c r="M402" t="s">
        <v>131</v>
      </c>
      <c r="N402" t="s">
        <v>128</v>
      </c>
      <c r="O402" t="s">
        <v>213</v>
      </c>
      <c r="P402" t="s">
        <v>263</v>
      </c>
      <c r="Q402">
        <f>HYPERLINK("https://www.kayak.com/book/flight?code=osCCA3InQi.ToX9mfccdpY.30795.761358ff72ca9e3b2b764bfee462eb3f&amp;h=a90613272197&amp;sub=F-5342614012701519525E09e54d93628&amp;pageOrigin=F..RP.FE.M2", "Book Me!")</f>
        <v>0</v>
      </c>
    </row>
    <row r="403" spans="1:17">
      <c r="A403" s="2">
        <v>45882</v>
      </c>
      <c r="B403" t="s">
        <v>47</v>
      </c>
      <c r="C403" t="s">
        <v>89</v>
      </c>
      <c r="D403" t="s">
        <v>123</v>
      </c>
      <c r="E403">
        <v>1</v>
      </c>
      <c r="F403" t="s">
        <v>128</v>
      </c>
      <c r="G403" t="s">
        <v>131</v>
      </c>
      <c r="H403" s="2">
        <v>45886</v>
      </c>
      <c r="I403" t="s">
        <v>29</v>
      </c>
      <c r="J403" t="s">
        <v>182</v>
      </c>
      <c r="K403" t="s">
        <v>123</v>
      </c>
      <c r="L403">
        <v>1</v>
      </c>
      <c r="M403" t="s">
        <v>131</v>
      </c>
      <c r="N403" t="s">
        <v>128</v>
      </c>
      <c r="O403" t="s">
        <v>214</v>
      </c>
      <c r="P403" t="s">
        <v>261</v>
      </c>
      <c r="Q403">
        <f>HYPERLINK("https://www.kayak.com/book/flight?code=osCCA3InQi.ToX9mfccdpY.24795.761358ff72ca9e3b2b764bfee462eb3f&amp;h=ed9c85e4500c&amp;sub=F-5342614012090563926E0c87f6f3de9&amp;pageOrigin=F..RP.FE.M2", "Book Me!")</f>
        <v>0</v>
      </c>
    </row>
    <row r="404" spans="1:17">
      <c r="A404" s="2">
        <v>45882</v>
      </c>
      <c r="B404" t="s">
        <v>45</v>
      </c>
      <c r="C404" t="s">
        <v>91</v>
      </c>
      <c r="D404" t="s">
        <v>123</v>
      </c>
      <c r="E404">
        <v>1</v>
      </c>
      <c r="F404" t="s">
        <v>128</v>
      </c>
      <c r="G404" t="s">
        <v>131</v>
      </c>
      <c r="H404" s="2">
        <v>45886</v>
      </c>
      <c r="I404" t="s">
        <v>45</v>
      </c>
      <c r="J404" t="s">
        <v>183</v>
      </c>
      <c r="K404" t="s">
        <v>123</v>
      </c>
      <c r="L404">
        <v>1</v>
      </c>
      <c r="M404" t="s">
        <v>131</v>
      </c>
      <c r="N404" t="s">
        <v>128</v>
      </c>
      <c r="O404" t="s">
        <v>213</v>
      </c>
      <c r="P404" t="s">
        <v>263</v>
      </c>
      <c r="Q404">
        <f>HYPERLINK("https://www.kayak.com/book/flight?code=osCCA3InQi.ToX9mfccdpY.24795.4552ebe51bd5756aaef4a04742b48fbb&amp;h=bc368ccb00f2&amp;sub=F5936612764818150120E0c87f6f3de9&amp;pageOrigin=F..RP.FE.M3", "Book Me!")</f>
        <v>0</v>
      </c>
    </row>
    <row r="405" spans="1:17">
      <c r="A405" s="2">
        <v>45882</v>
      </c>
      <c r="B405" t="s">
        <v>45</v>
      </c>
      <c r="C405" t="s">
        <v>91</v>
      </c>
      <c r="D405" t="s">
        <v>123</v>
      </c>
      <c r="E405">
        <v>1</v>
      </c>
      <c r="F405" t="s">
        <v>128</v>
      </c>
      <c r="G405" t="s">
        <v>131</v>
      </c>
      <c r="H405" s="2">
        <v>45886</v>
      </c>
      <c r="I405" t="s">
        <v>45</v>
      </c>
      <c r="J405" t="s">
        <v>183</v>
      </c>
      <c r="K405" t="s">
        <v>123</v>
      </c>
      <c r="L405">
        <v>1</v>
      </c>
      <c r="M405" t="s">
        <v>131</v>
      </c>
      <c r="N405" t="s">
        <v>128</v>
      </c>
      <c r="O405" t="s">
        <v>214</v>
      </c>
      <c r="P405" t="s">
        <v>261</v>
      </c>
      <c r="Q405">
        <f>HYPERLINK("https://www.kayak.com/book/flight?code=osCCA3InQi.ToX9mfccdpY.30795.4552ebe51bd5756aaef4a04742b48fbb&amp;h=fc8096af2664&amp;sub=F5936612767656418221E09e54d93628&amp;pageOrigin=F..RP.FE.M3", "Book Me!")</f>
        <v>0</v>
      </c>
    </row>
    <row r="406" spans="1:17">
      <c r="A406" s="2">
        <v>45882</v>
      </c>
      <c r="B406" t="s">
        <v>47</v>
      </c>
      <c r="C406" t="s">
        <v>89</v>
      </c>
      <c r="D406" t="s">
        <v>123</v>
      </c>
      <c r="E406">
        <v>1</v>
      </c>
      <c r="F406" t="s">
        <v>128</v>
      </c>
      <c r="G406" t="s">
        <v>131</v>
      </c>
      <c r="H406" s="2">
        <v>45886</v>
      </c>
      <c r="I406" t="s">
        <v>45</v>
      </c>
      <c r="J406" t="s">
        <v>183</v>
      </c>
      <c r="K406" t="s">
        <v>123</v>
      </c>
      <c r="L406">
        <v>1</v>
      </c>
      <c r="M406" t="s">
        <v>131</v>
      </c>
      <c r="N406" t="s">
        <v>128</v>
      </c>
      <c r="O406" t="s">
        <v>213</v>
      </c>
      <c r="P406" t="s">
        <v>263</v>
      </c>
      <c r="Q406">
        <f>HYPERLINK("https://www.kayak.com/book/flight?code=osCCA3InQi.ToX9mfccdpY.30795.3dffc62e8cd8d2a50c49c865f352228d&amp;h=0874fb4201ad&amp;sub=F-5342614014810462573E09e54d93628&amp;pageOrigin=F..RP.FE.M5", "Book Me!")</f>
        <v>0</v>
      </c>
    </row>
    <row r="407" spans="1:17">
      <c r="A407" s="2">
        <v>45882</v>
      </c>
      <c r="B407" t="s">
        <v>47</v>
      </c>
      <c r="C407" t="s">
        <v>89</v>
      </c>
      <c r="D407" t="s">
        <v>123</v>
      </c>
      <c r="E407">
        <v>1</v>
      </c>
      <c r="F407" t="s">
        <v>128</v>
      </c>
      <c r="G407" t="s">
        <v>131</v>
      </c>
      <c r="H407" s="2">
        <v>45886</v>
      </c>
      <c r="I407" t="s">
        <v>45</v>
      </c>
      <c r="J407" t="s">
        <v>183</v>
      </c>
      <c r="K407" t="s">
        <v>123</v>
      </c>
      <c r="L407">
        <v>1</v>
      </c>
      <c r="M407" t="s">
        <v>131</v>
      </c>
      <c r="N407" t="s">
        <v>128</v>
      </c>
      <c r="O407" t="s">
        <v>214</v>
      </c>
      <c r="P407" t="s">
        <v>261</v>
      </c>
      <c r="Q407">
        <f>HYPERLINK("https://www.kayak.com/book/flight?code=osCCA3InQi.ToX9mfccdpY.24795.3dffc62e8cd8d2a50c49c865f352228d&amp;h=871d3a435b90&amp;sub=F-5342614014376781712E0c87f6f3de9&amp;pageOrigin=F..RP.FE.M5", "Book Me!")</f>
        <v>0</v>
      </c>
    </row>
    <row r="408" spans="1:17">
      <c r="A408" s="2">
        <v>45882</v>
      </c>
      <c r="B408" t="s">
        <v>46</v>
      </c>
      <c r="C408" t="s">
        <v>101</v>
      </c>
      <c r="D408" t="s">
        <v>123</v>
      </c>
      <c r="E408">
        <v>1</v>
      </c>
      <c r="F408" t="s">
        <v>128</v>
      </c>
      <c r="G408" t="s">
        <v>131</v>
      </c>
      <c r="H408" s="2">
        <v>45886</v>
      </c>
      <c r="I408" t="s">
        <v>29</v>
      </c>
      <c r="J408" t="s">
        <v>182</v>
      </c>
      <c r="K408" t="s">
        <v>123</v>
      </c>
      <c r="L408">
        <v>1</v>
      </c>
      <c r="M408" t="s">
        <v>131</v>
      </c>
      <c r="N408" t="s">
        <v>128</v>
      </c>
      <c r="O408" t="s">
        <v>213</v>
      </c>
      <c r="P408" t="s">
        <v>263</v>
      </c>
      <c r="Q408">
        <f>HYPERLINK("https://www.kayak.com/book/flight?code=osCCA3InQi.ToX9mfccdpY.24795.03fc23274a510124a375563c922d38ae&amp;h=b54bfb647a02&amp;sub=F5936612764828172237E0c87f6f3de9&amp;pageOrigin=F..RP.FE.M7", "Book Me!")</f>
        <v>0</v>
      </c>
    </row>
    <row r="409" spans="1:17">
      <c r="A409" s="2">
        <v>45882</v>
      </c>
      <c r="B409" t="s">
        <v>46</v>
      </c>
      <c r="C409" t="s">
        <v>101</v>
      </c>
      <c r="D409" t="s">
        <v>123</v>
      </c>
      <c r="E409">
        <v>1</v>
      </c>
      <c r="F409" t="s">
        <v>128</v>
      </c>
      <c r="G409" t="s">
        <v>131</v>
      </c>
      <c r="H409" s="2">
        <v>45886</v>
      </c>
      <c r="I409" t="s">
        <v>29</v>
      </c>
      <c r="J409" t="s">
        <v>182</v>
      </c>
      <c r="K409" t="s">
        <v>123</v>
      </c>
      <c r="L409">
        <v>1</v>
      </c>
      <c r="M409" t="s">
        <v>131</v>
      </c>
      <c r="N409" t="s">
        <v>128</v>
      </c>
      <c r="O409" t="s">
        <v>214</v>
      </c>
      <c r="P409" t="s">
        <v>261</v>
      </c>
      <c r="Q409">
        <f>HYPERLINK("https://www.kayak.com/book/flight?code=osCCA3InQi.ToX9mfccdpY.30795.03fc23274a510124a375563c922d38ae&amp;h=fdfbf1bc1fab&amp;sub=F5936612766062463920E09e54d93628&amp;pageOrigin=F..RP.FE.M7", "Book Me!")</f>
        <v>0</v>
      </c>
    </row>
    <row r="410" spans="1:17">
      <c r="A410" s="2">
        <v>45882</v>
      </c>
      <c r="B410" t="s">
        <v>29</v>
      </c>
      <c r="C410" t="s">
        <v>83</v>
      </c>
      <c r="D410" t="s">
        <v>123</v>
      </c>
      <c r="E410">
        <v>1</v>
      </c>
      <c r="F410" t="s">
        <v>128</v>
      </c>
      <c r="G410" t="s">
        <v>131</v>
      </c>
      <c r="H410" s="2">
        <v>45886</v>
      </c>
      <c r="I410" t="s">
        <v>29</v>
      </c>
      <c r="J410" t="s">
        <v>182</v>
      </c>
      <c r="K410" t="s">
        <v>123</v>
      </c>
      <c r="L410">
        <v>1</v>
      </c>
      <c r="M410" t="s">
        <v>131</v>
      </c>
      <c r="N410" t="s">
        <v>128</v>
      </c>
      <c r="O410" t="s">
        <v>213</v>
      </c>
      <c r="P410" t="s">
        <v>264</v>
      </c>
      <c r="Q410">
        <f>HYPERLINK("https://www.kayak.com/book/flight?code=osCCA3InQi.ToX9mfccdpY.26795.efb1d32a59fe16579c183d9f14d6533c&amp;h=f477d0adf31d&amp;sub=F6617294117588699147E01d5b76f9b1&amp;pageOrigin=F..RP.FE.M8", "Book Me!")</f>
        <v>0</v>
      </c>
    </row>
    <row r="411" spans="1:17">
      <c r="A411" s="2">
        <v>45882</v>
      </c>
      <c r="B411" t="s">
        <v>29</v>
      </c>
      <c r="C411" t="s">
        <v>83</v>
      </c>
      <c r="D411" t="s">
        <v>123</v>
      </c>
      <c r="E411">
        <v>1</v>
      </c>
      <c r="F411" t="s">
        <v>128</v>
      </c>
      <c r="G411" t="s">
        <v>131</v>
      </c>
      <c r="H411" s="2">
        <v>45886</v>
      </c>
      <c r="I411" t="s">
        <v>29</v>
      </c>
      <c r="J411" t="s">
        <v>182</v>
      </c>
      <c r="K411" t="s">
        <v>123</v>
      </c>
      <c r="L411">
        <v>1</v>
      </c>
      <c r="M411" t="s">
        <v>131</v>
      </c>
      <c r="N411" t="s">
        <v>128</v>
      </c>
      <c r="O411" t="s">
        <v>214</v>
      </c>
      <c r="P411" t="s">
        <v>265</v>
      </c>
      <c r="Q411">
        <f>HYPERLINK("https://www.kayak.com/book/flight?code=osCCA3InQi.ToX9mfccdpY.32795.efb1d32a59fe16579c183d9f14d6533c&amp;h=3582ab1515f6&amp;sub=F-4405637217897809653E02850b23197&amp;pageOrigin=F..RP.FE.M8", "Book Me!")</f>
        <v>0</v>
      </c>
    </row>
    <row r="412" spans="1:17">
      <c r="A412" s="2">
        <v>45882</v>
      </c>
      <c r="B412" t="s">
        <v>49</v>
      </c>
      <c r="C412" t="s">
        <v>102</v>
      </c>
      <c r="D412" t="s">
        <v>124</v>
      </c>
      <c r="E412">
        <v>1</v>
      </c>
      <c r="F412" t="s">
        <v>128</v>
      </c>
      <c r="G412" t="s">
        <v>131</v>
      </c>
      <c r="H412" s="2">
        <v>45886</v>
      </c>
      <c r="I412" t="s">
        <v>136</v>
      </c>
      <c r="J412" t="s">
        <v>186</v>
      </c>
      <c r="K412" t="s">
        <v>124</v>
      </c>
      <c r="L412">
        <v>1</v>
      </c>
      <c r="M412" t="s">
        <v>131</v>
      </c>
      <c r="N412" t="s">
        <v>128</v>
      </c>
      <c r="O412" t="s">
        <v>213</v>
      </c>
      <c r="P412" t="s">
        <v>249</v>
      </c>
      <c r="Q412">
        <f>HYPERLINK("https://www.kayak.com/book/flight?code=osCCA3InQi.UYIuDTZHiSY.27763.19f8f2e94cf3bfdf0d9712883e9731e2&amp;h=abb0c8f5a945&amp;sub=F-5597617097289575018E040b6a33eaa&amp;pageOrigin=F..RP.FE.M9", "Book Me!")</f>
        <v>0</v>
      </c>
    </row>
    <row r="413" spans="1:17">
      <c r="A413" s="2">
        <v>45882</v>
      </c>
      <c r="B413" t="s">
        <v>49</v>
      </c>
      <c r="C413" t="s">
        <v>102</v>
      </c>
      <c r="D413" t="s">
        <v>124</v>
      </c>
      <c r="E413">
        <v>1</v>
      </c>
      <c r="F413" t="s">
        <v>128</v>
      </c>
      <c r="G413" t="s">
        <v>131</v>
      </c>
      <c r="H413" s="2">
        <v>45886</v>
      </c>
      <c r="I413" t="s">
        <v>136</v>
      </c>
      <c r="J413" t="s">
        <v>186</v>
      </c>
      <c r="K413" t="s">
        <v>124</v>
      </c>
      <c r="L413">
        <v>1</v>
      </c>
      <c r="M413" t="s">
        <v>131</v>
      </c>
      <c r="N413" t="s">
        <v>128</v>
      </c>
      <c r="O413" t="s">
        <v>215</v>
      </c>
      <c r="P413" t="s">
        <v>266</v>
      </c>
      <c r="Q413">
        <f>HYPERLINK("https://www.kayak.com/book/flight?code=osCCA3InQi.UYIuDTZHiSY.33762.19f8f2e94cf3bfdf0d9712883e9731e2&amp;h=4c8d13495ded&amp;sub=F-5597617094600904815E099ca3bd5e0&amp;pageOrigin=F..RP.FE.M9", "Book Me!")</f>
        <v>0</v>
      </c>
    </row>
    <row r="414" spans="1:17">
      <c r="A414" s="2">
        <v>45882</v>
      </c>
      <c r="B414" t="s">
        <v>46</v>
      </c>
      <c r="C414" t="s">
        <v>101</v>
      </c>
      <c r="D414" t="s">
        <v>123</v>
      </c>
      <c r="E414">
        <v>1</v>
      </c>
      <c r="F414" t="s">
        <v>128</v>
      </c>
      <c r="G414" t="s">
        <v>131</v>
      </c>
      <c r="H414" s="2">
        <v>45886</v>
      </c>
      <c r="I414" t="s">
        <v>45</v>
      </c>
      <c r="J414" t="s">
        <v>183</v>
      </c>
      <c r="K414" t="s">
        <v>123</v>
      </c>
      <c r="L414">
        <v>1</v>
      </c>
      <c r="M414" t="s">
        <v>131</v>
      </c>
      <c r="N414" t="s">
        <v>128</v>
      </c>
      <c r="O414" t="s">
        <v>213</v>
      </c>
      <c r="P414" t="s">
        <v>263</v>
      </c>
      <c r="Q414">
        <f>HYPERLINK("https://www.kayak.com/book/flight?code=osCCA3InQi.ToX9mfccdpY.30795.96bb329a62c151add95f43bd1a663a1f&amp;h=0c642e133716&amp;sub=F3649213389436482067E09e54d93628&amp;pageOrigin=F..RP.FE.M10", "Book Me!")</f>
        <v>0</v>
      </c>
    </row>
    <row r="415" spans="1:17">
      <c r="A415" s="2">
        <v>45882</v>
      </c>
      <c r="B415" t="s">
        <v>46</v>
      </c>
      <c r="C415" t="s">
        <v>101</v>
      </c>
      <c r="D415" t="s">
        <v>123</v>
      </c>
      <c r="E415">
        <v>1</v>
      </c>
      <c r="F415" t="s">
        <v>128</v>
      </c>
      <c r="G415" t="s">
        <v>131</v>
      </c>
      <c r="H415" s="2">
        <v>45886</v>
      </c>
      <c r="I415" t="s">
        <v>45</v>
      </c>
      <c r="J415" t="s">
        <v>183</v>
      </c>
      <c r="K415" t="s">
        <v>123</v>
      </c>
      <c r="L415">
        <v>1</v>
      </c>
      <c r="M415" t="s">
        <v>131</v>
      </c>
      <c r="N415" t="s">
        <v>128</v>
      </c>
      <c r="O415" t="s">
        <v>214</v>
      </c>
      <c r="P415" t="s">
        <v>261</v>
      </c>
      <c r="Q415">
        <f>HYPERLINK("https://www.kayak.com/book/flight?code=osCCA3InQi.ToX9mfccdpY.24795.96bb329a62c151add95f43bd1a663a1f&amp;h=6b5553effac9&amp;sub=F3649213392470702268E0c87f6f3de9&amp;pageOrigin=F..RP.FE.M10", "Book Me!")</f>
        <v>0</v>
      </c>
    </row>
    <row r="416" spans="1:17">
      <c r="A416" s="2">
        <v>45882</v>
      </c>
      <c r="B416" t="s">
        <v>29</v>
      </c>
      <c r="C416" t="s">
        <v>83</v>
      </c>
      <c r="D416" t="s">
        <v>123</v>
      </c>
      <c r="E416">
        <v>1</v>
      </c>
      <c r="F416" t="s">
        <v>128</v>
      </c>
      <c r="G416" t="s">
        <v>131</v>
      </c>
      <c r="H416" s="2">
        <v>45886</v>
      </c>
      <c r="I416" t="s">
        <v>45</v>
      </c>
      <c r="J416" t="s">
        <v>183</v>
      </c>
      <c r="K416" t="s">
        <v>123</v>
      </c>
      <c r="L416">
        <v>1</v>
      </c>
      <c r="M416" t="s">
        <v>131</v>
      </c>
      <c r="N416" t="s">
        <v>128</v>
      </c>
      <c r="O416" t="s">
        <v>213</v>
      </c>
      <c r="P416" t="s">
        <v>264</v>
      </c>
      <c r="Q416">
        <f>HYPERLINK("https://www.kayak.com/book/flight?code=osCCA3InQi.ToX9mfccdpY.32795.dd1a2612805672933b419b48aaef9e34&amp;h=10a6f0db1f39&amp;sub=F-4405637220583134781E02850b23197&amp;pageOrigin=F..RP.FE.M12", "Book Me!")</f>
        <v>0</v>
      </c>
    </row>
    <row r="417" spans="1:17">
      <c r="A417" s="2">
        <v>45882</v>
      </c>
      <c r="B417" t="s">
        <v>29</v>
      </c>
      <c r="C417" t="s">
        <v>83</v>
      </c>
      <c r="D417" t="s">
        <v>123</v>
      </c>
      <c r="E417">
        <v>1</v>
      </c>
      <c r="F417" t="s">
        <v>128</v>
      </c>
      <c r="G417" t="s">
        <v>131</v>
      </c>
      <c r="H417" s="2">
        <v>45886</v>
      </c>
      <c r="I417" t="s">
        <v>45</v>
      </c>
      <c r="J417" t="s">
        <v>183</v>
      </c>
      <c r="K417" t="s">
        <v>123</v>
      </c>
      <c r="L417">
        <v>1</v>
      </c>
      <c r="M417" t="s">
        <v>131</v>
      </c>
      <c r="N417" t="s">
        <v>128</v>
      </c>
      <c r="O417" t="s">
        <v>214</v>
      </c>
      <c r="P417" t="s">
        <v>265</v>
      </c>
      <c r="Q417">
        <f>HYPERLINK("https://www.kayak.com/book/flight?code=osCCA3InQi.ToX9mfccdpY.26795.dd1a2612805672933b419b48aaef9e34&amp;h=76c2d4df9ab7&amp;sub=F-4405637220645230425E01d5b76f9b1&amp;pageOrigin=F..RP.FE.M12", "Book Me!")</f>
        <v>0</v>
      </c>
    </row>
    <row r="418" spans="1:17">
      <c r="A418" s="2">
        <v>45882</v>
      </c>
      <c r="B418" t="s">
        <v>21</v>
      </c>
      <c r="C418" t="s">
        <v>103</v>
      </c>
      <c r="D418" t="s">
        <v>124</v>
      </c>
      <c r="E418">
        <v>1</v>
      </c>
      <c r="F418" t="s">
        <v>128</v>
      </c>
      <c r="G418" t="s">
        <v>131</v>
      </c>
      <c r="H418" s="2">
        <v>45886</v>
      </c>
      <c r="I418" t="s">
        <v>136</v>
      </c>
      <c r="J418" t="s">
        <v>186</v>
      </c>
      <c r="K418" t="s">
        <v>124</v>
      </c>
      <c r="L418">
        <v>1</v>
      </c>
      <c r="M418" t="s">
        <v>131</v>
      </c>
      <c r="N418" t="s">
        <v>128</v>
      </c>
      <c r="O418" t="s">
        <v>213</v>
      </c>
      <c r="P418" t="s">
        <v>263</v>
      </c>
      <c r="Q418">
        <f>HYPERLINK("https://www.kayak.com/book/flight?code=osCCA3InQi.UYIuDTZHiSY.24795.7319ec93846fc6b8848c0fd07ccf2d84&amp;h=38599df5d903&amp;sub=F-5597617096550524499E0bbb04fb27a&amp;pageOrigin=F..RP.FE.M13", "Book Me!")</f>
        <v>0</v>
      </c>
    </row>
    <row r="419" spans="1:17">
      <c r="A419" s="2">
        <v>45882</v>
      </c>
      <c r="B419" t="s">
        <v>21</v>
      </c>
      <c r="C419" t="s">
        <v>103</v>
      </c>
      <c r="D419" t="s">
        <v>124</v>
      </c>
      <c r="E419">
        <v>1</v>
      </c>
      <c r="F419" t="s">
        <v>128</v>
      </c>
      <c r="G419" t="s">
        <v>131</v>
      </c>
      <c r="H419" s="2">
        <v>45886</v>
      </c>
      <c r="I419" t="s">
        <v>136</v>
      </c>
      <c r="J419" t="s">
        <v>186</v>
      </c>
      <c r="K419" t="s">
        <v>124</v>
      </c>
      <c r="L419">
        <v>1</v>
      </c>
      <c r="M419" t="s">
        <v>131</v>
      </c>
      <c r="N419" t="s">
        <v>128</v>
      </c>
      <c r="O419" t="s">
        <v>215</v>
      </c>
      <c r="P419" t="s">
        <v>261</v>
      </c>
      <c r="Q419">
        <f>HYPERLINK("https://www.kayak.com/book/flight?code=osCCA3InQi.UYIuDTZHiSY.30795.7319ec93846fc6b8848c0fd07ccf2d84&amp;h=c1c681fd8b43&amp;sub=F-5597617097248855767E09bf4dcea94&amp;pageOrigin=F..RP.FE.M13", "Book Me!")</f>
        <v>0</v>
      </c>
    </row>
    <row r="420" spans="1:17">
      <c r="A420" s="2">
        <v>45882</v>
      </c>
      <c r="B420" t="s">
        <v>45</v>
      </c>
      <c r="C420" t="s">
        <v>91</v>
      </c>
      <c r="D420" t="s">
        <v>123</v>
      </c>
      <c r="E420">
        <v>1</v>
      </c>
      <c r="F420" t="s">
        <v>128</v>
      </c>
      <c r="G420" t="s">
        <v>131</v>
      </c>
      <c r="H420" s="2">
        <v>45886</v>
      </c>
      <c r="I420" t="s">
        <v>58</v>
      </c>
      <c r="J420" t="s">
        <v>184</v>
      </c>
      <c r="K420" t="s">
        <v>123</v>
      </c>
      <c r="L420">
        <v>1</v>
      </c>
      <c r="M420" t="s">
        <v>131</v>
      </c>
      <c r="N420" t="s">
        <v>128</v>
      </c>
      <c r="O420" t="s">
        <v>213</v>
      </c>
      <c r="P420" t="s">
        <v>249</v>
      </c>
      <c r="Q420">
        <f>HYPERLINK("https://www.kayak.com/book/flight?code=osCCA3InQi.ToX9mfccdpY.27795.d6016fd003e47249bf1db923f88cd5f4&amp;h=a03ca46ecd5d&amp;sub=F5936612767282542022E0992d7fad01&amp;pageOrigin=F..RP.FE.M14", "Book Me!")</f>
        <v>0</v>
      </c>
    </row>
    <row r="421" spans="1:17">
      <c r="A421" s="2">
        <v>45882</v>
      </c>
      <c r="B421" t="s">
        <v>45</v>
      </c>
      <c r="C421" t="s">
        <v>91</v>
      </c>
      <c r="D421" t="s">
        <v>123</v>
      </c>
      <c r="E421">
        <v>1</v>
      </c>
      <c r="F421" t="s">
        <v>128</v>
      </c>
      <c r="G421" t="s">
        <v>131</v>
      </c>
      <c r="H421" s="2">
        <v>45886</v>
      </c>
      <c r="I421" t="s">
        <v>58</v>
      </c>
      <c r="J421" t="s">
        <v>184</v>
      </c>
      <c r="K421" t="s">
        <v>123</v>
      </c>
      <c r="L421">
        <v>1</v>
      </c>
      <c r="M421" t="s">
        <v>131</v>
      </c>
      <c r="N421" t="s">
        <v>128</v>
      </c>
      <c r="O421" t="s">
        <v>214</v>
      </c>
      <c r="P421" t="s">
        <v>266</v>
      </c>
      <c r="Q421">
        <f>HYPERLINK("https://www.kayak.com/book/flight?code=osCCA3InQi.ToX9mfccdpY.33796.d6016fd003e47249bf1db923f88cd5f4&amp;h=b146d0bf8e5a&amp;sub=F5936612766795026068E00e8306ee60&amp;pageOrigin=F..RP.FE.M14", "Book Me!")</f>
        <v>0</v>
      </c>
    </row>
    <row r="422" spans="1:17">
      <c r="A422" s="2">
        <v>45882</v>
      </c>
      <c r="B422" t="s">
        <v>47</v>
      </c>
      <c r="C422" t="s">
        <v>89</v>
      </c>
      <c r="D422" t="s">
        <v>123</v>
      </c>
      <c r="E422">
        <v>1</v>
      </c>
      <c r="F422" t="s">
        <v>128</v>
      </c>
      <c r="G422" t="s">
        <v>131</v>
      </c>
      <c r="H422" s="2">
        <v>45886</v>
      </c>
      <c r="I422" t="s">
        <v>58</v>
      </c>
      <c r="J422" t="s">
        <v>184</v>
      </c>
      <c r="K422" t="s">
        <v>123</v>
      </c>
      <c r="L422">
        <v>1</v>
      </c>
      <c r="M422" t="s">
        <v>131</v>
      </c>
      <c r="N422" t="s">
        <v>128</v>
      </c>
      <c r="O422" t="s">
        <v>213</v>
      </c>
      <c r="P422" t="s">
        <v>249</v>
      </c>
      <c r="Q422">
        <f>HYPERLINK("https://www.kayak.com/book/flight?code=osCCA3InQi.ToX9mfccdpY.33796.11ca4217a6febf0dcfaf463baff2843c&amp;h=eefd9a2bdca0&amp;sub=F-5342614013873413198E00e8306ee60&amp;pageOrigin=F..RP.FE.M15", "Book Me!")</f>
        <v>0</v>
      </c>
    </row>
    <row r="423" spans="1:17">
      <c r="A423" s="2">
        <v>45882</v>
      </c>
      <c r="B423" t="s">
        <v>47</v>
      </c>
      <c r="C423" t="s">
        <v>89</v>
      </c>
      <c r="D423" t="s">
        <v>123</v>
      </c>
      <c r="E423">
        <v>1</v>
      </c>
      <c r="F423" t="s">
        <v>128</v>
      </c>
      <c r="G423" t="s">
        <v>131</v>
      </c>
      <c r="H423" s="2">
        <v>45886</v>
      </c>
      <c r="I423" t="s">
        <v>58</v>
      </c>
      <c r="J423" t="s">
        <v>184</v>
      </c>
      <c r="K423" t="s">
        <v>123</v>
      </c>
      <c r="L423">
        <v>1</v>
      </c>
      <c r="M423" t="s">
        <v>131</v>
      </c>
      <c r="N423" t="s">
        <v>128</v>
      </c>
      <c r="O423" t="s">
        <v>214</v>
      </c>
      <c r="P423" t="s">
        <v>266</v>
      </c>
      <c r="Q423">
        <f>HYPERLINK("https://www.kayak.com/book/flight?code=osCCA3InQi.ToX9mfccdpY.27795.11ca4217a6febf0dcfaf463baff2843c&amp;h=be709d2ece5a&amp;sub=F-5342614012604883359E0992d7fad01&amp;pageOrigin=F..RP.FE.M15", "Book Me!")</f>
        <v>0</v>
      </c>
    </row>
    <row r="424" spans="1:17">
      <c r="A424" s="2">
        <v>45882</v>
      </c>
      <c r="B424" t="s">
        <v>29</v>
      </c>
      <c r="C424" t="s">
        <v>83</v>
      </c>
      <c r="D424" t="s">
        <v>123</v>
      </c>
      <c r="E424">
        <v>1</v>
      </c>
      <c r="F424" t="s">
        <v>128</v>
      </c>
      <c r="G424" t="s">
        <v>131</v>
      </c>
      <c r="H424" s="2">
        <v>45886</v>
      </c>
      <c r="I424" t="s">
        <v>58</v>
      </c>
      <c r="J424" t="s">
        <v>184</v>
      </c>
      <c r="K424" t="s">
        <v>123</v>
      </c>
      <c r="L424">
        <v>1</v>
      </c>
      <c r="M424" t="s">
        <v>131</v>
      </c>
      <c r="N424" t="s">
        <v>128</v>
      </c>
      <c r="O424" t="s">
        <v>213</v>
      </c>
      <c r="P424" t="s">
        <v>267</v>
      </c>
      <c r="Q424">
        <f>HYPERLINK("https://www.kayak.com/book/flight?code=osCCA3InQi.ToX9mfccdpY.29796.64da344eb46445e30fc4ae11f8c973c9&amp;h=e5616c30a3d0&amp;sub=F-4405637218754115720E0be800bbb13&amp;pageOrigin=F..RP.FE.M17", "Book Me!")</f>
        <v>0</v>
      </c>
    </row>
    <row r="425" spans="1:17">
      <c r="A425" s="2">
        <v>45882</v>
      </c>
      <c r="B425" t="s">
        <v>29</v>
      </c>
      <c r="C425" t="s">
        <v>83</v>
      </c>
      <c r="D425" t="s">
        <v>123</v>
      </c>
      <c r="E425">
        <v>1</v>
      </c>
      <c r="F425" t="s">
        <v>128</v>
      </c>
      <c r="G425" t="s">
        <v>131</v>
      </c>
      <c r="H425" s="2">
        <v>45886</v>
      </c>
      <c r="I425" t="s">
        <v>58</v>
      </c>
      <c r="J425" t="s">
        <v>184</v>
      </c>
      <c r="K425" t="s">
        <v>123</v>
      </c>
      <c r="L425">
        <v>1</v>
      </c>
      <c r="M425" t="s">
        <v>131</v>
      </c>
      <c r="N425" t="s">
        <v>128</v>
      </c>
      <c r="O425" t="s">
        <v>214</v>
      </c>
      <c r="P425" t="s">
        <v>268</v>
      </c>
      <c r="Q425">
        <f>HYPERLINK("https://www.kayak.com/book/flight?code=osCCA3InQi.ToX9mfccdpY.35795.64da344eb46445e30fc4ae11f8c973c9&amp;h=21a06549cec0&amp;sub=F-4405637220027743588E02be7479292&amp;pageOrigin=F..RP.FE.M17", "Book Me!")</f>
        <v>0</v>
      </c>
    </row>
    <row r="426" spans="1:17">
      <c r="A426" s="2">
        <v>45882</v>
      </c>
      <c r="B426" t="s">
        <v>46</v>
      </c>
      <c r="C426" t="s">
        <v>101</v>
      </c>
      <c r="D426" t="s">
        <v>123</v>
      </c>
      <c r="E426">
        <v>1</v>
      </c>
      <c r="F426" t="s">
        <v>128</v>
      </c>
      <c r="G426" t="s">
        <v>131</v>
      </c>
      <c r="H426" s="2">
        <v>45886</v>
      </c>
      <c r="I426" t="s">
        <v>58</v>
      </c>
      <c r="J426" t="s">
        <v>184</v>
      </c>
      <c r="K426" t="s">
        <v>123</v>
      </c>
      <c r="L426">
        <v>1</v>
      </c>
      <c r="M426" t="s">
        <v>131</v>
      </c>
      <c r="N426" t="s">
        <v>128</v>
      </c>
      <c r="O426" t="s">
        <v>213</v>
      </c>
      <c r="P426" t="s">
        <v>249</v>
      </c>
      <c r="Q426">
        <f>HYPERLINK("https://www.kayak.com/book/flight?code=osCCA3InQi.ToX9mfccdpY.27795.c855230be1e519c1fc877719ce53f874&amp;h=a6ec74025e01&amp;sub=F3649213390467285962E0992d7fad01&amp;pageOrigin=F..RP.FE.M18", "Book Me!")</f>
        <v>0</v>
      </c>
    </row>
    <row r="427" spans="1:17">
      <c r="A427" s="2">
        <v>45882</v>
      </c>
      <c r="B427" t="s">
        <v>46</v>
      </c>
      <c r="C427" t="s">
        <v>101</v>
      </c>
      <c r="D427" t="s">
        <v>123</v>
      </c>
      <c r="E427">
        <v>1</v>
      </c>
      <c r="F427" t="s">
        <v>128</v>
      </c>
      <c r="G427" t="s">
        <v>131</v>
      </c>
      <c r="H427" s="2">
        <v>45886</v>
      </c>
      <c r="I427" t="s">
        <v>58</v>
      </c>
      <c r="J427" t="s">
        <v>184</v>
      </c>
      <c r="K427" t="s">
        <v>123</v>
      </c>
      <c r="L427">
        <v>1</v>
      </c>
      <c r="M427" t="s">
        <v>131</v>
      </c>
      <c r="N427" t="s">
        <v>128</v>
      </c>
      <c r="O427" t="s">
        <v>214</v>
      </c>
      <c r="P427" t="s">
        <v>266</v>
      </c>
      <c r="Q427">
        <f>HYPERLINK("https://www.kayak.com/book/flight?code=osCCA3InQi.ToX9mfccdpY.33796.c855230be1e519c1fc877719ce53f874&amp;h=bf8944d34610&amp;sub=F3649213392125155995E00e8306ee60&amp;pageOrigin=F..RP.FE.M18", "Book Me!")</f>
        <v>0</v>
      </c>
    </row>
    <row r="428" spans="1:17">
      <c r="A428" s="2">
        <v>45882</v>
      </c>
      <c r="B428" t="s">
        <v>50</v>
      </c>
      <c r="C428" t="s">
        <v>85</v>
      </c>
      <c r="D428" t="s">
        <v>124</v>
      </c>
      <c r="E428">
        <v>1</v>
      </c>
      <c r="F428" t="s">
        <v>128</v>
      </c>
      <c r="G428" t="s">
        <v>131</v>
      </c>
      <c r="H428" s="2">
        <v>45886</v>
      </c>
      <c r="I428" t="s">
        <v>136</v>
      </c>
      <c r="J428" t="s">
        <v>186</v>
      </c>
      <c r="K428" t="s">
        <v>124</v>
      </c>
      <c r="L428">
        <v>1</v>
      </c>
      <c r="M428" t="s">
        <v>131</v>
      </c>
      <c r="N428" t="s">
        <v>128</v>
      </c>
      <c r="O428" t="s">
        <v>213</v>
      </c>
      <c r="P428" t="s">
        <v>263</v>
      </c>
      <c r="Q428">
        <f>HYPERLINK("https://www.kayak.com/book/flight?code=osCCA3InQi.UYIuDTZHiSY.24795.f34c5cc5607014a75309d10c4790f9d2&amp;h=dbae7c04be33&amp;sub=F-5597617097754718129E0bbb04fb27a&amp;pageOrigin=F..RP.FE.M19", "Book Me!")</f>
        <v>0</v>
      </c>
    </row>
    <row r="429" spans="1:17">
      <c r="A429" s="2">
        <v>45882</v>
      </c>
      <c r="B429" t="s">
        <v>50</v>
      </c>
      <c r="C429" t="s">
        <v>85</v>
      </c>
      <c r="D429" t="s">
        <v>124</v>
      </c>
      <c r="E429">
        <v>1</v>
      </c>
      <c r="F429" t="s">
        <v>128</v>
      </c>
      <c r="G429" t="s">
        <v>131</v>
      </c>
      <c r="H429" s="2">
        <v>45886</v>
      </c>
      <c r="I429" t="s">
        <v>136</v>
      </c>
      <c r="J429" t="s">
        <v>186</v>
      </c>
      <c r="K429" t="s">
        <v>124</v>
      </c>
      <c r="L429">
        <v>1</v>
      </c>
      <c r="M429" t="s">
        <v>131</v>
      </c>
      <c r="N429" t="s">
        <v>128</v>
      </c>
      <c r="O429" t="s">
        <v>215</v>
      </c>
      <c r="P429" t="s">
        <v>261</v>
      </c>
      <c r="Q429">
        <f>HYPERLINK("https://www.kayak.com/book/flight?code=osCCA3InQi.UYIuDTZHiSY.30795.f34c5cc5607014a75309d10c4790f9d2&amp;h=c489f04e7704&amp;sub=F-5597617096425298647E09bf4dcea94&amp;pageOrigin=F..RP.FE.M19", "Book Me!")</f>
        <v>0</v>
      </c>
    </row>
    <row r="430" spans="1:17">
      <c r="A430" s="2">
        <v>45883</v>
      </c>
      <c r="B430" t="s">
        <v>48</v>
      </c>
      <c r="C430" t="s">
        <v>42</v>
      </c>
      <c r="D430" t="s">
        <v>123</v>
      </c>
      <c r="E430">
        <v>1</v>
      </c>
      <c r="F430" t="s">
        <v>128</v>
      </c>
      <c r="G430" t="s">
        <v>132</v>
      </c>
      <c r="H430" s="2">
        <v>45886</v>
      </c>
      <c r="I430" t="s">
        <v>29</v>
      </c>
      <c r="J430" t="s">
        <v>182</v>
      </c>
      <c r="K430" t="s">
        <v>123</v>
      </c>
      <c r="L430">
        <v>1</v>
      </c>
      <c r="M430" t="s">
        <v>132</v>
      </c>
      <c r="N430" t="s">
        <v>128</v>
      </c>
      <c r="O430" t="s">
        <v>213</v>
      </c>
      <c r="P430" t="s">
        <v>261</v>
      </c>
      <c r="Q430">
        <f>HYPERLINK("https://www.kayak.com/book/flight?code=osCCFr1GuU.ToX9mfccdpY.30795.22540584b01ba9198a889aa360ab67ff&amp;h=29b472eaaeaf&amp;sub=F4293860084204713869E09498fa3c85&amp;pageOrigin=F..RP.FE.M1", "Book Me!")</f>
        <v>0</v>
      </c>
    </row>
    <row r="431" spans="1:17">
      <c r="A431" s="2">
        <v>45883</v>
      </c>
      <c r="B431" t="s">
        <v>48</v>
      </c>
      <c r="C431" t="s">
        <v>42</v>
      </c>
      <c r="D431" t="s">
        <v>123</v>
      </c>
      <c r="E431">
        <v>1</v>
      </c>
      <c r="F431" t="s">
        <v>128</v>
      </c>
      <c r="G431" t="s">
        <v>132</v>
      </c>
      <c r="H431" s="2">
        <v>45886</v>
      </c>
      <c r="I431" t="s">
        <v>29</v>
      </c>
      <c r="J431" t="s">
        <v>182</v>
      </c>
      <c r="K431" t="s">
        <v>123</v>
      </c>
      <c r="L431">
        <v>1</v>
      </c>
      <c r="M431" t="s">
        <v>132</v>
      </c>
      <c r="N431" t="s">
        <v>128</v>
      </c>
      <c r="O431" t="s">
        <v>214</v>
      </c>
      <c r="P431" t="s">
        <v>262</v>
      </c>
      <c r="Q431">
        <f>HYPERLINK("https://www.kayak.com/book/flight?code=osCCFr1GuU.ToX9mfccdpY.37795.22540584b01ba9198a889aa360ab67ff&amp;h=7d0bd7b64673&amp;sub=F4293860085020382186E0b31f2fbad3&amp;pageOrigin=F..RP.FE.M1", "Book Me!")</f>
        <v>0</v>
      </c>
    </row>
    <row r="432" spans="1:17">
      <c r="A432" s="2">
        <v>45883</v>
      </c>
      <c r="B432" t="s">
        <v>48</v>
      </c>
      <c r="C432" t="s">
        <v>42</v>
      </c>
      <c r="D432" t="s">
        <v>123</v>
      </c>
      <c r="E432">
        <v>1</v>
      </c>
      <c r="F432" t="s">
        <v>128</v>
      </c>
      <c r="G432" t="s">
        <v>132</v>
      </c>
      <c r="H432" s="2">
        <v>45886</v>
      </c>
      <c r="I432" t="s">
        <v>146</v>
      </c>
      <c r="J432" t="s">
        <v>183</v>
      </c>
      <c r="K432" t="s">
        <v>123</v>
      </c>
      <c r="L432">
        <v>1</v>
      </c>
      <c r="M432" t="s">
        <v>132</v>
      </c>
      <c r="N432" t="s">
        <v>128</v>
      </c>
      <c r="O432" t="s">
        <v>213</v>
      </c>
      <c r="P432" t="s">
        <v>249</v>
      </c>
      <c r="Q432">
        <f>HYPERLINK("https://www.kayak.com/book/flight?code=osCCFr1GuU.ToX9mfccdpY.34795.e93d5a2843553ecf58df0130907cac6e&amp;h=098e06d8d64c&amp;sub=F5517448757616468848E0c134187cb5&amp;pageOrigin=F..RP.FE.M2", "Book Me!")</f>
        <v>0</v>
      </c>
    </row>
    <row r="433" spans="1:17">
      <c r="A433" s="2">
        <v>45883</v>
      </c>
      <c r="B433" t="s">
        <v>48</v>
      </c>
      <c r="C433" t="s">
        <v>42</v>
      </c>
      <c r="D433" t="s">
        <v>123</v>
      </c>
      <c r="E433">
        <v>1</v>
      </c>
      <c r="F433" t="s">
        <v>128</v>
      </c>
      <c r="G433" t="s">
        <v>132</v>
      </c>
      <c r="H433" s="2">
        <v>45886</v>
      </c>
      <c r="I433" t="s">
        <v>146</v>
      </c>
      <c r="J433" t="s">
        <v>183</v>
      </c>
      <c r="K433" t="s">
        <v>123</v>
      </c>
      <c r="L433">
        <v>1</v>
      </c>
      <c r="M433" t="s">
        <v>132</v>
      </c>
      <c r="N433" t="s">
        <v>128</v>
      </c>
      <c r="O433" t="s">
        <v>214</v>
      </c>
      <c r="P433" t="s">
        <v>250</v>
      </c>
      <c r="Q433">
        <f>HYPERLINK("https://www.kayak.com/book/flight?code=osCCFr1GuU.ToX9mfccdpY.27796.e93d5a2843553ecf58df0130907cac6e&amp;h=b12ba2838f09&amp;sub=F5517448756388970527E0c87f6f3de9&amp;pageOrigin=F..RP.FE.M2", "Book Me!")</f>
        <v>0</v>
      </c>
    </row>
    <row r="434" spans="1:17">
      <c r="A434" s="2">
        <v>45883</v>
      </c>
      <c r="B434" t="s">
        <v>51</v>
      </c>
      <c r="C434" t="s">
        <v>104</v>
      </c>
      <c r="D434" t="s">
        <v>122</v>
      </c>
      <c r="E434">
        <v>1</v>
      </c>
      <c r="F434" t="s">
        <v>128</v>
      </c>
      <c r="G434" t="s">
        <v>132</v>
      </c>
      <c r="H434" s="2">
        <v>45886</v>
      </c>
      <c r="I434" t="s">
        <v>151</v>
      </c>
      <c r="J434" t="s">
        <v>187</v>
      </c>
      <c r="K434" t="s">
        <v>122</v>
      </c>
      <c r="L434">
        <v>1</v>
      </c>
      <c r="M434" t="s">
        <v>132</v>
      </c>
      <c r="N434" t="s">
        <v>128</v>
      </c>
      <c r="O434" t="s">
        <v>213</v>
      </c>
      <c r="P434" t="s">
        <v>253</v>
      </c>
      <c r="Q434">
        <f>HYPERLINK("https://www.kayak.com/book/flight?code=osCCFr1GuU.sIt2B02c_IY.39295.29027f4945ffad4b9709b179756b0d00&amp;h=8b76bc3de9e9&amp;sub=F-5876686401758911346E04a6ae6fbb2&amp;pageOrigin=F..RP.FE.M3", "Book Me!")</f>
        <v>0</v>
      </c>
    </row>
    <row r="435" spans="1:17">
      <c r="A435" s="2">
        <v>45883</v>
      </c>
      <c r="B435" t="s">
        <v>51</v>
      </c>
      <c r="C435" t="s">
        <v>104</v>
      </c>
      <c r="D435" t="s">
        <v>122</v>
      </c>
      <c r="E435">
        <v>1</v>
      </c>
      <c r="F435" t="s">
        <v>128</v>
      </c>
      <c r="G435" t="s">
        <v>132</v>
      </c>
      <c r="H435" s="2">
        <v>45886</v>
      </c>
      <c r="I435" t="s">
        <v>151</v>
      </c>
      <c r="J435" t="s">
        <v>187</v>
      </c>
      <c r="K435" t="s">
        <v>122</v>
      </c>
      <c r="L435">
        <v>1</v>
      </c>
      <c r="M435" t="s">
        <v>132</v>
      </c>
      <c r="N435" t="s">
        <v>128</v>
      </c>
      <c r="O435" t="s">
        <v>214</v>
      </c>
      <c r="P435" t="s">
        <v>269</v>
      </c>
      <c r="Q435">
        <f>HYPERLINK("https://www.kayak.com/book/flight?code=osCCFr1GuU.sIt2B02c_IY.46295.29027f4945ffad4b9709b179756b0d00&amp;h=2c762f647ea1&amp;sub=F-5876686403822619778E0f41deeea70&amp;pageOrigin=F..RP.FE.M3", "Book Me!")</f>
        <v>0</v>
      </c>
    </row>
    <row r="436" spans="1:17">
      <c r="A436" s="2">
        <v>45883</v>
      </c>
      <c r="B436" t="s">
        <v>51</v>
      </c>
      <c r="C436" t="s">
        <v>104</v>
      </c>
      <c r="D436" t="s">
        <v>122</v>
      </c>
      <c r="E436">
        <v>1</v>
      </c>
      <c r="F436" t="s">
        <v>128</v>
      </c>
      <c r="G436" t="s">
        <v>132</v>
      </c>
      <c r="H436" s="2">
        <v>45886</v>
      </c>
      <c r="I436" t="s">
        <v>148</v>
      </c>
      <c r="J436" t="s">
        <v>188</v>
      </c>
      <c r="K436" t="s">
        <v>122</v>
      </c>
      <c r="L436">
        <v>1</v>
      </c>
      <c r="M436" t="s">
        <v>132</v>
      </c>
      <c r="N436" t="s">
        <v>128</v>
      </c>
      <c r="O436" t="s">
        <v>213</v>
      </c>
      <c r="P436" t="s">
        <v>253</v>
      </c>
      <c r="Q436">
        <f>HYPERLINK("https://www.kayak.com/book/flight?code=osCCFr1GuU.sIt2B02c_IY.46295.a02301997a2e326e5bf0c8688d58bc5d&amp;h=8af2a5debbff&amp;sub=F-5876686401120647234E0f41deeea70&amp;pageOrigin=F..RP.FE.M5", "Book Me!")</f>
        <v>0</v>
      </c>
    </row>
    <row r="437" spans="1:17">
      <c r="A437" s="2">
        <v>45883</v>
      </c>
      <c r="B437" t="s">
        <v>51</v>
      </c>
      <c r="C437" t="s">
        <v>104</v>
      </c>
      <c r="D437" t="s">
        <v>122</v>
      </c>
      <c r="E437">
        <v>1</v>
      </c>
      <c r="F437" t="s">
        <v>128</v>
      </c>
      <c r="G437" t="s">
        <v>132</v>
      </c>
      <c r="H437" s="2">
        <v>45886</v>
      </c>
      <c r="I437" t="s">
        <v>148</v>
      </c>
      <c r="J437" t="s">
        <v>188</v>
      </c>
      <c r="K437" t="s">
        <v>122</v>
      </c>
      <c r="L437">
        <v>1</v>
      </c>
      <c r="M437" t="s">
        <v>132</v>
      </c>
      <c r="N437" t="s">
        <v>128</v>
      </c>
      <c r="O437" t="s">
        <v>214</v>
      </c>
      <c r="P437" t="s">
        <v>269</v>
      </c>
      <c r="Q437">
        <f>HYPERLINK("https://www.kayak.com/book/flight?code=osCCFr1GuU.sIt2B02c_IY.39295.a02301997a2e326e5bf0c8688d58bc5d&amp;h=6df76e612de2&amp;sub=F-5876686400275177011E04a6ae6fbb2&amp;pageOrigin=F..RP.FE.M5", "Book Me!")</f>
        <v>0</v>
      </c>
    </row>
    <row r="438" spans="1:17">
      <c r="A438" s="2">
        <v>45883</v>
      </c>
      <c r="B438" t="s">
        <v>51</v>
      </c>
      <c r="C438" t="s">
        <v>104</v>
      </c>
      <c r="D438" t="s">
        <v>122</v>
      </c>
      <c r="E438">
        <v>1</v>
      </c>
      <c r="F438" t="s">
        <v>128</v>
      </c>
      <c r="G438" t="s">
        <v>132</v>
      </c>
      <c r="H438" s="2">
        <v>45886</v>
      </c>
      <c r="I438" t="s">
        <v>152</v>
      </c>
      <c r="J438" t="s">
        <v>189</v>
      </c>
      <c r="K438" t="s">
        <v>122</v>
      </c>
      <c r="L438">
        <v>1</v>
      </c>
      <c r="M438" t="s">
        <v>132</v>
      </c>
      <c r="N438" t="s">
        <v>128</v>
      </c>
      <c r="O438" t="s">
        <v>213</v>
      </c>
      <c r="P438" t="s">
        <v>253</v>
      </c>
      <c r="Q438">
        <f>HYPERLINK("https://www.kayak.com/book/flight?code=osCCFr1GuU.sIt2B02c_IY.46295.b4654c4f442d0b64a8e2abe0718efa08&amp;h=f9c17702f91c&amp;sub=F-5876686402443694960E0f41deeea70&amp;pageOrigin=F..RP.FE.M6", "Book Me!")</f>
        <v>0</v>
      </c>
    </row>
    <row r="439" spans="1:17">
      <c r="A439" s="2">
        <v>45883</v>
      </c>
      <c r="B439" t="s">
        <v>51</v>
      </c>
      <c r="C439" t="s">
        <v>104</v>
      </c>
      <c r="D439" t="s">
        <v>122</v>
      </c>
      <c r="E439">
        <v>1</v>
      </c>
      <c r="F439" t="s">
        <v>128</v>
      </c>
      <c r="G439" t="s">
        <v>132</v>
      </c>
      <c r="H439" s="2">
        <v>45886</v>
      </c>
      <c r="I439" t="s">
        <v>152</v>
      </c>
      <c r="J439" t="s">
        <v>189</v>
      </c>
      <c r="K439" t="s">
        <v>122</v>
      </c>
      <c r="L439">
        <v>1</v>
      </c>
      <c r="M439" t="s">
        <v>132</v>
      </c>
      <c r="N439" t="s">
        <v>128</v>
      </c>
      <c r="O439" t="s">
        <v>214</v>
      </c>
      <c r="P439" t="s">
        <v>269</v>
      </c>
      <c r="Q439">
        <f>HYPERLINK("https://www.kayak.com/book/flight?code=osCCFr1GuU.sIt2B02c_IY.39295.b4654c4f442d0b64a8e2abe0718efa08&amp;h=d68b5a46481b&amp;sub=F-5876686402685818697E04a6ae6fbb2&amp;pageOrigin=F..RP.FE.M6", "Book Me!")</f>
        <v>0</v>
      </c>
    </row>
    <row r="440" spans="1:17">
      <c r="A440" s="2">
        <v>45883</v>
      </c>
      <c r="B440" t="s">
        <v>51</v>
      </c>
      <c r="C440" t="s">
        <v>104</v>
      </c>
      <c r="D440" t="s">
        <v>122</v>
      </c>
      <c r="E440">
        <v>1</v>
      </c>
      <c r="F440" t="s">
        <v>128</v>
      </c>
      <c r="G440" t="s">
        <v>132</v>
      </c>
      <c r="H440" s="2">
        <v>45886</v>
      </c>
      <c r="I440" t="s">
        <v>153</v>
      </c>
      <c r="J440" t="s">
        <v>190</v>
      </c>
      <c r="K440" t="s">
        <v>122</v>
      </c>
      <c r="L440">
        <v>1</v>
      </c>
      <c r="M440" t="s">
        <v>132</v>
      </c>
      <c r="N440" t="s">
        <v>128</v>
      </c>
      <c r="O440" t="s">
        <v>213</v>
      </c>
      <c r="P440" t="s">
        <v>253</v>
      </c>
      <c r="Q440">
        <f>HYPERLINK("https://www.kayak.com/book/flight?code=osCCFr1GuU.sIt2B02c_IY.46295.bd049594102dae1eb683d3641959e1dc&amp;h=ef44951b6a54&amp;sub=F-2776785502514450364E0f41deeea70&amp;pageOrigin=F..RP.FE.M8", "Book Me!")</f>
        <v>0</v>
      </c>
    </row>
    <row r="441" spans="1:17">
      <c r="A441" s="2">
        <v>45883</v>
      </c>
      <c r="B441" t="s">
        <v>51</v>
      </c>
      <c r="C441" t="s">
        <v>104</v>
      </c>
      <c r="D441" t="s">
        <v>122</v>
      </c>
      <c r="E441">
        <v>1</v>
      </c>
      <c r="F441" t="s">
        <v>128</v>
      </c>
      <c r="G441" t="s">
        <v>132</v>
      </c>
      <c r="H441" s="2">
        <v>45886</v>
      </c>
      <c r="I441" t="s">
        <v>153</v>
      </c>
      <c r="J441" t="s">
        <v>190</v>
      </c>
      <c r="K441" t="s">
        <v>122</v>
      </c>
      <c r="L441">
        <v>1</v>
      </c>
      <c r="M441" t="s">
        <v>132</v>
      </c>
      <c r="N441" t="s">
        <v>128</v>
      </c>
      <c r="O441" t="s">
        <v>214</v>
      </c>
      <c r="P441" t="s">
        <v>269</v>
      </c>
      <c r="Q441">
        <f>HYPERLINK("https://www.kayak.com/book/flight?code=osCCFr1GuU.sIt2B02c_IY.39295.bd049594102dae1eb683d3641959e1dc&amp;h=e485ec15e9be&amp;sub=F-2776785499946521547E04a6ae6fbb2&amp;pageOrigin=F..RP.FE.M8", "Book Me!")</f>
        <v>0</v>
      </c>
    </row>
    <row r="442" spans="1:17">
      <c r="A442" s="2">
        <v>45883</v>
      </c>
      <c r="B442" t="s">
        <v>51</v>
      </c>
      <c r="C442" t="s">
        <v>104</v>
      </c>
      <c r="D442" t="s">
        <v>122</v>
      </c>
      <c r="E442">
        <v>1</v>
      </c>
      <c r="F442" t="s">
        <v>128</v>
      </c>
      <c r="G442" t="s">
        <v>132</v>
      </c>
      <c r="H442" s="2">
        <v>45886</v>
      </c>
      <c r="I442" t="s">
        <v>154</v>
      </c>
      <c r="J442" t="s">
        <v>191</v>
      </c>
      <c r="K442" t="s">
        <v>122</v>
      </c>
      <c r="L442">
        <v>1</v>
      </c>
      <c r="M442" t="s">
        <v>132</v>
      </c>
      <c r="N442" t="s">
        <v>128</v>
      </c>
      <c r="O442" t="s">
        <v>213</v>
      </c>
      <c r="P442" t="s">
        <v>253</v>
      </c>
      <c r="Q442">
        <f>HYPERLINK("https://www.kayak.com/book/flight?code=osCCFr1GuU.sIt2B02c_IY.39295.a206b81f73af82d464b07ffa695e9766&amp;h=222f47dc95ac&amp;sub=F-5876686403799414084E04a6ae6fbb2&amp;pageOrigin=F..RP.FE.M9", "Book Me!")</f>
        <v>0</v>
      </c>
    </row>
    <row r="443" spans="1:17">
      <c r="A443" s="2">
        <v>45883</v>
      </c>
      <c r="B443" t="s">
        <v>51</v>
      </c>
      <c r="C443" t="s">
        <v>104</v>
      </c>
      <c r="D443" t="s">
        <v>122</v>
      </c>
      <c r="E443">
        <v>1</v>
      </c>
      <c r="F443" t="s">
        <v>128</v>
      </c>
      <c r="G443" t="s">
        <v>132</v>
      </c>
      <c r="H443" s="2">
        <v>45886</v>
      </c>
      <c r="I443" t="s">
        <v>154</v>
      </c>
      <c r="J443" t="s">
        <v>191</v>
      </c>
      <c r="K443" t="s">
        <v>122</v>
      </c>
      <c r="L443">
        <v>1</v>
      </c>
      <c r="M443" t="s">
        <v>132</v>
      </c>
      <c r="N443" t="s">
        <v>128</v>
      </c>
      <c r="O443" t="s">
        <v>214</v>
      </c>
      <c r="P443" t="s">
        <v>269</v>
      </c>
      <c r="Q443">
        <f>HYPERLINK("https://www.kayak.com/book/flight?code=osCCFr1GuU.sIt2B02c_IY.46295.a206b81f73af82d464b07ffa695e9766&amp;h=3cce8b1c76e9&amp;sub=F-5876686400459260284E0f41deeea70&amp;pageOrigin=F..RP.FE.M9", "Book Me!")</f>
        <v>0</v>
      </c>
    </row>
    <row r="444" spans="1:17">
      <c r="A444" s="2">
        <v>45883</v>
      </c>
      <c r="B444" t="s">
        <v>52</v>
      </c>
      <c r="C444" t="s">
        <v>105</v>
      </c>
      <c r="D444" t="s">
        <v>122</v>
      </c>
      <c r="E444">
        <v>1</v>
      </c>
      <c r="F444" t="s">
        <v>128</v>
      </c>
      <c r="G444" t="s">
        <v>132</v>
      </c>
      <c r="H444" s="2">
        <v>45886</v>
      </c>
      <c r="I444" t="s">
        <v>151</v>
      </c>
      <c r="J444" t="s">
        <v>187</v>
      </c>
      <c r="K444" t="s">
        <v>122</v>
      </c>
      <c r="L444">
        <v>1</v>
      </c>
      <c r="M444" t="s">
        <v>132</v>
      </c>
      <c r="N444" t="s">
        <v>128</v>
      </c>
      <c r="O444" t="s">
        <v>213</v>
      </c>
      <c r="P444" t="s">
        <v>253</v>
      </c>
      <c r="Q444">
        <f>HYPERLINK("https://www.kayak.com/book/flight?code=osCCFr1GuU.sIt2B02c_IY.46295.a2a721072e7812158ac1ace54e851ecb&amp;h=16b621f67a50&amp;sub=F3464751875293027622E0f41deeea70&amp;pageOrigin=F..RP.FE.M10", "Book Me!")</f>
        <v>0</v>
      </c>
    </row>
    <row r="445" spans="1:17">
      <c r="A445" s="2">
        <v>45883</v>
      </c>
      <c r="B445" t="s">
        <v>52</v>
      </c>
      <c r="C445" t="s">
        <v>105</v>
      </c>
      <c r="D445" t="s">
        <v>122</v>
      </c>
      <c r="E445">
        <v>1</v>
      </c>
      <c r="F445" t="s">
        <v>128</v>
      </c>
      <c r="G445" t="s">
        <v>132</v>
      </c>
      <c r="H445" s="2">
        <v>45886</v>
      </c>
      <c r="I445" t="s">
        <v>151</v>
      </c>
      <c r="J445" t="s">
        <v>187</v>
      </c>
      <c r="K445" t="s">
        <v>122</v>
      </c>
      <c r="L445">
        <v>1</v>
      </c>
      <c r="M445" t="s">
        <v>132</v>
      </c>
      <c r="N445" t="s">
        <v>128</v>
      </c>
      <c r="O445" t="s">
        <v>214</v>
      </c>
      <c r="P445" t="s">
        <v>269</v>
      </c>
      <c r="Q445">
        <f>HYPERLINK("https://www.kayak.com/book/flight?code=osCCFr1GuU.sIt2B02c_IY.39295.a2a721072e7812158ac1ace54e851ecb&amp;h=2370add03f02&amp;sub=F3464751876726424709E04a6ae6fbb2&amp;pageOrigin=F..RP.FE.M10", "Book Me!")</f>
        <v>0</v>
      </c>
    </row>
    <row r="446" spans="1:17">
      <c r="A446" s="2">
        <v>45883</v>
      </c>
      <c r="B446" t="s">
        <v>53</v>
      </c>
      <c r="C446" t="s">
        <v>106</v>
      </c>
      <c r="D446" t="s">
        <v>122</v>
      </c>
      <c r="E446">
        <v>1</v>
      </c>
      <c r="F446" t="s">
        <v>128</v>
      </c>
      <c r="G446" t="s">
        <v>132</v>
      </c>
      <c r="H446" s="2">
        <v>45886</v>
      </c>
      <c r="I446" t="s">
        <v>151</v>
      </c>
      <c r="J446" t="s">
        <v>187</v>
      </c>
      <c r="K446" t="s">
        <v>122</v>
      </c>
      <c r="L446">
        <v>1</v>
      </c>
      <c r="M446" t="s">
        <v>132</v>
      </c>
      <c r="N446" t="s">
        <v>128</v>
      </c>
      <c r="O446" t="s">
        <v>213</v>
      </c>
      <c r="P446" t="s">
        <v>253</v>
      </c>
      <c r="Q446">
        <f>HYPERLINK("https://www.kayak.com/book/flight?code=osCCFr1GuU.sIt2B02c_IY.39295.cb5d6c81353328cd8e374eac9b9cae1b&amp;h=7a811c2eb7b3&amp;sub=F-2776785501246601927E04a6ae6fbb2&amp;pageOrigin=F..RP.FE.M11", "Book Me!")</f>
        <v>0</v>
      </c>
    </row>
    <row r="447" spans="1:17">
      <c r="A447" s="2">
        <v>45883</v>
      </c>
      <c r="B447" t="s">
        <v>53</v>
      </c>
      <c r="C447" t="s">
        <v>106</v>
      </c>
      <c r="D447" t="s">
        <v>122</v>
      </c>
      <c r="E447">
        <v>1</v>
      </c>
      <c r="F447" t="s">
        <v>128</v>
      </c>
      <c r="G447" t="s">
        <v>132</v>
      </c>
      <c r="H447" s="2">
        <v>45886</v>
      </c>
      <c r="I447" t="s">
        <v>151</v>
      </c>
      <c r="J447" t="s">
        <v>187</v>
      </c>
      <c r="K447" t="s">
        <v>122</v>
      </c>
      <c r="L447">
        <v>1</v>
      </c>
      <c r="M447" t="s">
        <v>132</v>
      </c>
      <c r="N447" t="s">
        <v>128</v>
      </c>
      <c r="O447" t="s">
        <v>214</v>
      </c>
      <c r="P447" t="s">
        <v>269</v>
      </c>
      <c r="Q447">
        <f>HYPERLINK("https://www.kayak.com/book/flight?code=osCCFr1GuU.sIt2B02c_IY.46295.cb5d6c81353328cd8e374eac9b9cae1b&amp;h=3a3c59bfe84c&amp;sub=F-2776785502716698293E0f41deeea70&amp;pageOrigin=F..RP.FE.M11", "Book Me!")</f>
        <v>0</v>
      </c>
    </row>
    <row r="448" spans="1:17">
      <c r="A448" s="2">
        <v>45883</v>
      </c>
      <c r="B448" t="s">
        <v>51</v>
      </c>
      <c r="C448" t="s">
        <v>104</v>
      </c>
      <c r="D448" t="s">
        <v>122</v>
      </c>
      <c r="E448">
        <v>1</v>
      </c>
      <c r="F448" t="s">
        <v>128</v>
      </c>
      <c r="G448" t="s">
        <v>132</v>
      </c>
      <c r="H448" s="2">
        <v>45886</v>
      </c>
      <c r="I448" t="s">
        <v>139</v>
      </c>
      <c r="J448" t="s">
        <v>192</v>
      </c>
      <c r="K448" t="s">
        <v>122</v>
      </c>
      <c r="L448">
        <v>1</v>
      </c>
      <c r="M448" t="s">
        <v>132</v>
      </c>
      <c r="N448" t="s">
        <v>128</v>
      </c>
      <c r="O448" t="s">
        <v>213</v>
      </c>
      <c r="P448" t="s">
        <v>253</v>
      </c>
      <c r="Q448">
        <f>HYPERLINK("https://www.kayak.com/book/flight?code=osCCFr1GuU.sIt2B02c_IY.39295.6ea7660076f9387d70a8df330f32e2ca&amp;h=8bdea6f744a2&amp;sub=F-5876686403402328160E04a6ae6fbb2&amp;pageOrigin=F..RP.FE.M13", "Book Me!")</f>
        <v>0</v>
      </c>
    </row>
    <row r="449" spans="1:17">
      <c r="A449" s="2">
        <v>45883</v>
      </c>
      <c r="B449" t="s">
        <v>51</v>
      </c>
      <c r="C449" t="s">
        <v>104</v>
      </c>
      <c r="D449" t="s">
        <v>122</v>
      </c>
      <c r="E449">
        <v>1</v>
      </c>
      <c r="F449" t="s">
        <v>128</v>
      </c>
      <c r="G449" t="s">
        <v>132</v>
      </c>
      <c r="H449" s="2">
        <v>45886</v>
      </c>
      <c r="I449" t="s">
        <v>139</v>
      </c>
      <c r="J449" t="s">
        <v>192</v>
      </c>
      <c r="K449" t="s">
        <v>122</v>
      </c>
      <c r="L449">
        <v>1</v>
      </c>
      <c r="M449" t="s">
        <v>132</v>
      </c>
      <c r="N449" t="s">
        <v>128</v>
      </c>
      <c r="O449" t="s">
        <v>214</v>
      </c>
      <c r="P449" t="s">
        <v>269</v>
      </c>
      <c r="Q449">
        <f>HYPERLINK("https://www.kayak.com/book/flight?code=osCCFr1GuU.sIt2B02c_IY.46295.6ea7660076f9387d70a8df330f32e2ca&amp;h=8579e263b532&amp;sub=F-5876686403697576133E0f41deeea70&amp;pageOrigin=F..RP.FE.M13", "Book Me!")</f>
        <v>0</v>
      </c>
    </row>
    <row r="450" spans="1:17">
      <c r="A450" s="2">
        <v>45883</v>
      </c>
      <c r="B450" t="s">
        <v>51</v>
      </c>
      <c r="C450" t="s">
        <v>104</v>
      </c>
      <c r="D450" t="s">
        <v>122</v>
      </c>
      <c r="E450">
        <v>1</v>
      </c>
      <c r="F450" t="s">
        <v>128</v>
      </c>
      <c r="G450" t="s">
        <v>132</v>
      </c>
      <c r="H450" s="2">
        <v>45886</v>
      </c>
      <c r="I450" t="s">
        <v>141</v>
      </c>
      <c r="J450" t="s">
        <v>193</v>
      </c>
      <c r="K450" t="s">
        <v>122</v>
      </c>
      <c r="L450">
        <v>1</v>
      </c>
      <c r="M450" t="s">
        <v>132</v>
      </c>
      <c r="N450" t="s">
        <v>128</v>
      </c>
      <c r="O450" t="s">
        <v>213</v>
      </c>
      <c r="P450" t="s">
        <v>253</v>
      </c>
      <c r="Q450">
        <f>HYPERLINK("https://www.kayak.com/book/flight?code=osCCFr1GuU.sIt2B02c_IY.39295.8530c73ae0639a84428747368f597d45&amp;h=6b57afb4aa18&amp;sub=F-5876686400147063182E04a6ae6fbb2&amp;pageOrigin=F..RP.FE.M14", "Book Me!")</f>
        <v>0</v>
      </c>
    </row>
    <row r="451" spans="1:17">
      <c r="A451" s="2">
        <v>45883</v>
      </c>
      <c r="B451" t="s">
        <v>51</v>
      </c>
      <c r="C451" t="s">
        <v>104</v>
      </c>
      <c r="D451" t="s">
        <v>122</v>
      </c>
      <c r="E451">
        <v>1</v>
      </c>
      <c r="F451" t="s">
        <v>128</v>
      </c>
      <c r="G451" t="s">
        <v>132</v>
      </c>
      <c r="H451" s="2">
        <v>45886</v>
      </c>
      <c r="I451" t="s">
        <v>141</v>
      </c>
      <c r="J451" t="s">
        <v>193</v>
      </c>
      <c r="K451" t="s">
        <v>122</v>
      </c>
      <c r="L451">
        <v>1</v>
      </c>
      <c r="M451" t="s">
        <v>132</v>
      </c>
      <c r="N451" t="s">
        <v>128</v>
      </c>
      <c r="O451" t="s">
        <v>214</v>
      </c>
      <c r="P451" t="s">
        <v>269</v>
      </c>
      <c r="Q451">
        <f>HYPERLINK("https://www.kayak.com/book/flight?code=osCCFr1GuU.sIt2B02c_IY.46295.8530c73ae0639a84428747368f597d45&amp;h=4a373ed7125e&amp;sub=F-5876686403538053657E0f41deeea70&amp;pageOrigin=F..RP.FE.M14", "Book Me!")</f>
        <v>0</v>
      </c>
    </row>
    <row r="452" spans="1:17">
      <c r="A452" s="2">
        <v>45883</v>
      </c>
      <c r="B452" t="s">
        <v>51</v>
      </c>
      <c r="C452" t="s">
        <v>104</v>
      </c>
      <c r="D452" t="s">
        <v>122</v>
      </c>
      <c r="E452">
        <v>1</v>
      </c>
      <c r="F452" t="s">
        <v>128</v>
      </c>
      <c r="G452" t="s">
        <v>132</v>
      </c>
      <c r="H452" s="2">
        <v>45886</v>
      </c>
      <c r="I452" t="s">
        <v>137</v>
      </c>
      <c r="J452" t="s">
        <v>194</v>
      </c>
      <c r="K452" t="s">
        <v>122</v>
      </c>
      <c r="L452">
        <v>1</v>
      </c>
      <c r="M452" t="s">
        <v>132</v>
      </c>
      <c r="N452" t="s">
        <v>128</v>
      </c>
      <c r="O452" t="s">
        <v>213</v>
      </c>
      <c r="P452" t="s">
        <v>253</v>
      </c>
      <c r="Q452">
        <f>HYPERLINK("https://www.kayak.com/book/flight?code=osCCFr1GuU.sIt2B02c_IY.39295.d93b962ab3469a46c0e7602c2a29f15a&amp;h=6f71e2638976&amp;sub=F-5876686400727505273E04a6ae6fbb2&amp;pageOrigin=F..RP.FE.M15", "Book Me!")</f>
        <v>0</v>
      </c>
    </row>
    <row r="453" spans="1:17">
      <c r="A453" s="2">
        <v>45883</v>
      </c>
      <c r="B453" t="s">
        <v>51</v>
      </c>
      <c r="C453" t="s">
        <v>104</v>
      </c>
      <c r="D453" t="s">
        <v>122</v>
      </c>
      <c r="E453">
        <v>1</v>
      </c>
      <c r="F453" t="s">
        <v>128</v>
      </c>
      <c r="G453" t="s">
        <v>132</v>
      </c>
      <c r="H453" s="2">
        <v>45886</v>
      </c>
      <c r="I453" t="s">
        <v>137</v>
      </c>
      <c r="J453" t="s">
        <v>194</v>
      </c>
      <c r="K453" t="s">
        <v>122</v>
      </c>
      <c r="L453">
        <v>1</v>
      </c>
      <c r="M453" t="s">
        <v>132</v>
      </c>
      <c r="N453" t="s">
        <v>128</v>
      </c>
      <c r="O453" t="s">
        <v>214</v>
      </c>
      <c r="P453" t="s">
        <v>269</v>
      </c>
      <c r="Q453">
        <f>HYPERLINK("https://www.kayak.com/book/flight?code=osCCFr1GuU.sIt2B02c_IY.46295.d93b962ab3469a46c0e7602c2a29f15a&amp;h=432003ea6ac6&amp;sub=F-5876686402613766035E0f41deeea70&amp;pageOrigin=F..RP.FE.M15", "Book Me!")</f>
        <v>0</v>
      </c>
    </row>
    <row r="454" spans="1:17">
      <c r="A454" s="2">
        <v>45883</v>
      </c>
      <c r="B454" t="s">
        <v>52</v>
      </c>
      <c r="C454" t="s">
        <v>105</v>
      </c>
      <c r="D454" t="s">
        <v>122</v>
      </c>
      <c r="E454">
        <v>1</v>
      </c>
      <c r="F454" t="s">
        <v>128</v>
      </c>
      <c r="G454" t="s">
        <v>132</v>
      </c>
      <c r="H454" s="2">
        <v>45886</v>
      </c>
      <c r="I454" t="s">
        <v>148</v>
      </c>
      <c r="J454" t="s">
        <v>188</v>
      </c>
      <c r="K454" t="s">
        <v>122</v>
      </c>
      <c r="L454">
        <v>1</v>
      </c>
      <c r="M454" t="s">
        <v>132</v>
      </c>
      <c r="N454" t="s">
        <v>128</v>
      </c>
      <c r="O454" t="s">
        <v>213</v>
      </c>
      <c r="P454" t="s">
        <v>253</v>
      </c>
      <c r="Q454">
        <f>HYPERLINK("https://www.kayak.com/book/flight?code=osCCFr1GuU.sIt2B02c_IY.39295.f8f20ee56e8ef5794b57a9d135f69ae4&amp;h=76d6eb3fdf08&amp;sub=F3464751877551597654E04a6ae6fbb2&amp;pageOrigin=F..RP.FE.M16", "Book Me!")</f>
        <v>0</v>
      </c>
    </row>
    <row r="455" spans="1:17">
      <c r="A455" s="2">
        <v>45883</v>
      </c>
      <c r="B455" t="s">
        <v>52</v>
      </c>
      <c r="C455" t="s">
        <v>105</v>
      </c>
      <c r="D455" t="s">
        <v>122</v>
      </c>
      <c r="E455">
        <v>1</v>
      </c>
      <c r="F455" t="s">
        <v>128</v>
      </c>
      <c r="G455" t="s">
        <v>132</v>
      </c>
      <c r="H455" s="2">
        <v>45886</v>
      </c>
      <c r="I455" t="s">
        <v>148</v>
      </c>
      <c r="J455" t="s">
        <v>188</v>
      </c>
      <c r="K455" t="s">
        <v>122</v>
      </c>
      <c r="L455">
        <v>1</v>
      </c>
      <c r="M455" t="s">
        <v>132</v>
      </c>
      <c r="N455" t="s">
        <v>128</v>
      </c>
      <c r="O455" t="s">
        <v>214</v>
      </c>
      <c r="P455" t="s">
        <v>269</v>
      </c>
      <c r="Q455">
        <f>HYPERLINK("https://www.kayak.com/book/flight?code=osCCFr1GuU.sIt2B02c_IY.46295.f8f20ee56e8ef5794b57a9d135f69ae4&amp;h=2e6d857bca1c&amp;sub=F3464751876412889711E0f41deeea70&amp;pageOrigin=F..RP.FE.M16", "Book Me!")</f>
        <v>0</v>
      </c>
    </row>
    <row r="456" spans="1:17">
      <c r="A456" s="2">
        <v>45883</v>
      </c>
      <c r="B456" t="s">
        <v>54</v>
      </c>
      <c r="C456" t="s">
        <v>96</v>
      </c>
      <c r="D456" t="s">
        <v>123</v>
      </c>
      <c r="E456">
        <v>1</v>
      </c>
      <c r="F456" t="s">
        <v>128</v>
      </c>
      <c r="G456" t="s">
        <v>132</v>
      </c>
      <c r="H456" s="2">
        <v>45886</v>
      </c>
      <c r="I456" t="s">
        <v>29</v>
      </c>
      <c r="J456" t="s">
        <v>182</v>
      </c>
      <c r="K456" t="s">
        <v>123</v>
      </c>
      <c r="L456">
        <v>1</v>
      </c>
      <c r="M456" t="s">
        <v>132</v>
      </c>
      <c r="N456" t="s">
        <v>128</v>
      </c>
      <c r="O456" t="s">
        <v>213</v>
      </c>
      <c r="P456" t="s">
        <v>260</v>
      </c>
      <c r="Q456">
        <f>HYPERLINK("https://www.kayak.com/book/flight?code=osCCFr1GuU.ToX9mfccdpY.49295.03543ebb1d3738febc39406ebe6d34bb&amp;h=92baed4eb0e2&amp;sub=F5517448758477188602E07dae37231e&amp;pageOrigin=F..RP.FE.M18", "Book Me!")</f>
        <v>0</v>
      </c>
    </row>
    <row r="457" spans="1:17">
      <c r="A457" s="2">
        <v>45883</v>
      </c>
      <c r="B457" t="s">
        <v>54</v>
      </c>
      <c r="C457" t="s">
        <v>96</v>
      </c>
      <c r="D457" t="s">
        <v>123</v>
      </c>
      <c r="E457">
        <v>1</v>
      </c>
      <c r="F457" t="s">
        <v>128</v>
      </c>
      <c r="G457" t="s">
        <v>132</v>
      </c>
      <c r="H457" s="2">
        <v>45886</v>
      </c>
      <c r="I457" t="s">
        <v>29</v>
      </c>
      <c r="J457" t="s">
        <v>182</v>
      </c>
      <c r="K457" t="s">
        <v>123</v>
      </c>
      <c r="L457">
        <v>1</v>
      </c>
      <c r="M457" t="s">
        <v>132</v>
      </c>
      <c r="N457" t="s">
        <v>128</v>
      </c>
      <c r="O457" t="s">
        <v>214</v>
      </c>
      <c r="P457" t="s">
        <v>270</v>
      </c>
      <c r="Q457">
        <f>HYPERLINK("https://www.kayak.com/book/flight?code=osCCFr1GuU.ToX9mfccdpY.42295.03543ebb1d3738febc39406ebe6d34bb&amp;h=8a03a250cb8e&amp;sub=F5517448757240669274E03448808018&amp;pageOrigin=F..RP.FE.M18", "Book Me!")</f>
        <v>0</v>
      </c>
    </row>
    <row r="458" spans="1:17">
      <c r="A458" s="2">
        <v>45883</v>
      </c>
      <c r="B458" t="s">
        <v>53</v>
      </c>
      <c r="C458" t="s">
        <v>106</v>
      </c>
      <c r="D458" t="s">
        <v>122</v>
      </c>
      <c r="E458">
        <v>1</v>
      </c>
      <c r="F458" t="s">
        <v>128</v>
      </c>
      <c r="G458" t="s">
        <v>132</v>
      </c>
      <c r="H458" s="2">
        <v>45886</v>
      </c>
      <c r="I458" t="s">
        <v>148</v>
      </c>
      <c r="J458" t="s">
        <v>188</v>
      </c>
      <c r="K458" t="s">
        <v>122</v>
      </c>
      <c r="L458">
        <v>1</v>
      </c>
      <c r="M458" t="s">
        <v>132</v>
      </c>
      <c r="N458" t="s">
        <v>128</v>
      </c>
      <c r="O458" t="s">
        <v>213</v>
      </c>
      <c r="P458" t="s">
        <v>253</v>
      </c>
      <c r="Q458">
        <f>HYPERLINK("https://www.kayak.com/book/flight?code=osCCFr1GuU.sIt2B02c_IY.39295.38bd50cd4a434b779e0e49ea1912b393&amp;h=5fc1d22f49e3&amp;sub=F-2776785499120434385E04a6ae6fbb2&amp;pageOrigin=F..RP.FE.M19", "Book Me!")</f>
        <v>0</v>
      </c>
    </row>
    <row r="459" spans="1:17">
      <c r="A459" s="2">
        <v>45883</v>
      </c>
      <c r="B459" t="s">
        <v>53</v>
      </c>
      <c r="C459" t="s">
        <v>106</v>
      </c>
      <c r="D459" t="s">
        <v>122</v>
      </c>
      <c r="E459">
        <v>1</v>
      </c>
      <c r="F459" t="s">
        <v>128</v>
      </c>
      <c r="G459" t="s">
        <v>132</v>
      </c>
      <c r="H459" s="2">
        <v>45886</v>
      </c>
      <c r="I459" t="s">
        <v>148</v>
      </c>
      <c r="J459" t="s">
        <v>188</v>
      </c>
      <c r="K459" t="s">
        <v>122</v>
      </c>
      <c r="L459">
        <v>1</v>
      </c>
      <c r="M459" t="s">
        <v>132</v>
      </c>
      <c r="N459" t="s">
        <v>128</v>
      </c>
      <c r="O459" t="s">
        <v>214</v>
      </c>
      <c r="P459" t="s">
        <v>269</v>
      </c>
      <c r="Q459">
        <f>HYPERLINK("https://www.kayak.com/book/flight?code=osCCFr1GuU.sIt2B02c_IY.46295.38bd50cd4a434b779e0e49ea1912b393&amp;h=c666d1b41448&amp;sub=F-2776785502662481772E0f41deeea70&amp;pageOrigin=F..RP.FE.M19", "Book Me!")</f>
        <v>0</v>
      </c>
    </row>
    <row r="460" spans="1:17">
      <c r="A460" s="2">
        <v>45883</v>
      </c>
      <c r="B460" t="s">
        <v>55</v>
      </c>
      <c r="C460" t="s">
        <v>107</v>
      </c>
      <c r="D460" t="s">
        <v>122</v>
      </c>
      <c r="E460">
        <v>1</v>
      </c>
      <c r="F460" t="s">
        <v>128</v>
      </c>
      <c r="G460" t="s">
        <v>132</v>
      </c>
      <c r="H460" s="2">
        <v>45886</v>
      </c>
      <c r="I460" t="s">
        <v>151</v>
      </c>
      <c r="J460" t="s">
        <v>187</v>
      </c>
      <c r="K460" t="s">
        <v>122</v>
      </c>
      <c r="L460">
        <v>1</v>
      </c>
      <c r="M460" t="s">
        <v>132</v>
      </c>
      <c r="N460" t="s">
        <v>128</v>
      </c>
      <c r="O460" t="s">
        <v>213</v>
      </c>
      <c r="P460" t="s">
        <v>271</v>
      </c>
      <c r="Q460">
        <f>HYPERLINK("https://www.kayak.com/book/flight?code=osCCFr1GuU.sIt2B02c_IY.43295.e0dbdce021813f5458c5725174190abb&amp;h=aa99e2a3c236&amp;sub=F-6356939787595783452E074d776d7ce&amp;pageOrigin=F..RP.FE.M20", "Book Me!")</f>
        <v>0</v>
      </c>
    </row>
    <row r="461" spans="1:17">
      <c r="A461" s="2">
        <v>45883</v>
      </c>
      <c r="B461" t="s">
        <v>55</v>
      </c>
      <c r="C461" t="s">
        <v>107</v>
      </c>
      <c r="D461" t="s">
        <v>122</v>
      </c>
      <c r="E461">
        <v>1</v>
      </c>
      <c r="F461" t="s">
        <v>128</v>
      </c>
      <c r="G461" t="s">
        <v>132</v>
      </c>
      <c r="H461" s="2">
        <v>45886</v>
      </c>
      <c r="I461" t="s">
        <v>151</v>
      </c>
      <c r="J461" t="s">
        <v>187</v>
      </c>
      <c r="K461" t="s">
        <v>122</v>
      </c>
      <c r="L461">
        <v>1</v>
      </c>
      <c r="M461" t="s">
        <v>132</v>
      </c>
      <c r="N461" t="s">
        <v>128</v>
      </c>
      <c r="O461" t="s">
        <v>214</v>
      </c>
      <c r="P461" t="s">
        <v>272</v>
      </c>
      <c r="Q461">
        <f>HYPERLINK("https://www.kayak.com/book/flight?code=osCCFr1GuU.sIt2B02c_IY.50295.e0dbdce021813f5458c5725174190abb&amp;h=40f77e2e4ae0&amp;sub=F-6356939789393299927E0cb06c64f5a&amp;pageOrigin=F..RP.FE.M20", "Book Me!")</f>
        <v>0</v>
      </c>
    </row>
    <row r="462" spans="1:17">
      <c r="A462" s="2">
        <v>45882</v>
      </c>
      <c r="B462" t="s">
        <v>48</v>
      </c>
      <c r="C462" t="s">
        <v>42</v>
      </c>
      <c r="D462" t="s">
        <v>123</v>
      </c>
      <c r="E462">
        <v>1</v>
      </c>
      <c r="F462" t="s">
        <v>128</v>
      </c>
      <c r="G462" t="s">
        <v>132</v>
      </c>
      <c r="H462" s="2">
        <v>45886</v>
      </c>
      <c r="I462" t="s">
        <v>29</v>
      </c>
      <c r="J462" t="s">
        <v>182</v>
      </c>
      <c r="K462" t="s">
        <v>123</v>
      </c>
      <c r="L462">
        <v>1</v>
      </c>
      <c r="M462" t="s">
        <v>132</v>
      </c>
      <c r="N462" t="s">
        <v>128</v>
      </c>
      <c r="O462" t="s">
        <v>213</v>
      </c>
      <c r="P462" t="s">
        <v>261</v>
      </c>
      <c r="Q462">
        <f>HYPERLINK("https://www.kayak.com/book/flight?code=osBCGbKbwd.ToX9mfccdpY.30795.ab49ef0a12843c7a6f1a1bdbfcfedc71&amp;h=ad0fc645a132&amp;sub=F8443162399457642509E09498fa3c85&amp;pageOrigin=F..RP.FE.M1", "Book Me!")</f>
        <v>0</v>
      </c>
    </row>
    <row r="463" spans="1:17">
      <c r="A463" s="2">
        <v>45882</v>
      </c>
      <c r="B463" t="s">
        <v>48</v>
      </c>
      <c r="C463" t="s">
        <v>42</v>
      </c>
      <c r="D463" t="s">
        <v>123</v>
      </c>
      <c r="E463">
        <v>1</v>
      </c>
      <c r="F463" t="s">
        <v>128</v>
      </c>
      <c r="G463" t="s">
        <v>132</v>
      </c>
      <c r="H463" s="2">
        <v>45886</v>
      </c>
      <c r="I463" t="s">
        <v>29</v>
      </c>
      <c r="J463" t="s">
        <v>182</v>
      </c>
      <c r="K463" t="s">
        <v>123</v>
      </c>
      <c r="L463">
        <v>1</v>
      </c>
      <c r="M463" t="s">
        <v>132</v>
      </c>
      <c r="N463" t="s">
        <v>128</v>
      </c>
      <c r="O463" t="s">
        <v>214</v>
      </c>
      <c r="P463" t="s">
        <v>262</v>
      </c>
      <c r="Q463">
        <f>HYPERLINK("https://www.kayak.com/book/flight?code=osBCGbKbwd.ToX9mfccdpY.37795.ab49ef0a12843c7a6f1a1bdbfcfedc71&amp;h=ec8144313446&amp;sub=F8443162396594353113E0b31f2fbad3&amp;pageOrigin=F..RP.FE.M1", "Book Me!")</f>
        <v>0</v>
      </c>
    </row>
    <row r="464" spans="1:17">
      <c r="A464" s="2">
        <v>45882</v>
      </c>
      <c r="B464" t="s">
        <v>48</v>
      </c>
      <c r="C464" t="s">
        <v>42</v>
      </c>
      <c r="D464" t="s">
        <v>123</v>
      </c>
      <c r="E464">
        <v>1</v>
      </c>
      <c r="F464" t="s">
        <v>128</v>
      </c>
      <c r="G464" t="s">
        <v>132</v>
      </c>
      <c r="H464" s="2">
        <v>45886</v>
      </c>
      <c r="I464" t="s">
        <v>146</v>
      </c>
      <c r="J464" t="s">
        <v>183</v>
      </c>
      <c r="K464" t="s">
        <v>123</v>
      </c>
      <c r="L464">
        <v>1</v>
      </c>
      <c r="M464" t="s">
        <v>132</v>
      </c>
      <c r="N464" t="s">
        <v>128</v>
      </c>
      <c r="O464" t="s">
        <v>213</v>
      </c>
      <c r="P464" t="s">
        <v>249</v>
      </c>
      <c r="Q464">
        <f>HYPERLINK("https://www.kayak.com/book/flight?code=osBCGbKbwd.ToX9mfccdpY.34795.ebb9b995a4c723224abaf9a59a0a88b4&amp;h=084878951fe3&amp;sub=F156240469571178939E0c134187cb5&amp;pageOrigin=F..RP.FE.M2", "Book Me!")</f>
        <v>0</v>
      </c>
    </row>
    <row r="465" spans="1:17">
      <c r="A465" s="2">
        <v>45882</v>
      </c>
      <c r="B465" t="s">
        <v>48</v>
      </c>
      <c r="C465" t="s">
        <v>42</v>
      </c>
      <c r="D465" t="s">
        <v>123</v>
      </c>
      <c r="E465">
        <v>1</v>
      </c>
      <c r="F465" t="s">
        <v>128</v>
      </c>
      <c r="G465" t="s">
        <v>132</v>
      </c>
      <c r="H465" s="2">
        <v>45886</v>
      </c>
      <c r="I465" t="s">
        <v>146</v>
      </c>
      <c r="J465" t="s">
        <v>183</v>
      </c>
      <c r="K465" t="s">
        <v>123</v>
      </c>
      <c r="L465">
        <v>1</v>
      </c>
      <c r="M465" t="s">
        <v>132</v>
      </c>
      <c r="N465" t="s">
        <v>128</v>
      </c>
      <c r="O465" t="s">
        <v>214</v>
      </c>
      <c r="P465" t="s">
        <v>250</v>
      </c>
      <c r="Q465">
        <f>HYPERLINK("https://www.kayak.com/book/flight?code=osBCGbKbwd.ToX9mfccdpY.27796.ebb9b995a4c723224abaf9a59a0a88b4&amp;h=86efc0b31420&amp;sub=F156240469656530712E0c87f6f3de9&amp;pageOrigin=F..RP.FE.M2", "Book Me!")</f>
        <v>0</v>
      </c>
    </row>
    <row r="466" spans="1:17">
      <c r="A466" s="2">
        <v>45882</v>
      </c>
      <c r="B466" t="s">
        <v>51</v>
      </c>
      <c r="C466" t="s">
        <v>104</v>
      </c>
      <c r="D466" t="s">
        <v>122</v>
      </c>
      <c r="E466">
        <v>1</v>
      </c>
      <c r="F466" t="s">
        <v>128</v>
      </c>
      <c r="G466" t="s">
        <v>132</v>
      </c>
      <c r="H466" s="2">
        <v>45886</v>
      </c>
      <c r="I466" t="s">
        <v>151</v>
      </c>
      <c r="J466" t="s">
        <v>187</v>
      </c>
      <c r="K466" t="s">
        <v>122</v>
      </c>
      <c r="L466">
        <v>1</v>
      </c>
      <c r="M466" t="s">
        <v>132</v>
      </c>
      <c r="N466" t="s">
        <v>128</v>
      </c>
      <c r="O466" t="s">
        <v>213</v>
      </c>
      <c r="P466" t="s">
        <v>253</v>
      </c>
      <c r="Q466">
        <f>HYPERLINK("https://www.kayak.com/book/flight?code=osBCGbKbwd.sIt2B02c_IY.39295.355ccf434efc11012d8d04201c1059f9&amp;h=90fe9e726a0a&amp;sub=F5808170853496719096E04a6ae6fbb2&amp;pageOrigin=F..RP.FE.M3", "Book Me!")</f>
        <v>0</v>
      </c>
    </row>
    <row r="467" spans="1:17">
      <c r="A467" s="2">
        <v>45882</v>
      </c>
      <c r="B467" t="s">
        <v>51</v>
      </c>
      <c r="C467" t="s">
        <v>104</v>
      </c>
      <c r="D467" t="s">
        <v>122</v>
      </c>
      <c r="E467">
        <v>1</v>
      </c>
      <c r="F467" t="s">
        <v>128</v>
      </c>
      <c r="G467" t="s">
        <v>132</v>
      </c>
      <c r="H467" s="2">
        <v>45886</v>
      </c>
      <c r="I467" t="s">
        <v>151</v>
      </c>
      <c r="J467" t="s">
        <v>187</v>
      </c>
      <c r="K467" t="s">
        <v>122</v>
      </c>
      <c r="L467">
        <v>1</v>
      </c>
      <c r="M467" t="s">
        <v>132</v>
      </c>
      <c r="N467" t="s">
        <v>128</v>
      </c>
      <c r="O467" t="s">
        <v>214</v>
      </c>
      <c r="P467" t="s">
        <v>269</v>
      </c>
      <c r="Q467">
        <f>HYPERLINK("https://www.kayak.com/book/flight?code=osBCGbKbwd.sIt2B02c_IY.46295.355ccf434efc11012d8d04201c1059f9&amp;h=fcdb128bfed1&amp;sub=F5808170855392769362E0f41deeea70&amp;pageOrigin=F..RP.FE.M3", "Book Me!")</f>
        <v>0</v>
      </c>
    </row>
    <row r="468" spans="1:17">
      <c r="A468" s="2">
        <v>45882</v>
      </c>
      <c r="B468" t="s">
        <v>56</v>
      </c>
      <c r="C468" t="s">
        <v>94</v>
      </c>
      <c r="D468" t="s">
        <v>123</v>
      </c>
      <c r="E468">
        <v>1</v>
      </c>
      <c r="F468" t="s">
        <v>128</v>
      </c>
      <c r="G468" t="s">
        <v>132</v>
      </c>
      <c r="H468" s="2">
        <v>45886</v>
      </c>
      <c r="I468" t="s">
        <v>29</v>
      </c>
      <c r="J468" t="s">
        <v>182</v>
      </c>
      <c r="K468" t="s">
        <v>123</v>
      </c>
      <c r="L468">
        <v>1</v>
      </c>
      <c r="M468" t="s">
        <v>132</v>
      </c>
      <c r="N468" t="s">
        <v>128</v>
      </c>
      <c r="O468" t="s">
        <v>213</v>
      </c>
      <c r="P468" t="s">
        <v>273</v>
      </c>
      <c r="Q468">
        <f>HYPERLINK("https://www.kayak.com/book/flight?code=osBCGbKbwd.ToX9mfccdpY.43795.587fef9bef69df852143bbc2f4e3a3a4&amp;h=b44aa8b978c0&amp;sub=F156240469207575540E094ca5c7fcd&amp;pageOrigin=F..RP.FE.M5", "Book Me!")</f>
        <v>0</v>
      </c>
    </row>
    <row r="469" spans="1:17">
      <c r="A469" s="2">
        <v>45882</v>
      </c>
      <c r="B469" t="s">
        <v>56</v>
      </c>
      <c r="C469" t="s">
        <v>94</v>
      </c>
      <c r="D469" t="s">
        <v>123</v>
      </c>
      <c r="E469">
        <v>1</v>
      </c>
      <c r="F469" t="s">
        <v>128</v>
      </c>
      <c r="G469" t="s">
        <v>132</v>
      </c>
      <c r="H469" s="2">
        <v>45886</v>
      </c>
      <c r="I469" t="s">
        <v>29</v>
      </c>
      <c r="J469" t="s">
        <v>182</v>
      </c>
      <c r="K469" t="s">
        <v>123</v>
      </c>
      <c r="L469">
        <v>1</v>
      </c>
      <c r="M469" t="s">
        <v>132</v>
      </c>
      <c r="N469" t="s">
        <v>128</v>
      </c>
      <c r="O469" t="s">
        <v>214</v>
      </c>
      <c r="P469" t="s">
        <v>274</v>
      </c>
      <c r="Q469">
        <f>HYPERLINK("https://www.kayak.com/book/flight?code=osBCGbKbwd.ToX9mfccdpY.36795.587fef9bef69df852143bbc2f4e3a3a4&amp;h=7d2a9c6d60bc&amp;sub=F156240473372149573E090caf10341&amp;pageOrigin=F..RP.FE.M5", "Book Me!")</f>
        <v>0</v>
      </c>
    </row>
    <row r="470" spans="1:17">
      <c r="A470" s="2">
        <v>45882</v>
      </c>
      <c r="B470" t="s">
        <v>57</v>
      </c>
      <c r="C470" t="s">
        <v>108</v>
      </c>
      <c r="D470" t="s">
        <v>122</v>
      </c>
      <c r="E470">
        <v>1</v>
      </c>
      <c r="F470" t="s">
        <v>128</v>
      </c>
      <c r="G470" t="s">
        <v>132</v>
      </c>
      <c r="H470" s="2">
        <v>45886</v>
      </c>
      <c r="I470" t="s">
        <v>151</v>
      </c>
      <c r="J470" t="s">
        <v>187</v>
      </c>
      <c r="K470" t="s">
        <v>122</v>
      </c>
      <c r="L470">
        <v>1</v>
      </c>
      <c r="M470" t="s">
        <v>132</v>
      </c>
      <c r="N470" t="s">
        <v>128</v>
      </c>
      <c r="O470" t="s">
        <v>213</v>
      </c>
      <c r="P470" t="s">
        <v>253</v>
      </c>
      <c r="Q470">
        <f>HYPERLINK("https://www.kayak.com/book/flight?code=osBCGbKbwd.sIt2B02c_IY.46295.0d2abaf0d0dcd10494f6148e9eb6acbe&amp;h=ca9fceaf79eb&amp;sub=F-5250377370531320187E0f41deeea70&amp;pageOrigin=F..RP.FE.M6", "Book Me!")</f>
        <v>0</v>
      </c>
    </row>
    <row r="471" spans="1:17">
      <c r="A471" s="2">
        <v>45882</v>
      </c>
      <c r="B471" t="s">
        <v>57</v>
      </c>
      <c r="C471" t="s">
        <v>108</v>
      </c>
      <c r="D471" t="s">
        <v>122</v>
      </c>
      <c r="E471">
        <v>1</v>
      </c>
      <c r="F471" t="s">
        <v>128</v>
      </c>
      <c r="G471" t="s">
        <v>132</v>
      </c>
      <c r="H471" s="2">
        <v>45886</v>
      </c>
      <c r="I471" t="s">
        <v>151</v>
      </c>
      <c r="J471" t="s">
        <v>187</v>
      </c>
      <c r="K471" t="s">
        <v>122</v>
      </c>
      <c r="L471">
        <v>1</v>
      </c>
      <c r="M471" t="s">
        <v>132</v>
      </c>
      <c r="N471" t="s">
        <v>128</v>
      </c>
      <c r="O471" t="s">
        <v>214</v>
      </c>
      <c r="P471" t="s">
        <v>269</v>
      </c>
      <c r="Q471">
        <f>HYPERLINK("https://www.kayak.com/book/flight?code=osBCGbKbwd.sIt2B02c_IY.39295.0d2abaf0d0dcd10494f6148e9eb6acbe&amp;h=9667a36b200a&amp;sub=F-5250377371013764246E04a6ae6fbb2&amp;pageOrigin=F..RP.FE.M6", "Book Me!")</f>
        <v>0</v>
      </c>
    </row>
    <row r="472" spans="1:17">
      <c r="A472" s="2">
        <v>45882</v>
      </c>
      <c r="B472" t="s">
        <v>51</v>
      </c>
      <c r="C472" t="s">
        <v>104</v>
      </c>
      <c r="D472" t="s">
        <v>122</v>
      </c>
      <c r="E472">
        <v>1</v>
      </c>
      <c r="F472" t="s">
        <v>128</v>
      </c>
      <c r="G472" t="s">
        <v>132</v>
      </c>
      <c r="H472" s="2">
        <v>45886</v>
      </c>
      <c r="I472" t="s">
        <v>148</v>
      </c>
      <c r="J472" t="s">
        <v>188</v>
      </c>
      <c r="K472" t="s">
        <v>122</v>
      </c>
      <c r="L472">
        <v>1</v>
      </c>
      <c r="M472" t="s">
        <v>132</v>
      </c>
      <c r="N472" t="s">
        <v>128</v>
      </c>
      <c r="O472" t="s">
        <v>213</v>
      </c>
      <c r="P472" t="s">
        <v>253</v>
      </c>
      <c r="Q472">
        <f>HYPERLINK("https://www.kayak.com/book/flight?code=osBCGbKbwd.sIt2B02c_IY.39295.abce15a7ad2441d400fdcd236b709732&amp;h=e15d33522ed3&amp;sub=F5808170856015662312E04a6ae6fbb2&amp;pageOrigin=F..RP.FE.M8", "Book Me!")</f>
        <v>0</v>
      </c>
    </row>
    <row r="473" spans="1:17">
      <c r="A473" s="2">
        <v>45882</v>
      </c>
      <c r="B473" t="s">
        <v>51</v>
      </c>
      <c r="C473" t="s">
        <v>104</v>
      </c>
      <c r="D473" t="s">
        <v>122</v>
      </c>
      <c r="E473">
        <v>1</v>
      </c>
      <c r="F473" t="s">
        <v>128</v>
      </c>
      <c r="G473" t="s">
        <v>132</v>
      </c>
      <c r="H473" s="2">
        <v>45886</v>
      </c>
      <c r="I473" t="s">
        <v>148</v>
      </c>
      <c r="J473" t="s">
        <v>188</v>
      </c>
      <c r="K473" t="s">
        <v>122</v>
      </c>
      <c r="L473">
        <v>1</v>
      </c>
      <c r="M473" t="s">
        <v>132</v>
      </c>
      <c r="N473" t="s">
        <v>128</v>
      </c>
      <c r="O473" t="s">
        <v>214</v>
      </c>
      <c r="P473" t="s">
        <v>269</v>
      </c>
      <c r="Q473">
        <f>HYPERLINK("https://www.kayak.com/book/flight?code=osBCGbKbwd.sIt2B02c_IY.46295.abce15a7ad2441d400fdcd236b709732&amp;h=e942e3a3f409&amp;sub=F5808170852423833258E0f41deeea70&amp;pageOrigin=F..RP.FE.M8", "Book Me!")</f>
        <v>0</v>
      </c>
    </row>
    <row r="474" spans="1:17">
      <c r="A474" s="2">
        <v>45882</v>
      </c>
      <c r="B474" t="s">
        <v>57</v>
      </c>
      <c r="C474" t="s">
        <v>108</v>
      </c>
      <c r="D474" t="s">
        <v>122</v>
      </c>
      <c r="E474">
        <v>1</v>
      </c>
      <c r="F474" t="s">
        <v>128</v>
      </c>
      <c r="G474" t="s">
        <v>132</v>
      </c>
      <c r="H474" s="2">
        <v>45886</v>
      </c>
      <c r="I474" t="s">
        <v>148</v>
      </c>
      <c r="J474" t="s">
        <v>188</v>
      </c>
      <c r="K474" t="s">
        <v>122</v>
      </c>
      <c r="L474">
        <v>1</v>
      </c>
      <c r="M474" t="s">
        <v>132</v>
      </c>
      <c r="N474" t="s">
        <v>128</v>
      </c>
      <c r="O474" t="s">
        <v>213</v>
      </c>
      <c r="P474" t="s">
        <v>253</v>
      </c>
      <c r="Q474">
        <f>HYPERLINK("https://www.kayak.com/book/flight?code=osBCGbKbwd.sIt2B02c_IY.39295.18ad6ae3870802007e803aac5694bde8&amp;h=cd79ca60947a&amp;sub=F2854706057120069814E04a6ae6fbb2&amp;pageOrigin=F..RP.FE.M9", "Book Me!")</f>
        <v>0</v>
      </c>
    </row>
    <row r="475" spans="1:17">
      <c r="A475" s="2">
        <v>45882</v>
      </c>
      <c r="B475" t="s">
        <v>57</v>
      </c>
      <c r="C475" t="s">
        <v>108</v>
      </c>
      <c r="D475" t="s">
        <v>122</v>
      </c>
      <c r="E475">
        <v>1</v>
      </c>
      <c r="F475" t="s">
        <v>128</v>
      </c>
      <c r="G475" t="s">
        <v>132</v>
      </c>
      <c r="H475" s="2">
        <v>45886</v>
      </c>
      <c r="I475" t="s">
        <v>148</v>
      </c>
      <c r="J475" t="s">
        <v>188</v>
      </c>
      <c r="K475" t="s">
        <v>122</v>
      </c>
      <c r="L475">
        <v>1</v>
      </c>
      <c r="M475" t="s">
        <v>132</v>
      </c>
      <c r="N475" t="s">
        <v>128</v>
      </c>
      <c r="O475" t="s">
        <v>214</v>
      </c>
      <c r="P475" t="s">
        <v>269</v>
      </c>
      <c r="Q475">
        <f>HYPERLINK("https://www.kayak.com/book/flight?code=osBCGbKbwd.sIt2B02c_IY.46295.18ad6ae3870802007e803aac5694bde8&amp;h=919e8bb711f0&amp;sub=F2854706055146680670E0f41deeea70&amp;pageOrigin=F..RP.FE.M9", "Book Me!")</f>
        <v>0</v>
      </c>
    </row>
    <row r="476" spans="1:17">
      <c r="A476" s="2">
        <v>45882</v>
      </c>
      <c r="B476" t="s">
        <v>55</v>
      </c>
      <c r="C476" t="s">
        <v>107</v>
      </c>
      <c r="D476" t="s">
        <v>122</v>
      </c>
      <c r="E476">
        <v>1</v>
      </c>
      <c r="F476" t="s">
        <v>128</v>
      </c>
      <c r="G476" t="s">
        <v>132</v>
      </c>
      <c r="H476" s="2">
        <v>45886</v>
      </c>
      <c r="I476" t="s">
        <v>151</v>
      </c>
      <c r="J476" t="s">
        <v>187</v>
      </c>
      <c r="K476" t="s">
        <v>122</v>
      </c>
      <c r="L476">
        <v>1</v>
      </c>
      <c r="M476" t="s">
        <v>132</v>
      </c>
      <c r="N476" t="s">
        <v>128</v>
      </c>
      <c r="O476" t="s">
        <v>213</v>
      </c>
      <c r="P476" t="s">
        <v>275</v>
      </c>
      <c r="Q476">
        <f>HYPERLINK("https://www.kayak.com/book/flight?code=osBCGbKbwd.sIt2B02c_IY.47794.cc5e7009f6c77a7271babefdc1fc5d80&amp;h=fbbd156c1074&amp;sub=F3485026881456807836E0b7be294abd&amp;pageOrigin=F..RP.FE.M10", "Book Me!")</f>
        <v>0</v>
      </c>
    </row>
    <row r="477" spans="1:17">
      <c r="A477" s="2">
        <v>45882</v>
      </c>
      <c r="B477" t="s">
        <v>55</v>
      </c>
      <c r="C477" t="s">
        <v>107</v>
      </c>
      <c r="D477" t="s">
        <v>122</v>
      </c>
      <c r="E477">
        <v>1</v>
      </c>
      <c r="F477" t="s">
        <v>128</v>
      </c>
      <c r="G477" t="s">
        <v>132</v>
      </c>
      <c r="H477" s="2">
        <v>45886</v>
      </c>
      <c r="I477" t="s">
        <v>151</v>
      </c>
      <c r="J477" t="s">
        <v>187</v>
      </c>
      <c r="K477" t="s">
        <v>122</v>
      </c>
      <c r="L477">
        <v>1</v>
      </c>
      <c r="M477" t="s">
        <v>132</v>
      </c>
      <c r="N477" t="s">
        <v>128</v>
      </c>
      <c r="O477" t="s">
        <v>214</v>
      </c>
      <c r="P477" t="s">
        <v>276</v>
      </c>
      <c r="Q477">
        <f>HYPERLINK("https://www.kayak.com/book/flight?code=osBCGbKbwd.sIt2B02c_IY.40796.cc5e7009f6c77a7271babefdc1fc5d80&amp;h=92461b65bae3&amp;sub=F3485026879462500867E048d07eed87&amp;pageOrigin=F..RP.FE.M10", "Book Me!")</f>
        <v>0</v>
      </c>
    </row>
    <row r="478" spans="1:17">
      <c r="A478" s="2">
        <v>45882</v>
      </c>
      <c r="B478" t="s">
        <v>51</v>
      </c>
      <c r="C478" t="s">
        <v>104</v>
      </c>
      <c r="D478" t="s">
        <v>122</v>
      </c>
      <c r="E478">
        <v>1</v>
      </c>
      <c r="F478" t="s">
        <v>128</v>
      </c>
      <c r="G478" t="s">
        <v>132</v>
      </c>
      <c r="H478" s="2">
        <v>45886</v>
      </c>
      <c r="I478" t="s">
        <v>152</v>
      </c>
      <c r="J478" t="s">
        <v>189</v>
      </c>
      <c r="K478" t="s">
        <v>122</v>
      </c>
      <c r="L478">
        <v>1</v>
      </c>
      <c r="M478" t="s">
        <v>132</v>
      </c>
      <c r="N478" t="s">
        <v>128</v>
      </c>
      <c r="O478" t="s">
        <v>213</v>
      </c>
      <c r="P478" t="s">
        <v>253</v>
      </c>
      <c r="Q478">
        <f>HYPERLINK("https://www.kayak.com/book/flight?code=osBCGbKbwd.sIt2B02c_IY.39295.66c4555fff8e37cef0f04eb8f082ad96&amp;h=0af5fefa66b0&amp;sub=F5808170854987290562E04a6ae6fbb2&amp;pageOrigin=F..RP.FE.M11", "Book Me!")</f>
        <v>0</v>
      </c>
    </row>
    <row r="479" spans="1:17">
      <c r="A479" s="2">
        <v>45882</v>
      </c>
      <c r="B479" t="s">
        <v>51</v>
      </c>
      <c r="C479" t="s">
        <v>104</v>
      </c>
      <c r="D479" t="s">
        <v>122</v>
      </c>
      <c r="E479">
        <v>1</v>
      </c>
      <c r="F479" t="s">
        <v>128</v>
      </c>
      <c r="G479" t="s">
        <v>132</v>
      </c>
      <c r="H479" s="2">
        <v>45886</v>
      </c>
      <c r="I479" t="s">
        <v>152</v>
      </c>
      <c r="J479" t="s">
        <v>189</v>
      </c>
      <c r="K479" t="s">
        <v>122</v>
      </c>
      <c r="L479">
        <v>1</v>
      </c>
      <c r="M479" t="s">
        <v>132</v>
      </c>
      <c r="N479" t="s">
        <v>128</v>
      </c>
      <c r="O479" t="s">
        <v>214</v>
      </c>
      <c r="P479" t="s">
        <v>269</v>
      </c>
      <c r="Q479">
        <f>HYPERLINK("https://www.kayak.com/book/flight?code=osBCGbKbwd.sIt2B02c_IY.46295.66c4555fff8e37cef0f04eb8f082ad96&amp;h=b0490271d810&amp;sub=F5808170852968592128E0f41deeea70&amp;pageOrigin=F..RP.FE.M11", "Book Me!")</f>
        <v>0</v>
      </c>
    </row>
    <row r="480" spans="1:17">
      <c r="A480" s="2">
        <v>45882</v>
      </c>
      <c r="B480" t="s">
        <v>51</v>
      </c>
      <c r="C480" t="s">
        <v>104</v>
      </c>
      <c r="D480" t="s">
        <v>122</v>
      </c>
      <c r="E480">
        <v>1</v>
      </c>
      <c r="F480" t="s">
        <v>128</v>
      </c>
      <c r="G480" t="s">
        <v>132</v>
      </c>
      <c r="H480" s="2">
        <v>45886</v>
      </c>
      <c r="I480" t="s">
        <v>153</v>
      </c>
      <c r="J480" t="s">
        <v>190</v>
      </c>
      <c r="K480" t="s">
        <v>122</v>
      </c>
      <c r="L480">
        <v>1</v>
      </c>
      <c r="M480" t="s">
        <v>132</v>
      </c>
      <c r="N480" t="s">
        <v>128</v>
      </c>
      <c r="O480" t="s">
        <v>213</v>
      </c>
      <c r="P480" t="s">
        <v>253</v>
      </c>
      <c r="Q480">
        <f>HYPERLINK("https://www.kayak.com/book/flight?code=osBCGbKbwd.sIt2B02c_IY.39295.1d7ee486ae4d5a94230977aed6299064&amp;h=35d0e4f1741e&amp;sub=F5808170855888878901E04a6ae6fbb2&amp;pageOrigin=F..RP.FE.M13", "Book Me!")</f>
        <v>0</v>
      </c>
    </row>
    <row r="481" spans="1:17">
      <c r="A481" s="2">
        <v>45882</v>
      </c>
      <c r="B481" t="s">
        <v>51</v>
      </c>
      <c r="C481" t="s">
        <v>104</v>
      </c>
      <c r="D481" t="s">
        <v>122</v>
      </c>
      <c r="E481">
        <v>1</v>
      </c>
      <c r="F481" t="s">
        <v>128</v>
      </c>
      <c r="G481" t="s">
        <v>132</v>
      </c>
      <c r="H481" s="2">
        <v>45886</v>
      </c>
      <c r="I481" t="s">
        <v>153</v>
      </c>
      <c r="J481" t="s">
        <v>190</v>
      </c>
      <c r="K481" t="s">
        <v>122</v>
      </c>
      <c r="L481">
        <v>1</v>
      </c>
      <c r="M481" t="s">
        <v>132</v>
      </c>
      <c r="N481" t="s">
        <v>128</v>
      </c>
      <c r="O481" t="s">
        <v>214</v>
      </c>
      <c r="P481" t="s">
        <v>269</v>
      </c>
      <c r="Q481">
        <f>HYPERLINK("https://www.kayak.com/book/flight?code=osBCGbKbwd.sIt2B02c_IY.46295.1d7ee486ae4d5a94230977aed6299064&amp;h=8b86fe480cbe&amp;sub=F5808170855767972987E0f41deeea70&amp;pageOrigin=F..RP.FE.M13", "Book Me!")</f>
        <v>0</v>
      </c>
    </row>
    <row r="482" spans="1:17">
      <c r="A482" s="2">
        <v>45882</v>
      </c>
      <c r="B482" t="s">
        <v>57</v>
      </c>
      <c r="C482" t="s">
        <v>108</v>
      </c>
      <c r="D482" t="s">
        <v>122</v>
      </c>
      <c r="E482">
        <v>1</v>
      </c>
      <c r="F482" t="s">
        <v>128</v>
      </c>
      <c r="G482" t="s">
        <v>132</v>
      </c>
      <c r="H482" s="2">
        <v>45886</v>
      </c>
      <c r="I482" t="s">
        <v>152</v>
      </c>
      <c r="J482" t="s">
        <v>189</v>
      </c>
      <c r="K482" t="s">
        <v>122</v>
      </c>
      <c r="L482">
        <v>1</v>
      </c>
      <c r="M482" t="s">
        <v>132</v>
      </c>
      <c r="N482" t="s">
        <v>128</v>
      </c>
      <c r="O482" t="s">
        <v>213</v>
      </c>
      <c r="P482" t="s">
        <v>253</v>
      </c>
      <c r="Q482">
        <f>HYPERLINK("https://www.kayak.com/book/flight?code=osBCGbKbwd.sIt2B02c_IY.39295.6df37c6fcf480c3ba92a20afbf950f3a&amp;h=6a9cf862e7e2&amp;sub=F-5250377369392626760E04a6ae6fbb2&amp;pageOrigin=F..RP.FE.M14", "Book Me!")</f>
        <v>0</v>
      </c>
    </row>
    <row r="483" spans="1:17">
      <c r="A483" s="2">
        <v>45882</v>
      </c>
      <c r="B483" t="s">
        <v>57</v>
      </c>
      <c r="C483" t="s">
        <v>108</v>
      </c>
      <c r="D483" t="s">
        <v>122</v>
      </c>
      <c r="E483">
        <v>1</v>
      </c>
      <c r="F483" t="s">
        <v>128</v>
      </c>
      <c r="G483" t="s">
        <v>132</v>
      </c>
      <c r="H483" s="2">
        <v>45886</v>
      </c>
      <c r="I483" t="s">
        <v>152</v>
      </c>
      <c r="J483" t="s">
        <v>189</v>
      </c>
      <c r="K483" t="s">
        <v>122</v>
      </c>
      <c r="L483">
        <v>1</v>
      </c>
      <c r="M483" t="s">
        <v>132</v>
      </c>
      <c r="N483" t="s">
        <v>128</v>
      </c>
      <c r="O483" t="s">
        <v>214</v>
      </c>
      <c r="P483" t="s">
        <v>269</v>
      </c>
      <c r="Q483">
        <f>HYPERLINK("https://www.kayak.com/book/flight?code=osBCGbKbwd.sIt2B02c_IY.46295.6df37c6fcf480c3ba92a20afbf950f3a&amp;h=9757a2cdc5c2&amp;sub=F-5250377370562937285E0f41deeea70&amp;pageOrigin=F..RP.FE.M14", "Book Me!")</f>
        <v>0</v>
      </c>
    </row>
    <row r="484" spans="1:17">
      <c r="A484" s="2">
        <v>45882</v>
      </c>
      <c r="B484" t="s">
        <v>55</v>
      </c>
      <c r="C484" t="s">
        <v>107</v>
      </c>
      <c r="D484" t="s">
        <v>122</v>
      </c>
      <c r="E484">
        <v>1</v>
      </c>
      <c r="F484" t="s">
        <v>128</v>
      </c>
      <c r="G484" t="s">
        <v>132</v>
      </c>
      <c r="H484" s="2">
        <v>45886</v>
      </c>
      <c r="I484" t="s">
        <v>148</v>
      </c>
      <c r="J484" t="s">
        <v>188</v>
      </c>
      <c r="K484" t="s">
        <v>122</v>
      </c>
      <c r="L484">
        <v>1</v>
      </c>
      <c r="M484" t="s">
        <v>132</v>
      </c>
      <c r="N484" t="s">
        <v>128</v>
      </c>
      <c r="O484" t="s">
        <v>213</v>
      </c>
      <c r="P484" t="s">
        <v>275</v>
      </c>
      <c r="Q484">
        <f>HYPERLINK("https://www.kayak.com/book/flight?code=osBCGbKbwd.sIt2B02c_IY.47794.2b9d011413d406667d13fceba05a6685&amp;h=af96f9f7c1ca&amp;sub=F3485026881470587056E0b7be294abd&amp;pageOrigin=F..RP.FE.M15", "Book Me!")</f>
        <v>0</v>
      </c>
    </row>
    <row r="485" spans="1:17">
      <c r="A485" s="2">
        <v>45882</v>
      </c>
      <c r="B485" t="s">
        <v>55</v>
      </c>
      <c r="C485" t="s">
        <v>107</v>
      </c>
      <c r="D485" t="s">
        <v>122</v>
      </c>
      <c r="E485">
        <v>1</v>
      </c>
      <c r="F485" t="s">
        <v>128</v>
      </c>
      <c r="G485" t="s">
        <v>132</v>
      </c>
      <c r="H485" s="2">
        <v>45886</v>
      </c>
      <c r="I485" t="s">
        <v>148</v>
      </c>
      <c r="J485" t="s">
        <v>188</v>
      </c>
      <c r="K485" t="s">
        <v>122</v>
      </c>
      <c r="L485">
        <v>1</v>
      </c>
      <c r="M485" t="s">
        <v>132</v>
      </c>
      <c r="N485" t="s">
        <v>128</v>
      </c>
      <c r="O485" t="s">
        <v>214</v>
      </c>
      <c r="P485" t="s">
        <v>276</v>
      </c>
      <c r="Q485">
        <f>HYPERLINK("https://www.kayak.com/book/flight?code=osBCGbKbwd.sIt2B02c_IY.40796.2b9d011413d406667d13fceba05a6685&amp;h=2dbf836bd7da&amp;sub=F3485026880140452446E048d07eed87&amp;pageOrigin=F..RP.FE.M15", "Book Me!")</f>
        <v>0</v>
      </c>
    </row>
    <row r="486" spans="1:17">
      <c r="A486" s="2">
        <v>45882</v>
      </c>
      <c r="B486" t="s">
        <v>57</v>
      </c>
      <c r="C486" t="s">
        <v>108</v>
      </c>
      <c r="D486" t="s">
        <v>122</v>
      </c>
      <c r="E486">
        <v>1</v>
      </c>
      <c r="F486" t="s">
        <v>128</v>
      </c>
      <c r="G486" t="s">
        <v>132</v>
      </c>
      <c r="H486" s="2">
        <v>45886</v>
      </c>
      <c r="I486" t="s">
        <v>153</v>
      </c>
      <c r="J486" t="s">
        <v>190</v>
      </c>
      <c r="K486" t="s">
        <v>122</v>
      </c>
      <c r="L486">
        <v>1</v>
      </c>
      <c r="M486" t="s">
        <v>132</v>
      </c>
      <c r="N486" t="s">
        <v>128</v>
      </c>
      <c r="O486" t="s">
        <v>213</v>
      </c>
      <c r="P486" t="s">
        <v>253</v>
      </c>
      <c r="Q486">
        <f>HYPERLINK("https://www.kayak.com/book/flight?code=osBCGbKbwd.sIt2B02c_IY.39295.e968a4c48ad974d9dcf7d64637c6702f&amp;h=f843dc884e5e&amp;sub=F2854706054342750072E04a6ae6fbb2&amp;pageOrigin=F..RP.FE.M16", "Book Me!")</f>
        <v>0</v>
      </c>
    </row>
    <row r="487" spans="1:17">
      <c r="A487" s="2">
        <v>45882</v>
      </c>
      <c r="B487" t="s">
        <v>57</v>
      </c>
      <c r="C487" t="s">
        <v>108</v>
      </c>
      <c r="D487" t="s">
        <v>122</v>
      </c>
      <c r="E487">
        <v>1</v>
      </c>
      <c r="F487" t="s">
        <v>128</v>
      </c>
      <c r="G487" t="s">
        <v>132</v>
      </c>
      <c r="H487" s="2">
        <v>45886</v>
      </c>
      <c r="I487" t="s">
        <v>153</v>
      </c>
      <c r="J487" t="s">
        <v>190</v>
      </c>
      <c r="K487" t="s">
        <v>122</v>
      </c>
      <c r="L487">
        <v>1</v>
      </c>
      <c r="M487" t="s">
        <v>132</v>
      </c>
      <c r="N487" t="s">
        <v>128</v>
      </c>
      <c r="O487" t="s">
        <v>214</v>
      </c>
      <c r="P487" t="s">
        <v>269</v>
      </c>
      <c r="Q487">
        <f>HYPERLINK("https://www.kayak.com/book/flight?code=osBCGbKbwd.sIt2B02c_IY.46295.e968a4c48ad974d9dcf7d64637c6702f&amp;h=0b180eaf706a&amp;sub=F2854706054653546349E0f41deeea70&amp;pageOrigin=F..RP.FE.M16", "Book Me!")</f>
        <v>0</v>
      </c>
    </row>
    <row r="488" spans="1:17">
      <c r="A488" s="2">
        <v>45882</v>
      </c>
      <c r="B488" t="s">
        <v>51</v>
      </c>
      <c r="C488" t="s">
        <v>104</v>
      </c>
      <c r="D488" t="s">
        <v>122</v>
      </c>
      <c r="E488">
        <v>1</v>
      </c>
      <c r="F488" t="s">
        <v>128</v>
      </c>
      <c r="G488" t="s">
        <v>132</v>
      </c>
      <c r="H488" s="2">
        <v>45886</v>
      </c>
      <c r="I488" t="s">
        <v>154</v>
      </c>
      <c r="J488" t="s">
        <v>191</v>
      </c>
      <c r="K488" t="s">
        <v>122</v>
      </c>
      <c r="L488">
        <v>1</v>
      </c>
      <c r="M488" t="s">
        <v>132</v>
      </c>
      <c r="N488" t="s">
        <v>128</v>
      </c>
      <c r="O488" t="s">
        <v>213</v>
      </c>
      <c r="P488" t="s">
        <v>253</v>
      </c>
      <c r="Q488">
        <f>HYPERLINK("https://www.kayak.com/book/flight?code=osBCGbKbwd.sIt2B02c_IY.46295.8a74e98e3d06fc43b503e23bedaf36ef&amp;h=fa4e95b3bcbe&amp;sub=F5808170856033006379E0f41deeea70&amp;pageOrigin=F..RP.FE.M18", "Book Me!")</f>
        <v>0</v>
      </c>
    </row>
    <row r="489" spans="1:17">
      <c r="A489" s="2">
        <v>45882</v>
      </c>
      <c r="B489" t="s">
        <v>51</v>
      </c>
      <c r="C489" t="s">
        <v>104</v>
      </c>
      <c r="D489" t="s">
        <v>122</v>
      </c>
      <c r="E489">
        <v>1</v>
      </c>
      <c r="F489" t="s">
        <v>128</v>
      </c>
      <c r="G489" t="s">
        <v>132</v>
      </c>
      <c r="H489" s="2">
        <v>45886</v>
      </c>
      <c r="I489" t="s">
        <v>154</v>
      </c>
      <c r="J489" t="s">
        <v>191</v>
      </c>
      <c r="K489" t="s">
        <v>122</v>
      </c>
      <c r="L489">
        <v>1</v>
      </c>
      <c r="M489" t="s">
        <v>132</v>
      </c>
      <c r="N489" t="s">
        <v>128</v>
      </c>
      <c r="O489" t="s">
        <v>214</v>
      </c>
      <c r="P489" t="s">
        <v>269</v>
      </c>
      <c r="Q489">
        <f>HYPERLINK("https://www.kayak.com/book/flight?code=osBCGbKbwd.sIt2B02c_IY.39295.8a74e98e3d06fc43b503e23bedaf36ef&amp;h=24ca1cf19c40&amp;sub=F5808170853975161276E04a6ae6fbb2&amp;pageOrigin=F..RP.FE.M18", "Book Me!")</f>
        <v>0</v>
      </c>
    </row>
    <row r="490" spans="1:17">
      <c r="A490" s="2">
        <v>45882</v>
      </c>
      <c r="B490" t="s">
        <v>54</v>
      </c>
      <c r="C490" t="s">
        <v>96</v>
      </c>
      <c r="D490" t="s">
        <v>123</v>
      </c>
      <c r="E490">
        <v>1</v>
      </c>
      <c r="F490" t="s">
        <v>128</v>
      </c>
      <c r="G490" t="s">
        <v>132</v>
      </c>
      <c r="H490" s="2">
        <v>45886</v>
      </c>
      <c r="I490" t="s">
        <v>29</v>
      </c>
      <c r="J490" t="s">
        <v>182</v>
      </c>
      <c r="K490" t="s">
        <v>123</v>
      </c>
      <c r="L490">
        <v>1</v>
      </c>
      <c r="M490" t="s">
        <v>132</v>
      </c>
      <c r="N490" t="s">
        <v>128</v>
      </c>
      <c r="O490" t="s">
        <v>213</v>
      </c>
      <c r="P490" t="s">
        <v>260</v>
      </c>
      <c r="Q490">
        <f>HYPERLINK("https://www.kayak.com/book/flight?code=osBCGbKbwd.ToX9mfccdpY.42295.0b5ae67adfe320acef29a652284c4de4&amp;h=c14133c72388&amp;sub=F156240469848621620E03448808018&amp;pageOrigin=F..RP.FE.M19", "Book Me!")</f>
        <v>0</v>
      </c>
    </row>
    <row r="491" spans="1:17">
      <c r="A491" s="2">
        <v>45882</v>
      </c>
      <c r="B491" t="s">
        <v>54</v>
      </c>
      <c r="C491" t="s">
        <v>96</v>
      </c>
      <c r="D491" t="s">
        <v>123</v>
      </c>
      <c r="E491">
        <v>1</v>
      </c>
      <c r="F491" t="s">
        <v>128</v>
      </c>
      <c r="G491" t="s">
        <v>132</v>
      </c>
      <c r="H491" s="2">
        <v>45886</v>
      </c>
      <c r="I491" t="s">
        <v>29</v>
      </c>
      <c r="J491" t="s">
        <v>182</v>
      </c>
      <c r="K491" t="s">
        <v>123</v>
      </c>
      <c r="L491">
        <v>1</v>
      </c>
      <c r="M491" t="s">
        <v>132</v>
      </c>
      <c r="N491" t="s">
        <v>128</v>
      </c>
      <c r="O491" t="s">
        <v>214</v>
      </c>
      <c r="P491" t="s">
        <v>270</v>
      </c>
      <c r="Q491">
        <f>HYPERLINK("https://www.kayak.com/book/flight?code=osBCGbKbwd.ToX9mfccdpY.49295.0b5ae67adfe320acef29a652284c4de4&amp;h=ca49f5460a6a&amp;sub=F156240471825878384E07dae37231e&amp;pageOrigin=F..RP.FE.M19", "Book Me!")</f>
        <v>0</v>
      </c>
    </row>
    <row r="492" spans="1:17">
      <c r="A492" s="2">
        <v>45882</v>
      </c>
      <c r="B492" t="s">
        <v>52</v>
      </c>
      <c r="C492" t="s">
        <v>105</v>
      </c>
      <c r="D492" t="s">
        <v>122</v>
      </c>
      <c r="E492">
        <v>1</v>
      </c>
      <c r="F492" t="s">
        <v>128</v>
      </c>
      <c r="G492" t="s">
        <v>132</v>
      </c>
      <c r="H492" s="2">
        <v>45886</v>
      </c>
      <c r="I492" t="s">
        <v>151</v>
      </c>
      <c r="J492" t="s">
        <v>187</v>
      </c>
      <c r="K492" t="s">
        <v>122</v>
      </c>
      <c r="L492">
        <v>1</v>
      </c>
      <c r="M492" t="s">
        <v>132</v>
      </c>
      <c r="N492" t="s">
        <v>128</v>
      </c>
      <c r="O492" t="s">
        <v>213</v>
      </c>
      <c r="P492" t="s">
        <v>253</v>
      </c>
      <c r="Q492">
        <f>HYPERLINK("https://www.kayak.com/book/flight?code=osBCGbKbwd.sIt2B02c_IY.39295.b78ee9dca41c792d778014433faaabc6&amp;h=7a7e4c64ed18&amp;sub=F2854706056341645045E04a6ae6fbb2&amp;pageOrigin=F..RP.FE.M20", "Book Me!")</f>
        <v>0</v>
      </c>
    </row>
    <row r="493" spans="1:17">
      <c r="A493" s="2">
        <v>45882</v>
      </c>
      <c r="B493" t="s">
        <v>52</v>
      </c>
      <c r="C493" t="s">
        <v>105</v>
      </c>
      <c r="D493" t="s">
        <v>122</v>
      </c>
      <c r="E493">
        <v>1</v>
      </c>
      <c r="F493" t="s">
        <v>128</v>
      </c>
      <c r="G493" t="s">
        <v>132</v>
      </c>
      <c r="H493" s="2">
        <v>45886</v>
      </c>
      <c r="I493" t="s">
        <v>151</v>
      </c>
      <c r="J493" t="s">
        <v>187</v>
      </c>
      <c r="K493" t="s">
        <v>122</v>
      </c>
      <c r="L493">
        <v>1</v>
      </c>
      <c r="M493" t="s">
        <v>132</v>
      </c>
      <c r="N493" t="s">
        <v>128</v>
      </c>
      <c r="O493" t="s">
        <v>214</v>
      </c>
      <c r="P493" t="s">
        <v>269</v>
      </c>
      <c r="Q493">
        <f>HYPERLINK("https://www.kayak.com/book/flight?code=osBCGbKbwd.sIt2B02c_IY.46295.b78ee9dca41c792d778014433faaabc6&amp;h=fbd13b6baa9b&amp;sub=F2854706057053790587E0f41deeea70&amp;pageOrigin=F..RP.FE.M20", "Book Me!")</f>
        <v>0</v>
      </c>
    </row>
    <row r="494" spans="1:17">
      <c r="A494" s="2">
        <v>45883</v>
      </c>
      <c r="B494" t="s">
        <v>58</v>
      </c>
      <c r="C494" t="s">
        <v>109</v>
      </c>
      <c r="D494" t="s">
        <v>122</v>
      </c>
      <c r="E494">
        <v>0</v>
      </c>
      <c r="F494" t="s">
        <v>129</v>
      </c>
      <c r="G494" t="s">
        <v>131</v>
      </c>
      <c r="H494" s="2">
        <v>45886</v>
      </c>
      <c r="I494" t="s">
        <v>155</v>
      </c>
      <c r="J494" t="s">
        <v>195</v>
      </c>
      <c r="K494" t="s">
        <v>122</v>
      </c>
      <c r="L494">
        <v>0</v>
      </c>
      <c r="M494" t="s">
        <v>131</v>
      </c>
      <c r="N494" t="s">
        <v>129</v>
      </c>
      <c r="O494" t="s">
        <v>213</v>
      </c>
      <c r="P494" t="s">
        <v>277</v>
      </c>
      <c r="Q494">
        <f>HYPERLINK("https://www.kayak.com/book/flight?code=osBiN4fE6T.sIt2B02c_IY.22895.890c182e14289e978fdddabd09e5fa90&amp;h=f07ddcb9a68c&amp;sub=F-247406994388113378E07fb3f04786&amp;pageOrigin=F..RP.FE.M1", "Book Me!")</f>
        <v>0</v>
      </c>
    </row>
    <row r="495" spans="1:17">
      <c r="A495" s="2">
        <v>45883</v>
      </c>
      <c r="B495" t="s">
        <v>58</v>
      </c>
      <c r="C495" t="s">
        <v>109</v>
      </c>
      <c r="D495" t="s">
        <v>122</v>
      </c>
      <c r="E495">
        <v>0</v>
      </c>
      <c r="F495" t="s">
        <v>129</v>
      </c>
      <c r="G495" t="s">
        <v>131</v>
      </c>
      <c r="H495" s="2">
        <v>45886</v>
      </c>
      <c r="I495" t="s">
        <v>155</v>
      </c>
      <c r="J495" t="s">
        <v>195</v>
      </c>
      <c r="K495" t="s">
        <v>122</v>
      </c>
      <c r="L495">
        <v>0</v>
      </c>
      <c r="M495" t="s">
        <v>131</v>
      </c>
      <c r="N495" t="s">
        <v>129</v>
      </c>
      <c r="O495" t="s">
        <v>214</v>
      </c>
      <c r="P495" t="s">
        <v>278</v>
      </c>
      <c r="Q495">
        <f>HYPERLINK("https://www.kayak.com/book/flight?code=osBiN4fE6T.sIt2B02c_IY.28895.890c182e14289e978fdddabd09e5fa90&amp;h=1f221d0c4abd&amp;sub=F-247406991705045441E0c6ab3f75e6&amp;pageOrigin=F..RP.FE.M1", "Book Me!")</f>
        <v>0</v>
      </c>
    </row>
    <row r="496" spans="1:17">
      <c r="A496" s="2">
        <v>45883</v>
      </c>
      <c r="B496" t="s">
        <v>58</v>
      </c>
      <c r="C496" t="s">
        <v>109</v>
      </c>
      <c r="D496" t="s">
        <v>122</v>
      </c>
      <c r="E496">
        <v>0</v>
      </c>
      <c r="F496" t="s">
        <v>129</v>
      </c>
      <c r="G496" t="s">
        <v>131</v>
      </c>
      <c r="H496" s="2">
        <v>45886</v>
      </c>
      <c r="I496" t="s">
        <v>156</v>
      </c>
      <c r="J496" t="s">
        <v>196</v>
      </c>
      <c r="K496" t="s">
        <v>122</v>
      </c>
      <c r="L496">
        <v>0</v>
      </c>
      <c r="M496" t="s">
        <v>131</v>
      </c>
      <c r="N496" t="s">
        <v>129</v>
      </c>
      <c r="O496" t="s">
        <v>213</v>
      </c>
      <c r="P496" t="s">
        <v>279</v>
      </c>
      <c r="Q496">
        <f>HYPERLINK("https://www.kayak.com/book/flight?code=osBiN4fE6T.sIt2B02c_IY.26295.ab4816612f478e39f5f4b5b02d0c2df8&amp;h=1dc537a64f9c&amp;sub=F7130778232380752153E0cc5b4b3b1b&amp;pageOrigin=F..RP.FE.M3", "Book Me!")</f>
        <v>0</v>
      </c>
    </row>
    <row r="497" spans="1:17">
      <c r="A497" s="2">
        <v>45883</v>
      </c>
      <c r="B497" t="s">
        <v>58</v>
      </c>
      <c r="C497" t="s">
        <v>109</v>
      </c>
      <c r="D497" t="s">
        <v>122</v>
      </c>
      <c r="E497">
        <v>0</v>
      </c>
      <c r="F497" t="s">
        <v>129</v>
      </c>
      <c r="G497" t="s">
        <v>131</v>
      </c>
      <c r="H497" s="2">
        <v>45886</v>
      </c>
      <c r="I497" t="s">
        <v>156</v>
      </c>
      <c r="J497" t="s">
        <v>196</v>
      </c>
      <c r="K497" t="s">
        <v>122</v>
      </c>
      <c r="L497">
        <v>0</v>
      </c>
      <c r="M497" t="s">
        <v>131</v>
      </c>
      <c r="N497" t="s">
        <v>129</v>
      </c>
      <c r="O497" t="s">
        <v>214</v>
      </c>
      <c r="P497" t="s">
        <v>280</v>
      </c>
      <c r="Q497">
        <f>HYPERLINK("https://www.kayak.com/book/flight?code=osBiN4fE6T.sIt2B02c_IY.32295.ab4816612f478e39f5f4b5b02d0c2df8&amp;h=1e4175381cbf&amp;sub=F7130778229890842229E07b9deda08e&amp;pageOrigin=F..RP.FE.M3", "Book Me!")</f>
        <v>0</v>
      </c>
    </row>
    <row r="498" spans="1:17">
      <c r="A498" s="2">
        <v>45883</v>
      </c>
      <c r="B498" t="s">
        <v>59</v>
      </c>
      <c r="C498" t="s">
        <v>110</v>
      </c>
      <c r="D498" t="s">
        <v>122</v>
      </c>
      <c r="E498">
        <v>0</v>
      </c>
      <c r="F498" t="s">
        <v>129</v>
      </c>
      <c r="G498" t="s">
        <v>131</v>
      </c>
      <c r="H498" s="2">
        <v>45886</v>
      </c>
      <c r="I498" t="s">
        <v>155</v>
      </c>
      <c r="J498" t="s">
        <v>195</v>
      </c>
      <c r="K498" t="s">
        <v>122</v>
      </c>
      <c r="L498">
        <v>0</v>
      </c>
      <c r="M498" t="s">
        <v>131</v>
      </c>
      <c r="N498" t="s">
        <v>129</v>
      </c>
      <c r="O498" t="s">
        <v>213</v>
      </c>
      <c r="P498" t="s">
        <v>279</v>
      </c>
      <c r="Q498">
        <f>HYPERLINK("https://www.kayak.com/book/flight?code=osBiN4fE6T.sIt2B02c_IY.26295.9377ae898a9210982cc660347a2ca915&amp;h=6cfcb2e38877&amp;sub=F7130778230587555767E0553968b9fe&amp;pageOrigin=F..RP.FE.M5", "Book Me!")</f>
        <v>0</v>
      </c>
    </row>
    <row r="499" spans="1:17">
      <c r="A499" s="2">
        <v>45883</v>
      </c>
      <c r="B499" t="s">
        <v>59</v>
      </c>
      <c r="C499" t="s">
        <v>110</v>
      </c>
      <c r="D499" t="s">
        <v>122</v>
      </c>
      <c r="E499">
        <v>0</v>
      </c>
      <c r="F499" t="s">
        <v>129</v>
      </c>
      <c r="G499" t="s">
        <v>131</v>
      </c>
      <c r="H499" s="2">
        <v>45886</v>
      </c>
      <c r="I499" t="s">
        <v>155</v>
      </c>
      <c r="J499" t="s">
        <v>195</v>
      </c>
      <c r="K499" t="s">
        <v>122</v>
      </c>
      <c r="L499">
        <v>0</v>
      </c>
      <c r="M499" t="s">
        <v>131</v>
      </c>
      <c r="N499" t="s">
        <v>129</v>
      </c>
      <c r="O499" t="s">
        <v>214</v>
      </c>
      <c r="P499" t="s">
        <v>280</v>
      </c>
      <c r="Q499">
        <f>HYPERLINK("https://www.kayak.com/book/flight?code=osBiN4fE6T.sIt2B02c_IY.32295.9377ae898a9210982cc660347a2ca915&amp;h=d70a7f72d140&amp;sub=F7130778231207404771E04bc1ac061e&amp;pageOrigin=F..RP.FE.M5", "Book Me!")</f>
        <v>0</v>
      </c>
    </row>
    <row r="500" spans="1:17">
      <c r="A500" s="2">
        <v>45883</v>
      </c>
      <c r="B500" t="s">
        <v>60</v>
      </c>
      <c r="C500" t="s">
        <v>111</v>
      </c>
      <c r="D500" t="s">
        <v>122</v>
      </c>
      <c r="E500">
        <v>0</v>
      </c>
      <c r="F500" t="s">
        <v>129</v>
      </c>
      <c r="G500" t="s">
        <v>131</v>
      </c>
      <c r="H500" s="2">
        <v>45886</v>
      </c>
      <c r="I500" t="s">
        <v>155</v>
      </c>
      <c r="J500" t="s">
        <v>195</v>
      </c>
      <c r="K500" t="s">
        <v>122</v>
      </c>
      <c r="L500">
        <v>0</v>
      </c>
      <c r="M500" t="s">
        <v>131</v>
      </c>
      <c r="N500" t="s">
        <v>129</v>
      </c>
      <c r="O500" t="s">
        <v>213</v>
      </c>
      <c r="P500" t="s">
        <v>279</v>
      </c>
      <c r="Q500">
        <f>HYPERLINK("https://www.kayak.com/book/flight?code=osBiN4fE6T.sIt2B02c_IY.26295.87a09390b2d00d13623d0dd2b1fe7811&amp;h=36879632fba3&amp;sub=F7130778233121109743E0553968b9fe&amp;pageOrigin=F..RP.FE.M6", "Book Me!")</f>
        <v>0</v>
      </c>
    </row>
    <row r="501" spans="1:17">
      <c r="A501" s="2">
        <v>45883</v>
      </c>
      <c r="B501" t="s">
        <v>60</v>
      </c>
      <c r="C501" t="s">
        <v>111</v>
      </c>
      <c r="D501" t="s">
        <v>122</v>
      </c>
      <c r="E501">
        <v>0</v>
      </c>
      <c r="F501" t="s">
        <v>129</v>
      </c>
      <c r="G501" t="s">
        <v>131</v>
      </c>
      <c r="H501" s="2">
        <v>45886</v>
      </c>
      <c r="I501" t="s">
        <v>155</v>
      </c>
      <c r="J501" t="s">
        <v>195</v>
      </c>
      <c r="K501" t="s">
        <v>122</v>
      </c>
      <c r="L501">
        <v>0</v>
      </c>
      <c r="M501" t="s">
        <v>131</v>
      </c>
      <c r="N501" t="s">
        <v>129</v>
      </c>
      <c r="O501" t="s">
        <v>214</v>
      </c>
      <c r="P501" t="s">
        <v>280</v>
      </c>
      <c r="Q501">
        <f>HYPERLINK("https://www.kayak.com/book/flight?code=osBiN4fE6T.sIt2B02c_IY.32295.87a09390b2d00d13623d0dd2b1fe7811&amp;h=8255827386ee&amp;sub=F7130778232783225646E04bc1ac061e&amp;pageOrigin=F..RP.FE.M6", "Book Me!")</f>
        <v>0</v>
      </c>
    </row>
    <row r="502" spans="1:17">
      <c r="A502" s="2">
        <v>45883</v>
      </c>
      <c r="B502" t="s">
        <v>60</v>
      </c>
      <c r="C502" t="s">
        <v>111</v>
      </c>
      <c r="D502" t="s">
        <v>122</v>
      </c>
      <c r="E502">
        <v>0</v>
      </c>
      <c r="F502" t="s">
        <v>129</v>
      </c>
      <c r="G502" t="s">
        <v>131</v>
      </c>
      <c r="H502" s="2">
        <v>45886</v>
      </c>
      <c r="I502" t="s">
        <v>156</v>
      </c>
      <c r="J502" t="s">
        <v>196</v>
      </c>
      <c r="K502" t="s">
        <v>122</v>
      </c>
      <c r="L502">
        <v>0</v>
      </c>
      <c r="M502" t="s">
        <v>131</v>
      </c>
      <c r="N502" t="s">
        <v>129</v>
      </c>
      <c r="O502" t="s">
        <v>213</v>
      </c>
      <c r="P502" t="s">
        <v>281</v>
      </c>
      <c r="Q502">
        <f>HYPERLINK("https://www.kayak.com/book/flight?code=osBiN4fE6T.sIt2B02c_IY.35696.e187c204096a45aa3219029b35f9fa80&amp;h=e3c333786cce&amp;sub=F1581517266323558665E073923c17bd&amp;pageOrigin=F..RP.FE.M8", "Book Me!")</f>
        <v>0</v>
      </c>
    </row>
    <row r="503" spans="1:17">
      <c r="A503" s="2">
        <v>45883</v>
      </c>
      <c r="B503" t="s">
        <v>60</v>
      </c>
      <c r="C503" t="s">
        <v>111</v>
      </c>
      <c r="D503" t="s">
        <v>122</v>
      </c>
      <c r="E503">
        <v>0</v>
      </c>
      <c r="F503" t="s">
        <v>129</v>
      </c>
      <c r="G503" t="s">
        <v>131</v>
      </c>
      <c r="H503" s="2">
        <v>45886</v>
      </c>
      <c r="I503" t="s">
        <v>156</v>
      </c>
      <c r="J503" t="s">
        <v>196</v>
      </c>
      <c r="K503" t="s">
        <v>122</v>
      </c>
      <c r="L503">
        <v>0</v>
      </c>
      <c r="M503" t="s">
        <v>131</v>
      </c>
      <c r="N503" t="s">
        <v>129</v>
      </c>
      <c r="O503" t="s">
        <v>214</v>
      </c>
      <c r="P503" t="s">
        <v>282</v>
      </c>
      <c r="Q503">
        <f>HYPERLINK("https://www.kayak.com/book/flight?code=osBiN4fE6T.sIt2B02c_IY.29695.e187c204096a45aa3219029b35f9fa80&amp;h=bb2e50cf4beb&amp;sub=F1581517268175958660E07038c63582&amp;pageOrigin=F..RP.FE.M8", "Book Me!")</f>
        <v>0</v>
      </c>
    </row>
    <row r="504" spans="1:17">
      <c r="A504" s="2">
        <v>45883</v>
      </c>
      <c r="B504" t="s">
        <v>59</v>
      </c>
      <c r="C504" t="s">
        <v>110</v>
      </c>
      <c r="D504" t="s">
        <v>122</v>
      </c>
      <c r="E504">
        <v>0</v>
      </c>
      <c r="F504" t="s">
        <v>129</v>
      </c>
      <c r="G504" t="s">
        <v>131</v>
      </c>
      <c r="H504" s="2">
        <v>45886</v>
      </c>
      <c r="I504" t="s">
        <v>156</v>
      </c>
      <c r="J504" t="s">
        <v>196</v>
      </c>
      <c r="K504" t="s">
        <v>122</v>
      </c>
      <c r="L504">
        <v>0</v>
      </c>
      <c r="M504" t="s">
        <v>131</v>
      </c>
      <c r="N504" t="s">
        <v>129</v>
      </c>
      <c r="O504" t="s">
        <v>213</v>
      </c>
      <c r="P504" t="s">
        <v>281</v>
      </c>
      <c r="Q504">
        <f>HYPERLINK("https://www.kayak.com/book/flight?code=osBiN4fE6T.sIt2B02c_IY.35696.3e13d2e899d7675b92ee607f79d4b754&amp;h=97ae4faf646c&amp;sub=F1581517266150046676E073923c17bd&amp;pageOrigin=F..RP.FE.M9", "Book Me!")</f>
        <v>0</v>
      </c>
    </row>
    <row r="505" spans="1:17">
      <c r="A505" s="2">
        <v>45883</v>
      </c>
      <c r="B505" t="s">
        <v>59</v>
      </c>
      <c r="C505" t="s">
        <v>110</v>
      </c>
      <c r="D505" t="s">
        <v>122</v>
      </c>
      <c r="E505">
        <v>0</v>
      </c>
      <c r="F505" t="s">
        <v>129</v>
      </c>
      <c r="G505" t="s">
        <v>131</v>
      </c>
      <c r="H505" s="2">
        <v>45886</v>
      </c>
      <c r="I505" t="s">
        <v>156</v>
      </c>
      <c r="J505" t="s">
        <v>196</v>
      </c>
      <c r="K505" t="s">
        <v>122</v>
      </c>
      <c r="L505">
        <v>0</v>
      </c>
      <c r="M505" t="s">
        <v>131</v>
      </c>
      <c r="N505" t="s">
        <v>129</v>
      </c>
      <c r="O505" t="s">
        <v>214</v>
      </c>
      <c r="P505" t="s">
        <v>282</v>
      </c>
      <c r="Q505">
        <f>HYPERLINK("https://www.kayak.com/book/flight?code=osBiN4fE6T.sIt2B02c_IY.29695.3e13d2e899d7675b92ee607f79d4b754&amp;h=2bde4579df3c&amp;sub=F1581517267888784104E07038c63582&amp;pageOrigin=F..RP.FE.M9", "Book Me!")</f>
        <v>0</v>
      </c>
    </row>
    <row r="506" spans="1:17">
      <c r="A506" s="2">
        <v>45883</v>
      </c>
      <c r="B506" t="s">
        <v>58</v>
      </c>
      <c r="C506" t="s">
        <v>109</v>
      </c>
      <c r="D506" t="s">
        <v>122</v>
      </c>
      <c r="E506">
        <v>0</v>
      </c>
      <c r="F506" t="s">
        <v>129</v>
      </c>
      <c r="G506" t="s">
        <v>131</v>
      </c>
      <c r="H506" s="2">
        <v>45886</v>
      </c>
      <c r="I506" t="s">
        <v>157</v>
      </c>
      <c r="J506" t="s">
        <v>197</v>
      </c>
      <c r="K506" t="s">
        <v>122</v>
      </c>
      <c r="L506">
        <v>0</v>
      </c>
      <c r="M506" t="s">
        <v>131</v>
      </c>
      <c r="N506" t="s">
        <v>129</v>
      </c>
      <c r="O506" t="s">
        <v>214</v>
      </c>
      <c r="P506" t="s">
        <v>283</v>
      </c>
      <c r="Q506">
        <f>HYPERLINK("https://www.kayak.com/book/flight?code=osBiN4fE6T.sIt2B02c_IY.48495.6ed129ffc3eecc9d5ef9ad21ff9ee6ae&amp;h=e37720b6254c&amp;sub=F-8287753434983399072E035a1075a14&amp;pageOrigin=F..RP.FE.M10", "Book Me!")</f>
        <v>0</v>
      </c>
    </row>
    <row r="507" spans="1:17">
      <c r="A507" s="2">
        <v>45883</v>
      </c>
      <c r="B507" t="s">
        <v>58</v>
      </c>
      <c r="C507" t="s">
        <v>109</v>
      </c>
      <c r="D507" t="s">
        <v>122</v>
      </c>
      <c r="E507">
        <v>0</v>
      </c>
      <c r="F507" t="s">
        <v>129</v>
      </c>
      <c r="G507" t="s">
        <v>131</v>
      </c>
      <c r="H507" s="2">
        <v>45886</v>
      </c>
      <c r="I507" t="s">
        <v>157</v>
      </c>
      <c r="J507" t="s">
        <v>197</v>
      </c>
      <c r="K507" t="s">
        <v>122</v>
      </c>
      <c r="L507">
        <v>0</v>
      </c>
      <c r="M507" t="s">
        <v>131</v>
      </c>
      <c r="N507" t="s">
        <v>129</v>
      </c>
      <c r="O507" t="s">
        <v>216</v>
      </c>
      <c r="P507" t="s">
        <v>284</v>
      </c>
      <c r="Q507">
        <f>HYPERLINK("https://www.kayak.com/book/flight?code=osBiN4fE6T.sIt2B02c_IY.37095.6ed129ffc3eecc9d5ef9ad21ff9ee6ae&amp;h=760b7eed3c83&amp;sub=F-8287753435328439202E0073205c328&amp;pageOrigin=F..RP.FE.M10", "Book Me!")</f>
        <v>0</v>
      </c>
    </row>
    <row r="508" spans="1:17">
      <c r="A508" s="2">
        <v>45883</v>
      </c>
      <c r="B508" t="s">
        <v>59</v>
      </c>
      <c r="C508" t="s">
        <v>110</v>
      </c>
      <c r="D508" t="s">
        <v>122</v>
      </c>
      <c r="E508">
        <v>0</v>
      </c>
      <c r="F508" t="s">
        <v>129</v>
      </c>
      <c r="G508" t="s">
        <v>131</v>
      </c>
      <c r="H508" s="2">
        <v>45886</v>
      </c>
      <c r="I508" t="s">
        <v>157</v>
      </c>
      <c r="J508" t="s">
        <v>197</v>
      </c>
      <c r="K508" t="s">
        <v>122</v>
      </c>
      <c r="L508">
        <v>0</v>
      </c>
      <c r="M508" t="s">
        <v>131</v>
      </c>
      <c r="N508" t="s">
        <v>129</v>
      </c>
      <c r="O508" t="s">
        <v>214</v>
      </c>
      <c r="P508" t="s">
        <v>285</v>
      </c>
      <c r="Q508">
        <f>HYPERLINK("https://www.kayak.com/book/flight?code=osBiN4fE6T.sIt2B02c_IY.40496.34b087e80b28cdb437795d5c48b7bd77&amp;h=a71ebe279685&amp;sub=F-289131152784067515E05124865888&amp;pageOrigin=F..RP.FE.M11", "Book Me!")</f>
        <v>0</v>
      </c>
    </row>
    <row r="509" spans="1:17">
      <c r="A509" s="2">
        <v>45883</v>
      </c>
      <c r="B509" t="s">
        <v>59</v>
      </c>
      <c r="C509" t="s">
        <v>110</v>
      </c>
      <c r="D509" t="s">
        <v>122</v>
      </c>
      <c r="E509">
        <v>0</v>
      </c>
      <c r="F509" t="s">
        <v>129</v>
      </c>
      <c r="G509" t="s">
        <v>131</v>
      </c>
      <c r="H509" s="2">
        <v>45886</v>
      </c>
      <c r="I509" t="s">
        <v>157</v>
      </c>
      <c r="J509" t="s">
        <v>197</v>
      </c>
      <c r="K509" t="s">
        <v>122</v>
      </c>
      <c r="L509">
        <v>0</v>
      </c>
      <c r="M509" t="s">
        <v>131</v>
      </c>
      <c r="N509" t="s">
        <v>129</v>
      </c>
      <c r="O509" t="s">
        <v>216</v>
      </c>
      <c r="P509" t="s">
        <v>286</v>
      </c>
      <c r="Q509">
        <f>HYPERLINK("https://www.kayak.com/book/flight?code=osBiN4fE6T.sIt2B02c_IY.51895.34b087e80b28cdb437795d5c48b7bd77&amp;h=4fab320f2491&amp;sub=F-289131152965691248E02e460b00d2&amp;pageOrigin=F..RP.FE.M11", "Book Me!")</f>
        <v>0</v>
      </c>
    </row>
    <row r="510" spans="1:17">
      <c r="A510" s="2">
        <v>45883</v>
      </c>
      <c r="B510" t="s">
        <v>60</v>
      </c>
      <c r="C510" t="s">
        <v>111</v>
      </c>
      <c r="D510" t="s">
        <v>122</v>
      </c>
      <c r="E510">
        <v>0</v>
      </c>
      <c r="F510" t="s">
        <v>129</v>
      </c>
      <c r="G510" t="s">
        <v>131</v>
      </c>
      <c r="H510" s="2">
        <v>45886</v>
      </c>
      <c r="I510" t="s">
        <v>157</v>
      </c>
      <c r="J510" t="s">
        <v>197</v>
      </c>
      <c r="K510" t="s">
        <v>122</v>
      </c>
      <c r="L510">
        <v>0</v>
      </c>
      <c r="M510" t="s">
        <v>131</v>
      </c>
      <c r="N510" t="s">
        <v>129</v>
      </c>
      <c r="O510" t="s">
        <v>214</v>
      </c>
      <c r="P510" t="s">
        <v>285</v>
      </c>
      <c r="Q510">
        <f>HYPERLINK("https://www.kayak.com/book/flight?code=osBiN4fE6T.sIt2B02c_IY.51895.6f33eb9297841efef4c61408052f889b&amp;h=54be5e9171c4&amp;sub=F-289131151453455559E02e460b00d2&amp;pageOrigin=F..RP.FE.M13", "Book Me!")</f>
        <v>0</v>
      </c>
    </row>
    <row r="511" spans="1:17">
      <c r="A511" s="2">
        <v>45883</v>
      </c>
      <c r="B511" t="s">
        <v>60</v>
      </c>
      <c r="C511" t="s">
        <v>111</v>
      </c>
      <c r="D511" t="s">
        <v>122</v>
      </c>
      <c r="E511">
        <v>0</v>
      </c>
      <c r="F511" t="s">
        <v>129</v>
      </c>
      <c r="G511" t="s">
        <v>131</v>
      </c>
      <c r="H511" s="2">
        <v>45886</v>
      </c>
      <c r="I511" t="s">
        <v>157</v>
      </c>
      <c r="J511" t="s">
        <v>197</v>
      </c>
      <c r="K511" t="s">
        <v>122</v>
      </c>
      <c r="L511">
        <v>0</v>
      </c>
      <c r="M511" t="s">
        <v>131</v>
      </c>
      <c r="N511" t="s">
        <v>129</v>
      </c>
      <c r="O511" t="s">
        <v>216</v>
      </c>
      <c r="P511" t="s">
        <v>286</v>
      </c>
      <c r="Q511">
        <f>HYPERLINK("https://www.kayak.com/book/flight?code=osBiN4fE6T.sIt2B02c_IY.40496.6f33eb9297841efef4c61408052f889b&amp;h=f6a633101f23&amp;sub=F-289131151159137012E05124865888&amp;pageOrigin=F..RP.FE.M13", "Book Me!")</f>
        <v>0</v>
      </c>
    </row>
    <row r="512" spans="1:17">
      <c r="A512" s="2">
        <v>45883</v>
      </c>
      <c r="B512" t="s">
        <v>58</v>
      </c>
      <c r="C512" t="s">
        <v>109</v>
      </c>
      <c r="D512" t="s">
        <v>122</v>
      </c>
      <c r="E512">
        <v>0</v>
      </c>
      <c r="F512" t="s">
        <v>129</v>
      </c>
      <c r="G512" t="s">
        <v>131</v>
      </c>
      <c r="H512" s="2">
        <v>45886</v>
      </c>
      <c r="I512" t="s">
        <v>158</v>
      </c>
      <c r="J512" t="s">
        <v>198</v>
      </c>
      <c r="K512" t="s">
        <v>122</v>
      </c>
      <c r="L512">
        <v>1</v>
      </c>
      <c r="M512" t="s">
        <v>131</v>
      </c>
      <c r="N512" t="s">
        <v>129</v>
      </c>
      <c r="O512" t="s">
        <v>213</v>
      </c>
      <c r="P512" t="s">
        <v>287</v>
      </c>
      <c r="Q512">
        <f>HYPERLINK("https://www.kayak.com/book/flight?code=osBiN4fE6T.sIt2B02c_IY.25244.fff51bad8cb0bebff16842c89cefd5b6&amp;h=b88d94cd571f&amp;sub=F7130778231392062048E0ab90651424&amp;pageOrigin=F..RP.FE.M14", "Book Me!")</f>
        <v>0</v>
      </c>
    </row>
    <row r="513" spans="1:17">
      <c r="A513" s="2">
        <v>45883</v>
      </c>
      <c r="B513" t="s">
        <v>58</v>
      </c>
      <c r="C513" t="s">
        <v>109</v>
      </c>
      <c r="D513" t="s">
        <v>122</v>
      </c>
      <c r="E513">
        <v>0</v>
      </c>
      <c r="F513" t="s">
        <v>129</v>
      </c>
      <c r="G513" t="s">
        <v>131</v>
      </c>
      <c r="H513" s="2">
        <v>45886</v>
      </c>
      <c r="I513" t="s">
        <v>158</v>
      </c>
      <c r="J513" t="s">
        <v>198</v>
      </c>
      <c r="K513" t="s">
        <v>122</v>
      </c>
      <c r="L513">
        <v>1</v>
      </c>
      <c r="M513" t="s">
        <v>131</v>
      </c>
      <c r="N513" t="s">
        <v>129</v>
      </c>
      <c r="O513" t="s">
        <v>214</v>
      </c>
      <c r="P513" t="s">
        <v>288</v>
      </c>
      <c r="Q513">
        <f>HYPERLINK("https://www.kayak.com/book/flight?code=osBiN4fE6T.sIt2B02c_IY.31245.fff51bad8cb0bebff16842c89cefd5b6&amp;h=b4b05460212b&amp;sub=F7130778230673821400E074f4014032&amp;pageOrigin=F..RP.FE.M14", "Book Me!")</f>
        <v>0</v>
      </c>
    </row>
    <row r="514" spans="1:17">
      <c r="A514" s="2">
        <v>45883</v>
      </c>
      <c r="B514" t="s">
        <v>60</v>
      </c>
      <c r="C514" t="s">
        <v>111</v>
      </c>
      <c r="D514" t="s">
        <v>122</v>
      </c>
      <c r="E514">
        <v>0</v>
      </c>
      <c r="F514" t="s">
        <v>129</v>
      </c>
      <c r="G514" t="s">
        <v>131</v>
      </c>
      <c r="H514" s="2">
        <v>45886</v>
      </c>
      <c r="I514" t="s">
        <v>158</v>
      </c>
      <c r="J514" t="s">
        <v>198</v>
      </c>
      <c r="K514" t="s">
        <v>122</v>
      </c>
      <c r="L514">
        <v>1</v>
      </c>
      <c r="M514" t="s">
        <v>131</v>
      </c>
      <c r="N514" t="s">
        <v>129</v>
      </c>
      <c r="O514" t="s">
        <v>213</v>
      </c>
      <c r="P514" t="s">
        <v>289</v>
      </c>
      <c r="Q514">
        <f>HYPERLINK("https://www.kayak.com/book/flight?code=osBiN4fE6T.sIt2B02c_IY.34645.46ad7a8c3e2005038ce9153f1ab25b85&amp;h=13c53dd7bddd&amp;sub=F7130778231027411367E010b471be49&amp;pageOrigin=F..RP.FE.M15", "Book Me!")</f>
        <v>0</v>
      </c>
    </row>
    <row r="515" spans="1:17">
      <c r="A515" s="2">
        <v>45883</v>
      </c>
      <c r="B515" t="s">
        <v>60</v>
      </c>
      <c r="C515" t="s">
        <v>111</v>
      </c>
      <c r="D515" t="s">
        <v>122</v>
      </c>
      <c r="E515">
        <v>0</v>
      </c>
      <c r="F515" t="s">
        <v>129</v>
      </c>
      <c r="G515" t="s">
        <v>131</v>
      </c>
      <c r="H515" s="2">
        <v>45886</v>
      </c>
      <c r="I515" t="s">
        <v>158</v>
      </c>
      <c r="J515" t="s">
        <v>198</v>
      </c>
      <c r="K515" t="s">
        <v>122</v>
      </c>
      <c r="L515">
        <v>1</v>
      </c>
      <c r="M515" t="s">
        <v>131</v>
      </c>
      <c r="N515" t="s">
        <v>129</v>
      </c>
      <c r="O515" t="s">
        <v>214</v>
      </c>
      <c r="P515" t="s">
        <v>290</v>
      </c>
      <c r="Q515">
        <f>HYPERLINK("https://www.kayak.com/book/flight?code=osBiN4fE6T.sIt2B02c_IY.28644.46ad7a8c3e2005038ce9153f1ab25b85&amp;h=37dedb72afc1&amp;sub=F7130778231808262881E08d4833d531&amp;pageOrigin=F..RP.FE.M15", "Book Me!")</f>
        <v>0</v>
      </c>
    </row>
    <row r="516" spans="1:17">
      <c r="A516" s="2">
        <v>45883</v>
      </c>
      <c r="B516" t="s">
        <v>59</v>
      </c>
      <c r="C516" t="s">
        <v>110</v>
      </c>
      <c r="D516" t="s">
        <v>122</v>
      </c>
      <c r="E516">
        <v>0</v>
      </c>
      <c r="F516" t="s">
        <v>129</v>
      </c>
      <c r="G516" t="s">
        <v>131</v>
      </c>
      <c r="H516" s="2">
        <v>45886</v>
      </c>
      <c r="I516" t="s">
        <v>158</v>
      </c>
      <c r="J516" t="s">
        <v>198</v>
      </c>
      <c r="K516" t="s">
        <v>122</v>
      </c>
      <c r="L516">
        <v>1</v>
      </c>
      <c r="M516" t="s">
        <v>131</v>
      </c>
      <c r="N516" t="s">
        <v>129</v>
      </c>
      <c r="O516" t="s">
        <v>213</v>
      </c>
      <c r="P516" t="s">
        <v>289</v>
      </c>
      <c r="Q516">
        <f>HYPERLINK("https://www.kayak.com/book/flight?code=osBiN4fE6T.sIt2B02c_IY.34645.131e8b3fbcb7bbc4412d2ff657297d10&amp;h=0e20255f48e1&amp;sub=F7130778231776028137E010b471be49&amp;pageOrigin=F..RP.FE.M16", "Book Me!")</f>
        <v>0</v>
      </c>
    </row>
    <row r="517" spans="1:17">
      <c r="A517" s="2">
        <v>45883</v>
      </c>
      <c r="B517" t="s">
        <v>59</v>
      </c>
      <c r="C517" t="s">
        <v>110</v>
      </c>
      <c r="D517" t="s">
        <v>122</v>
      </c>
      <c r="E517">
        <v>0</v>
      </c>
      <c r="F517" t="s">
        <v>129</v>
      </c>
      <c r="G517" t="s">
        <v>131</v>
      </c>
      <c r="H517" s="2">
        <v>45886</v>
      </c>
      <c r="I517" t="s">
        <v>158</v>
      </c>
      <c r="J517" t="s">
        <v>198</v>
      </c>
      <c r="K517" t="s">
        <v>122</v>
      </c>
      <c r="L517">
        <v>1</v>
      </c>
      <c r="M517" t="s">
        <v>131</v>
      </c>
      <c r="N517" t="s">
        <v>129</v>
      </c>
      <c r="O517" t="s">
        <v>214</v>
      </c>
      <c r="P517" t="s">
        <v>290</v>
      </c>
      <c r="Q517">
        <f>HYPERLINK("https://www.kayak.com/book/flight?code=osBiN4fE6T.sIt2B02c_IY.28644.131e8b3fbcb7bbc4412d2ff657297d10&amp;h=e87c4be35f8f&amp;sub=F7130778232458190973E08d4833d531&amp;pageOrigin=F..RP.FE.M16", "Book Me!")</f>
        <v>0</v>
      </c>
    </row>
    <row r="518" spans="1:17">
      <c r="A518" s="2">
        <v>45883</v>
      </c>
      <c r="B518" t="s">
        <v>61</v>
      </c>
      <c r="C518" t="s">
        <v>112</v>
      </c>
      <c r="D518" t="s">
        <v>122</v>
      </c>
      <c r="E518">
        <v>1</v>
      </c>
      <c r="F518" t="s">
        <v>129</v>
      </c>
      <c r="G518" t="s">
        <v>131</v>
      </c>
      <c r="H518" s="2">
        <v>45886</v>
      </c>
      <c r="I518" t="s">
        <v>155</v>
      </c>
      <c r="J518" t="s">
        <v>195</v>
      </c>
      <c r="K518" t="s">
        <v>122</v>
      </c>
      <c r="L518">
        <v>0</v>
      </c>
      <c r="M518" t="s">
        <v>131</v>
      </c>
      <c r="N518" t="s">
        <v>129</v>
      </c>
      <c r="O518" t="s">
        <v>213</v>
      </c>
      <c r="P518" t="s">
        <v>287</v>
      </c>
      <c r="Q518">
        <f>HYPERLINK("https://www.kayak.com/book/flight?code=osBiN4fE6T.sIt2B02c_IY.25244.98b7313e0b2c8cf5fd725d658a83b0a3&amp;h=35fdb6d8616e&amp;sub=F-247406991585365609E0ab90651424&amp;pageOrigin=F..RP.FE.M18", "Book Me!")</f>
        <v>0</v>
      </c>
    </row>
    <row r="519" spans="1:17">
      <c r="A519" s="2">
        <v>45883</v>
      </c>
      <c r="B519" t="s">
        <v>61</v>
      </c>
      <c r="C519" t="s">
        <v>112</v>
      </c>
      <c r="D519" t="s">
        <v>122</v>
      </c>
      <c r="E519">
        <v>1</v>
      </c>
      <c r="F519" t="s">
        <v>129</v>
      </c>
      <c r="G519" t="s">
        <v>131</v>
      </c>
      <c r="H519" s="2">
        <v>45886</v>
      </c>
      <c r="I519" t="s">
        <v>155</v>
      </c>
      <c r="J519" t="s">
        <v>195</v>
      </c>
      <c r="K519" t="s">
        <v>122</v>
      </c>
      <c r="L519">
        <v>0</v>
      </c>
      <c r="M519" t="s">
        <v>131</v>
      </c>
      <c r="N519" t="s">
        <v>129</v>
      </c>
      <c r="O519" t="s">
        <v>214</v>
      </c>
      <c r="P519" t="s">
        <v>288</v>
      </c>
      <c r="Q519">
        <f>HYPERLINK("https://www.kayak.com/book/flight?code=osBiN4fE6T.sIt2B02c_IY.31245.98b7313e0b2c8cf5fd725d658a83b0a3&amp;h=596acd0a5e3a&amp;sub=F-247406992739501650E074f4014032&amp;pageOrigin=F..RP.FE.M18", "Book Me!")</f>
        <v>0</v>
      </c>
    </row>
    <row r="520" spans="1:17">
      <c r="A520" s="2">
        <v>45883</v>
      </c>
      <c r="B520" t="s">
        <v>58</v>
      </c>
      <c r="C520" t="s">
        <v>109</v>
      </c>
      <c r="D520" t="s">
        <v>122</v>
      </c>
      <c r="E520">
        <v>0</v>
      </c>
      <c r="F520" t="s">
        <v>129</v>
      </c>
      <c r="G520" t="s">
        <v>131</v>
      </c>
      <c r="H520" s="2">
        <v>45886</v>
      </c>
      <c r="I520" t="s">
        <v>151</v>
      </c>
      <c r="J520" t="s">
        <v>199</v>
      </c>
      <c r="K520" t="s">
        <v>122</v>
      </c>
      <c r="L520">
        <v>1</v>
      </c>
      <c r="M520" t="s">
        <v>131</v>
      </c>
      <c r="N520" t="s">
        <v>129</v>
      </c>
      <c r="O520" t="s">
        <v>213</v>
      </c>
      <c r="P520" t="s">
        <v>287</v>
      </c>
      <c r="Q520">
        <f>HYPERLINK("https://www.kayak.com/book/flight?code=osBiN4fE6T.sIt2B02c_IY.25244.48bc46ff780dd88bebe1915f746b2616&amp;h=e2e928e83e52&amp;sub=F-247406995110065918E0ab90651424&amp;pageOrigin=F..RP.FE.M19", "Book Me!")</f>
        <v>0</v>
      </c>
    </row>
    <row r="521" spans="1:17">
      <c r="A521" s="2">
        <v>45883</v>
      </c>
      <c r="B521" t="s">
        <v>58</v>
      </c>
      <c r="C521" t="s">
        <v>109</v>
      </c>
      <c r="D521" t="s">
        <v>122</v>
      </c>
      <c r="E521">
        <v>0</v>
      </c>
      <c r="F521" t="s">
        <v>129</v>
      </c>
      <c r="G521" t="s">
        <v>131</v>
      </c>
      <c r="H521" s="2">
        <v>45886</v>
      </c>
      <c r="I521" t="s">
        <v>151</v>
      </c>
      <c r="J521" t="s">
        <v>199</v>
      </c>
      <c r="K521" t="s">
        <v>122</v>
      </c>
      <c r="L521">
        <v>1</v>
      </c>
      <c r="M521" t="s">
        <v>131</v>
      </c>
      <c r="N521" t="s">
        <v>129</v>
      </c>
      <c r="O521" t="s">
        <v>214</v>
      </c>
      <c r="P521" t="s">
        <v>288</v>
      </c>
      <c r="Q521">
        <f>HYPERLINK("https://www.kayak.com/book/flight?code=osBiN4fE6T.sIt2B02c_IY.31245.48bc46ff780dd88bebe1915f746b2616&amp;h=6fe65d3b7c47&amp;sub=F-247406993426847748E074f4014032&amp;pageOrigin=F..RP.FE.M19", "Book Me!")</f>
        <v>0</v>
      </c>
    </row>
    <row r="522" spans="1:17">
      <c r="A522" s="2">
        <v>45883</v>
      </c>
      <c r="B522" t="s">
        <v>58</v>
      </c>
      <c r="C522" t="s">
        <v>109</v>
      </c>
      <c r="D522" t="s">
        <v>122</v>
      </c>
      <c r="E522">
        <v>0</v>
      </c>
      <c r="F522" t="s">
        <v>129</v>
      </c>
      <c r="G522" t="s">
        <v>131</v>
      </c>
      <c r="H522" s="2">
        <v>45886</v>
      </c>
      <c r="I522" t="s">
        <v>159</v>
      </c>
      <c r="J522" t="s">
        <v>200</v>
      </c>
      <c r="K522" t="s">
        <v>122</v>
      </c>
      <c r="L522">
        <v>1</v>
      </c>
      <c r="M522" t="s">
        <v>131</v>
      </c>
      <c r="N522" t="s">
        <v>129</v>
      </c>
      <c r="O522" t="s">
        <v>213</v>
      </c>
      <c r="P522" t="s">
        <v>291</v>
      </c>
      <c r="Q522">
        <f>HYPERLINK("https://www.kayak.com/book/flight?code=osBiN4fE6T.sIt2B02c_IY.33245.ea8fcadd1970e1f47a7ede4aa2a8d5c0&amp;h=5e84d80caa00&amp;sub=F7130778230836756095E003ec56912b&amp;pageOrigin=F..RP.FE.M20", "Book Me!")</f>
        <v>0</v>
      </c>
    </row>
    <row r="523" spans="1:17">
      <c r="A523" s="2">
        <v>45883</v>
      </c>
      <c r="B523" t="s">
        <v>58</v>
      </c>
      <c r="C523" t="s">
        <v>109</v>
      </c>
      <c r="D523" t="s">
        <v>122</v>
      </c>
      <c r="E523">
        <v>0</v>
      </c>
      <c r="F523" t="s">
        <v>129</v>
      </c>
      <c r="G523" t="s">
        <v>131</v>
      </c>
      <c r="H523" s="2">
        <v>45886</v>
      </c>
      <c r="I523" t="s">
        <v>159</v>
      </c>
      <c r="J523" t="s">
        <v>200</v>
      </c>
      <c r="K523" t="s">
        <v>122</v>
      </c>
      <c r="L523">
        <v>1</v>
      </c>
      <c r="M523" t="s">
        <v>131</v>
      </c>
      <c r="N523" t="s">
        <v>129</v>
      </c>
      <c r="O523" t="s">
        <v>214</v>
      </c>
      <c r="P523" t="s">
        <v>292</v>
      </c>
      <c r="Q523">
        <f>HYPERLINK("https://www.kayak.com/book/flight?code=osBiN4fE6T.sIt2B02c_IY.27245.ea8fcadd1970e1f47a7ede4aa2a8d5c0&amp;h=c40f0cb5965a&amp;sub=F7130778230730190083E08617a8fd3a&amp;pageOrigin=F..RP.FE.M20", "Book Me!")</f>
        <v>0</v>
      </c>
    </row>
    <row r="524" spans="1:17">
      <c r="A524" s="2">
        <v>45882</v>
      </c>
      <c r="B524" t="s">
        <v>58</v>
      </c>
      <c r="C524" t="s">
        <v>109</v>
      </c>
      <c r="D524" t="s">
        <v>122</v>
      </c>
      <c r="E524">
        <v>0</v>
      </c>
      <c r="F524" t="s">
        <v>129</v>
      </c>
      <c r="G524" t="s">
        <v>131</v>
      </c>
      <c r="H524" s="2">
        <v>45886</v>
      </c>
      <c r="I524" t="s">
        <v>155</v>
      </c>
      <c r="J524" t="s">
        <v>195</v>
      </c>
      <c r="K524" t="s">
        <v>122</v>
      </c>
      <c r="L524">
        <v>0</v>
      </c>
      <c r="M524" t="s">
        <v>131</v>
      </c>
      <c r="N524" t="s">
        <v>129</v>
      </c>
      <c r="O524" t="s">
        <v>213</v>
      </c>
      <c r="P524" t="s">
        <v>277</v>
      </c>
      <c r="Q524">
        <f>HYPERLINK("https://www.kayak.com/book/flight?code=osBCBvjHnM.sIt2B02c_IY.28895.2c22d3aae5fbd5263daafec991451d3f&amp;h=a21ab1216dcd&amp;sub=F-4008919951269241354E0c6ab3f75e6&amp;pageOrigin=F..RP.FE.M1", "Book Me!")</f>
        <v>0</v>
      </c>
    </row>
    <row r="525" spans="1:17">
      <c r="A525" s="2">
        <v>45882</v>
      </c>
      <c r="B525" t="s">
        <v>58</v>
      </c>
      <c r="C525" t="s">
        <v>109</v>
      </c>
      <c r="D525" t="s">
        <v>122</v>
      </c>
      <c r="E525">
        <v>0</v>
      </c>
      <c r="F525" t="s">
        <v>129</v>
      </c>
      <c r="G525" t="s">
        <v>131</v>
      </c>
      <c r="H525" s="2">
        <v>45886</v>
      </c>
      <c r="I525" t="s">
        <v>155</v>
      </c>
      <c r="J525" t="s">
        <v>195</v>
      </c>
      <c r="K525" t="s">
        <v>122</v>
      </c>
      <c r="L525">
        <v>0</v>
      </c>
      <c r="M525" t="s">
        <v>131</v>
      </c>
      <c r="N525" t="s">
        <v>129</v>
      </c>
      <c r="O525" t="s">
        <v>214</v>
      </c>
      <c r="P525" t="s">
        <v>278</v>
      </c>
      <c r="Q525">
        <f>HYPERLINK("https://www.kayak.com/book/flight?code=osBCBvjHnM.sIt2B02c_IY.22895.2c22d3aae5fbd5263daafec991451d3f&amp;h=390a1a657306&amp;sub=F-4008919951006020139E07fb3f04786&amp;pageOrigin=F..RP.FE.M1", "Book Me!")</f>
        <v>0</v>
      </c>
    </row>
    <row r="526" spans="1:17">
      <c r="A526" s="2">
        <v>45882</v>
      </c>
      <c r="B526" t="s">
        <v>60</v>
      </c>
      <c r="C526" t="s">
        <v>111</v>
      </c>
      <c r="D526" t="s">
        <v>122</v>
      </c>
      <c r="E526">
        <v>0</v>
      </c>
      <c r="F526" t="s">
        <v>129</v>
      </c>
      <c r="G526" t="s">
        <v>131</v>
      </c>
      <c r="H526" s="2">
        <v>45886</v>
      </c>
      <c r="I526" t="s">
        <v>155</v>
      </c>
      <c r="J526" t="s">
        <v>195</v>
      </c>
      <c r="K526" t="s">
        <v>122</v>
      </c>
      <c r="L526">
        <v>0</v>
      </c>
      <c r="M526" t="s">
        <v>131</v>
      </c>
      <c r="N526" t="s">
        <v>129</v>
      </c>
      <c r="O526" t="s">
        <v>213</v>
      </c>
      <c r="P526" t="s">
        <v>277</v>
      </c>
      <c r="Q526">
        <f>HYPERLINK("https://www.kayak.com/book/flight?code=osBCBvjHnM.sIt2B02c_IY.22895.92dac8991d3845d23d5ac1fbb452d492&amp;h=b2bc60a552b0&amp;sub=F-4008919951804990597E07fb3f04786&amp;pageOrigin=F..RP.FE.M2", "Book Me!")</f>
        <v>0</v>
      </c>
    </row>
    <row r="527" spans="1:17">
      <c r="A527" s="2">
        <v>45882</v>
      </c>
      <c r="B527" t="s">
        <v>60</v>
      </c>
      <c r="C527" t="s">
        <v>111</v>
      </c>
      <c r="D527" t="s">
        <v>122</v>
      </c>
      <c r="E527">
        <v>0</v>
      </c>
      <c r="F527" t="s">
        <v>129</v>
      </c>
      <c r="G527" t="s">
        <v>131</v>
      </c>
      <c r="H527" s="2">
        <v>45886</v>
      </c>
      <c r="I527" t="s">
        <v>155</v>
      </c>
      <c r="J527" t="s">
        <v>195</v>
      </c>
      <c r="K527" t="s">
        <v>122</v>
      </c>
      <c r="L527">
        <v>0</v>
      </c>
      <c r="M527" t="s">
        <v>131</v>
      </c>
      <c r="N527" t="s">
        <v>129</v>
      </c>
      <c r="O527" t="s">
        <v>214</v>
      </c>
      <c r="P527" t="s">
        <v>278</v>
      </c>
      <c r="Q527">
        <f>HYPERLINK("https://www.kayak.com/book/flight?code=osBCBvjHnM.sIt2B02c_IY.28895.92dac8991d3845d23d5ac1fbb452d492&amp;h=39522ae73f1b&amp;sub=F-4008919951830823486E0c6ab3f75e6&amp;pageOrigin=F..RP.FE.M2", "Book Me!")</f>
        <v>0</v>
      </c>
    </row>
    <row r="528" spans="1:17">
      <c r="A528" s="2">
        <v>45882</v>
      </c>
      <c r="B528" t="s">
        <v>59</v>
      </c>
      <c r="C528" t="s">
        <v>110</v>
      </c>
      <c r="D528" t="s">
        <v>122</v>
      </c>
      <c r="E528">
        <v>0</v>
      </c>
      <c r="F528" t="s">
        <v>129</v>
      </c>
      <c r="G528" t="s">
        <v>131</v>
      </c>
      <c r="H528" s="2">
        <v>45886</v>
      </c>
      <c r="I528" t="s">
        <v>155</v>
      </c>
      <c r="J528" t="s">
        <v>195</v>
      </c>
      <c r="K528" t="s">
        <v>122</v>
      </c>
      <c r="L528">
        <v>0</v>
      </c>
      <c r="M528" t="s">
        <v>131</v>
      </c>
      <c r="N528" t="s">
        <v>129</v>
      </c>
      <c r="O528" t="s">
        <v>213</v>
      </c>
      <c r="P528" t="s">
        <v>277</v>
      </c>
      <c r="Q528">
        <f>HYPERLINK("https://www.kayak.com/book/flight?code=osBCBvjHnM.sIt2B02c_IY.22895.c004d2a83e925f21a8fe8b35c8db0840&amp;h=ee07ec4ec682&amp;sub=F-4008919951353316261E07fb3f04786&amp;pageOrigin=F..RP.FE.M4", "Book Me!")</f>
        <v>0</v>
      </c>
    </row>
    <row r="529" spans="1:17">
      <c r="A529" s="2">
        <v>45882</v>
      </c>
      <c r="B529" t="s">
        <v>59</v>
      </c>
      <c r="C529" t="s">
        <v>110</v>
      </c>
      <c r="D529" t="s">
        <v>122</v>
      </c>
      <c r="E529">
        <v>0</v>
      </c>
      <c r="F529" t="s">
        <v>129</v>
      </c>
      <c r="G529" t="s">
        <v>131</v>
      </c>
      <c r="H529" s="2">
        <v>45886</v>
      </c>
      <c r="I529" t="s">
        <v>155</v>
      </c>
      <c r="J529" t="s">
        <v>195</v>
      </c>
      <c r="K529" t="s">
        <v>122</v>
      </c>
      <c r="L529">
        <v>0</v>
      </c>
      <c r="M529" t="s">
        <v>131</v>
      </c>
      <c r="N529" t="s">
        <v>129</v>
      </c>
      <c r="O529" t="s">
        <v>214</v>
      </c>
      <c r="P529" t="s">
        <v>278</v>
      </c>
      <c r="Q529">
        <f>HYPERLINK("https://www.kayak.com/book/flight?code=osBCBvjHnM.sIt2B02c_IY.28895.c004d2a83e925f21a8fe8b35c8db0840&amp;h=b62e49011aed&amp;sub=F-4008919952879251373E0c6ab3f75e6&amp;pageOrigin=F..RP.FE.M4", "Book Me!")</f>
        <v>0</v>
      </c>
    </row>
    <row r="530" spans="1:17">
      <c r="A530" s="2">
        <v>45882</v>
      </c>
      <c r="B530" t="s">
        <v>58</v>
      </c>
      <c r="C530" t="s">
        <v>109</v>
      </c>
      <c r="D530" t="s">
        <v>122</v>
      </c>
      <c r="E530">
        <v>0</v>
      </c>
      <c r="F530" t="s">
        <v>129</v>
      </c>
      <c r="G530" t="s">
        <v>131</v>
      </c>
      <c r="H530" s="2">
        <v>45886</v>
      </c>
      <c r="I530" t="s">
        <v>156</v>
      </c>
      <c r="J530" t="s">
        <v>196</v>
      </c>
      <c r="K530" t="s">
        <v>122</v>
      </c>
      <c r="L530">
        <v>0</v>
      </c>
      <c r="M530" t="s">
        <v>131</v>
      </c>
      <c r="N530" t="s">
        <v>129</v>
      </c>
      <c r="O530" t="s">
        <v>213</v>
      </c>
      <c r="P530" t="s">
        <v>279</v>
      </c>
      <c r="Q530">
        <f>HYPERLINK("https://www.kayak.com/book/flight?code=osBCBvjHnM.sIt2B02c_IY.32295.13e7ec5dd4a107c4a291d115e83e85c7&amp;h=0a3022844a95&amp;sub=F6404797183372380030E07b9deda08e&amp;pageOrigin=F..RP.FE.M6", "Book Me!")</f>
        <v>0</v>
      </c>
    </row>
    <row r="531" spans="1:17">
      <c r="A531" s="2">
        <v>45882</v>
      </c>
      <c r="B531" t="s">
        <v>58</v>
      </c>
      <c r="C531" t="s">
        <v>109</v>
      </c>
      <c r="D531" t="s">
        <v>122</v>
      </c>
      <c r="E531">
        <v>0</v>
      </c>
      <c r="F531" t="s">
        <v>129</v>
      </c>
      <c r="G531" t="s">
        <v>131</v>
      </c>
      <c r="H531" s="2">
        <v>45886</v>
      </c>
      <c r="I531" t="s">
        <v>156</v>
      </c>
      <c r="J531" t="s">
        <v>196</v>
      </c>
      <c r="K531" t="s">
        <v>122</v>
      </c>
      <c r="L531">
        <v>0</v>
      </c>
      <c r="M531" t="s">
        <v>131</v>
      </c>
      <c r="N531" t="s">
        <v>129</v>
      </c>
      <c r="O531" t="s">
        <v>214</v>
      </c>
      <c r="P531" t="s">
        <v>280</v>
      </c>
      <c r="Q531">
        <f>HYPERLINK("https://www.kayak.com/book/flight?code=osBCBvjHnM.sIt2B02c_IY.26295.13e7ec5dd4a107c4a291d115e83e85c7&amp;h=f27a2a3108c7&amp;sub=F6404797181778156941E0cc5b4b3b1b&amp;pageOrigin=F..RP.FE.M6", "Book Me!")</f>
        <v>0</v>
      </c>
    </row>
    <row r="532" spans="1:17">
      <c r="A532" s="2">
        <v>45882</v>
      </c>
      <c r="B532" t="s">
        <v>60</v>
      </c>
      <c r="C532" t="s">
        <v>111</v>
      </c>
      <c r="D532" t="s">
        <v>122</v>
      </c>
      <c r="E532">
        <v>0</v>
      </c>
      <c r="F532" t="s">
        <v>129</v>
      </c>
      <c r="G532" t="s">
        <v>131</v>
      </c>
      <c r="H532" s="2">
        <v>45886</v>
      </c>
      <c r="I532" t="s">
        <v>156</v>
      </c>
      <c r="J532" t="s">
        <v>196</v>
      </c>
      <c r="K532" t="s">
        <v>122</v>
      </c>
      <c r="L532">
        <v>0</v>
      </c>
      <c r="M532" t="s">
        <v>131</v>
      </c>
      <c r="N532" t="s">
        <v>129</v>
      </c>
      <c r="O532" t="s">
        <v>213</v>
      </c>
      <c r="P532" t="s">
        <v>279</v>
      </c>
      <c r="Q532">
        <f>HYPERLINK("https://www.kayak.com/book/flight?code=osBCBvjHnM.sIt2B02c_IY.32295.07373017723347bd867e55ee59b6966c&amp;h=e6ff6186a62c&amp;sub=F6404797184603335083E07b9deda08e&amp;pageOrigin=F..RP.FE.M7", "Book Me!")</f>
        <v>0</v>
      </c>
    </row>
    <row r="533" spans="1:17">
      <c r="A533" s="2">
        <v>45882</v>
      </c>
      <c r="B533" t="s">
        <v>60</v>
      </c>
      <c r="C533" t="s">
        <v>111</v>
      </c>
      <c r="D533" t="s">
        <v>122</v>
      </c>
      <c r="E533">
        <v>0</v>
      </c>
      <c r="F533" t="s">
        <v>129</v>
      </c>
      <c r="G533" t="s">
        <v>131</v>
      </c>
      <c r="H533" s="2">
        <v>45886</v>
      </c>
      <c r="I533" t="s">
        <v>156</v>
      </c>
      <c r="J533" t="s">
        <v>196</v>
      </c>
      <c r="K533" t="s">
        <v>122</v>
      </c>
      <c r="L533">
        <v>0</v>
      </c>
      <c r="M533" t="s">
        <v>131</v>
      </c>
      <c r="N533" t="s">
        <v>129</v>
      </c>
      <c r="O533" t="s">
        <v>214</v>
      </c>
      <c r="P533" t="s">
        <v>280</v>
      </c>
      <c r="Q533">
        <f>HYPERLINK("https://www.kayak.com/book/flight?code=osBCBvjHnM.sIt2B02c_IY.26295.07373017723347bd867e55ee59b6966c&amp;h=46b9260a47ec&amp;sub=F6404797182671457419E0cc5b4b3b1b&amp;pageOrigin=F..RP.FE.M7", "Book Me!")</f>
        <v>0</v>
      </c>
    </row>
    <row r="534" spans="1:17">
      <c r="A534" s="2">
        <v>45882</v>
      </c>
      <c r="B534" t="s">
        <v>59</v>
      </c>
      <c r="C534" t="s">
        <v>110</v>
      </c>
      <c r="D534" t="s">
        <v>122</v>
      </c>
      <c r="E534">
        <v>0</v>
      </c>
      <c r="F534" t="s">
        <v>129</v>
      </c>
      <c r="G534" t="s">
        <v>131</v>
      </c>
      <c r="H534" s="2">
        <v>45886</v>
      </c>
      <c r="I534" t="s">
        <v>156</v>
      </c>
      <c r="J534" t="s">
        <v>196</v>
      </c>
      <c r="K534" t="s">
        <v>122</v>
      </c>
      <c r="L534">
        <v>0</v>
      </c>
      <c r="M534" t="s">
        <v>131</v>
      </c>
      <c r="N534" t="s">
        <v>129</v>
      </c>
      <c r="O534" t="s">
        <v>213</v>
      </c>
      <c r="P534" t="s">
        <v>279</v>
      </c>
      <c r="Q534">
        <f>HYPERLINK("https://www.kayak.com/book/flight?code=osBCBvjHnM.sIt2B02c_IY.26295.191b5cf8e58325d78f6a75046ce7f840&amp;h=55382fc4a9a2&amp;sub=F6404797181714144488E0cc5b4b3b1b&amp;pageOrigin=F..RP.FE.M9", "Book Me!")</f>
        <v>0</v>
      </c>
    </row>
    <row r="535" spans="1:17">
      <c r="A535" s="2">
        <v>45882</v>
      </c>
      <c r="B535" t="s">
        <v>59</v>
      </c>
      <c r="C535" t="s">
        <v>110</v>
      </c>
      <c r="D535" t="s">
        <v>122</v>
      </c>
      <c r="E535">
        <v>0</v>
      </c>
      <c r="F535" t="s">
        <v>129</v>
      </c>
      <c r="G535" t="s">
        <v>131</v>
      </c>
      <c r="H535" s="2">
        <v>45886</v>
      </c>
      <c r="I535" t="s">
        <v>156</v>
      </c>
      <c r="J535" t="s">
        <v>196</v>
      </c>
      <c r="K535" t="s">
        <v>122</v>
      </c>
      <c r="L535">
        <v>0</v>
      </c>
      <c r="M535" t="s">
        <v>131</v>
      </c>
      <c r="N535" t="s">
        <v>129</v>
      </c>
      <c r="O535" t="s">
        <v>214</v>
      </c>
      <c r="P535" t="s">
        <v>280</v>
      </c>
      <c r="Q535">
        <f>HYPERLINK("https://www.kayak.com/book/flight?code=osBCBvjHnM.sIt2B02c_IY.32295.191b5cf8e58325d78f6a75046ce7f840&amp;h=d2a7c4eb9de8&amp;sub=F6404797181873637231E07b9deda08e&amp;pageOrigin=F..RP.FE.M9", "Book Me!")</f>
        <v>0</v>
      </c>
    </row>
    <row r="536" spans="1:17">
      <c r="A536" s="2">
        <v>45882</v>
      </c>
      <c r="B536" t="s">
        <v>58</v>
      </c>
      <c r="C536" t="s">
        <v>109</v>
      </c>
      <c r="D536" t="s">
        <v>122</v>
      </c>
      <c r="E536">
        <v>0</v>
      </c>
      <c r="F536" t="s">
        <v>129</v>
      </c>
      <c r="G536" t="s">
        <v>131</v>
      </c>
      <c r="H536" s="2">
        <v>45886</v>
      </c>
      <c r="I536" t="s">
        <v>157</v>
      </c>
      <c r="J536" t="s">
        <v>197</v>
      </c>
      <c r="K536" t="s">
        <v>122</v>
      </c>
      <c r="L536">
        <v>0</v>
      </c>
      <c r="M536" t="s">
        <v>131</v>
      </c>
      <c r="N536" t="s">
        <v>129</v>
      </c>
      <c r="O536" t="s">
        <v>214</v>
      </c>
      <c r="P536" t="s">
        <v>283</v>
      </c>
      <c r="Q536">
        <f>HYPERLINK("https://www.kayak.com/book/flight?code=osBCBvjHnM.sIt2B02c_IY.37095.5a334b3d7e91badfb96bf774df806365&amp;h=6d0959cb0635&amp;sub=F726067440210657832E0073205c328&amp;pageOrigin=F..RP.FE.M10", "Book Me!")</f>
        <v>0</v>
      </c>
    </row>
    <row r="537" spans="1:17">
      <c r="A537" s="2">
        <v>45882</v>
      </c>
      <c r="B537" t="s">
        <v>58</v>
      </c>
      <c r="C537" t="s">
        <v>109</v>
      </c>
      <c r="D537" t="s">
        <v>122</v>
      </c>
      <c r="E537">
        <v>0</v>
      </c>
      <c r="F537" t="s">
        <v>129</v>
      </c>
      <c r="G537" t="s">
        <v>131</v>
      </c>
      <c r="H537" s="2">
        <v>45886</v>
      </c>
      <c r="I537" t="s">
        <v>157</v>
      </c>
      <c r="J537" t="s">
        <v>197</v>
      </c>
      <c r="K537" t="s">
        <v>122</v>
      </c>
      <c r="L537">
        <v>0</v>
      </c>
      <c r="M537" t="s">
        <v>131</v>
      </c>
      <c r="N537" t="s">
        <v>129</v>
      </c>
      <c r="O537" t="s">
        <v>216</v>
      </c>
      <c r="P537" t="s">
        <v>284</v>
      </c>
      <c r="Q537">
        <f>HYPERLINK("https://www.kayak.com/book/flight?code=osBCBvjHnM.sIt2B02c_IY.48495.5a334b3d7e91badfb96bf774df806365&amp;h=bbf2fa5a012f&amp;sub=F726067440021889366E035a1075a14&amp;pageOrigin=F..RP.FE.M10", "Book Me!")</f>
        <v>0</v>
      </c>
    </row>
    <row r="538" spans="1:17">
      <c r="A538" s="2">
        <v>45882</v>
      </c>
      <c r="B538" t="s">
        <v>59</v>
      </c>
      <c r="C538" t="s">
        <v>110</v>
      </c>
      <c r="D538" t="s">
        <v>122</v>
      </c>
      <c r="E538">
        <v>0</v>
      </c>
      <c r="F538" t="s">
        <v>129</v>
      </c>
      <c r="G538" t="s">
        <v>131</v>
      </c>
      <c r="H538" s="2">
        <v>45886</v>
      </c>
      <c r="I538" t="s">
        <v>157</v>
      </c>
      <c r="J538" t="s">
        <v>197</v>
      </c>
      <c r="K538" t="s">
        <v>122</v>
      </c>
      <c r="L538">
        <v>0</v>
      </c>
      <c r="M538" t="s">
        <v>131</v>
      </c>
      <c r="N538" t="s">
        <v>129</v>
      </c>
      <c r="O538" t="s">
        <v>214</v>
      </c>
      <c r="P538" t="s">
        <v>283</v>
      </c>
      <c r="Q538">
        <f>HYPERLINK("https://www.kayak.com/book/flight?code=osBCBvjHnM.sIt2B02c_IY.48495.4774587c7cc360e9cfbc6bc384b5cd4d&amp;h=236b2be40c83&amp;sub=F726067439775848923E035a1075a14&amp;pageOrigin=F..RP.FE.M11", "Book Me!")</f>
        <v>0</v>
      </c>
    </row>
    <row r="539" spans="1:17">
      <c r="A539" s="2">
        <v>45882</v>
      </c>
      <c r="B539" t="s">
        <v>59</v>
      </c>
      <c r="C539" t="s">
        <v>110</v>
      </c>
      <c r="D539" t="s">
        <v>122</v>
      </c>
      <c r="E539">
        <v>0</v>
      </c>
      <c r="F539" t="s">
        <v>129</v>
      </c>
      <c r="G539" t="s">
        <v>131</v>
      </c>
      <c r="H539" s="2">
        <v>45886</v>
      </c>
      <c r="I539" t="s">
        <v>157</v>
      </c>
      <c r="J539" t="s">
        <v>197</v>
      </c>
      <c r="K539" t="s">
        <v>122</v>
      </c>
      <c r="L539">
        <v>0</v>
      </c>
      <c r="M539" t="s">
        <v>131</v>
      </c>
      <c r="N539" t="s">
        <v>129</v>
      </c>
      <c r="O539" t="s">
        <v>216</v>
      </c>
      <c r="P539" t="s">
        <v>284</v>
      </c>
      <c r="Q539">
        <f>HYPERLINK("https://www.kayak.com/book/flight?code=osBCBvjHnM.sIt2B02c_IY.37095.4774587c7cc360e9cfbc6bc384b5cd4d&amp;h=828c5c72e783&amp;sub=F726067441291491703E0073205c328&amp;pageOrigin=F..RP.FE.M11", "Book Me!")</f>
        <v>0</v>
      </c>
    </row>
    <row r="540" spans="1:17">
      <c r="A540" s="2">
        <v>45882</v>
      </c>
      <c r="B540" t="s">
        <v>60</v>
      </c>
      <c r="C540" t="s">
        <v>111</v>
      </c>
      <c r="D540" t="s">
        <v>122</v>
      </c>
      <c r="E540">
        <v>0</v>
      </c>
      <c r="F540" t="s">
        <v>129</v>
      </c>
      <c r="G540" t="s">
        <v>131</v>
      </c>
      <c r="H540" s="2">
        <v>45886</v>
      </c>
      <c r="I540" t="s">
        <v>157</v>
      </c>
      <c r="J540" t="s">
        <v>197</v>
      </c>
      <c r="K540" t="s">
        <v>122</v>
      </c>
      <c r="L540">
        <v>0</v>
      </c>
      <c r="M540" t="s">
        <v>131</v>
      </c>
      <c r="N540" t="s">
        <v>129</v>
      </c>
      <c r="O540" t="s">
        <v>214</v>
      </c>
      <c r="P540" t="s">
        <v>283</v>
      </c>
      <c r="Q540">
        <f>HYPERLINK("https://www.kayak.com/book/flight?code=osBCBvjHnM.sIt2B02c_IY.37095.5707f699df3ea6832f5d02cc59a0982e&amp;h=160e1777c371&amp;sub=F726067441087394109E0073205c328&amp;pageOrigin=F..RP.FE.M12", "Book Me!")</f>
        <v>0</v>
      </c>
    </row>
    <row r="541" spans="1:17">
      <c r="A541" s="2">
        <v>45882</v>
      </c>
      <c r="B541" t="s">
        <v>60</v>
      </c>
      <c r="C541" t="s">
        <v>111</v>
      </c>
      <c r="D541" t="s">
        <v>122</v>
      </c>
      <c r="E541">
        <v>0</v>
      </c>
      <c r="F541" t="s">
        <v>129</v>
      </c>
      <c r="G541" t="s">
        <v>131</v>
      </c>
      <c r="H541" s="2">
        <v>45886</v>
      </c>
      <c r="I541" t="s">
        <v>157</v>
      </c>
      <c r="J541" t="s">
        <v>197</v>
      </c>
      <c r="K541" t="s">
        <v>122</v>
      </c>
      <c r="L541">
        <v>0</v>
      </c>
      <c r="M541" t="s">
        <v>131</v>
      </c>
      <c r="N541" t="s">
        <v>129</v>
      </c>
      <c r="O541" t="s">
        <v>216</v>
      </c>
      <c r="P541" t="s">
        <v>284</v>
      </c>
      <c r="Q541">
        <f>HYPERLINK("https://www.kayak.com/book/flight?code=osBCBvjHnM.sIt2B02c_IY.48495.5707f699df3ea6832f5d02cc59a0982e&amp;h=27e3eee4887a&amp;sub=F726067441307154541E035a1075a14&amp;pageOrigin=F..RP.FE.M12", "Book Me!")</f>
        <v>0</v>
      </c>
    </row>
    <row r="542" spans="1:17">
      <c r="A542" s="2">
        <v>45882</v>
      </c>
      <c r="B542" t="s">
        <v>60</v>
      </c>
      <c r="C542" t="s">
        <v>111</v>
      </c>
      <c r="D542" t="s">
        <v>122</v>
      </c>
      <c r="E542">
        <v>0</v>
      </c>
      <c r="F542" t="s">
        <v>129</v>
      </c>
      <c r="G542" t="s">
        <v>131</v>
      </c>
      <c r="H542" s="2">
        <v>45886</v>
      </c>
      <c r="I542" t="s">
        <v>158</v>
      </c>
      <c r="J542" t="s">
        <v>198</v>
      </c>
      <c r="K542" t="s">
        <v>122</v>
      </c>
      <c r="L542">
        <v>1</v>
      </c>
      <c r="M542" t="s">
        <v>131</v>
      </c>
      <c r="N542" t="s">
        <v>129</v>
      </c>
      <c r="O542" t="s">
        <v>213</v>
      </c>
      <c r="P542" t="s">
        <v>287</v>
      </c>
      <c r="Q542">
        <f>HYPERLINK("https://www.kayak.com/book/flight?code=osBCBvjHnM.sIt2B02c_IY.25244.e53cd40f85f681aae1c5395d9f33536a&amp;h=27f93867c9fc&amp;sub=F6404797181765886883E0ab90651424&amp;pageOrigin=F..RP.FE.M14", "Book Me!")</f>
        <v>0</v>
      </c>
    </row>
    <row r="543" spans="1:17">
      <c r="A543" s="2">
        <v>45882</v>
      </c>
      <c r="B543" t="s">
        <v>60</v>
      </c>
      <c r="C543" t="s">
        <v>111</v>
      </c>
      <c r="D543" t="s">
        <v>122</v>
      </c>
      <c r="E543">
        <v>0</v>
      </c>
      <c r="F543" t="s">
        <v>129</v>
      </c>
      <c r="G543" t="s">
        <v>131</v>
      </c>
      <c r="H543" s="2">
        <v>45886</v>
      </c>
      <c r="I543" t="s">
        <v>158</v>
      </c>
      <c r="J543" t="s">
        <v>198</v>
      </c>
      <c r="K543" t="s">
        <v>122</v>
      </c>
      <c r="L543">
        <v>1</v>
      </c>
      <c r="M543" t="s">
        <v>131</v>
      </c>
      <c r="N543" t="s">
        <v>129</v>
      </c>
      <c r="O543" t="s">
        <v>214</v>
      </c>
      <c r="P543" t="s">
        <v>288</v>
      </c>
      <c r="Q543">
        <f>HYPERLINK("https://www.kayak.com/book/flight?code=osBCBvjHnM.sIt2B02c_IY.31245.e53cd40f85f681aae1c5395d9f33536a&amp;h=caa4458d5a14&amp;sub=F6404797181773871204E074f4014032&amp;pageOrigin=F..RP.FE.M14", "Book Me!")</f>
        <v>0</v>
      </c>
    </row>
    <row r="544" spans="1:17">
      <c r="A544" s="2">
        <v>45882</v>
      </c>
      <c r="B544" t="s">
        <v>59</v>
      </c>
      <c r="C544" t="s">
        <v>110</v>
      </c>
      <c r="D544" t="s">
        <v>122</v>
      </c>
      <c r="E544">
        <v>0</v>
      </c>
      <c r="F544" t="s">
        <v>129</v>
      </c>
      <c r="G544" t="s">
        <v>131</v>
      </c>
      <c r="H544" s="2">
        <v>45886</v>
      </c>
      <c r="I544" t="s">
        <v>158</v>
      </c>
      <c r="J544" t="s">
        <v>198</v>
      </c>
      <c r="K544" t="s">
        <v>122</v>
      </c>
      <c r="L544">
        <v>1</v>
      </c>
      <c r="M544" t="s">
        <v>131</v>
      </c>
      <c r="N544" t="s">
        <v>129</v>
      </c>
      <c r="O544" t="s">
        <v>213</v>
      </c>
      <c r="P544" t="s">
        <v>287</v>
      </c>
      <c r="Q544">
        <f>HYPERLINK("https://www.kayak.com/book/flight?code=osBCBvjHnM.sIt2B02c_IY.31245.82ff5b0f7ece08712542b36ad27bd4d6&amp;h=da298f62ca33&amp;sub=F6404797181984066975E074f4014032&amp;pageOrigin=F..RP.FE.M15", "Book Me!")</f>
        <v>0</v>
      </c>
    </row>
    <row r="545" spans="1:17">
      <c r="A545" s="2">
        <v>45882</v>
      </c>
      <c r="B545" t="s">
        <v>59</v>
      </c>
      <c r="C545" t="s">
        <v>110</v>
      </c>
      <c r="D545" t="s">
        <v>122</v>
      </c>
      <c r="E545">
        <v>0</v>
      </c>
      <c r="F545" t="s">
        <v>129</v>
      </c>
      <c r="G545" t="s">
        <v>131</v>
      </c>
      <c r="H545" s="2">
        <v>45886</v>
      </c>
      <c r="I545" t="s">
        <v>158</v>
      </c>
      <c r="J545" t="s">
        <v>198</v>
      </c>
      <c r="K545" t="s">
        <v>122</v>
      </c>
      <c r="L545">
        <v>1</v>
      </c>
      <c r="M545" t="s">
        <v>131</v>
      </c>
      <c r="N545" t="s">
        <v>129</v>
      </c>
      <c r="O545" t="s">
        <v>214</v>
      </c>
      <c r="P545" t="s">
        <v>288</v>
      </c>
      <c r="Q545">
        <f>HYPERLINK("https://www.kayak.com/book/flight?code=osBCBvjHnM.sIt2B02c_IY.25244.82ff5b0f7ece08712542b36ad27bd4d6&amp;h=540129b53aef&amp;sub=F6404797181095902791E0ab90651424&amp;pageOrigin=F..RP.FE.M15", "Book Me!")</f>
        <v>0</v>
      </c>
    </row>
    <row r="546" spans="1:17">
      <c r="A546" s="2">
        <v>45882</v>
      </c>
      <c r="B546" t="s">
        <v>58</v>
      </c>
      <c r="C546" t="s">
        <v>109</v>
      </c>
      <c r="D546" t="s">
        <v>122</v>
      </c>
      <c r="E546">
        <v>0</v>
      </c>
      <c r="F546" t="s">
        <v>129</v>
      </c>
      <c r="G546" t="s">
        <v>131</v>
      </c>
      <c r="H546" s="2">
        <v>45886</v>
      </c>
      <c r="I546" t="s">
        <v>158</v>
      </c>
      <c r="J546" t="s">
        <v>198</v>
      </c>
      <c r="K546" t="s">
        <v>122</v>
      </c>
      <c r="L546">
        <v>1</v>
      </c>
      <c r="M546" t="s">
        <v>131</v>
      </c>
      <c r="N546" t="s">
        <v>129</v>
      </c>
      <c r="O546" t="s">
        <v>213</v>
      </c>
      <c r="P546" t="s">
        <v>287</v>
      </c>
      <c r="Q546">
        <f>HYPERLINK("https://www.kayak.com/book/flight?code=osBCBvjHnM.sIt2B02c_IY.25244.7aff60175accded66443c5c38ee7489b&amp;h=b12e252f3590&amp;sub=F-4008919952914992195E0ab90651424&amp;pageOrigin=F..RP.FE.M16", "Book Me!")</f>
        <v>0</v>
      </c>
    </row>
    <row r="547" spans="1:17">
      <c r="A547" s="2">
        <v>45882</v>
      </c>
      <c r="B547" t="s">
        <v>58</v>
      </c>
      <c r="C547" t="s">
        <v>109</v>
      </c>
      <c r="D547" t="s">
        <v>122</v>
      </c>
      <c r="E547">
        <v>0</v>
      </c>
      <c r="F547" t="s">
        <v>129</v>
      </c>
      <c r="G547" t="s">
        <v>131</v>
      </c>
      <c r="H547" s="2">
        <v>45886</v>
      </c>
      <c r="I547" t="s">
        <v>158</v>
      </c>
      <c r="J547" t="s">
        <v>198</v>
      </c>
      <c r="K547" t="s">
        <v>122</v>
      </c>
      <c r="L547">
        <v>1</v>
      </c>
      <c r="M547" t="s">
        <v>131</v>
      </c>
      <c r="N547" t="s">
        <v>129</v>
      </c>
      <c r="O547" t="s">
        <v>214</v>
      </c>
      <c r="P547" t="s">
        <v>288</v>
      </c>
      <c r="Q547">
        <f>HYPERLINK("https://www.kayak.com/book/flight?code=osBCBvjHnM.sIt2B02c_IY.31245.7aff60175accded66443c5c38ee7489b&amp;h=39b3118a3df4&amp;sub=F6404797180874603438E074f4014032&amp;pageOrigin=F..RP.FE.M16", "Book Me!")</f>
        <v>0</v>
      </c>
    </row>
    <row r="548" spans="1:17">
      <c r="A548" s="2">
        <v>45882</v>
      </c>
      <c r="B548" t="s">
        <v>61</v>
      </c>
      <c r="C548" t="s">
        <v>112</v>
      </c>
      <c r="D548" t="s">
        <v>122</v>
      </c>
      <c r="E548">
        <v>1</v>
      </c>
      <c r="F548" t="s">
        <v>129</v>
      </c>
      <c r="G548" t="s">
        <v>131</v>
      </c>
      <c r="H548" s="2">
        <v>45886</v>
      </c>
      <c r="I548" t="s">
        <v>155</v>
      </c>
      <c r="J548" t="s">
        <v>195</v>
      </c>
      <c r="K548" t="s">
        <v>122</v>
      </c>
      <c r="L548">
        <v>0</v>
      </c>
      <c r="M548" t="s">
        <v>131</v>
      </c>
      <c r="N548" t="s">
        <v>129</v>
      </c>
      <c r="O548" t="s">
        <v>213</v>
      </c>
      <c r="P548" t="s">
        <v>287</v>
      </c>
      <c r="Q548">
        <f>HYPERLINK("https://www.kayak.com/book/flight?code=osBCBvjHnM.sIt2B02c_IY.25244.b250f116ebd8128ee904b8b68f0f3203&amp;h=d3137f5ee363&amp;sub=F-4008919950618391485E0ab90651424&amp;pageOrigin=F..RP.FE.M17", "Book Me!")</f>
        <v>0</v>
      </c>
    </row>
    <row r="549" spans="1:17">
      <c r="A549" s="2">
        <v>45882</v>
      </c>
      <c r="B549" t="s">
        <v>61</v>
      </c>
      <c r="C549" t="s">
        <v>112</v>
      </c>
      <c r="D549" t="s">
        <v>122</v>
      </c>
      <c r="E549">
        <v>1</v>
      </c>
      <c r="F549" t="s">
        <v>129</v>
      </c>
      <c r="G549" t="s">
        <v>131</v>
      </c>
      <c r="H549" s="2">
        <v>45886</v>
      </c>
      <c r="I549" t="s">
        <v>155</v>
      </c>
      <c r="J549" t="s">
        <v>195</v>
      </c>
      <c r="K549" t="s">
        <v>122</v>
      </c>
      <c r="L549">
        <v>0</v>
      </c>
      <c r="M549" t="s">
        <v>131</v>
      </c>
      <c r="N549" t="s">
        <v>129</v>
      </c>
      <c r="O549" t="s">
        <v>214</v>
      </c>
      <c r="P549" t="s">
        <v>288</v>
      </c>
      <c r="Q549">
        <f>HYPERLINK("https://www.kayak.com/book/flight?code=osBCBvjHnM.sIt2B02c_IY.31245.b250f116ebd8128ee904b8b68f0f3203&amp;h=dbcdc1dc917b&amp;sub=F-4008919951491227584E074f4014032&amp;pageOrigin=F..RP.FE.M17", "Book Me!")</f>
        <v>0</v>
      </c>
    </row>
    <row r="550" spans="1:17">
      <c r="A550" s="2">
        <v>45882</v>
      </c>
      <c r="B550" t="s">
        <v>60</v>
      </c>
      <c r="C550" t="s">
        <v>111</v>
      </c>
      <c r="D550" t="s">
        <v>122</v>
      </c>
      <c r="E550">
        <v>0</v>
      </c>
      <c r="F550" t="s">
        <v>129</v>
      </c>
      <c r="G550" t="s">
        <v>131</v>
      </c>
      <c r="H550" s="2">
        <v>45886</v>
      </c>
      <c r="I550" t="s">
        <v>159</v>
      </c>
      <c r="J550" t="s">
        <v>200</v>
      </c>
      <c r="K550" t="s">
        <v>122</v>
      </c>
      <c r="L550">
        <v>1</v>
      </c>
      <c r="M550" t="s">
        <v>131</v>
      </c>
      <c r="N550" t="s">
        <v>129</v>
      </c>
      <c r="O550" t="s">
        <v>213</v>
      </c>
      <c r="P550" t="s">
        <v>291</v>
      </c>
      <c r="Q550">
        <f>HYPERLINK("https://www.kayak.com/book/flight?code=osBCBvjHnM.sIt2B02c_IY.33245.e8d7679cc4262362234d26fc478d69ff&amp;h=c3e1b91e0508&amp;sub=F6404797180547178914E003ec56912b&amp;pageOrigin=F..RP.FE.M19", "Book Me!")</f>
        <v>0</v>
      </c>
    </row>
    <row r="551" spans="1:17">
      <c r="A551" s="2">
        <v>45882</v>
      </c>
      <c r="B551" t="s">
        <v>60</v>
      </c>
      <c r="C551" t="s">
        <v>111</v>
      </c>
      <c r="D551" t="s">
        <v>122</v>
      </c>
      <c r="E551">
        <v>0</v>
      </c>
      <c r="F551" t="s">
        <v>129</v>
      </c>
      <c r="G551" t="s">
        <v>131</v>
      </c>
      <c r="H551" s="2">
        <v>45886</v>
      </c>
      <c r="I551" t="s">
        <v>159</v>
      </c>
      <c r="J551" t="s">
        <v>200</v>
      </c>
      <c r="K551" t="s">
        <v>122</v>
      </c>
      <c r="L551">
        <v>1</v>
      </c>
      <c r="M551" t="s">
        <v>131</v>
      </c>
      <c r="N551" t="s">
        <v>129</v>
      </c>
      <c r="O551" t="s">
        <v>214</v>
      </c>
      <c r="P551" t="s">
        <v>292</v>
      </c>
      <c r="Q551">
        <f>HYPERLINK("https://www.kayak.com/book/flight?code=osBCBvjHnM.sIt2B02c_IY.27245.e8d7679cc4262362234d26fc478d69ff&amp;h=b604ec394e40&amp;sub=F6404797181665480247E08617a8fd3a&amp;pageOrigin=F..RP.FE.M19", "Book Me!")</f>
        <v>0</v>
      </c>
    </row>
    <row r="552" spans="1:17">
      <c r="A552" s="2">
        <v>45882</v>
      </c>
      <c r="B552" t="s">
        <v>59</v>
      </c>
      <c r="C552" t="s">
        <v>110</v>
      </c>
      <c r="D552" t="s">
        <v>122</v>
      </c>
      <c r="E552">
        <v>0</v>
      </c>
      <c r="F552" t="s">
        <v>129</v>
      </c>
      <c r="G552" t="s">
        <v>131</v>
      </c>
      <c r="H552" s="2">
        <v>45886</v>
      </c>
      <c r="I552" t="s">
        <v>159</v>
      </c>
      <c r="J552" t="s">
        <v>200</v>
      </c>
      <c r="K552" t="s">
        <v>122</v>
      </c>
      <c r="L552">
        <v>1</v>
      </c>
      <c r="M552" t="s">
        <v>131</v>
      </c>
      <c r="N552" t="s">
        <v>129</v>
      </c>
      <c r="O552" t="s">
        <v>213</v>
      </c>
      <c r="P552" t="s">
        <v>291</v>
      </c>
      <c r="Q552">
        <f>HYPERLINK("https://www.kayak.com/book/flight?code=osBCBvjHnM.sIt2B02c_IY.33245.43f813204208e5d69e82f6fa1db8a020&amp;h=e9cae1b90c7a&amp;sub=F6404797181944752668E003ec56912b&amp;pageOrigin=F..RP.FE.M20", "Book Me!")</f>
        <v>0</v>
      </c>
    </row>
    <row r="553" spans="1:17">
      <c r="A553" s="2">
        <v>45882</v>
      </c>
      <c r="B553" t="s">
        <v>59</v>
      </c>
      <c r="C553" t="s">
        <v>110</v>
      </c>
      <c r="D553" t="s">
        <v>122</v>
      </c>
      <c r="E553">
        <v>0</v>
      </c>
      <c r="F553" t="s">
        <v>129</v>
      </c>
      <c r="G553" t="s">
        <v>131</v>
      </c>
      <c r="H553" s="2">
        <v>45886</v>
      </c>
      <c r="I553" t="s">
        <v>159</v>
      </c>
      <c r="J553" t="s">
        <v>200</v>
      </c>
      <c r="K553" t="s">
        <v>122</v>
      </c>
      <c r="L553">
        <v>1</v>
      </c>
      <c r="M553" t="s">
        <v>131</v>
      </c>
      <c r="N553" t="s">
        <v>129</v>
      </c>
      <c r="O553" t="s">
        <v>214</v>
      </c>
      <c r="P553" t="s">
        <v>292</v>
      </c>
      <c r="Q553">
        <f>HYPERLINK("https://www.kayak.com/book/flight?code=osBCBvjHnM.sIt2B02c_IY.27245.43f813204208e5d69e82f6fa1db8a020&amp;h=249b7e02b02a&amp;sub=F6404797184392825478E08617a8fd3a&amp;pageOrigin=F..RP.FE.M20", "Book Me!")</f>
        <v>0</v>
      </c>
    </row>
    <row r="554" spans="1:17">
      <c r="A554" s="2">
        <v>45883</v>
      </c>
      <c r="B554" t="s">
        <v>62</v>
      </c>
      <c r="C554" t="s">
        <v>113</v>
      </c>
      <c r="D554" t="s">
        <v>123</v>
      </c>
      <c r="E554">
        <v>0</v>
      </c>
      <c r="F554" t="s">
        <v>129</v>
      </c>
      <c r="G554" t="s">
        <v>132</v>
      </c>
      <c r="H554" s="2">
        <v>45886</v>
      </c>
      <c r="I554" t="s">
        <v>160</v>
      </c>
      <c r="J554" t="s">
        <v>201</v>
      </c>
      <c r="K554" t="s">
        <v>123</v>
      </c>
      <c r="L554">
        <v>0</v>
      </c>
      <c r="M554" t="s">
        <v>132</v>
      </c>
      <c r="N554" t="s">
        <v>129</v>
      </c>
      <c r="O554" t="s">
        <v>213</v>
      </c>
      <c r="P554" t="s">
        <v>293</v>
      </c>
      <c r="Q554">
        <f>HYPERLINK("https://www.kayak.com/book/flight?code=osAiLBzSiI.ToX9mfccdpY.31896.d256d17c6f30e8358d8f6560e1f115f6&amp;h=82b225051687&amp;sub=F-7735324273565643714E09608a04e1a&amp;pageOrigin=F..RP.FE.M1", "Book Me!")</f>
        <v>0</v>
      </c>
    </row>
    <row r="555" spans="1:17">
      <c r="A555" s="2">
        <v>45883</v>
      </c>
      <c r="B555" t="s">
        <v>62</v>
      </c>
      <c r="C555" t="s">
        <v>113</v>
      </c>
      <c r="D555" t="s">
        <v>123</v>
      </c>
      <c r="E555">
        <v>0</v>
      </c>
      <c r="F555" t="s">
        <v>129</v>
      </c>
      <c r="G555" t="s">
        <v>132</v>
      </c>
      <c r="H555" s="2">
        <v>45886</v>
      </c>
      <c r="I555" t="s">
        <v>160</v>
      </c>
      <c r="J555" t="s">
        <v>201</v>
      </c>
      <c r="K555" t="s">
        <v>123</v>
      </c>
      <c r="L555">
        <v>0</v>
      </c>
      <c r="M555" t="s">
        <v>132</v>
      </c>
      <c r="N555" t="s">
        <v>129</v>
      </c>
      <c r="O555" t="s">
        <v>214</v>
      </c>
      <c r="P555" t="s">
        <v>294</v>
      </c>
      <c r="Q555">
        <f>HYPERLINK("https://www.kayak.com/book/flight?code=osAiLBzSiI.ToX9mfccdpY.25895.d256d17c6f30e8358d8f6560e1f115f6&amp;h=d7a56aa18ee8&amp;sub=F-7735324274430696575E0f384a6df76&amp;pageOrigin=F..RP.FE.M1", "Book Me!")</f>
        <v>0</v>
      </c>
    </row>
    <row r="556" spans="1:17">
      <c r="A556" s="2">
        <v>45883</v>
      </c>
      <c r="B556" t="s">
        <v>63</v>
      </c>
      <c r="C556" t="s">
        <v>88</v>
      </c>
      <c r="D556" t="s">
        <v>122</v>
      </c>
      <c r="E556">
        <v>1</v>
      </c>
      <c r="F556" t="s">
        <v>129</v>
      </c>
      <c r="G556" t="s">
        <v>132</v>
      </c>
      <c r="H556" s="2">
        <v>45886</v>
      </c>
      <c r="I556" t="s">
        <v>142</v>
      </c>
      <c r="J556" t="s">
        <v>198</v>
      </c>
      <c r="K556" t="s">
        <v>122</v>
      </c>
      <c r="L556">
        <v>1</v>
      </c>
      <c r="M556" t="s">
        <v>132</v>
      </c>
      <c r="N556" t="s">
        <v>129</v>
      </c>
      <c r="O556" t="s">
        <v>213</v>
      </c>
      <c r="P556" t="s">
        <v>295</v>
      </c>
      <c r="Q556">
        <f>HYPERLINK("https://www.kayak.com/book/flight?code=osAiLBzSiI.sIt2B02c_IY.42694.83ca2999e6210b7ef7bf7aa7eb643e3e&amp;h=a2f234095a0a&amp;sub=F-6547894554789424060E0a4a1ba0d08&amp;pageOrigin=F..RP.FE.M2", "Book Me!")</f>
        <v>0</v>
      </c>
    </row>
    <row r="557" spans="1:17">
      <c r="A557" s="2">
        <v>45883</v>
      </c>
      <c r="B557" t="s">
        <v>63</v>
      </c>
      <c r="C557" t="s">
        <v>88</v>
      </c>
      <c r="D557" t="s">
        <v>122</v>
      </c>
      <c r="E557">
        <v>1</v>
      </c>
      <c r="F557" t="s">
        <v>129</v>
      </c>
      <c r="G557" t="s">
        <v>132</v>
      </c>
      <c r="H557" s="2">
        <v>45886</v>
      </c>
      <c r="I557" t="s">
        <v>142</v>
      </c>
      <c r="J557" t="s">
        <v>198</v>
      </c>
      <c r="K557" t="s">
        <v>122</v>
      </c>
      <c r="L557">
        <v>1</v>
      </c>
      <c r="M557" t="s">
        <v>132</v>
      </c>
      <c r="N557" t="s">
        <v>129</v>
      </c>
      <c r="O557" t="s">
        <v>214</v>
      </c>
      <c r="P557" t="s">
        <v>296</v>
      </c>
      <c r="Q557">
        <f>HYPERLINK("https://www.kayak.com/book/flight?code=osAiLBzSiI.sIt2B02c_IY.36695.83ca2999e6210b7ef7bf7aa7eb643e3e&amp;h=49121cde7246&amp;sub=F-6547894555598832391E03b1c8b0a8c&amp;pageOrigin=F..RP.FE.M2", "Book Me!")</f>
        <v>0</v>
      </c>
    </row>
    <row r="558" spans="1:17">
      <c r="A558" s="2">
        <v>45883</v>
      </c>
      <c r="B558" t="s">
        <v>64</v>
      </c>
      <c r="C558" t="s">
        <v>106</v>
      </c>
      <c r="D558" t="s">
        <v>122</v>
      </c>
      <c r="E558">
        <v>1</v>
      </c>
      <c r="F558" t="s">
        <v>129</v>
      </c>
      <c r="G558" t="s">
        <v>132</v>
      </c>
      <c r="H558" s="2">
        <v>45886</v>
      </c>
      <c r="I558" t="s">
        <v>142</v>
      </c>
      <c r="J558" t="s">
        <v>198</v>
      </c>
      <c r="K558" t="s">
        <v>122</v>
      </c>
      <c r="L558">
        <v>1</v>
      </c>
      <c r="M558" t="s">
        <v>132</v>
      </c>
      <c r="N558" t="s">
        <v>129</v>
      </c>
      <c r="O558" t="s">
        <v>213</v>
      </c>
      <c r="P558" t="s">
        <v>295</v>
      </c>
      <c r="Q558">
        <f>HYPERLINK("https://www.kayak.com/book/flight?code=osAiLBzSiI.sIt2B02c_IY.42694.79979c532fcc7a1e97ccd71487e2e300&amp;h=5bce39046101&amp;sub=F-6547894551820056403E0a4a1ba0d08&amp;pageOrigin=F..RP.FE.M3", "Book Me!")</f>
        <v>0</v>
      </c>
    </row>
    <row r="559" spans="1:17">
      <c r="A559" s="2">
        <v>45883</v>
      </c>
      <c r="B559" t="s">
        <v>64</v>
      </c>
      <c r="C559" t="s">
        <v>106</v>
      </c>
      <c r="D559" t="s">
        <v>122</v>
      </c>
      <c r="E559">
        <v>1</v>
      </c>
      <c r="F559" t="s">
        <v>129</v>
      </c>
      <c r="G559" t="s">
        <v>132</v>
      </c>
      <c r="H559" s="2">
        <v>45886</v>
      </c>
      <c r="I559" t="s">
        <v>142</v>
      </c>
      <c r="J559" t="s">
        <v>198</v>
      </c>
      <c r="K559" t="s">
        <v>122</v>
      </c>
      <c r="L559">
        <v>1</v>
      </c>
      <c r="M559" t="s">
        <v>132</v>
      </c>
      <c r="N559" t="s">
        <v>129</v>
      </c>
      <c r="O559" t="s">
        <v>214</v>
      </c>
      <c r="P559" t="s">
        <v>296</v>
      </c>
      <c r="Q559">
        <f>HYPERLINK("https://www.kayak.com/book/flight?code=osAiLBzSiI.sIt2B02c_IY.36695.79979c532fcc7a1e97ccd71487e2e300&amp;h=d22d00c2bd9f&amp;sub=F-6547894553789037125E03b1c8b0a8c&amp;pageOrigin=F..RP.FE.M3", "Book Me!")</f>
        <v>0</v>
      </c>
    </row>
    <row r="560" spans="1:17">
      <c r="A560" s="2">
        <v>45883</v>
      </c>
      <c r="B560" t="s">
        <v>65</v>
      </c>
      <c r="C560" t="s">
        <v>105</v>
      </c>
      <c r="D560" t="s">
        <v>122</v>
      </c>
      <c r="E560">
        <v>1</v>
      </c>
      <c r="F560" t="s">
        <v>129</v>
      </c>
      <c r="G560" t="s">
        <v>132</v>
      </c>
      <c r="H560" s="2">
        <v>45886</v>
      </c>
      <c r="I560" t="s">
        <v>142</v>
      </c>
      <c r="J560" t="s">
        <v>198</v>
      </c>
      <c r="K560" t="s">
        <v>122</v>
      </c>
      <c r="L560">
        <v>1</v>
      </c>
      <c r="M560" t="s">
        <v>132</v>
      </c>
      <c r="N560" t="s">
        <v>129</v>
      </c>
      <c r="O560" t="s">
        <v>213</v>
      </c>
      <c r="P560" t="s">
        <v>295</v>
      </c>
      <c r="Q560">
        <f>HYPERLINK("https://www.kayak.com/book/flight?code=osAiLBzSiI.sIt2B02c_IY.42694.160286aa6c35a5190da69680bad8a56f&amp;h=e1aaeeef9159&amp;sub=F-6547894553304796934E0a4a1ba0d08&amp;pageOrigin=F..RP.FE.M5", "Book Me!")</f>
        <v>0</v>
      </c>
    </row>
    <row r="561" spans="1:17">
      <c r="A561" s="2">
        <v>45883</v>
      </c>
      <c r="B561" t="s">
        <v>65</v>
      </c>
      <c r="C561" t="s">
        <v>105</v>
      </c>
      <c r="D561" t="s">
        <v>122</v>
      </c>
      <c r="E561">
        <v>1</v>
      </c>
      <c r="F561" t="s">
        <v>129</v>
      </c>
      <c r="G561" t="s">
        <v>132</v>
      </c>
      <c r="H561" s="2">
        <v>45886</v>
      </c>
      <c r="I561" t="s">
        <v>142</v>
      </c>
      <c r="J561" t="s">
        <v>198</v>
      </c>
      <c r="K561" t="s">
        <v>122</v>
      </c>
      <c r="L561">
        <v>1</v>
      </c>
      <c r="M561" t="s">
        <v>132</v>
      </c>
      <c r="N561" t="s">
        <v>129</v>
      </c>
      <c r="O561" t="s">
        <v>214</v>
      </c>
      <c r="P561" t="s">
        <v>296</v>
      </c>
      <c r="Q561">
        <f>HYPERLINK("https://www.kayak.com/book/flight?code=osAiLBzSiI.sIt2B02c_IY.36695.160286aa6c35a5190da69680bad8a56f&amp;h=5161227204a9&amp;sub=F-6547894553352342323E03b1c8b0a8c&amp;pageOrigin=F..RP.FE.M5", "Book Me!")</f>
        <v>0</v>
      </c>
    </row>
    <row r="562" spans="1:17">
      <c r="A562" s="2">
        <v>45883</v>
      </c>
      <c r="B562" t="s">
        <v>66</v>
      </c>
      <c r="C562" t="s">
        <v>104</v>
      </c>
      <c r="D562" t="s">
        <v>122</v>
      </c>
      <c r="E562">
        <v>1</v>
      </c>
      <c r="F562" t="s">
        <v>129</v>
      </c>
      <c r="G562" t="s">
        <v>132</v>
      </c>
      <c r="H562" s="2">
        <v>45886</v>
      </c>
      <c r="I562" t="s">
        <v>142</v>
      </c>
      <c r="J562" t="s">
        <v>198</v>
      </c>
      <c r="K562" t="s">
        <v>122</v>
      </c>
      <c r="L562">
        <v>1</v>
      </c>
      <c r="M562" t="s">
        <v>132</v>
      </c>
      <c r="N562" t="s">
        <v>129</v>
      </c>
      <c r="O562" t="s">
        <v>213</v>
      </c>
      <c r="P562" t="s">
        <v>297</v>
      </c>
      <c r="Q562">
        <f>HYPERLINK("https://www.kayak.com/book/flight?code=osAiLBzSiI.sIt2B02c_IY.45594.99dd6a13eeb6a6e73d02a52e9e4ac998&amp;h=058f4820f596&amp;sub=F-6547894553589465868E0b382651cdd&amp;pageOrigin=F..RP.FE.M7", "Book Me!")</f>
        <v>0</v>
      </c>
    </row>
    <row r="563" spans="1:17">
      <c r="A563" s="2">
        <v>45883</v>
      </c>
      <c r="B563" t="s">
        <v>66</v>
      </c>
      <c r="C563" t="s">
        <v>104</v>
      </c>
      <c r="D563" t="s">
        <v>122</v>
      </c>
      <c r="E563">
        <v>1</v>
      </c>
      <c r="F563" t="s">
        <v>129</v>
      </c>
      <c r="G563" t="s">
        <v>132</v>
      </c>
      <c r="H563" s="2">
        <v>45886</v>
      </c>
      <c r="I563" t="s">
        <v>142</v>
      </c>
      <c r="J563" t="s">
        <v>198</v>
      </c>
      <c r="K563" t="s">
        <v>122</v>
      </c>
      <c r="L563">
        <v>1</v>
      </c>
      <c r="M563" t="s">
        <v>132</v>
      </c>
      <c r="N563" t="s">
        <v>129</v>
      </c>
      <c r="O563" t="s">
        <v>214</v>
      </c>
      <c r="P563" t="s">
        <v>298</v>
      </c>
      <c r="Q563">
        <f>HYPERLINK("https://www.kayak.com/book/flight?code=osAiLBzSiI.sIt2B02c_IY.39595.99dd6a13eeb6a6e73d02a52e9e4ac998&amp;h=0a9bf89bae13&amp;sub=F-6547894553989815039E02aab285a53&amp;pageOrigin=F..RP.FE.M7", "Book Me!")</f>
        <v>0</v>
      </c>
    </row>
    <row r="564" spans="1:17">
      <c r="A564" s="2">
        <v>45883</v>
      </c>
      <c r="B564" t="s">
        <v>29</v>
      </c>
      <c r="C564" t="s">
        <v>114</v>
      </c>
      <c r="D564" t="s">
        <v>123</v>
      </c>
      <c r="E564">
        <v>1</v>
      </c>
      <c r="F564" t="s">
        <v>129</v>
      </c>
      <c r="G564" t="s">
        <v>132</v>
      </c>
      <c r="H564" s="2">
        <v>45886</v>
      </c>
      <c r="I564" t="s">
        <v>160</v>
      </c>
      <c r="J564" t="s">
        <v>201</v>
      </c>
      <c r="K564" t="s">
        <v>123</v>
      </c>
      <c r="L564">
        <v>0</v>
      </c>
      <c r="M564" t="s">
        <v>132</v>
      </c>
      <c r="N564" t="s">
        <v>129</v>
      </c>
      <c r="O564" t="s">
        <v>213</v>
      </c>
      <c r="P564" t="s">
        <v>299</v>
      </c>
      <c r="Q564">
        <f>HYPERLINK("https://www.kayak.com/book/flight?code=osAiLBzSiI.ToX9mfccdpY.32846.7f516b2208c48a653011a5521f2c6aaf&amp;h=63d06d3f36ba&amp;sub=F295414718470124041E0d52b692874&amp;pageOrigin=F..RP.FE.M8", "Book Me!")</f>
        <v>0</v>
      </c>
    </row>
    <row r="565" spans="1:17">
      <c r="A565" s="2">
        <v>45883</v>
      </c>
      <c r="B565" t="s">
        <v>29</v>
      </c>
      <c r="C565" t="s">
        <v>114</v>
      </c>
      <c r="D565" t="s">
        <v>123</v>
      </c>
      <c r="E565">
        <v>1</v>
      </c>
      <c r="F565" t="s">
        <v>129</v>
      </c>
      <c r="G565" t="s">
        <v>132</v>
      </c>
      <c r="H565" s="2">
        <v>45886</v>
      </c>
      <c r="I565" t="s">
        <v>160</v>
      </c>
      <c r="J565" t="s">
        <v>201</v>
      </c>
      <c r="K565" t="s">
        <v>123</v>
      </c>
      <c r="L565">
        <v>0</v>
      </c>
      <c r="M565" t="s">
        <v>132</v>
      </c>
      <c r="N565" t="s">
        <v>129</v>
      </c>
      <c r="O565" t="s">
        <v>214</v>
      </c>
      <c r="P565" t="s">
        <v>300</v>
      </c>
      <c r="Q565">
        <f>HYPERLINK("https://www.kayak.com/book/flight?code=osAiLBzSiI.ToX9mfccdpY.26845.7f516b2208c48a653011a5521f2c6aaf&amp;h=503732d8694f&amp;sub=F295414720695802547E0f014a6a814&amp;pageOrigin=F..RP.FE.M8", "Book Me!")</f>
        <v>0</v>
      </c>
    </row>
    <row r="566" spans="1:17">
      <c r="A566" s="2">
        <v>45883</v>
      </c>
      <c r="B566" t="s">
        <v>29</v>
      </c>
      <c r="C566" t="s">
        <v>115</v>
      </c>
      <c r="D566" t="s">
        <v>123</v>
      </c>
      <c r="E566">
        <v>1</v>
      </c>
      <c r="F566" t="s">
        <v>129</v>
      </c>
      <c r="G566" t="s">
        <v>132</v>
      </c>
      <c r="H566" s="2">
        <v>45886</v>
      </c>
      <c r="I566" t="s">
        <v>160</v>
      </c>
      <c r="J566" t="s">
        <v>201</v>
      </c>
      <c r="K566" t="s">
        <v>123</v>
      </c>
      <c r="L566">
        <v>0</v>
      </c>
      <c r="M566" t="s">
        <v>132</v>
      </c>
      <c r="N566" t="s">
        <v>129</v>
      </c>
      <c r="O566" t="s">
        <v>213</v>
      </c>
      <c r="P566" t="s">
        <v>299</v>
      </c>
      <c r="Q566">
        <f>HYPERLINK("https://www.kayak.com/book/flight?code=osAiLBzSiI.ToX9mfccdpY.32846.70ba5150f29ac16700d3e780b0ad1392&amp;h=a50daa4fd7c3&amp;sub=F295414718878312025E0d52b692874&amp;pageOrigin=F..RP.FE.M9", "Book Me!")</f>
        <v>0</v>
      </c>
    </row>
    <row r="567" spans="1:17">
      <c r="A567" s="2">
        <v>45883</v>
      </c>
      <c r="B567" t="s">
        <v>29</v>
      </c>
      <c r="C567" t="s">
        <v>115</v>
      </c>
      <c r="D567" t="s">
        <v>123</v>
      </c>
      <c r="E567">
        <v>1</v>
      </c>
      <c r="F567" t="s">
        <v>129</v>
      </c>
      <c r="G567" t="s">
        <v>132</v>
      </c>
      <c r="H567" s="2">
        <v>45886</v>
      </c>
      <c r="I567" t="s">
        <v>160</v>
      </c>
      <c r="J567" t="s">
        <v>201</v>
      </c>
      <c r="K567" t="s">
        <v>123</v>
      </c>
      <c r="L567">
        <v>0</v>
      </c>
      <c r="M567" t="s">
        <v>132</v>
      </c>
      <c r="N567" t="s">
        <v>129</v>
      </c>
      <c r="O567" t="s">
        <v>214</v>
      </c>
      <c r="P567" t="s">
        <v>300</v>
      </c>
      <c r="Q567">
        <f>HYPERLINK("https://www.kayak.com/book/flight?code=osAiLBzSiI.ToX9mfccdpY.26845.70ba5150f29ac16700d3e780b0ad1392&amp;h=89fad1978e58&amp;sub=F295414721351938419E0f014a6a814&amp;pageOrigin=F..RP.FE.M9", "Book Me!")</f>
        <v>0</v>
      </c>
    </row>
    <row r="568" spans="1:17">
      <c r="A568" s="2">
        <v>45883</v>
      </c>
      <c r="B568" t="s">
        <v>24</v>
      </c>
      <c r="C568" t="s">
        <v>97</v>
      </c>
      <c r="D568" t="s">
        <v>123</v>
      </c>
      <c r="E568">
        <v>1</v>
      </c>
      <c r="F568" t="s">
        <v>129</v>
      </c>
      <c r="G568" t="s">
        <v>132</v>
      </c>
      <c r="H568" s="2">
        <v>45886</v>
      </c>
      <c r="I568" t="s">
        <v>160</v>
      </c>
      <c r="J568" t="s">
        <v>201</v>
      </c>
      <c r="K568" t="s">
        <v>123</v>
      </c>
      <c r="L568">
        <v>0</v>
      </c>
      <c r="M568" t="s">
        <v>132</v>
      </c>
      <c r="N568" t="s">
        <v>129</v>
      </c>
      <c r="O568" t="s">
        <v>213</v>
      </c>
      <c r="P568" t="s">
        <v>299</v>
      </c>
      <c r="Q568">
        <f>HYPERLINK("https://www.kayak.com/book/flight?code=osAiLBzSiI.ToX9mfccdpY.26845.58e930228546d7195d370ddb036fbe00&amp;h=dfe8bf9915dc&amp;sub=F8295268264740660800E0f014a6a814&amp;pageOrigin=F..RP.FE.M10", "Book Me!")</f>
        <v>0</v>
      </c>
    </row>
    <row r="569" spans="1:17">
      <c r="A569" s="2">
        <v>45883</v>
      </c>
      <c r="B569" t="s">
        <v>24</v>
      </c>
      <c r="C569" t="s">
        <v>97</v>
      </c>
      <c r="D569" t="s">
        <v>123</v>
      </c>
      <c r="E569">
        <v>1</v>
      </c>
      <c r="F569" t="s">
        <v>129</v>
      </c>
      <c r="G569" t="s">
        <v>132</v>
      </c>
      <c r="H569" s="2">
        <v>45886</v>
      </c>
      <c r="I569" t="s">
        <v>160</v>
      </c>
      <c r="J569" t="s">
        <v>201</v>
      </c>
      <c r="K569" t="s">
        <v>123</v>
      </c>
      <c r="L569">
        <v>0</v>
      </c>
      <c r="M569" t="s">
        <v>132</v>
      </c>
      <c r="N569" t="s">
        <v>129</v>
      </c>
      <c r="O569" t="s">
        <v>214</v>
      </c>
      <c r="P569" t="s">
        <v>300</v>
      </c>
      <c r="Q569">
        <f>HYPERLINK("https://www.kayak.com/book/flight?code=osAiLBzSiI.ToX9mfccdpY.32846.58e930228546d7195d370ddb036fbe00&amp;h=cab7b6172ced&amp;sub=F8295268264495216992E0d52b692874&amp;pageOrigin=F..RP.FE.M10", "Book Me!")</f>
        <v>0</v>
      </c>
    </row>
    <row r="570" spans="1:17">
      <c r="A570" s="2">
        <v>45883</v>
      </c>
      <c r="B570" t="s">
        <v>30</v>
      </c>
      <c r="C570" t="s">
        <v>42</v>
      </c>
      <c r="D570" t="s">
        <v>123</v>
      </c>
      <c r="E570">
        <v>1</v>
      </c>
      <c r="F570" t="s">
        <v>129</v>
      </c>
      <c r="G570" t="s">
        <v>132</v>
      </c>
      <c r="H570" s="2">
        <v>45886</v>
      </c>
      <c r="I570" t="s">
        <v>160</v>
      </c>
      <c r="J570" t="s">
        <v>201</v>
      </c>
      <c r="K570" t="s">
        <v>123</v>
      </c>
      <c r="L570">
        <v>0</v>
      </c>
      <c r="M570" t="s">
        <v>132</v>
      </c>
      <c r="N570" t="s">
        <v>129</v>
      </c>
      <c r="O570" t="s">
        <v>213</v>
      </c>
      <c r="P570" t="s">
        <v>299</v>
      </c>
      <c r="Q570">
        <f>HYPERLINK("https://www.kayak.com/book/flight?code=osAiLBzSiI.ToX9mfccdpY.32846.557f678cb7f538f7908918bfdf28dde2&amp;h=6fcc859d08f9&amp;sub=F8295268263746417856E0d52b692874&amp;pageOrigin=F..RP.FE.M12", "Book Me!")</f>
        <v>0</v>
      </c>
    </row>
    <row r="571" spans="1:17">
      <c r="A571" s="2">
        <v>45883</v>
      </c>
      <c r="B571" t="s">
        <v>30</v>
      </c>
      <c r="C571" t="s">
        <v>42</v>
      </c>
      <c r="D571" t="s">
        <v>123</v>
      </c>
      <c r="E571">
        <v>1</v>
      </c>
      <c r="F571" t="s">
        <v>129</v>
      </c>
      <c r="G571" t="s">
        <v>132</v>
      </c>
      <c r="H571" s="2">
        <v>45886</v>
      </c>
      <c r="I571" t="s">
        <v>160</v>
      </c>
      <c r="J571" t="s">
        <v>201</v>
      </c>
      <c r="K571" t="s">
        <v>123</v>
      </c>
      <c r="L571">
        <v>0</v>
      </c>
      <c r="M571" t="s">
        <v>132</v>
      </c>
      <c r="N571" t="s">
        <v>129</v>
      </c>
      <c r="O571" t="s">
        <v>214</v>
      </c>
      <c r="P571" t="s">
        <v>300</v>
      </c>
      <c r="Q571">
        <f>HYPERLINK("https://www.kayak.com/book/flight?code=osAiLBzSiI.ToX9mfccdpY.26845.557f678cb7f538f7908918bfdf28dde2&amp;h=26f4e53ba53a&amp;sub=F8295268266420305258E0f014a6a814&amp;pageOrigin=F..RP.FE.M12", "Book Me!")</f>
        <v>0</v>
      </c>
    </row>
    <row r="572" spans="1:17">
      <c r="A572" s="2">
        <v>45883</v>
      </c>
      <c r="B572" t="s">
        <v>24</v>
      </c>
      <c r="C572" t="s">
        <v>116</v>
      </c>
      <c r="D572" t="s">
        <v>123</v>
      </c>
      <c r="E572">
        <v>1</v>
      </c>
      <c r="F572" t="s">
        <v>129</v>
      </c>
      <c r="G572" t="s">
        <v>132</v>
      </c>
      <c r="H572" s="2">
        <v>45886</v>
      </c>
      <c r="I572" t="s">
        <v>160</v>
      </c>
      <c r="J572" t="s">
        <v>201</v>
      </c>
      <c r="K572" t="s">
        <v>123</v>
      </c>
      <c r="L572">
        <v>0</v>
      </c>
      <c r="M572" t="s">
        <v>132</v>
      </c>
      <c r="N572" t="s">
        <v>129</v>
      </c>
      <c r="O572" t="s">
        <v>213</v>
      </c>
      <c r="P572" t="s">
        <v>278</v>
      </c>
      <c r="Q572">
        <f>HYPERLINK("https://www.kayak.com/book/flight?code=osAiLBzSiI.ToX9mfccdpY.28844.e40dcae62c7ad51117ed3d82a616f7e9&amp;h=309f536b4714&amp;sub=F8295268263300005955E090f0fb8599&amp;pageOrigin=F..RP.FE.M13", "Book Me!")</f>
        <v>0</v>
      </c>
    </row>
    <row r="573" spans="1:17">
      <c r="A573" s="2">
        <v>45883</v>
      </c>
      <c r="B573" t="s">
        <v>24</v>
      </c>
      <c r="C573" t="s">
        <v>116</v>
      </c>
      <c r="D573" t="s">
        <v>123</v>
      </c>
      <c r="E573">
        <v>1</v>
      </c>
      <c r="F573" t="s">
        <v>129</v>
      </c>
      <c r="G573" t="s">
        <v>132</v>
      </c>
      <c r="H573" s="2">
        <v>45886</v>
      </c>
      <c r="I573" t="s">
        <v>160</v>
      </c>
      <c r="J573" t="s">
        <v>201</v>
      </c>
      <c r="K573" t="s">
        <v>123</v>
      </c>
      <c r="L573">
        <v>0</v>
      </c>
      <c r="M573" t="s">
        <v>132</v>
      </c>
      <c r="N573" t="s">
        <v>129</v>
      </c>
      <c r="O573" t="s">
        <v>214</v>
      </c>
      <c r="P573" t="s">
        <v>301</v>
      </c>
      <c r="Q573">
        <f>HYPERLINK("https://www.kayak.com/book/flight?code=osAiLBzSiI.ToX9mfccdpY.34845.e40dcae62c7ad51117ed3d82a616f7e9&amp;h=8dcf61963fcf&amp;sub=F8295268267012070904E0d5222c0c1d&amp;pageOrigin=F..RP.FE.M13", "Book Me!")</f>
        <v>0</v>
      </c>
    </row>
    <row r="574" spans="1:17">
      <c r="A574" s="2">
        <v>45883</v>
      </c>
      <c r="B574" t="s">
        <v>67</v>
      </c>
      <c r="C574" t="s">
        <v>96</v>
      </c>
      <c r="D574" t="s">
        <v>123</v>
      </c>
      <c r="E574">
        <v>1</v>
      </c>
      <c r="F574" t="s">
        <v>129</v>
      </c>
      <c r="G574" t="s">
        <v>132</v>
      </c>
      <c r="H574" s="2">
        <v>45886</v>
      </c>
      <c r="I574" t="s">
        <v>160</v>
      </c>
      <c r="J574" t="s">
        <v>201</v>
      </c>
      <c r="K574" t="s">
        <v>123</v>
      </c>
      <c r="L574">
        <v>0</v>
      </c>
      <c r="M574" t="s">
        <v>132</v>
      </c>
      <c r="N574" t="s">
        <v>129</v>
      </c>
      <c r="O574" t="s">
        <v>213</v>
      </c>
      <c r="P574" t="s">
        <v>278</v>
      </c>
      <c r="Q574">
        <f>HYPERLINK("https://www.kayak.com/book/flight?code=osAiLBzSiI.ToX9mfccdpY.34845.3f4ace7c6c42a868fce443e58e72c70d&amp;h=a50b415f3afb&amp;sub=F-2044164634719113265E0d5222c0c1d&amp;pageOrigin=F..RP.FE.M14", "Book Me!")</f>
        <v>0</v>
      </c>
    </row>
    <row r="575" spans="1:17">
      <c r="A575" s="2">
        <v>45883</v>
      </c>
      <c r="B575" t="s">
        <v>67</v>
      </c>
      <c r="C575" t="s">
        <v>96</v>
      </c>
      <c r="D575" t="s">
        <v>123</v>
      </c>
      <c r="E575">
        <v>1</v>
      </c>
      <c r="F575" t="s">
        <v>129</v>
      </c>
      <c r="G575" t="s">
        <v>132</v>
      </c>
      <c r="H575" s="2">
        <v>45886</v>
      </c>
      <c r="I575" t="s">
        <v>160</v>
      </c>
      <c r="J575" t="s">
        <v>201</v>
      </c>
      <c r="K575" t="s">
        <v>123</v>
      </c>
      <c r="L575">
        <v>0</v>
      </c>
      <c r="M575" t="s">
        <v>132</v>
      </c>
      <c r="N575" t="s">
        <v>129</v>
      </c>
      <c r="O575" t="s">
        <v>214</v>
      </c>
      <c r="P575" t="s">
        <v>301</v>
      </c>
      <c r="Q575">
        <f>HYPERLINK("https://www.kayak.com/book/flight?code=osAiLBzSiI.ToX9mfccdpY.28844.3f4ace7c6c42a868fce443e58e72c70d&amp;h=c1645928528f&amp;sub=F-2044164636265088389E090f0fb8599&amp;pageOrigin=F..RP.FE.M14", "Book Me!")</f>
        <v>0</v>
      </c>
    </row>
    <row r="576" spans="1:17">
      <c r="A576" s="2">
        <v>45883</v>
      </c>
      <c r="B576" t="s">
        <v>62</v>
      </c>
      <c r="C576" t="s">
        <v>113</v>
      </c>
      <c r="D576" t="s">
        <v>123</v>
      </c>
      <c r="E576">
        <v>0</v>
      </c>
      <c r="F576" t="s">
        <v>129</v>
      </c>
      <c r="G576" t="s">
        <v>132</v>
      </c>
      <c r="H576" s="2">
        <v>45886</v>
      </c>
      <c r="I576" t="s">
        <v>146</v>
      </c>
      <c r="J576" t="s">
        <v>202</v>
      </c>
      <c r="K576" t="s">
        <v>123</v>
      </c>
      <c r="L576">
        <v>1</v>
      </c>
      <c r="M576" t="s">
        <v>132</v>
      </c>
      <c r="N576" t="s">
        <v>129</v>
      </c>
      <c r="O576" t="s">
        <v>214</v>
      </c>
      <c r="P576" t="s">
        <v>301</v>
      </c>
      <c r="Q576">
        <f>HYPERLINK("https://www.kayak.com/book/flight?code=osAiLBzSiI.ToX9mfccdpY.34846.c44e5371bb08f1156d1e419e7e325db9&amp;h=08641eae51f7&amp;sub=F-7735324272543020293E0bfb3051ec4&amp;pageOrigin=F..RP.FE.M15", "Book Me!")</f>
        <v>0</v>
      </c>
    </row>
    <row r="577" spans="1:17">
      <c r="A577" s="2">
        <v>45883</v>
      </c>
      <c r="B577" t="s">
        <v>62</v>
      </c>
      <c r="C577" t="s">
        <v>113</v>
      </c>
      <c r="D577" t="s">
        <v>123</v>
      </c>
      <c r="E577">
        <v>0</v>
      </c>
      <c r="F577" t="s">
        <v>129</v>
      </c>
      <c r="G577" t="s">
        <v>132</v>
      </c>
      <c r="H577" s="2">
        <v>45886</v>
      </c>
      <c r="I577" t="s">
        <v>146</v>
      </c>
      <c r="J577" t="s">
        <v>202</v>
      </c>
      <c r="K577" t="s">
        <v>123</v>
      </c>
      <c r="L577">
        <v>1</v>
      </c>
      <c r="M577" t="s">
        <v>132</v>
      </c>
      <c r="N577" t="s">
        <v>129</v>
      </c>
      <c r="O577" t="s">
        <v>217</v>
      </c>
      <c r="P577" t="s">
        <v>302</v>
      </c>
      <c r="Q577">
        <f>HYPERLINK("https://www.kayak.com/book/flight?code=osAiLBzSiI.ToX9mfccdpY.37845.c44e5371bb08f1156d1e419e7e325db9&amp;h=d7e3474a6876&amp;sub=F-7735324271607587723P09f6787c98f&amp;pageOrigin=F..RP.FE.M15", "Book Me!")</f>
        <v>0</v>
      </c>
    </row>
    <row r="578" spans="1:17">
      <c r="A578" s="2">
        <v>45883</v>
      </c>
      <c r="B578" t="s">
        <v>62</v>
      </c>
      <c r="C578" t="s">
        <v>113</v>
      </c>
      <c r="D578" t="s">
        <v>123</v>
      </c>
      <c r="E578">
        <v>0</v>
      </c>
      <c r="F578" t="s">
        <v>129</v>
      </c>
      <c r="G578" t="s">
        <v>132</v>
      </c>
      <c r="H578" s="2">
        <v>45886</v>
      </c>
      <c r="I578" t="s">
        <v>34</v>
      </c>
      <c r="J578" t="s">
        <v>203</v>
      </c>
      <c r="K578" t="s">
        <v>123</v>
      </c>
      <c r="L578">
        <v>1</v>
      </c>
      <c r="M578" t="s">
        <v>132</v>
      </c>
      <c r="N578" t="s">
        <v>129</v>
      </c>
      <c r="O578" t="s">
        <v>214</v>
      </c>
      <c r="P578" t="s">
        <v>303</v>
      </c>
      <c r="Q578">
        <f>HYPERLINK("https://www.kayak.com/book/flight?code=osAiLBzSiI.ToX9mfccdpY.42845.29e9386b3051b24b3ba9dd507e4cfcb2&amp;h=672ea3a3c7e4&amp;sub=F-7735324273388944053P0cab7295360&amp;pageOrigin=F..RP.FE.M17", "Book Me!")</f>
        <v>0</v>
      </c>
    </row>
    <row r="579" spans="1:17">
      <c r="A579" s="2">
        <v>45883</v>
      </c>
      <c r="B579" t="s">
        <v>62</v>
      </c>
      <c r="C579" t="s">
        <v>113</v>
      </c>
      <c r="D579" t="s">
        <v>123</v>
      </c>
      <c r="E579">
        <v>0</v>
      </c>
      <c r="F579" t="s">
        <v>129</v>
      </c>
      <c r="G579" t="s">
        <v>132</v>
      </c>
      <c r="H579" s="2">
        <v>45886</v>
      </c>
      <c r="I579" t="s">
        <v>34</v>
      </c>
      <c r="J579" t="s">
        <v>203</v>
      </c>
      <c r="K579" t="s">
        <v>123</v>
      </c>
      <c r="L579">
        <v>1</v>
      </c>
      <c r="M579" t="s">
        <v>132</v>
      </c>
      <c r="N579" t="s">
        <v>129</v>
      </c>
      <c r="O579" t="s">
        <v>217</v>
      </c>
      <c r="P579" t="s">
        <v>304</v>
      </c>
      <c r="Q579">
        <f>HYPERLINK("https://www.kayak.com/book/flight?code=osAiLBzSiI.ToX9mfccdpY.39846.29e9386b3051b24b3ba9dd507e4cfcb2&amp;h=7bb9957bfae8&amp;sub=F-7735324272015060976E0eae3eefd63&amp;pageOrigin=F..RP.FE.M17", "Book Me!")</f>
        <v>0</v>
      </c>
    </row>
    <row r="580" spans="1:17">
      <c r="A580" s="2">
        <v>45883</v>
      </c>
      <c r="B580" t="s">
        <v>68</v>
      </c>
      <c r="C580" t="s">
        <v>96</v>
      </c>
      <c r="D580" t="s">
        <v>123</v>
      </c>
      <c r="E580">
        <v>1</v>
      </c>
      <c r="F580" t="s">
        <v>129</v>
      </c>
      <c r="G580" t="s">
        <v>132</v>
      </c>
      <c r="H580" s="2">
        <v>45886</v>
      </c>
      <c r="I580" t="s">
        <v>160</v>
      </c>
      <c r="J580" t="s">
        <v>201</v>
      </c>
      <c r="K580" t="s">
        <v>123</v>
      </c>
      <c r="L580">
        <v>0</v>
      </c>
      <c r="M580" t="s">
        <v>132</v>
      </c>
      <c r="N580" t="s">
        <v>129</v>
      </c>
      <c r="O580" t="s">
        <v>214</v>
      </c>
      <c r="P580" t="s">
        <v>303</v>
      </c>
      <c r="Q580">
        <f>HYPERLINK("https://www.kayak.com/book/flight?code=osAiLBzSiI.ToX9mfccdpY.39845.9bff6b725c54c921684195e4a901fb00&amp;h=4dfde78b8eed&amp;sub=F-2044164632488648824E0936a84122f&amp;pageOrigin=F..RP.FE.M18", "Book Me!")</f>
        <v>0</v>
      </c>
    </row>
    <row r="581" spans="1:17">
      <c r="A581" s="2">
        <v>45883</v>
      </c>
      <c r="B581" t="s">
        <v>68</v>
      </c>
      <c r="C581" t="s">
        <v>96</v>
      </c>
      <c r="D581" t="s">
        <v>123</v>
      </c>
      <c r="E581">
        <v>1</v>
      </c>
      <c r="F581" t="s">
        <v>129</v>
      </c>
      <c r="G581" t="s">
        <v>132</v>
      </c>
      <c r="H581" s="2">
        <v>45886</v>
      </c>
      <c r="I581" t="s">
        <v>160</v>
      </c>
      <c r="J581" t="s">
        <v>201</v>
      </c>
      <c r="K581" t="s">
        <v>123</v>
      </c>
      <c r="L581">
        <v>0</v>
      </c>
      <c r="M581" t="s">
        <v>132</v>
      </c>
      <c r="N581" t="s">
        <v>129</v>
      </c>
      <c r="O581" t="s">
        <v>217</v>
      </c>
      <c r="P581" t="s">
        <v>304</v>
      </c>
      <c r="Q581">
        <f>HYPERLINK("https://www.kayak.com/book/flight?code=osAiLBzSiI.ToX9mfccdpY.42845.9bff6b725c54c921684195e4a901fb00&amp;h=3cab970a2919&amp;sub=F-2044164632736469889P0914b02f71d&amp;pageOrigin=F..RP.FE.M18", "Book Me!")</f>
        <v>0</v>
      </c>
    </row>
    <row r="582" spans="1:17">
      <c r="A582" s="2">
        <v>45883</v>
      </c>
      <c r="B582" t="s">
        <v>62</v>
      </c>
      <c r="C582" t="s">
        <v>113</v>
      </c>
      <c r="D582" t="s">
        <v>123</v>
      </c>
      <c r="E582">
        <v>0</v>
      </c>
      <c r="F582" t="s">
        <v>129</v>
      </c>
      <c r="G582" t="s">
        <v>132</v>
      </c>
      <c r="H582" s="2">
        <v>45886</v>
      </c>
      <c r="I582" t="s">
        <v>53</v>
      </c>
      <c r="J582" t="s">
        <v>204</v>
      </c>
      <c r="K582" t="s">
        <v>123</v>
      </c>
      <c r="L582">
        <v>1</v>
      </c>
      <c r="M582" t="s">
        <v>132</v>
      </c>
      <c r="N582" t="s">
        <v>129</v>
      </c>
      <c r="O582" t="s">
        <v>214</v>
      </c>
      <c r="P582" t="s">
        <v>301</v>
      </c>
      <c r="Q582">
        <f>HYPERLINK("https://www.kayak.com/book/flight?code=osAiLBzSiI.ToX9mfccdpY.34846.64772110594dbfc071e631c599155d16&amp;h=35224f678f88&amp;sub=F-7735324272015746747E0bfb3051ec4&amp;pageOrigin=F..RP.FE.M19", "Book Me!")</f>
        <v>0</v>
      </c>
    </row>
    <row r="583" spans="1:17">
      <c r="A583" s="2">
        <v>45883</v>
      </c>
      <c r="B583" t="s">
        <v>62</v>
      </c>
      <c r="C583" t="s">
        <v>113</v>
      </c>
      <c r="D583" t="s">
        <v>123</v>
      </c>
      <c r="E583">
        <v>0</v>
      </c>
      <c r="F583" t="s">
        <v>129</v>
      </c>
      <c r="G583" t="s">
        <v>132</v>
      </c>
      <c r="H583" s="2">
        <v>45886</v>
      </c>
      <c r="I583" t="s">
        <v>53</v>
      </c>
      <c r="J583" t="s">
        <v>204</v>
      </c>
      <c r="K583" t="s">
        <v>123</v>
      </c>
      <c r="L583">
        <v>1</v>
      </c>
      <c r="M583" t="s">
        <v>132</v>
      </c>
      <c r="N583" t="s">
        <v>129</v>
      </c>
      <c r="O583" t="s">
        <v>217</v>
      </c>
      <c r="P583" t="s">
        <v>302</v>
      </c>
      <c r="Q583">
        <f>HYPERLINK("https://www.kayak.com/book/flight?code=osAiLBzSiI.ToX9mfccdpY.37845.64772110594dbfc071e631c599155d16&amp;h=233665bb29c8&amp;sub=F-7735324274259601695P09f6787c98f&amp;pageOrigin=F..RP.FE.M19", "Book Me!")</f>
        <v>0</v>
      </c>
    </row>
    <row r="584" spans="1:17">
      <c r="A584" s="2">
        <v>45882</v>
      </c>
      <c r="B584" t="s">
        <v>62</v>
      </c>
      <c r="C584" t="s">
        <v>113</v>
      </c>
      <c r="D584" t="s">
        <v>123</v>
      </c>
      <c r="E584">
        <v>0</v>
      </c>
      <c r="F584" t="s">
        <v>129</v>
      </c>
      <c r="G584" t="s">
        <v>132</v>
      </c>
      <c r="H584" s="2">
        <v>45886</v>
      </c>
      <c r="I584" t="s">
        <v>160</v>
      </c>
      <c r="J584" t="s">
        <v>201</v>
      </c>
      <c r="K584" t="s">
        <v>123</v>
      </c>
      <c r="L584">
        <v>0</v>
      </c>
      <c r="M584" t="s">
        <v>132</v>
      </c>
      <c r="N584" t="s">
        <v>129</v>
      </c>
      <c r="O584" t="s">
        <v>213</v>
      </c>
      <c r="P584" t="s">
        <v>293</v>
      </c>
      <c r="Q584">
        <f>HYPERLINK("https://www.kayak.com/book/flight?code=osACKugE3a.ToX9mfccdpY.25895.a65205abd94477e4055ce8997ab15f6a&amp;h=e67a6d884cf6&amp;sub=F-2877572635884836795E0f384a6df76&amp;pageOrigin=F..RP.FE.M1", "Book Me!")</f>
        <v>0</v>
      </c>
    </row>
    <row r="585" spans="1:17">
      <c r="A585" s="2">
        <v>45882</v>
      </c>
      <c r="B585" t="s">
        <v>62</v>
      </c>
      <c r="C585" t="s">
        <v>113</v>
      </c>
      <c r="D585" t="s">
        <v>123</v>
      </c>
      <c r="E585">
        <v>0</v>
      </c>
      <c r="F585" t="s">
        <v>129</v>
      </c>
      <c r="G585" t="s">
        <v>132</v>
      </c>
      <c r="H585" s="2">
        <v>45886</v>
      </c>
      <c r="I585" t="s">
        <v>160</v>
      </c>
      <c r="J585" t="s">
        <v>201</v>
      </c>
      <c r="K585" t="s">
        <v>123</v>
      </c>
      <c r="L585">
        <v>0</v>
      </c>
      <c r="M585" t="s">
        <v>132</v>
      </c>
      <c r="N585" t="s">
        <v>129</v>
      </c>
      <c r="O585" t="s">
        <v>214</v>
      </c>
      <c r="P585" t="s">
        <v>294</v>
      </c>
      <c r="Q585">
        <f>HYPERLINK("https://www.kayak.com/book/flight?code=osACKugE3a.ToX9mfccdpY.31896.a65205abd94477e4055ce8997ab15f6a&amp;h=4a9885bfcbb1&amp;sub=F-2877572635816657866E09608a04e1a&amp;pageOrigin=F..RP.FE.M1", "Book Me!")</f>
        <v>0</v>
      </c>
    </row>
    <row r="586" spans="1:17">
      <c r="A586" s="2">
        <v>45882</v>
      </c>
      <c r="B586" t="s">
        <v>63</v>
      </c>
      <c r="C586" t="s">
        <v>88</v>
      </c>
      <c r="D586" t="s">
        <v>122</v>
      </c>
      <c r="E586">
        <v>1</v>
      </c>
      <c r="F586" t="s">
        <v>129</v>
      </c>
      <c r="G586" t="s">
        <v>132</v>
      </c>
      <c r="H586" s="2">
        <v>45886</v>
      </c>
      <c r="I586" t="s">
        <v>142</v>
      </c>
      <c r="J586" t="s">
        <v>198</v>
      </c>
      <c r="K586" t="s">
        <v>122</v>
      </c>
      <c r="L586">
        <v>1</v>
      </c>
      <c r="M586" t="s">
        <v>132</v>
      </c>
      <c r="N586" t="s">
        <v>129</v>
      </c>
      <c r="O586" t="s">
        <v>213</v>
      </c>
      <c r="P586" t="s">
        <v>295</v>
      </c>
      <c r="Q586">
        <f>HYPERLINK("https://www.kayak.com/book/flight?code=osACKugE3a.sIt2B02c_IY.42694.1e48f7f0463891cdbf72e331e94c614f&amp;h=681e7013df42&amp;sub=F5684179016231513311E0a4a1ba0d08&amp;pageOrigin=F..RP.FE.M2", "Book Me!")</f>
        <v>0</v>
      </c>
    </row>
    <row r="587" spans="1:17">
      <c r="A587" s="2">
        <v>45882</v>
      </c>
      <c r="B587" t="s">
        <v>63</v>
      </c>
      <c r="C587" t="s">
        <v>88</v>
      </c>
      <c r="D587" t="s">
        <v>122</v>
      </c>
      <c r="E587">
        <v>1</v>
      </c>
      <c r="F587" t="s">
        <v>129</v>
      </c>
      <c r="G587" t="s">
        <v>132</v>
      </c>
      <c r="H587" s="2">
        <v>45886</v>
      </c>
      <c r="I587" t="s">
        <v>142</v>
      </c>
      <c r="J587" t="s">
        <v>198</v>
      </c>
      <c r="K587" t="s">
        <v>122</v>
      </c>
      <c r="L587">
        <v>1</v>
      </c>
      <c r="M587" t="s">
        <v>132</v>
      </c>
      <c r="N587" t="s">
        <v>129</v>
      </c>
      <c r="O587" t="s">
        <v>214</v>
      </c>
      <c r="P587" t="s">
        <v>296</v>
      </c>
      <c r="Q587">
        <f>HYPERLINK("https://www.kayak.com/book/flight?code=osACKugE3a.sIt2B02c_IY.36695.1e48f7f0463891cdbf72e331e94c614f&amp;h=963f9fe247d5&amp;sub=F5684179013699264189E03b1c8b0a8c&amp;pageOrigin=F..RP.FE.M2", "Book Me!")</f>
        <v>0</v>
      </c>
    </row>
    <row r="588" spans="1:17">
      <c r="A588" s="2">
        <v>45882</v>
      </c>
      <c r="B588" t="s">
        <v>66</v>
      </c>
      <c r="C588" t="s">
        <v>104</v>
      </c>
      <c r="D588" t="s">
        <v>122</v>
      </c>
      <c r="E588">
        <v>1</v>
      </c>
      <c r="F588" t="s">
        <v>129</v>
      </c>
      <c r="G588" t="s">
        <v>132</v>
      </c>
      <c r="H588" s="2">
        <v>45886</v>
      </c>
      <c r="I588" t="s">
        <v>142</v>
      </c>
      <c r="J588" t="s">
        <v>198</v>
      </c>
      <c r="K588" t="s">
        <v>122</v>
      </c>
      <c r="L588">
        <v>1</v>
      </c>
      <c r="M588" t="s">
        <v>132</v>
      </c>
      <c r="N588" t="s">
        <v>129</v>
      </c>
      <c r="O588" t="s">
        <v>213</v>
      </c>
      <c r="P588" t="s">
        <v>295</v>
      </c>
      <c r="Q588">
        <f>HYPERLINK("https://www.kayak.com/book/flight?code=osACKugE3a.sIt2B02c_IY.42694.146e6dece035917453dd0b2f48d5e177&amp;h=399dc1fd2b61&amp;sub=F5684179014520686929E0a4a1ba0d08&amp;pageOrigin=F..RP.FE.M3", "Book Me!")</f>
        <v>0</v>
      </c>
    </row>
    <row r="589" spans="1:17">
      <c r="A589" s="2">
        <v>45882</v>
      </c>
      <c r="B589" t="s">
        <v>66</v>
      </c>
      <c r="C589" t="s">
        <v>104</v>
      </c>
      <c r="D589" t="s">
        <v>122</v>
      </c>
      <c r="E589">
        <v>1</v>
      </c>
      <c r="F589" t="s">
        <v>129</v>
      </c>
      <c r="G589" t="s">
        <v>132</v>
      </c>
      <c r="H589" s="2">
        <v>45886</v>
      </c>
      <c r="I589" t="s">
        <v>142</v>
      </c>
      <c r="J589" t="s">
        <v>198</v>
      </c>
      <c r="K589" t="s">
        <v>122</v>
      </c>
      <c r="L589">
        <v>1</v>
      </c>
      <c r="M589" t="s">
        <v>132</v>
      </c>
      <c r="N589" t="s">
        <v>129</v>
      </c>
      <c r="O589" t="s">
        <v>214</v>
      </c>
      <c r="P589" t="s">
        <v>296</v>
      </c>
      <c r="Q589">
        <f>HYPERLINK("https://www.kayak.com/book/flight?code=osACKugE3a.sIt2B02c_IY.36695.146e6dece035917453dd0b2f48d5e177&amp;h=921bb0626b32&amp;sub=F5684179014521261001E03b1c8b0a8c&amp;pageOrigin=F..RP.FE.M3", "Book Me!")</f>
        <v>0</v>
      </c>
    </row>
    <row r="590" spans="1:17">
      <c r="A590" s="2">
        <v>45882</v>
      </c>
      <c r="B590" t="s">
        <v>29</v>
      </c>
      <c r="C590" t="s">
        <v>114</v>
      </c>
      <c r="D590" t="s">
        <v>123</v>
      </c>
      <c r="E590">
        <v>1</v>
      </c>
      <c r="F590" t="s">
        <v>129</v>
      </c>
      <c r="G590" t="s">
        <v>132</v>
      </c>
      <c r="H590" s="2">
        <v>45886</v>
      </c>
      <c r="I590" t="s">
        <v>160</v>
      </c>
      <c r="J590" t="s">
        <v>201</v>
      </c>
      <c r="K590" t="s">
        <v>123</v>
      </c>
      <c r="L590">
        <v>0</v>
      </c>
      <c r="M590" t="s">
        <v>132</v>
      </c>
      <c r="N590" t="s">
        <v>129</v>
      </c>
      <c r="O590" t="s">
        <v>213</v>
      </c>
      <c r="P590" t="s">
        <v>299</v>
      </c>
      <c r="Q590">
        <f>HYPERLINK("https://www.kayak.com/book/flight?code=osACKugE3a.ToX9mfccdpY.32846.13c2119fe356d5374dddf517adf53f04&amp;h=5084f24331eb&amp;sub=F-151410316602206495E0d52b692874&amp;pageOrigin=F..RP.FE.M5", "Book Me!")</f>
        <v>0</v>
      </c>
    </row>
    <row r="591" spans="1:17">
      <c r="A591" s="2">
        <v>45882</v>
      </c>
      <c r="B591" t="s">
        <v>29</v>
      </c>
      <c r="C591" t="s">
        <v>114</v>
      </c>
      <c r="D591" t="s">
        <v>123</v>
      </c>
      <c r="E591">
        <v>1</v>
      </c>
      <c r="F591" t="s">
        <v>129</v>
      </c>
      <c r="G591" t="s">
        <v>132</v>
      </c>
      <c r="H591" s="2">
        <v>45886</v>
      </c>
      <c r="I591" t="s">
        <v>160</v>
      </c>
      <c r="J591" t="s">
        <v>201</v>
      </c>
      <c r="K591" t="s">
        <v>123</v>
      </c>
      <c r="L591">
        <v>0</v>
      </c>
      <c r="M591" t="s">
        <v>132</v>
      </c>
      <c r="N591" t="s">
        <v>129</v>
      </c>
      <c r="O591" t="s">
        <v>214</v>
      </c>
      <c r="P591" t="s">
        <v>300</v>
      </c>
      <c r="Q591">
        <f>HYPERLINK("https://www.kayak.com/book/flight?code=osACKugE3a.ToX9mfccdpY.26845.13c2119fe356d5374dddf517adf53f04&amp;h=996d3bed18d3&amp;sub=F-151410316927199905E0f014a6a814&amp;pageOrigin=F..RP.FE.M5", "Book Me!")</f>
        <v>0</v>
      </c>
    </row>
    <row r="592" spans="1:17">
      <c r="A592" s="2">
        <v>45882</v>
      </c>
      <c r="B592" t="s">
        <v>24</v>
      </c>
      <c r="C592" t="s">
        <v>116</v>
      </c>
      <c r="D592" t="s">
        <v>123</v>
      </c>
      <c r="E592">
        <v>1</v>
      </c>
      <c r="F592" t="s">
        <v>129</v>
      </c>
      <c r="G592" t="s">
        <v>132</v>
      </c>
      <c r="H592" s="2">
        <v>45886</v>
      </c>
      <c r="I592" t="s">
        <v>160</v>
      </c>
      <c r="J592" t="s">
        <v>201</v>
      </c>
      <c r="K592" t="s">
        <v>123</v>
      </c>
      <c r="L592">
        <v>0</v>
      </c>
      <c r="M592" t="s">
        <v>132</v>
      </c>
      <c r="N592" t="s">
        <v>129</v>
      </c>
      <c r="O592" t="s">
        <v>213</v>
      </c>
      <c r="P592" t="s">
        <v>299</v>
      </c>
      <c r="Q592">
        <f>HYPERLINK("https://www.kayak.com/book/flight?code=osACKugE3a.ToX9mfccdpY.32846.a8810f557eca973a7bf51e8ebf9c75d4&amp;h=6489e272b7bf&amp;sub=F-8439422959685597029E0d52b692874&amp;pageOrigin=F..RP.FE.M7", "Book Me!")</f>
        <v>0</v>
      </c>
    </row>
    <row r="593" spans="1:17">
      <c r="A593" s="2">
        <v>45882</v>
      </c>
      <c r="B593" t="s">
        <v>24</v>
      </c>
      <c r="C593" t="s">
        <v>116</v>
      </c>
      <c r="D593" t="s">
        <v>123</v>
      </c>
      <c r="E593">
        <v>1</v>
      </c>
      <c r="F593" t="s">
        <v>129</v>
      </c>
      <c r="G593" t="s">
        <v>132</v>
      </c>
      <c r="H593" s="2">
        <v>45886</v>
      </c>
      <c r="I593" t="s">
        <v>160</v>
      </c>
      <c r="J593" t="s">
        <v>201</v>
      </c>
      <c r="K593" t="s">
        <v>123</v>
      </c>
      <c r="L593">
        <v>0</v>
      </c>
      <c r="M593" t="s">
        <v>132</v>
      </c>
      <c r="N593" t="s">
        <v>129</v>
      </c>
      <c r="O593" t="s">
        <v>214</v>
      </c>
      <c r="P593" t="s">
        <v>300</v>
      </c>
      <c r="Q593">
        <f>HYPERLINK("https://www.kayak.com/book/flight?code=osACKugE3a.ToX9mfccdpY.26845.a8810f557eca973a7bf51e8ebf9c75d4&amp;h=336b803ee58a&amp;sub=F-8439422956533198547E0f014a6a814&amp;pageOrigin=F..RP.FE.M7", "Book Me!")</f>
        <v>0</v>
      </c>
    </row>
    <row r="594" spans="1:17">
      <c r="A594" s="2">
        <v>45882</v>
      </c>
      <c r="B594" t="s">
        <v>69</v>
      </c>
      <c r="C594" t="s">
        <v>94</v>
      </c>
      <c r="D594" t="s">
        <v>123</v>
      </c>
      <c r="E594">
        <v>1</v>
      </c>
      <c r="F594" t="s">
        <v>129</v>
      </c>
      <c r="G594" t="s">
        <v>132</v>
      </c>
      <c r="H594" s="2">
        <v>45886</v>
      </c>
      <c r="I594" t="s">
        <v>160</v>
      </c>
      <c r="J594" t="s">
        <v>201</v>
      </c>
      <c r="K594" t="s">
        <v>123</v>
      </c>
      <c r="L594">
        <v>0</v>
      </c>
      <c r="M594" t="s">
        <v>132</v>
      </c>
      <c r="N594" t="s">
        <v>129</v>
      </c>
      <c r="O594" t="s">
        <v>213</v>
      </c>
      <c r="P594" t="s">
        <v>299</v>
      </c>
      <c r="Q594">
        <f>HYPERLINK("https://www.kayak.com/book/flight?code=osACKugE3a.ToX9mfccdpY.32846.05136bb66a81b28922da9d3e22f69732&amp;h=2695de164075&amp;sub=F-2877572634471311394E0d52b692874&amp;pageOrigin=F..RP.FE.M8", "Book Me!")</f>
        <v>0</v>
      </c>
    </row>
    <row r="595" spans="1:17">
      <c r="A595" s="2">
        <v>45882</v>
      </c>
      <c r="B595" t="s">
        <v>69</v>
      </c>
      <c r="C595" t="s">
        <v>94</v>
      </c>
      <c r="D595" t="s">
        <v>123</v>
      </c>
      <c r="E595">
        <v>1</v>
      </c>
      <c r="F595" t="s">
        <v>129</v>
      </c>
      <c r="G595" t="s">
        <v>132</v>
      </c>
      <c r="H595" s="2">
        <v>45886</v>
      </c>
      <c r="I595" t="s">
        <v>160</v>
      </c>
      <c r="J595" t="s">
        <v>201</v>
      </c>
      <c r="K595" t="s">
        <v>123</v>
      </c>
      <c r="L595">
        <v>0</v>
      </c>
      <c r="M595" t="s">
        <v>132</v>
      </c>
      <c r="N595" t="s">
        <v>129</v>
      </c>
      <c r="O595" t="s">
        <v>214</v>
      </c>
      <c r="P595" t="s">
        <v>300</v>
      </c>
      <c r="Q595">
        <f>HYPERLINK("https://www.kayak.com/book/flight?code=osACKugE3a.ToX9mfccdpY.26845.05136bb66a81b28922da9d3e22f69732&amp;h=480cf7d22f9b&amp;sub=F-2877572634241306660E0f014a6a814&amp;pageOrigin=F..RP.FE.M8", "Book Me!")</f>
        <v>0</v>
      </c>
    </row>
    <row r="596" spans="1:17">
      <c r="A596" s="2">
        <v>45882</v>
      </c>
      <c r="B596" t="s">
        <v>29</v>
      </c>
      <c r="C596" t="s">
        <v>115</v>
      </c>
      <c r="D596" t="s">
        <v>123</v>
      </c>
      <c r="E596">
        <v>1</v>
      </c>
      <c r="F596" t="s">
        <v>129</v>
      </c>
      <c r="G596" t="s">
        <v>132</v>
      </c>
      <c r="H596" s="2">
        <v>45886</v>
      </c>
      <c r="I596" t="s">
        <v>160</v>
      </c>
      <c r="J596" t="s">
        <v>201</v>
      </c>
      <c r="K596" t="s">
        <v>123</v>
      </c>
      <c r="L596">
        <v>0</v>
      </c>
      <c r="M596" t="s">
        <v>132</v>
      </c>
      <c r="N596" t="s">
        <v>129</v>
      </c>
      <c r="O596" t="s">
        <v>213</v>
      </c>
      <c r="P596" t="s">
        <v>299</v>
      </c>
      <c r="Q596">
        <f>HYPERLINK("https://www.kayak.com/book/flight?code=osACKugE3a.ToX9mfccdpY.26845.eb778a2938e2b91817515235ac5b4983&amp;h=8d8b7387f3df&amp;sub=F-151410317362141161E0f014a6a814&amp;pageOrigin=F..RP.FE.M9", "Book Me!")</f>
        <v>0</v>
      </c>
    </row>
    <row r="597" spans="1:17">
      <c r="A597" s="2">
        <v>45882</v>
      </c>
      <c r="B597" t="s">
        <v>29</v>
      </c>
      <c r="C597" t="s">
        <v>115</v>
      </c>
      <c r="D597" t="s">
        <v>123</v>
      </c>
      <c r="E597">
        <v>1</v>
      </c>
      <c r="F597" t="s">
        <v>129</v>
      </c>
      <c r="G597" t="s">
        <v>132</v>
      </c>
      <c r="H597" s="2">
        <v>45886</v>
      </c>
      <c r="I597" t="s">
        <v>160</v>
      </c>
      <c r="J597" t="s">
        <v>201</v>
      </c>
      <c r="K597" t="s">
        <v>123</v>
      </c>
      <c r="L597">
        <v>0</v>
      </c>
      <c r="M597" t="s">
        <v>132</v>
      </c>
      <c r="N597" t="s">
        <v>129</v>
      </c>
      <c r="O597" t="s">
        <v>214</v>
      </c>
      <c r="P597" t="s">
        <v>300</v>
      </c>
      <c r="Q597">
        <f>HYPERLINK("https://www.kayak.com/book/flight?code=osACKugE3a.ToX9mfccdpY.32846.eb778a2938e2b91817515235ac5b4983&amp;h=fcbfbdb9b853&amp;sub=F-151410315962769572E0d52b692874&amp;pageOrigin=F..RP.FE.M9", "Book Me!")</f>
        <v>0</v>
      </c>
    </row>
    <row r="598" spans="1:17">
      <c r="A598" s="2">
        <v>45882</v>
      </c>
      <c r="B598" t="s">
        <v>24</v>
      </c>
      <c r="C598" t="s">
        <v>97</v>
      </c>
      <c r="D598" t="s">
        <v>123</v>
      </c>
      <c r="E598">
        <v>1</v>
      </c>
      <c r="F598" t="s">
        <v>129</v>
      </c>
      <c r="G598" t="s">
        <v>132</v>
      </c>
      <c r="H598" s="2">
        <v>45886</v>
      </c>
      <c r="I598" t="s">
        <v>160</v>
      </c>
      <c r="J598" t="s">
        <v>201</v>
      </c>
      <c r="K598" t="s">
        <v>123</v>
      </c>
      <c r="L598">
        <v>0</v>
      </c>
      <c r="M598" t="s">
        <v>132</v>
      </c>
      <c r="N598" t="s">
        <v>129</v>
      </c>
      <c r="O598" t="s">
        <v>213</v>
      </c>
      <c r="P598" t="s">
        <v>299</v>
      </c>
      <c r="Q598">
        <f>HYPERLINK("https://www.kayak.com/book/flight?code=osACKugE3a.ToX9mfccdpY.32846.009299229e0c833c374fd99dcb5602d3&amp;h=689c056b5014&amp;sub=F-8439422959123196976E0d52b692874&amp;pageOrigin=F..RP.FE.M10", "Book Me!")</f>
        <v>0</v>
      </c>
    </row>
    <row r="599" spans="1:17">
      <c r="A599" s="2">
        <v>45882</v>
      </c>
      <c r="B599" t="s">
        <v>24</v>
      </c>
      <c r="C599" t="s">
        <v>97</v>
      </c>
      <c r="D599" t="s">
        <v>123</v>
      </c>
      <c r="E599">
        <v>1</v>
      </c>
      <c r="F599" t="s">
        <v>129</v>
      </c>
      <c r="G599" t="s">
        <v>132</v>
      </c>
      <c r="H599" s="2">
        <v>45886</v>
      </c>
      <c r="I599" t="s">
        <v>160</v>
      </c>
      <c r="J599" t="s">
        <v>201</v>
      </c>
      <c r="K599" t="s">
        <v>123</v>
      </c>
      <c r="L599">
        <v>0</v>
      </c>
      <c r="M599" t="s">
        <v>132</v>
      </c>
      <c r="N599" t="s">
        <v>129</v>
      </c>
      <c r="O599" t="s">
        <v>214</v>
      </c>
      <c r="P599" t="s">
        <v>300</v>
      </c>
      <c r="Q599">
        <f>HYPERLINK("https://www.kayak.com/book/flight?code=osACKugE3a.ToX9mfccdpY.26845.009299229e0c833c374fd99dcb5602d3&amp;h=8bf94f4261f5&amp;sub=F-151410317331503695E0f014a6a814&amp;pageOrigin=F..RP.FE.M10", "Book Me!")</f>
        <v>0</v>
      </c>
    </row>
    <row r="600" spans="1:17">
      <c r="A600" s="2">
        <v>45882</v>
      </c>
      <c r="B600" t="s">
        <v>30</v>
      </c>
      <c r="C600" t="s">
        <v>42</v>
      </c>
      <c r="D600" t="s">
        <v>123</v>
      </c>
      <c r="E600">
        <v>1</v>
      </c>
      <c r="F600" t="s">
        <v>129</v>
      </c>
      <c r="G600" t="s">
        <v>132</v>
      </c>
      <c r="H600" s="2">
        <v>45886</v>
      </c>
      <c r="I600" t="s">
        <v>160</v>
      </c>
      <c r="J600" t="s">
        <v>201</v>
      </c>
      <c r="K600" t="s">
        <v>123</v>
      </c>
      <c r="L600">
        <v>0</v>
      </c>
      <c r="M600" t="s">
        <v>132</v>
      </c>
      <c r="N600" t="s">
        <v>129</v>
      </c>
      <c r="O600" t="s">
        <v>213</v>
      </c>
      <c r="P600" t="s">
        <v>299</v>
      </c>
      <c r="Q600">
        <f>HYPERLINK("https://www.kayak.com/book/flight?code=osACKugE3a.ToX9mfccdpY.32846.cfbe790010874dde2265a7f37ceaf9f4&amp;h=d00e8114922c&amp;sub=F-151410318204965148E0d52b692874&amp;pageOrigin=F..RP.FE.M12", "Book Me!")</f>
        <v>0</v>
      </c>
    </row>
    <row r="601" spans="1:17">
      <c r="A601" s="2">
        <v>45882</v>
      </c>
      <c r="B601" t="s">
        <v>30</v>
      </c>
      <c r="C601" t="s">
        <v>42</v>
      </c>
      <c r="D601" t="s">
        <v>123</v>
      </c>
      <c r="E601">
        <v>1</v>
      </c>
      <c r="F601" t="s">
        <v>129</v>
      </c>
      <c r="G601" t="s">
        <v>132</v>
      </c>
      <c r="H601" s="2">
        <v>45886</v>
      </c>
      <c r="I601" t="s">
        <v>160</v>
      </c>
      <c r="J601" t="s">
        <v>201</v>
      </c>
      <c r="K601" t="s">
        <v>123</v>
      </c>
      <c r="L601">
        <v>0</v>
      </c>
      <c r="M601" t="s">
        <v>132</v>
      </c>
      <c r="N601" t="s">
        <v>129</v>
      </c>
      <c r="O601" t="s">
        <v>214</v>
      </c>
      <c r="P601" t="s">
        <v>300</v>
      </c>
      <c r="Q601">
        <f>HYPERLINK("https://www.kayak.com/book/flight?code=osACKugE3a.ToX9mfccdpY.26845.cfbe790010874dde2265a7f37ceaf9f4&amp;h=dbe07e9f33d4&amp;sub=F-151410317150566699E0f014a6a814&amp;pageOrigin=F..RP.FE.M12", "Book Me!")</f>
        <v>0</v>
      </c>
    </row>
    <row r="602" spans="1:17">
      <c r="A602" s="2">
        <v>45882</v>
      </c>
      <c r="B602" t="s">
        <v>67</v>
      </c>
      <c r="C602" t="s">
        <v>96</v>
      </c>
      <c r="D602" t="s">
        <v>123</v>
      </c>
      <c r="E602">
        <v>1</v>
      </c>
      <c r="F602" t="s">
        <v>129</v>
      </c>
      <c r="G602" t="s">
        <v>132</v>
      </c>
      <c r="H602" s="2">
        <v>45886</v>
      </c>
      <c r="I602" t="s">
        <v>160</v>
      </c>
      <c r="J602" t="s">
        <v>201</v>
      </c>
      <c r="K602" t="s">
        <v>123</v>
      </c>
      <c r="L602">
        <v>0</v>
      </c>
      <c r="M602" t="s">
        <v>132</v>
      </c>
      <c r="N602" t="s">
        <v>129</v>
      </c>
      <c r="O602" t="s">
        <v>213</v>
      </c>
      <c r="P602" t="s">
        <v>299</v>
      </c>
      <c r="Q602">
        <f>HYPERLINK("https://www.kayak.com/book/flight?code=osACKugE3a.ToX9mfccdpY.32846.e8eb632b9dee9e6b4b1c428f40e7be25&amp;h=2daaa9282ecd&amp;sub=F-8439422960054609270E0d52b692874&amp;pageOrigin=F..RP.FE.M13", "Book Me!")</f>
        <v>0</v>
      </c>
    </row>
    <row r="603" spans="1:17">
      <c r="A603" s="2">
        <v>45882</v>
      </c>
      <c r="B603" t="s">
        <v>67</v>
      </c>
      <c r="C603" t="s">
        <v>96</v>
      </c>
      <c r="D603" t="s">
        <v>123</v>
      </c>
      <c r="E603">
        <v>1</v>
      </c>
      <c r="F603" t="s">
        <v>129</v>
      </c>
      <c r="G603" t="s">
        <v>132</v>
      </c>
      <c r="H603" s="2">
        <v>45886</v>
      </c>
      <c r="I603" t="s">
        <v>160</v>
      </c>
      <c r="J603" t="s">
        <v>201</v>
      </c>
      <c r="K603" t="s">
        <v>123</v>
      </c>
      <c r="L603">
        <v>0</v>
      </c>
      <c r="M603" t="s">
        <v>132</v>
      </c>
      <c r="N603" t="s">
        <v>129</v>
      </c>
      <c r="O603" t="s">
        <v>214</v>
      </c>
      <c r="P603" t="s">
        <v>300</v>
      </c>
      <c r="Q603">
        <f>HYPERLINK("https://www.kayak.com/book/flight?code=osACKugE3a.ToX9mfccdpY.26845.e8eb632b9dee9e6b4b1c428f40e7be25&amp;h=a11b31fa84ca&amp;sub=F-8439422956996343809E0f014a6a814&amp;pageOrigin=F..RP.FE.M13", "Book Me!")</f>
        <v>0</v>
      </c>
    </row>
    <row r="604" spans="1:17">
      <c r="A604" s="2">
        <v>45882</v>
      </c>
      <c r="B604" t="s">
        <v>68</v>
      </c>
      <c r="C604" t="s">
        <v>96</v>
      </c>
      <c r="D604" t="s">
        <v>123</v>
      </c>
      <c r="E604">
        <v>1</v>
      </c>
      <c r="F604" t="s">
        <v>129</v>
      </c>
      <c r="G604" t="s">
        <v>132</v>
      </c>
      <c r="H604" s="2">
        <v>45886</v>
      </c>
      <c r="I604" t="s">
        <v>160</v>
      </c>
      <c r="J604" t="s">
        <v>201</v>
      </c>
      <c r="K604" t="s">
        <v>123</v>
      </c>
      <c r="L604">
        <v>0</v>
      </c>
      <c r="M604" t="s">
        <v>132</v>
      </c>
      <c r="N604" t="s">
        <v>129</v>
      </c>
      <c r="O604" t="s">
        <v>214</v>
      </c>
      <c r="P604" t="s">
        <v>301</v>
      </c>
      <c r="Q604">
        <f>HYPERLINK("https://www.kayak.com/book/flight?code=osACKugE3a.ToX9mfccdpY.34845.764e53ad6577aee7356da5fa4a8b0650&amp;h=cf8a20b5ff18&amp;sub=F-8439422959122608937E04046a72d72&amp;pageOrigin=F..RP.FE.M14", "Book Me!")</f>
        <v>0</v>
      </c>
    </row>
    <row r="605" spans="1:17">
      <c r="A605" s="2">
        <v>45882</v>
      </c>
      <c r="B605" t="s">
        <v>68</v>
      </c>
      <c r="C605" t="s">
        <v>96</v>
      </c>
      <c r="D605" t="s">
        <v>123</v>
      </c>
      <c r="E605">
        <v>1</v>
      </c>
      <c r="F605" t="s">
        <v>129</v>
      </c>
      <c r="G605" t="s">
        <v>132</v>
      </c>
      <c r="H605" s="2">
        <v>45886</v>
      </c>
      <c r="I605" t="s">
        <v>160</v>
      </c>
      <c r="J605" t="s">
        <v>201</v>
      </c>
      <c r="K605" t="s">
        <v>123</v>
      </c>
      <c r="L605">
        <v>0</v>
      </c>
      <c r="M605" t="s">
        <v>132</v>
      </c>
      <c r="N605" t="s">
        <v>129</v>
      </c>
      <c r="O605" t="s">
        <v>217</v>
      </c>
      <c r="P605" t="s">
        <v>302</v>
      </c>
      <c r="Q605">
        <f>HYPERLINK("https://www.kayak.com/book/flight?code=osACKugE3a.ToX9mfccdpY.37844.764e53ad6577aee7356da5fa4a8b0650&amp;h=9dc64d93db0b&amp;sub=F-8439422956732705443P07beeac074b&amp;pageOrigin=F..RP.FE.M14", "Book Me!")</f>
        <v>0</v>
      </c>
    </row>
    <row r="606" spans="1:17">
      <c r="A606" s="2">
        <v>45882</v>
      </c>
      <c r="B606" t="s">
        <v>62</v>
      </c>
      <c r="C606" t="s">
        <v>113</v>
      </c>
      <c r="D606" t="s">
        <v>123</v>
      </c>
      <c r="E606">
        <v>0</v>
      </c>
      <c r="F606" t="s">
        <v>129</v>
      </c>
      <c r="G606" t="s">
        <v>132</v>
      </c>
      <c r="H606" s="2">
        <v>45886</v>
      </c>
      <c r="I606" t="s">
        <v>146</v>
      </c>
      <c r="J606" t="s">
        <v>202</v>
      </c>
      <c r="K606" t="s">
        <v>123</v>
      </c>
      <c r="L606">
        <v>1</v>
      </c>
      <c r="M606" t="s">
        <v>132</v>
      </c>
      <c r="N606" t="s">
        <v>129</v>
      </c>
      <c r="O606" t="s">
        <v>214</v>
      </c>
      <c r="P606" t="s">
        <v>301</v>
      </c>
      <c r="Q606">
        <f>HYPERLINK("https://www.kayak.com/book/flight?code=osACKugE3a.ToX9mfccdpY.37845.c4b373496697bdb6c9a589c78d21fba2&amp;h=d66ca1cea845&amp;sub=F-2877572634062423839P09f6787c98f&amp;pageOrigin=F..RP.FE.M15", "Book Me!")</f>
        <v>0</v>
      </c>
    </row>
    <row r="607" spans="1:17">
      <c r="A607" s="2">
        <v>45882</v>
      </c>
      <c r="B607" t="s">
        <v>62</v>
      </c>
      <c r="C607" t="s">
        <v>113</v>
      </c>
      <c r="D607" t="s">
        <v>123</v>
      </c>
      <c r="E607">
        <v>0</v>
      </c>
      <c r="F607" t="s">
        <v>129</v>
      </c>
      <c r="G607" t="s">
        <v>132</v>
      </c>
      <c r="H607" s="2">
        <v>45886</v>
      </c>
      <c r="I607" t="s">
        <v>146</v>
      </c>
      <c r="J607" t="s">
        <v>202</v>
      </c>
      <c r="K607" t="s">
        <v>123</v>
      </c>
      <c r="L607">
        <v>1</v>
      </c>
      <c r="M607" t="s">
        <v>132</v>
      </c>
      <c r="N607" t="s">
        <v>129</v>
      </c>
      <c r="O607" t="s">
        <v>217</v>
      </c>
      <c r="P607" t="s">
        <v>302</v>
      </c>
      <c r="Q607">
        <f>HYPERLINK("https://www.kayak.com/book/flight?code=osACKugE3a.ToX9mfccdpY.34846.c4b373496697bdb6c9a589c78d21fba2&amp;h=650fe9032053&amp;sub=F-2877572631711678617E0bfb3051ec4&amp;pageOrigin=F..RP.FE.M15", "Book Me!")</f>
        <v>0</v>
      </c>
    </row>
    <row r="608" spans="1:17">
      <c r="A608" s="2">
        <v>45882</v>
      </c>
      <c r="B608" t="s">
        <v>62</v>
      </c>
      <c r="C608" t="s">
        <v>113</v>
      </c>
      <c r="D608" t="s">
        <v>123</v>
      </c>
      <c r="E608">
        <v>0</v>
      </c>
      <c r="F608" t="s">
        <v>129</v>
      </c>
      <c r="G608" t="s">
        <v>132</v>
      </c>
      <c r="H608" s="2">
        <v>45886</v>
      </c>
      <c r="I608" t="s">
        <v>34</v>
      </c>
      <c r="J608" t="s">
        <v>203</v>
      </c>
      <c r="K608" t="s">
        <v>123</v>
      </c>
      <c r="L608">
        <v>1</v>
      </c>
      <c r="M608" t="s">
        <v>132</v>
      </c>
      <c r="N608" t="s">
        <v>129</v>
      </c>
      <c r="O608" t="s">
        <v>214</v>
      </c>
      <c r="P608" t="s">
        <v>303</v>
      </c>
      <c r="Q608">
        <f>HYPERLINK("https://www.kayak.com/book/flight?code=osACKugE3a.ToX9mfccdpY.42845.f1cba9dcead89d622e503d5404b90fd8&amp;h=f1c2be8fd8d0&amp;sub=F-2877572634136475389P0cab7295360&amp;pageOrigin=F..RP.FE.M17", "Book Me!")</f>
        <v>0</v>
      </c>
    </row>
    <row r="609" spans="1:17">
      <c r="A609" s="2">
        <v>45882</v>
      </c>
      <c r="B609" t="s">
        <v>62</v>
      </c>
      <c r="C609" t="s">
        <v>113</v>
      </c>
      <c r="D609" t="s">
        <v>123</v>
      </c>
      <c r="E609">
        <v>0</v>
      </c>
      <c r="F609" t="s">
        <v>129</v>
      </c>
      <c r="G609" t="s">
        <v>132</v>
      </c>
      <c r="H609" s="2">
        <v>45886</v>
      </c>
      <c r="I609" t="s">
        <v>34</v>
      </c>
      <c r="J609" t="s">
        <v>203</v>
      </c>
      <c r="K609" t="s">
        <v>123</v>
      </c>
      <c r="L609">
        <v>1</v>
      </c>
      <c r="M609" t="s">
        <v>132</v>
      </c>
      <c r="N609" t="s">
        <v>129</v>
      </c>
      <c r="O609" t="s">
        <v>217</v>
      </c>
      <c r="P609" t="s">
        <v>304</v>
      </c>
      <c r="Q609">
        <f>HYPERLINK("https://www.kayak.com/book/flight?code=osACKugE3a.ToX9mfccdpY.39846.f1cba9dcead89d622e503d5404b90fd8&amp;h=96a676923656&amp;sub=F-2877572632214236932E0eae3eefd63&amp;pageOrigin=F..RP.FE.M17", "Book Me!")</f>
        <v>0</v>
      </c>
    </row>
    <row r="610" spans="1:17">
      <c r="A610" s="2">
        <v>45882</v>
      </c>
      <c r="B610" t="s">
        <v>62</v>
      </c>
      <c r="C610" t="s">
        <v>113</v>
      </c>
      <c r="D610" t="s">
        <v>123</v>
      </c>
      <c r="E610">
        <v>0</v>
      </c>
      <c r="F610" t="s">
        <v>129</v>
      </c>
      <c r="G610" t="s">
        <v>132</v>
      </c>
      <c r="H610" s="2">
        <v>45886</v>
      </c>
      <c r="I610" t="s">
        <v>53</v>
      </c>
      <c r="J610" t="s">
        <v>204</v>
      </c>
      <c r="K610" t="s">
        <v>123</v>
      </c>
      <c r="L610">
        <v>1</v>
      </c>
      <c r="M610" t="s">
        <v>132</v>
      </c>
      <c r="N610" t="s">
        <v>129</v>
      </c>
      <c r="O610" t="s">
        <v>214</v>
      </c>
      <c r="P610" t="s">
        <v>301</v>
      </c>
      <c r="Q610">
        <f>HYPERLINK("https://www.kayak.com/book/flight?code=osACKugE3a.ToX9mfccdpY.34846.54addd9d038dc025c1819886fe61e3f9&amp;h=49487f3cb280&amp;sub=F-2877572634263539432E0bfb3051ec4&amp;pageOrigin=F..RP.FE.M18", "Book Me!")</f>
        <v>0</v>
      </c>
    </row>
    <row r="611" spans="1:17">
      <c r="A611" s="2">
        <v>45882</v>
      </c>
      <c r="B611" t="s">
        <v>62</v>
      </c>
      <c r="C611" t="s">
        <v>113</v>
      </c>
      <c r="D611" t="s">
        <v>123</v>
      </c>
      <c r="E611">
        <v>0</v>
      </c>
      <c r="F611" t="s">
        <v>129</v>
      </c>
      <c r="G611" t="s">
        <v>132</v>
      </c>
      <c r="H611" s="2">
        <v>45886</v>
      </c>
      <c r="I611" t="s">
        <v>53</v>
      </c>
      <c r="J611" t="s">
        <v>204</v>
      </c>
      <c r="K611" t="s">
        <v>123</v>
      </c>
      <c r="L611">
        <v>1</v>
      </c>
      <c r="M611" t="s">
        <v>132</v>
      </c>
      <c r="N611" t="s">
        <v>129</v>
      </c>
      <c r="O611" t="s">
        <v>217</v>
      </c>
      <c r="P611" t="s">
        <v>302</v>
      </c>
      <c r="Q611">
        <f>HYPERLINK("https://www.kayak.com/book/flight?code=osACKugE3a.ToX9mfccdpY.37845.54addd9d038dc025c1819886fe61e3f9&amp;h=899c0a2ea254&amp;sub=F-2877572633791227856P09f6787c98f&amp;pageOrigin=F..RP.FE.M18", "Book Me!")</f>
        <v>0</v>
      </c>
    </row>
    <row r="612" spans="1:17">
      <c r="A612" s="2">
        <v>45882</v>
      </c>
      <c r="B612" t="s">
        <v>70</v>
      </c>
      <c r="C612" t="s">
        <v>97</v>
      </c>
      <c r="D612" t="s">
        <v>123</v>
      </c>
      <c r="E612">
        <v>1</v>
      </c>
      <c r="F612" t="s">
        <v>129</v>
      </c>
      <c r="G612" t="s">
        <v>132</v>
      </c>
      <c r="H612" s="2">
        <v>45886</v>
      </c>
      <c r="I612" t="s">
        <v>160</v>
      </c>
      <c r="J612" t="s">
        <v>201</v>
      </c>
      <c r="K612" t="s">
        <v>123</v>
      </c>
      <c r="L612">
        <v>0</v>
      </c>
      <c r="M612" t="s">
        <v>132</v>
      </c>
      <c r="N612" t="s">
        <v>129</v>
      </c>
      <c r="O612" t="s">
        <v>213</v>
      </c>
      <c r="P612" t="s">
        <v>299</v>
      </c>
      <c r="Q612">
        <f>HYPERLINK("https://www.kayak.com/book/flight?code=osACKugE3a.ToX9mfccdpY.26845.7a1a5350a2678ad818bc2a566c2c10e9&amp;h=71074923e84d&amp;sub=F-151410315015073903E0f014a6a814&amp;pageOrigin=F..RP.FE.M19", "Book Me!")</f>
        <v>0</v>
      </c>
    </row>
    <row r="613" spans="1:17">
      <c r="A613" s="2">
        <v>45882</v>
      </c>
      <c r="B613" t="s">
        <v>70</v>
      </c>
      <c r="C613" t="s">
        <v>97</v>
      </c>
      <c r="D613" t="s">
        <v>123</v>
      </c>
      <c r="E613">
        <v>1</v>
      </c>
      <c r="F613" t="s">
        <v>129</v>
      </c>
      <c r="G613" t="s">
        <v>132</v>
      </c>
      <c r="H613" s="2">
        <v>45886</v>
      </c>
      <c r="I613" t="s">
        <v>160</v>
      </c>
      <c r="J613" t="s">
        <v>201</v>
      </c>
      <c r="K613" t="s">
        <v>123</v>
      </c>
      <c r="L613">
        <v>0</v>
      </c>
      <c r="M613" t="s">
        <v>132</v>
      </c>
      <c r="N613" t="s">
        <v>129</v>
      </c>
      <c r="O613" t="s">
        <v>214</v>
      </c>
      <c r="P613" t="s">
        <v>300</v>
      </c>
      <c r="Q613">
        <f>HYPERLINK("https://www.kayak.com/book/flight?code=osACKugE3a.ToX9mfccdpY.32846.7a1a5350a2678ad818bc2a566c2c10e9&amp;h=6b7984a7ad46&amp;sub=F-151410318364064192E0d52b692874&amp;pageOrigin=F..RP.FE.M19", "Book Me!")</f>
        <v>0</v>
      </c>
    </row>
    <row r="614" spans="1:17">
      <c r="A614" s="2">
        <v>45883</v>
      </c>
      <c r="B614" t="s">
        <v>70</v>
      </c>
      <c r="C614" t="s">
        <v>117</v>
      </c>
      <c r="D614" t="s">
        <v>124</v>
      </c>
      <c r="E614">
        <v>0</v>
      </c>
      <c r="F614" t="s">
        <v>130</v>
      </c>
      <c r="G614" t="s">
        <v>131</v>
      </c>
      <c r="H614" s="2">
        <v>45886</v>
      </c>
      <c r="I614" t="s">
        <v>29</v>
      </c>
      <c r="J614" t="s">
        <v>205</v>
      </c>
      <c r="K614" t="s">
        <v>124</v>
      </c>
      <c r="L614">
        <v>0</v>
      </c>
      <c r="M614" t="s">
        <v>131</v>
      </c>
      <c r="N614" t="s">
        <v>130</v>
      </c>
      <c r="O614" t="s">
        <v>213</v>
      </c>
      <c r="P614" t="s">
        <v>305</v>
      </c>
      <c r="Q614">
        <f>HYPERLINK("https://www.kayak.com/book/flight?code=osDCPqeKVQ.UYIuDTZHiSY.20895.f19501026a43eafaae48afac88900a8f&amp;h=bb84af0feb3e&amp;sub=F2889138545365885981E0dcb166f0dc&amp;pageOrigin=F..RP.FE.M1", "Book Me!")</f>
        <v>0</v>
      </c>
    </row>
    <row r="615" spans="1:17">
      <c r="A615" s="2">
        <v>45883</v>
      </c>
      <c r="B615" t="s">
        <v>70</v>
      </c>
      <c r="C615" t="s">
        <v>117</v>
      </c>
      <c r="D615" t="s">
        <v>124</v>
      </c>
      <c r="E615">
        <v>0</v>
      </c>
      <c r="F615" t="s">
        <v>130</v>
      </c>
      <c r="G615" t="s">
        <v>131</v>
      </c>
      <c r="H615" s="2">
        <v>45886</v>
      </c>
      <c r="I615" t="s">
        <v>29</v>
      </c>
      <c r="J615" t="s">
        <v>205</v>
      </c>
      <c r="K615" t="s">
        <v>124</v>
      </c>
      <c r="L615">
        <v>0</v>
      </c>
      <c r="M615" t="s">
        <v>131</v>
      </c>
      <c r="N615" t="s">
        <v>130</v>
      </c>
      <c r="O615" t="s">
        <v>215</v>
      </c>
      <c r="P615" t="s">
        <v>299</v>
      </c>
      <c r="Q615">
        <f>HYPERLINK("https://www.kayak.com/book/flight?code=osDCPqeKVQ.UYIuDTZHiSY.26896.f19501026a43eafaae48afac88900a8f&amp;h=b7472bd2004d&amp;sub=F2889138547226956704E0394ecc5e06&amp;pageOrigin=F..RP.FE.M1", "Book Me!")</f>
        <v>0</v>
      </c>
    </row>
    <row r="616" spans="1:17">
      <c r="A616" s="2">
        <v>45883</v>
      </c>
      <c r="B616" t="s">
        <v>71</v>
      </c>
      <c r="C616" t="s">
        <v>118</v>
      </c>
      <c r="D616" t="s">
        <v>124</v>
      </c>
      <c r="E616">
        <v>0</v>
      </c>
      <c r="F616" t="s">
        <v>130</v>
      </c>
      <c r="G616" t="s">
        <v>131</v>
      </c>
      <c r="H616" s="2">
        <v>45886</v>
      </c>
      <c r="I616" t="s">
        <v>29</v>
      </c>
      <c r="J616" t="s">
        <v>205</v>
      </c>
      <c r="K616" t="s">
        <v>124</v>
      </c>
      <c r="L616">
        <v>0</v>
      </c>
      <c r="M616" t="s">
        <v>131</v>
      </c>
      <c r="N616" t="s">
        <v>130</v>
      </c>
      <c r="O616" t="s">
        <v>213</v>
      </c>
      <c r="P616" t="s">
        <v>305</v>
      </c>
      <c r="Q616">
        <f>HYPERLINK("https://www.kayak.com/book/flight?code=osDCPqeKVQ.UYIuDTZHiSY.20895.5600a5bd3b65bbf8bd20f28661efb3a2&amp;h=9a74495689c4&amp;sub=F2889138545435422739E0dcb166f0dc&amp;pageOrigin=F..RP.FE.M2", "Book Me!")</f>
        <v>0</v>
      </c>
    </row>
    <row r="617" spans="1:17">
      <c r="A617" s="2">
        <v>45883</v>
      </c>
      <c r="B617" t="s">
        <v>71</v>
      </c>
      <c r="C617" t="s">
        <v>118</v>
      </c>
      <c r="D617" t="s">
        <v>124</v>
      </c>
      <c r="E617">
        <v>0</v>
      </c>
      <c r="F617" t="s">
        <v>130</v>
      </c>
      <c r="G617" t="s">
        <v>131</v>
      </c>
      <c r="H617" s="2">
        <v>45886</v>
      </c>
      <c r="I617" t="s">
        <v>29</v>
      </c>
      <c r="J617" t="s">
        <v>205</v>
      </c>
      <c r="K617" t="s">
        <v>124</v>
      </c>
      <c r="L617">
        <v>0</v>
      </c>
      <c r="M617" t="s">
        <v>131</v>
      </c>
      <c r="N617" t="s">
        <v>130</v>
      </c>
      <c r="O617" t="s">
        <v>215</v>
      </c>
      <c r="P617" t="s">
        <v>299</v>
      </c>
      <c r="Q617">
        <f>HYPERLINK("https://www.kayak.com/book/flight?code=osDCPqeKVQ.UYIuDTZHiSY.26896.5600a5bd3b65bbf8bd20f28661efb3a2&amp;h=531cf64235f7&amp;sub=F2889138546163529801E0394ecc5e06&amp;pageOrigin=F..RP.FE.M2", "Book Me!")</f>
        <v>0</v>
      </c>
    </row>
    <row r="618" spans="1:17">
      <c r="A618" s="2">
        <v>45883</v>
      </c>
      <c r="B618" t="s">
        <v>72</v>
      </c>
      <c r="C618" t="s">
        <v>119</v>
      </c>
      <c r="D618" t="s">
        <v>124</v>
      </c>
      <c r="E618">
        <v>0</v>
      </c>
      <c r="F618" t="s">
        <v>130</v>
      </c>
      <c r="G618" t="s">
        <v>131</v>
      </c>
      <c r="H618" s="2">
        <v>45886</v>
      </c>
      <c r="I618" t="s">
        <v>29</v>
      </c>
      <c r="J618" t="s">
        <v>205</v>
      </c>
      <c r="K618" t="s">
        <v>124</v>
      </c>
      <c r="L618">
        <v>0</v>
      </c>
      <c r="M618" t="s">
        <v>131</v>
      </c>
      <c r="N618" t="s">
        <v>130</v>
      </c>
      <c r="O618" t="s">
        <v>213</v>
      </c>
      <c r="P618" t="s">
        <v>306</v>
      </c>
      <c r="Q618">
        <f>HYPERLINK("https://www.kayak.com/book/flight?code=osDCPqeKVQ.UYIuDTZHiSY.30296.bfccb9297da734611230cfdbcca6b33b&amp;h=7ca93858197a&amp;sub=F2889138545109118191E09c5389eb93&amp;pageOrigin=F..RP.FE.M3", "Book Me!")</f>
        <v>0</v>
      </c>
    </row>
    <row r="619" spans="1:17">
      <c r="A619" s="2">
        <v>45883</v>
      </c>
      <c r="B619" t="s">
        <v>72</v>
      </c>
      <c r="C619" t="s">
        <v>119</v>
      </c>
      <c r="D619" t="s">
        <v>124</v>
      </c>
      <c r="E619">
        <v>0</v>
      </c>
      <c r="F619" t="s">
        <v>130</v>
      </c>
      <c r="G619" t="s">
        <v>131</v>
      </c>
      <c r="H619" s="2">
        <v>45886</v>
      </c>
      <c r="I619" t="s">
        <v>29</v>
      </c>
      <c r="J619" t="s">
        <v>205</v>
      </c>
      <c r="K619" t="s">
        <v>124</v>
      </c>
      <c r="L619">
        <v>0</v>
      </c>
      <c r="M619" t="s">
        <v>131</v>
      </c>
      <c r="N619" t="s">
        <v>130</v>
      </c>
      <c r="O619" t="s">
        <v>215</v>
      </c>
      <c r="P619" t="s">
        <v>307</v>
      </c>
      <c r="Q619">
        <f>HYPERLINK("https://www.kayak.com/book/flight?code=osDCPqeKVQ.UYIuDTZHiSY.24295.bfccb9297da734611230cfdbcca6b33b&amp;h=6fe0fb151f16&amp;sub=F2889138548793004143E04e80d44242&amp;pageOrigin=F..RP.FE.M3", "Book Me!")</f>
        <v>0</v>
      </c>
    </row>
    <row r="620" spans="1:17">
      <c r="A620" s="2">
        <v>45883</v>
      </c>
      <c r="B620" t="s">
        <v>70</v>
      </c>
      <c r="C620" t="s">
        <v>117</v>
      </c>
      <c r="D620" t="s">
        <v>124</v>
      </c>
      <c r="E620">
        <v>0</v>
      </c>
      <c r="F620" t="s">
        <v>130</v>
      </c>
      <c r="G620" t="s">
        <v>131</v>
      </c>
      <c r="H620" s="2">
        <v>45886</v>
      </c>
      <c r="I620" t="s">
        <v>161</v>
      </c>
      <c r="J620" t="s">
        <v>206</v>
      </c>
      <c r="K620" t="s">
        <v>124</v>
      </c>
      <c r="L620">
        <v>0</v>
      </c>
      <c r="M620" t="s">
        <v>131</v>
      </c>
      <c r="N620" t="s">
        <v>130</v>
      </c>
      <c r="O620" t="s">
        <v>213</v>
      </c>
      <c r="P620" t="s">
        <v>308</v>
      </c>
      <c r="Q620">
        <f>HYPERLINK("https://www.kayak.com/book/flight?code=osDCPqeKVQ.UYIuDTZHiSY.30360.4e4c5bb604ffd827c356110afc9bfde9&amp;h=13dd69a8e8b4&amp;sub=F2889138545945755439E0b5faf7c918&amp;pageOrigin=F..RP.FE.M5", "Book Me!")</f>
        <v>0</v>
      </c>
    </row>
    <row r="621" spans="1:17">
      <c r="A621" s="2">
        <v>45883</v>
      </c>
      <c r="B621" t="s">
        <v>70</v>
      </c>
      <c r="C621" t="s">
        <v>117</v>
      </c>
      <c r="D621" t="s">
        <v>124</v>
      </c>
      <c r="E621">
        <v>0</v>
      </c>
      <c r="F621" t="s">
        <v>130</v>
      </c>
      <c r="G621" t="s">
        <v>131</v>
      </c>
      <c r="H621" s="2">
        <v>45886</v>
      </c>
      <c r="I621" t="s">
        <v>161</v>
      </c>
      <c r="J621" t="s">
        <v>206</v>
      </c>
      <c r="K621" t="s">
        <v>124</v>
      </c>
      <c r="L621">
        <v>0</v>
      </c>
      <c r="M621" t="s">
        <v>131</v>
      </c>
      <c r="N621" t="s">
        <v>130</v>
      </c>
      <c r="O621" t="s">
        <v>215</v>
      </c>
      <c r="P621" t="s">
        <v>259</v>
      </c>
      <c r="Q621">
        <f>HYPERLINK("https://www.kayak.com/book/flight?code=osDCPqeKVQ.UYIuDTZHiSY.35296.4e4c5bb604ffd827c356110afc9bfde9&amp;h=7910d4ccfb64&amp;sub=F2889138544920938847E07cd03ff503&amp;pageOrigin=F..RP.FE.M5", "Book Me!")</f>
        <v>0</v>
      </c>
    </row>
    <row r="622" spans="1:17">
      <c r="A622" s="2">
        <v>45883</v>
      </c>
      <c r="B622" t="s">
        <v>71</v>
      </c>
      <c r="C622" t="s">
        <v>118</v>
      </c>
      <c r="D622" t="s">
        <v>124</v>
      </c>
      <c r="E622">
        <v>0</v>
      </c>
      <c r="F622" t="s">
        <v>130</v>
      </c>
      <c r="G622" t="s">
        <v>131</v>
      </c>
      <c r="H622" s="2">
        <v>45886</v>
      </c>
      <c r="I622" t="s">
        <v>161</v>
      </c>
      <c r="J622" t="s">
        <v>206</v>
      </c>
      <c r="K622" t="s">
        <v>124</v>
      </c>
      <c r="L622">
        <v>0</v>
      </c>
      <c r="M622" t="s">
        <v>131</v>
      </c>
      <c r="N622" t="s">
        <v>130</v>
      </c>
      <c r="O622" t="s">
        <v>213</v>
      </c>
      <c r="P622" t="s">
        <v>308</v>
      </c>
      <c r="Q622">
        <f>HYPERLINK("https://www.kayak.com/book/flight?code=osDCPqeKVQ.UYIuDTZHiSY.35296.13855a86afc0b368b201a14cb465c811&amp;h=89dbeb282b40&amp;sub=F2889138545833610936E07cd03ff503&amp;pageOrigin=F..RP.FE.M7", "Book Me!")</f>
        <v>0</v>
      </c>
    </row>
    <row r="623" spans="1:17">
      <c r="A623" s="2">
        <v>45883</v>
      </c>
      <c r="B623" t="s">
        <v>71</v>
      </c>
      <c r="C623" t="s">
        <v>118</v>
      </c>
      <c r="D623" t="s">
        <v>124</v>
      </c>
      <c r="E623">
        <v>0</v>
      </c>
      <c r="F623" t="s">
        <v>130</v>
      </c>
      <c r="G623" t="s">
        <v>131</v>
      </c>
      <c r="H623" s="2">
        <v>45886</v>
      </c>
      <c r="I623" t="s">
        <v>161</v>
      </c>
      <c r="J623" t="s">
        <v>206</v>
      </c>
      <c r="K623" t="s">
        <v>124</v>
      </c>
      <c r="L623">
        <v>0</v>
      </c>
      <c r="M623" t="s">
        <v>131</v>
      </c>
      <c r="N623" t="s">
        <v>130</v>
      </c>
      <c r="O623" t="s">
        <v>215</v>
      </c>
      <c r="P623" t="s">
        <v>259</v>
      </c>
      <c r="Q623">
        <f>HYPERLINK("https://www.kayak.com/book/flight?code=osDCPqeKVQ.UYIuDTZHiSY.30360.13855a86afc0b368b201a14cb465c811&amp;h=2ab19e2cea79&amp;sub=F2889138546122752633E0b5faf7c918&amp;pageOrigin=F..RP.FE.M7", "Book Me!")</f>
        <v>0</v>
      </c>
    </row>
    <row r="624" spans="1:17">
      <c r="A624" s="2">
        <v>45883</v>
      </c>
      <c r="B624" t="s">
        <v>72</v>
      </c>
      <c r="C624" t="s">
        <v>119</v>
      </c>
      <c r="D624" t="s">
        <v>124</v>
      </c>
      <c r="E624">
        <v>0</v>
      </c>
      <c r="F624" t="s">
        <v>130</v>
      </c>
      <c r="G624" t="s">
        <v>131</v>
      </c>
      <c r="H624" s="2">
        <v>45886</v>
      </c>
      <c r="I624" t="s">
        <v>161</v>
      </c>
      <c r="J624" t="s">
        <v>206</v>
      </c>
      <c r="K624" t="s">
        <v>124</v>
      </c>
      <c r="L624">
        <v>0</v>
      </c>
      <c r="M624" t="s">
        <v>131</v>
      </c>
      <c r="N624" t="s">
        <v>130</v>
      </c>
      <c r="O624" t="s">
        <v>213</v>
      </c>
      <c r="P624" t="s">
        <v>266</v>
      </c>
      <c r="Q624">
        <f>HYPERLINK("https://www.kayak.com/book/flight?code=osDCPqeKVQ.UYIuDTZHiSY.38696.8224f2929aee8b24c12ff21aea1fdc69&amp;h=a2ee38712de8&amp;sub=F2889138546552969933E0bf3725d96c&amp;pageOrigin=F..RP.FE.M8", "Book Me!")</f>
        <v>0</v>
      </c>
    </row>
    <row r="625" spans="1:17">
      <c r="A625" s="2">
        <v>45883</v>
      </c>
      <c r="B625" t="s">
        <v>72</v>
      </c>
      <c r="C625" t="s">
        <v>119</v>
      </c>
      <c r="D625" t="s">
        <v>124</v>
      </c>
      <c r="E625">
        <v>0</v>
      </c>
      <c r="F625" t="s">
        <v>130</v>
      </c>
      <c r="G625" t="s">
        <v>131</v>
      </c>
      <c r="H625" s="2">
        <v>45886</v>
      </c>
      <c r="I625" t="s">
        <v>161</v>
      </c>
      <c r="J625" t="s">
        <v>206</v>
      </c>
      <c r="K625" t="s">
        <v>124</v>
      </c>
      <c r="L625">
        <v>0</v>
      </c>
      <c r="M625" t="s">
        <v>131</v>
      </c>
      <c r="N625" t="s">
        <v>130</v>
      </c>
      <c r="O625" t="s">
        <v>215</v>
      </c>
      <c r="P625" t="s">
        <v>309</v>
      </c>
      <c r="Q625">
        <f>HYPERLINK("https://www.kayak.com/book/flight?code=osDCPqeKVQ.UYIuDTZHiSY.33761.8224f2929aee8b24c12ff21aea1fdc69&amp;h=57b673ddd8c8&amp;sub=F2889138547732664615E06f44ecfb9a&amp;pageOrigin=F..RP.FE.M8", "Book Me!")</f>
        <v>0</v>
      </c>
    </row>
    <row r="626" spans="1:17">
      <c r="A626" s="2">
        <v>45883</v>
      </c>
      <c r="B626" t="s">
        <v>70</v>
      </c>
      <c r="C626" t="s">
        <v>117</v>
      </c>
      <c r="D626" t="s">
        <v>124</v>
      </c>
      <c r="E626">
        <v>0</v>
      </c>
      <c r="F626" t="s">
        <v>130</v>
      </c>
      <c r="G626" t="s">
        <v>131</v>
      </c>
      <c r="H626" s="2">
        <v>45886</v>
      </c>
      <c r="I626" t="s">
        <v>162</v>
      </c>
      <c r="J626" t="s">
        <v>207</v>
      </c>
      <c r="K626" t="s">
        <v>124</v>
      </c>
      <c r="L626">
        <v>0</v>
      </c>
      <c r="M626" t="s">
        <v>131</v>
      </c>
      <c r="N626" t="s">
        <v>130</v>
      </c>
      <c r="O626" t="s">
        <v>215</v>
      </c>
      <c r="P626" t="s">
        <v>310</v>
      </c>
      <c r="Q626">
        <f>HYPERLINK("https://www.kayak.com/book/flight?code=osDCPqeKVQ.UYIuDTZHiSY.50306.a428abe0c1f19b4eb93c42daea55b9af&amp;h=55885cab0266&amp;sub=F2889138545724000208E0df301f8f89&amp;pageOrigin=F..RP.FE.M9", "Book Me!")</f>
        <v>0</v>
      </c>
    </row>
    <row r="627" spans="1:17">
      <c r="A627" s="2">
        <v>45883</v>
      </c>
      <c r="B627" t="s">
        <v>70</v>
      </c>
      <c r="C627" t="s">
        <v>117</v>
      </c>
      <c r="D627" t="s">
        <v>124</v>
      </c>
      <c r="E627">
        <v>0</v>
      </c>
      <c r="F627" t="s">
        <v>130</v>
      </c>
      <c r="G627" t="s">
        <v>131</v>
      </c>
      <c r="H627" s="2">
        <v>45886</v>
      </c>
      <c r="I627" t="s">
        <v>162</v>
      </c>
      <c r="J627" t="s">
        <v>207</v>
      </c>
      <c r="K627" t="s">
        <v>124</v>
      </c>
      <c r="L627">
        <v>0</v>
      </c>
      <c r="M627" t="s">
        <v>131</v>
      </c>
      <c r="N627" t="s">
        <v>130</v>
      </c>
      <c r="O627" t="s">
        <v>218</v>
      </c>
      <c r="P627" t="s">
        <v>311</v>
      </c>
      <c r="Q627">
        <f>HYPERLINK("https://www.kayak.com/book/flight?code=osDCPqeKVQ.UYIuDTZHiSY.41305.a428abe0c1f19b4eb93c42daea55b9af&amp;h=1c2b150944b5&amp;sub=F2889138545410095982E0a5efbb7812&amp;pageOrigin=F..RP.FE.M9", "Book Me!")</f>
        <v>0</v>
      </c>
    </row>
    <row r="628" spans="1:17">
      <c r="A628" s="2">
        <v>45883</v>
      </c>
      <c r="B628" t="s">
        <v>71</v>
      </c>
      <c r="C628" t="s">
        <v>118</v>
      </c>
      <c r="D628" t="s">
        <v>124</v>
      </c>
      <c r="E628">
        <v>0</v>
      </c>
      <c r="F628" t="s">
        <v>130</v>
      </c>
      <c r="G628" t="s">
        <v>131</v>
      </c>
      <c r="H628" s="2">
        <v>45886</v>
      </c>
      <c r="I628" t="s">
        <v>162</v>
      </c>
      <c r="J628" t="s">
        <v>207</v>
      </c>
      <c r="K628" t="s">
        <v>124</v>
      </c>
      <c r="L628">
        <v>0</v>
      </c>
      <c r="M628" t="s">
        <v>131</v>
      </c>
      <c r="N628" t="s">
        <v>130</v>
      </c>
      <c r="O628" t="s">
        <v>215</v>
      </c>
      <c r="P628" t="s">
        <v>310</v>
      </c>
      <c r="Q628">
        <f>HYPERLINK("https://www.kayak.com/book/flight?code=osDCPqeKVQ.UYIuDTZHiSY.41305.3019d16ca4fbf9ee762028a9afc0af87&amp;h=a29d878c7fa5&amp;sub=F2889138546560691747E0a5efbb7812&amp;pageOrigin=F..RP.FE.M10", "Book Me!")</f>
        <v>0</v>
      </c>
    </row>
    <row r="629" spans="1:17">
      <c r="A629" s="2">
        <v>45883</v>
      </c>
      <c r="B629" t="s">
        <v>71</v>
      </c>
      <c r="C629" t="s">
        <v>118</v>
      </c>
      <c r="D629" t="s">
        <v>124</v>
      </c>
      <c r="E629">
        <v>0</v>
      </c>
      <c r="F629" t="s">
        <v>130</v>
      </c>
      <c r="G629" t="s">
        <v>131</v>
      </c>
      <c r="H629" s="2">
        <v>45886</v>
      </c>
      <c r="I629" t="s">
        <v>162</v>
      </c>
      <c r="J629" t="s">
        <v>207</v>
      </c>
      <c r="K629" t="s">
        <v>124</v>
      </c>
      <c r="L629">
        <v>0</v>
      </c>
      <c r="M629" t="s">
        <v>131</v>
      </c>
      <c r="N629" t="s">
        <v>130</v>
      </c>
      <c r="O629" t="s">
        <v>218</v>
      </c>
      <c r="P629" t="s">
        <v>311</v>
      </c>
      <c r="Q629">
        <f>HYPERLINK("https://www.kayak.com/book/flight?code=osDCPqeKVQ.UYIuDTZHiSY.50306.3019d16ca4fbf9ee762028a9afc0af87&amp;h=6b58ca08532c&amp;sub=F2889138548284046404E0df301f8f89&amp;pageOrigin=F..RP.FE.M10", "Book Me!")</f>
        <v>0</v>
      </c>
    </row>
    <row r="630" spans="1:17">
      <c r="A630" s="2">
        <v>45883</v>
      </c>
      <c r="B630" t="s">
        <v>72</v>
      </c>
      <c r="C630" t="s">
        <v>119</v>
      </c>
      <c r="D630" t="s">
        <v>124</v>
      </c>
      <c r="E630">
        <v>0</v>
      </c>
      <c r="F630" t="s">
        <v>130</v>
      </c>
      <c r="G630" t="s">
        <v>131</v>
      </c>
      <c r="H630" s="2">
        <v>45886</v>
      </c>
      <c r="I630" t="s">
        <v>162</v>
      </c>
      <c r="J630" t="s">
        <v>207</v>
      </c>
      <c r="K630" t="s">
        <v>124</v>
      </c>
      <c r="L630">
        <v>0</v>
      </c>
      <c r="M630" t="s">
        <v>131</v>
      </c>
      <c r="N630" t="s">
        <v>130</v>
      </c>
      <c r="O630" t="s">
        <v>215</v>
      </c>
      <c r="P630" t="s">
        <v>312</v>
      </c>
      <c r="Q630">
        <f>HYPERLINK("https://www.kayak.com/book/flight?code=osDCPqeKVQ.UYIuDTZHiSY.53705.df74c5aa2bf3cdbb53eff4697f97554c&amp;h=72366eaf9efb&amp;sub=F2889138546451531201E04487a93471&amp;pageOrigin=F..RP.FE.M12", "Book Me!")</f>
        <v>0</v>
      </c>
    </row>
    <row r="631" spans="1:17">
      <c r="A631" s="2">
        <v>45883</v>
      </c>
      <c r="B631" t="s">
        <v>72</v>
      </c>
      <c r="C631" t="s">
        <v>119</v>
      </c>
      <c r="D631" t="s">
        <v>124</v>
      </c>
      <c r="E631">
        <v>0</v>
      </c>
      <c r="F631" t="s">
        <v>130</v>
      </c>
      <c r="G631" t="s">
        <v>131</v>
      </c>
      <c r="H631" s="2">
        <v>45886</v>
      </c>
      <c r="I631" t="s">
        <v>162</v>
      </c>
      <c r="J631" t="s">
        <v>207</v>
      </c>
      <c r="K631" t="s">
        <v>124</v>
      </c>
      <c r="L631">
        <v>0</v>
      </c>
      <c r="M631" t="s">
        <v>131</v>
      </c>
      <c r="N631" t="s">
        <v>130</v>
      </c>
      <c r="O631" t="s">
        <v>218</v>
      </c>
      <c r="P631" t="s">
        <v>313</v>
      </c>
      <c r="Q631">
        <f>HYPERLINK("https://www.kayak.com/book/flight?code=osDCPqeKVQ.UYIuDTZHiSY.44705.df74c5aa2bf3cdbb53eff4697f97554c&amp;h=71f8712f95cd&amp;sub=F2889138544842702554E0ff136445b7&amp;pageOrigin=F..RP.FE.M12", "Book Me!")</f>
        <v>0</v>
      </c>
    </row>
    <row r="632" spans="1:17">
      <c r="A632" s="2">
        <v>45883</v>
      </c>
      <c r="B632" t="s">
        <v>73</v>
      </c>
      <c r="C632" t="s">
        <v>120</v>
      </c>
      <c r="D632" t="s">
        <v>124</v>
      </c>
      <c r="E632">
        <v>1</v>
      </c>
      <c r="F632" t="s">
        <v>130</v>
      </c>
      <c r="G632" t="s">
        <v>131</v>
      </c>
      <c r="H632" s="2">
        <v>45886</v>
      </c>
      <c r="I632" t="s">
        <v>29</v>
      </c>
      <c r="J632" t="s">
        <v>205</v>
      </c>
      <c r="K632" t="s">
        <v>124</v>
      </c>
      <c r="L632">
        <v>0</v>
      </c>
      <c r="M632" t="s">
        <v>131</v>
      </c>
      <c r="N632" t="s">
        <v>130</v>
      </c>
      <c r="O632" t="s">
        <v>215</v>
      </c>
      <c r="P632" t="s">
        <v>314</v>
      </c>
      <c r="Q632">
        <f>HYPERLINK("https://www.kayak.com/book/flight?code=osDCPqeKVQ.UYIuDTZHiSY.37966.a19d548c905c7e98c06e72c7383fddbf&amp;h=c3b513959d3e&amp;sub=F2889138548937276583E097d8686c9a&amp;pageOrigin=F..RP.FE.M13", "Book Me!")</f>
        <v>0</v>
      </c>
    </row>
    <row r="633" spans="1:17">
      <c r="A633" s="2">
        <v>45883</v>
      </c>
      <c r="B633" t="s">
        <v>73</v>
      </c>
      <c r="C633" t="s">
        <v>120</v>
      </c>
      <c r="D633" t="s">
        <v>124</v>
      </c>
      <c r="E633">
        <v>1</v>
      </c>
      <c r="F633" t="s">
        <v>130</v>
      </c>
      <c r="G633" t="s">
        <v>131</v>
      </c>
      <c r="H633" s="2">
        <v>45886</v>
      </c>
      <c r="I633" t="s">
        <v>29</v>
      </c>
      <c r="J633" t="s">
        <v>205</v>
      </c>
      <c r="K633" t="s">
        <v>124</v>
      </c>
      <c r="L633">
        <v>0</v>
      </c>
      <c r="M633" t="s">
        <v>131</v>
      </c>
      <c r="N633" t="s">
        <v>130</v>
      </c>
      <c r="O633" t="s">
        <v>218</v>
      </c>
      <c r="P633" t="s">
        <v>315</v>
      </c>
      <c r="Q633">
        <f>HYPERLINK("https://www.kayak.com/book/flight?code=osDCPqeKVQ.UYIuDTZHiSY.46966.a19d548c905c7e98c06e72c7383fddbf&amp;h=1bcd1f2aa283&amp;sub=F2889138546009743495E0889de27925&amp;pageOrigin=F..RP.FE.M13", "Book Me!")</f>
        <v>0</v>
      </c>
    </row>
    <row r="634" spans="1:17">
      <c r="A634" s="2">
        <v>45883</v>
      </c>
      <c r="B634" t="s">
        <v>74</v>
      </c>
      <c r="C634" t="s">
        <v>71</v>
      </c>
      <c r="D634" t="s">
        <v>124</v>
      </c>
      <c r="E634">
        <v>1</v>
      </c>
      <c r="F634" t="s">
        <v>130</v>
      </c>
      <c r="G634" t="s">
        <v>131</v>
      </c>
      <c r="H634" s="2">
        <v>45886</v>
      </c>
      <c r="I634" t="s">
        <v>29</v>
      </c>
      <c r="J634" t="s">
        <v>205</v>
      </c>
      <c r="K634" t="s">
        <v>124</v>
      </c>
      <c r="L634">
        <v>0</v>
      </c>
      <c r="M634" t="s">
        <v>131</v>
      </c>
      <c r="N634" t="s">
        <v>130</v>
      </c>
      <c r="O634" t="s">
        <v>215</v>
      </c>
      <c r="P634" t="s">
        <v>316</v>
      </c>
      <c r="Q634">
        <f>HYPERLINK("https://www.kayak.com/book/flight?code=osDCPqeKVQ.UYIuDTZHiSY.43998.6e50913a776207ac461e8d48ac184dfe&amp;h=3f88f8e1debd&amp;sub=F2889138547865087003E00082c88854&amp;pageOrigin=F..RP.FE.M14", "Book Me!")</f>
        <v>0</v>
      </c>
    </row>
    <row r="635" spans="1:17">
      <c r="A635" s="2">
        <v>45883</v>
      </c>
      <c r="B635" t="s">
        <v>74</v>
      </c>
      <c r="C635" t="s">
        <v>71</v>
      </c>
      <c r="D635" t="s">
        <v>124</v>
      </c>
      <c r="E635">
        <v>1</v>
      </c>
      <c r="F635" t="s">
        <v>130</v>
      </c>
      <c r="G635" t="s">
        <v>131</v>
      </c>
      <c r="H635" s="2">
        <v>45886</v>
      </c>
      <c r="I635" t="s">
        <v>29</v>
      </c>
      <c r="J635" t="s">
        <v>205</v>
      </c>
      <c r="K635" t="s">
        <v>124</v>
      </c>
      <c r="L635">
        <v>0</v>
      </c>
      <c r="M635" t="s">
        <v>131</v>
      </c>
      <c r="N635" t="s">
        <v>130</v>
      </c>
      <c r="O635" t="s">
        <v>213</v>
      </c>
      <c r="P635" t="s">
        <v>317</v>
      </c>
      <c r="Q635">
        <f>HYPERLINK("https://www.kayak.com/book/flight?code=osDCPqeKVQ.UYIuDTZHiSY.51383.6e50913a776207ac461e8d48ac184dfe&amp;h=24e52f5ad8fa&amp;sub=F2889138545971970398E080a78e5004&amp;pageOrigin=F..RP.FE.M14", "Book Me!")</f>
        <v>0</v>
      </c>
    </row>
    <row r="636" spans="1:17">
      <c r="A636" s="2">
        <v>45883</v>
      </c>
      <c r="B636" t="s">
        <v>73</v>
      </c>
      <c r="C636" t="s">
        <v>120</v>
      </c>
      <c r="D636" t="s">
        <v>124</v>
      </c>
      <c r="E636">
        <v>1</v>
      </c>
      <c r="F636" t="s">
        <v>130</v>
      </c>
      <c r="G636" t="s">
        <v>131</v>
      </c>
      <c r="H636" s="2">
        <v>45886</v>
      </c>
      <c r="I636" t="s">
        <v>161</v>
      </c>
      <c r="J636" t="s">
        <v>206</v>
      </c>
      <c r="K636" t="s">
        <v>124</v>
      </c>
      <c r="L636">
        <v>0</v>
      </c>
      <c r="M636" t="s">
        <v>131</v>
      </c>
      <c r="N636" t="s">
        <v>130</v>
      </c>
      <c r="O636" t="s">
        <v>215</v>
      </c>
      <c r="P636" t="s">
        <v>318</v>
      </c>
      <c r="Q636">
        <f>HYPERLINK("https://www.kayak.com/book/flight?code=osDCPqeKVQ.UYIuDTZHiSY.46366.60e84215de3002d19cc3c40bdec78849&amp;h=d28133a8de0e&amp;sub=F2889138546941935144E0f4c4189cc5&amp;pageOrigin=F..RP.FE.M15", "Book Me!")</f>
        <v>0</v>
      </c>
    </row>
    <row r="637" spans="1:17">
      <c r="A637" s="2">
        <v>45883</v>
      </c>
      <c r="B637" t="s">
        <v>73</v>
      </c>
      <c r="C637" t="s">
        <v>120</v>
      </c>
      <c r="D637" t="s">
        <v>124</v>
      </c>
      <c r="E637">
        <v>1</v>
      </c>
      <c r="F637" t="s">
        <v>130</v>
      </c>
      <c r="G637" t="s">
        <v>131</v>
      </c>
      <c r="H637" s="2">
        <v>45886</v>
      </c>
      <c r="I637" t="s">
        <v>161</v>
      </c>
      <c r="J637" t="s">
        <v>206</v>
      </c>
      <c r="K637" t="s">
        <v>124</v>
      </c>
      <c r="L637">
        <v>0</v>
      </c>
      <c r="M637" t="s">
        <v>131</v>
      </c>
      <c r="N637" t="s">
        <v>130</v>
      </c>
      <c r="O637" t="s">
        <v>218</v>
      </c>
      <c r="P637" t="s">
        <v>240</v>
      </c>
      <c r="Q637">
        <f>HYPERLINK("https://www.kayak.com/book/flight?code=osDCPqeKVQ.UYIuDTZHiSY.56930.60e84215de3002d19cc3c40bdec78849&amp;h=b4a214addd6d&amp;sub=F2889138547330438979E047bdc99911&amp;pageOrigin=F..RP.FE.M15", "Book Me!")</f>
        <v>0</v>
      </c>
    </row>
    <row r="638" spans="1:17">
      <c r="A638" s="2">
        <v>45883</v>
      </c>
      <c r="B638" t="s">
        <v>70</v>
      </c>
      <c r="C638" t="s">
        <v>117</v>
      </c>
      <c r="D638" t="s">
        <v>124</v>
      </c>
      <c r="E638">
        <v>0</v>
      </c>
      <c r="F638" t="s">
        <v>130</v>
      </c>
      <c r="G638" t="s">
        <v>131</v>
      </c>
      <c r="H638" s="2">
        <v>45886</v>
      </c>
      <c r="I638" t="s">
        <v>136</v>
      </c>
      <c r="J638" t="s">
        <v>208</v>
      </c>
      <c r="K638" t="s">
        <v>124</v>
      </c>
      <c r="L638">
        <v>1</v>
      </c>
      <c r="M638" t="s">
        <v>131</v>
      </c>
      <c r="N638" t="s">
        <v>130</v>
      </c>
      <c r="O638" t="s">
        <v>215</v>
      </c>
      <c r="P638" t="s">
        <v>319</v>
      </c>
      <c r="Q638">
        <f>HYPERLINK("https://www.kayak.com/book/flight?code=osDCPqeKVQ.UYIuDTZHiSY.51136.c893e4117d1cf6f5c3349918ba0c21e0&amp;h=864c601475ef&amp;sub=F2889138548348593248E0ae2abd7541&amp;pageOrigin=F..RP.FE.M17", "Book Me!")</f>
        <v>0</v>
      </c>
    </row>
    <row r="639" spans="1:17">
      <c r="A639" s="2">
        <v>45883</v>
      </c>
      <c r="B639" t="s">
        <v>70</v>
      </c>
      <c r="C639" t="s">
        <v>117</v>
      </c>
      <c r="D639" t="s">
        <v>124</v>
      </c>
      <c r="E639">
        <v>0</v>
      </c>
      <c r="F639" t="s">
        <v>130</v>
      </c>
      <c r="G639" t="s">
        <v>131</v>
      </c>
      <c r="H639" s="2">
        <v>45886</v>
      </c>
      <c r="I639" t="s">
        <v>136</v>
      </c>
      <c r="J639" t="s">
        <v>208</v>
      </c>
      <c r="K639" t="s">
        <v>124</v>
      </c>
      <c r="L639">
        <v>1</v>
      </c>
      <c r="M639" t="s">
        <v>131</v>
      </c>
      <c r="N639" t="s">
        <v>130</v>
      </c>
      <c r="O639" t="s">
        <v>213</v>
      </c>
      <c r="P639" t="s">
        <v>317</v>
      </c>
      <c r="Q639">
        <f>HYPERLINK("https://www.kayak.com/book/flight?code=osDCPqeKVQ.UYIuDTZHiSY.51383.c893e4117d1cf6f5c3349918ba0c21e0&amp;h=3a15c34e3f40&amp;sub=F2889138547661114560E0b26fb12eb7&amp;pageOrigin=F..RP.FE.M17", "Book Me!")</f>
        <v>0</v>
      </c>
    </row>
    <row r="640" spans="1:17">
      <c r="A640" s="2">
        <v>45883</v>
      </c>
      <c r="B640" t="s">
        <v>73</v>
      </c>
      <c r="C640" t="s">
        <v>120</v>
      </c>
      <c r="D640" t="s">
        <v>124</v>
      </c>
      <c r="E640">
        <v>1</v>
      </c>
      <c r="F640" t="s">
        <v>130</v>
      </c>
      <c r="G640" t="s">
        <v>131</v>
      </c>
      <c r="H640" s="2">
        <v>45886</v>
      </c>
      <c r="I640" t="s">
        <v>162</v>
      </c>
      <c r="J640" t="s">
        <v>207</v>
      </c>
      <c r="K640" t="s">
        <v>124</v>
      </c>
      <c r="L640">
        <v>0</v>
      </c>
      <c r="M640" t="s">
        <v>131</v>
      </c>
      <c r="N640" t="s">
        <v>130</v>
      </c>
      <c r="O640" t="s">
        <v>215</v>
      </c>
      <c r="P640" t="s">
        <v>320</v>
      </c>
      <c r="Q640">
        <f>HYPERLINK("https://www.kayak.com/book/flight?code=osDCPqeKVQ.UYIuDTZHiSY.52375.8f264da93a6063bcd8578ee91e1de9ea&amp;h=fdf3bf70ac56&amp;sub=F2889138548152785572E0555bbc0a8d&amp;pageOrigin=F..RP.FE.M18", "Book Me!")</f>
        <v>0</v>
      </c>
    </row>
    <row r="641" spans="1:17">
      <c r="A641" s="2">
        <v>45883</v>
      </c>
      <c r="B641" t="s">
        <v>73</v>
      </c>
      <c r="C641" t="s">
        <v>120</v>
      </c>
      <c r="D641" t="s">
        <v>124</v>
      </c>
      <c r="E641">
        <v>1</v>
      </c>
      <c r="F641" t="s">
        <v>130</v>
      </c>
      <c r="G641" t="s">
        <v>131</v>
      </c>
      <c r="H641" s="2">
        <v>45886</v>
      </c>
      <c r="I641" t="s">
        <v>162</v>
      </c>
      <c r="J641" t="s">
        <v>207</v>
      </c>
      <c r="K641" t="s">
        <v>124</v>
      </c>
      <c r="L641">
        <v>0</v>
      </c>
      <c r="M641" t="s">
        <v>131</v>
      </c>
      <c r="N641" t="s">
        <v>130</v>
      </c>
      <c r="O641" t="s">
        <v>218</v>
      </c>
      <c r="P641" t="s">
        <v>321</v>
      </c>
      <c r="Q641">
        <f>HYPERLINK("https://www.kayak.com/book/flight?code=osDCPqeKVQ.UYIuDTZHiSY.63376.8f264da93a6063bcd8578ee91e1de9ea&amp;h=f8bfa14d1ae7&amp;sub=F2889138545644408290E04e75d3ff74&amp;pageOrigin=F..RP.FE.M18", "Book Me!")</f>
        <v>0</v>
      </c>
    </row>
    <row r="642" spans="1:17">
      <c r="A642" s="2">
        <v>45883</v>
      </c>
      <c r="B642" t="s">
        <v>71</v>
      </c>
      <c r="C642" t="s">
        <v>118</v>
      </c>
      <c r="D642" t="s">
        <v>124</v>
      </c>
      <c r="E642">
        <v>0</v>
      </c>
      <c r="F642" t="s">
        <v>130</v>
      </c>
      <c r="G642" t="s">
        <v>131</v>
      </c>
      <c r="H642" s="2">
        <v>45886</v>
      </c>
      <c r="I642" t="s">
        <v>136</v>
      </c>
      <c r="J642" t="s">
        <v>208</v>
      </c>
      <c r="K642" t="s">
        <v>124</v>
      </c>
      <c r="L642">
        <v>1</v>
      </c>
      <c r="M642" t="s">
        <v>131</v>
      </c>
      <c r="N642" t="s">
        <v>130</v>
      </c>
      <c r="O642" t="s">
        <v>215</v>
      </c>
      <c r="P642" t="s">
        <v>319</v>
      </c>
      <c r="Q642">
        <f>HYPERLINK("https://www.kayak.com/book/flight?code=osDCPqeKVQ.UYIuDTZHiSY.51383.80a70baeed9ef8e243f3f55b61a0f343&amp;h=5577c6c6c838&amp;sub=F2889138546842902580E0b26fb12eb7&amp;pageOrigin=F..RP.FE.M19", "Book Me!")</f>
        <v>0</v>
      </c>
    </row>
    <row r="643" spans="1:17">
      <c r="A643" s="2">
        <v>45883</v>
      </c>
      <c r="B643" t="s">
        <v>71</v>
      </c>
      <c r="C643" t="s">
        <v>118</v>
      </c>
      <c r="D643" t="s">
        <v>124</v>
      </c>
      <c r="E643">
        <v>0</v>
      </c>
      <c r="F643" t="s">
        <v>130</v>
      </c>
      <c r="G643" t="s">
        <v>131</v>
      </c>
      <c r="H643" s="2">
        <v>45886</v>
      </c>
      <c r="I643" t="s">
        <v>136</v>
      </c>
      <c r="J643" t="s">
        <v>208</v>
      </c>
      <c r="K643" t="s">
        <v>124</v>
      </c>
      <c r="L643">
        <v>1</v>
      </c>
      <c r="M643" t="s">
        <v>131</v>
      </c>
      <c r="N643" t="s">
        <v>130</v>
      </c>
      <c r="O643" t="s">
        <v>213</v>
      </c>
      <c r="P643" t="s">
        <v>317</v>
      </c>
      <c r="Q643">
        <f>HYPERLINK("https://www.kayak.com/book/flight?code=osDCPqeKVQ.UYIuDTZHiSY.51136.80a70baeed9ef8e243f3f55b61a0f343&amp;h=a85458b28258&amp;sub=F2889138547971207722E0ae2abd7541&amp;pageOrigin=F..RP.FE.M19", "Book Me!")</f>
        <v>0</v>
      </c>
    </row>
    <row r="644" spans="1:17">
      <c r="A644" s="2">
        <v>45882</v>
      </c>
      <c r="B644" t="s">
        <v>70</v>
      </c>
      <c r="C644" t="s">
        <v>117</v>
      </c>
      <c r="D644" t="s">
        <v>124</v>
      </c>
      <c r="E644">
        <v>0</v>
      </c>
      <c r="F644" t="s">
        <v>130</v>
      </c>
      <c r="G644" t="s">
        <v>131</v>
      </c>
      <c r="H644" s="2">
        <v>45886</v>
      </c>
      <c r="I644" t="s">
        <v>29</v>
      </c>
      <c r="J644" t="s">
        <v>205</v>
      </c>
      <c r="K644" t="s">
        <v>124</v>
      </c>
      <c r="L644">
        <v>0</v>
      </c>
      <c r="M644" t="s">
        <v>131</v>
      </c>
      <c r="N644" t="s">
        <v>130</v>
      </c>
      <c r="O644" t="s">
        <v>213</v>
      </c>
      <c r="P644" t="s">
        <v>305</v>
      </c>
      <c r="Q644">
        <f>HYPERLINK("https://www.kayak.com/book/flight?code=osAiJ_gv9i.UYIuDTZHiSY.20895.be6eb292a3404348c26c3a8861ad48de&amp;h=c9da6bd3109e&amp;sub=F-6328916751827895254E0dcb166f0dc&amp;pageOrigin=F..RP.FE.M1", "Book Me!")</f>
        <v>0</v>
      </c>
    </row>
    <row r="645" spans="1:17">
      <c r="A645" s="2">
        <v>45882</v>
      </c>
      <c r="B645" t="s">
        <v>70</v>
      </c>
      <c r="C645" t="s">
        <v>117</v>
      </c>
      <c r="D645" t="s">
        <v>124</v>
      </c>
      <c r="E645">
        <v>0</v>
      </c>
      <c r="F645" t="s">
        <v>130</v>
      </c>
      <c r="G645" t="s">
        <v>131</v>
      </c>
      <c r="H645" s="2">
        <v>45886</v>
      </c>
      <c r="I645" t="s">
        <v>29</v>
      </c>
      <c r="J645" t="s">
        <v>205</v>
      </c>
      <c r="K645" t="s">
        <v>124</v>
      </c>
      <c r="L645">
        <v>0</v>
      </c>
      <c r="M645" t="s">
        <v>131</v>
      </c>
      <c r="N645" t="s">
        <v>130</v>
      </c>
      <c r="O645" t="s">
        <v>215</v>
      </c>
      <c r="P645" t="s">
        <v>299</v>
      </c>
      <c r="Q645">
        <f>HYPERLINK("https://www.kayak.com/book/flight?code=osAiJ_gv9i.UYIuDTZHiSY.26896.be6eb292a3404348c26c3a8861ad48de&amp;h=e34e3e06ee78&amp;sub=F-6328916751643855723E0394ecc5e06&amp;pageOrigin=F..RP.FE.M1", "Book Me!")</f>
        <v>0</v>
      </c>
    </row>
    <row r="646" spans="1:17">
      <c r="A646" s="2">
        <v>45882</v>
      </c>
      <c r="B646" t="s">
        <v>71</v>
      </c>
      <c r="C646" t="s">
        <v>118</v>
      </c>
      <c r="D646" t="s">
        <v>124</v>
      </c>
      <c r="E646">
        <v>0</v>
      </c>
      <c r="F646" t="s">
        <v>130</v>
      </c>
      <c r="G646" t="s">
        <v>131</v>
      </c>
      <c r="H646" s="2">
        <v>45886</v>
      </c>
      <c r="I646" t="s">
        <v>29</v>
      </c>
      <c r="J646" t="s">
        <v>205</v>
      </c>
      <c r="K646" t="s">
        <v>124</v>
      </c>
      <c r="L646">
        <v>0</v>
      </c>
      <c r="M646" t="s">
        <v>131</v>
      </c>
      <c r="N646" t="s">
        <v>130</v>
      </c>
      <c r="O646" t="s">
        <v>213</v>
      </c>
      <c r="P646" t="s">
        <v>305</v>
      </c>
      <c r="Q646">
        <f>HYPERLINK("https://www.kayak.com/book/flight?code=osAiJ_gv9i.UYIuDTZHiSY.20895.cf83d68a7363efd27987807652cfa879&amp;h=81fa1fc92f09&amp;sub=F-6328916750710055412E0dcb166f0dc&amp;pageOrigin=F..RP.FE.M2", "Book Me!")</f>
        <v>0</v>
      </c>
    </row>
    <row r="647" spans="1:17">
      <c r="A647" s="2">
        <v>45882</v>
      </c>
      <c r="B647" t="s">
        <v>71</v>
      </c>
      <c r="C647" t="s">
        <v>118</v>
      </c>
      <c r="D647" t="s">
        <v>124</v>
      </c>
      <c r="E647">
        <v>0</v>
      </c>
      <c r="F647" t="s">
        <v>130</v>
      </c>
      <c r="G647" t="s">
        <v>131</v>
      </c>
      <c r="H647" s="2">
        <v>45886</v>
      </c>
      <c r="I647" t="s">
        <v>29</v>
      </c>
      <c r="J647" t="s">
        <v>205</v>
      </c>
      <c r="K647" t="s">
        <v>124</v>
      </c>
      <c r="L647">
        <v>0</v>
      </c>
      <c r="M647" t="s">
        <v>131</v>
      </c>
      <c r="N647" t="s">
        <v>130</v>
      </c>
      <c r="O647" t="s">
        <v>215</v>
      </c>
      <c r="P647" t="s">
        <v>299</v>
      </c>
      <c r="Q647">
        <f>HYPERLINK("https://www.kayak.com/book/flight?code=osAiJ_gv9i.UYIuDTZHiSY.26896.cf83d68a7363efd27987807652cfa879&amp;h=d6be733cdd82&amp;sub=F-6328916749516055409E0394ecc5e06&amp;pageOrigin=F..RP.FE.M2", "Book Me!")</f>
        <v>0</v>
      </c>
    </row>
    <row r="648" spans="1:17">
      <c r="A648" s="2">
        <v>45882</v>
      </c>
      <c r="B648" t="s">
        <v>72</v>
      </c>
      <c r="C648" t="s">
        <v>119</v>
      </c>
      <c r="D648" t="s">
        <v>124</v>
      </c>
      <c r="E648">
        <v>0</v>
      </c>
      <c r="F648" t="s">
        <v>130</v>
      </c>
      <c r="G648" t="s">
        <v>131</v>
      </c>
      <c r="H648" s="2">
        <v>45886</v>
      </c>
      <c r="I648" t="s">
        <v>29</v>
      </c>
      <c r="J648" t="s">
        <v>205</v>
      </c>
      <c r="K648" t="s">
        <v>124</v>
      </c>
      <c r="L648">
        <v>0</v>
      </c>
      <c r="M648" t="s">
        <v>131</v>
      </c>
      <c r="N648" t="s">
        <v>130</v>
      </c>
      <c r="O648" t="s">
        <v>213</v>
      </c>
      <c r="P648" t="s">
        <v>322</v>
      </c>
      <c r="Q648">
        <f>HYPERLINK("https://www.kayak.com/book/flight?code=osAiJ_gv9i.UYIuDTZHiSY.30618.043aac3e346502fa4c88b1bd8dbf9c1c&amp;h=fe60ce5ff5a9&amp;sub=F-6328916750476247131E09c5389eb93&amp;pageOrigin=F..RP.FE.M3", "Book Me!")</f>
        <v>0</v>
      </c>
    </row>
    <row r="649" spans="1:17">
      <c r="A649" s="2">
        <v>45882</v>
      </c>
      <c r="B649" t="s">
        <v>72</v>
      </c>
      <c r="C649" t="s">
        <v>119</v>
      </c>
      <c r="D649" t="s">
        <v>124</v>
      </c>
      <c r="E649">
        <v>0</v>
      </c>
      <c r="F649" t="s">
        <v>130</v>
      </c>
      <c r="G649" t="s">
        <v>131</v>
      </c>
      <c r="H649" s="2">
        <v>45886</v>
      </c>
      <c r="I649" t="s">
        <v>29</v>
      </c>
      <c r="J649" t="s">
        <v>205</v>
      </c>
      <c r="K649" t="s">
        <v>124</v>
      </c>
      <c r="L649">
        <v>0</v>
      </c>
      <c r="M649" t="s">
        <v>131</v>
      </c>
      <c r="N649" t="s">
        <v>130</v>
      </c>
      <c r="O649" t="s">
        <v>215</v>
      </c>
      <c r="P649" t="s">
        <v>323</v>
      </c>
      <c r="Q649">
        <f>HYPERLINK("https://www.kayak.com/book/flight?code=osAiJ_gv9i.UYIuDTZHiSY.24618.043aac3e346502fa4c88b1bd8dbf9c1c&amp;h=b1e6544847e2&amp;sub=F-6328916750717130430E04e80d44242&amp;pageOrigin=F..RP.FE.M3", "Book Me!")</f>
        <v>0</v>
      </c>
    </row>
    <row r="650" spans="1:17">
      <c r="A650" s="2">
        <v>45882</v>
      </c>
      <c r="B650" t="s">
        <v>70</v>
      </c>
      <c r="C650" t="s">
        <v>117</v>
      </c>
      <c r="D650" t="s">
        <v>124</v>
      </c>
      <c r="E650">
        <v>0</v>
      </c>
      <c r="F650" t="s">
        <v>130</v>
      </c>
      <c r="G650" t="s">
        <v>131</v>
      </c>
      <c r="H650" s="2">
        <v>45886</v>
      </c>
      <c r="I650" t="s">
        <v>161</v>
      </c>
      <c r="J650" t="s">
        <v>206</v>
      </c>
      <c r="K650" t="s">
        <v>124</v>
      </c>
      <c r="L650">
        <v>0</v>
      </c>
      <c r="M650" t="s">
        <v>131</v>
      </c>
      <c r="N650" t="s">
        <v>130</v>
      </c>
      <c r="O650" t="s">
        <v>213</v>
      </c>
      <c r="P650" t="s">
        <v>308</v>
      </c>
      <c r="Q650">
        <f>HYPERLINK("https://www.kayak.com/book/flight?code=osAiJ_gv9i.UYIuDTZHiSY.30360.ab86d5157e3ed77966cc260c119ed27e&amp;h=ed64cb7c5545&amp;sub=F-6328916751185537164E0b5faf7c918&amp;pageOrigin=F..RP.FE.M5", "Book Me!")</f>
        <v>0</v>
      </c>
    </row>
    <row r="651" spans="1:17">
      <c r="A651" s="2">
        <v>45882</v>
      </c>
      <c r="B651" t="s">
        <v>70</v>
      </c>
      <c r="C651" t="s">
        <v>117</v>
      </c>
      <c r="D651" t="s">
        <v>124</v>
      </c>
      <c r="E651">
        <v>0</v>
      </c>
      <c r="F651" t="s">
        <v>130</v>
      </c>
      <c r="G651" t="s">
        <v>131</v>
      </c>
      <c r="H651" s="2">
        <v>45886</v>
      </c>
      <c r="I651" t="s">
        <v>161</v>
      </c>
      <c r="J651" t="s">
        <v>206</v>
      </c>
      <c r="K651" t="s">
        <v>124</v>
      </c>
      <c r="L651">
        <v>0</v>
      </c>
      <c r="M651" t="s">
        <v>131</v>
      </c>
      <c r="N651" t="s">
        <v>130</v>
      </c>
      <c r="O651" t="s">
        <v>215</v>
      </c>
      <c r="P651" t="s">
        <v>259</v>
      </c>
      <c r="Q651">
        <f>HYPERLINK("https://www.kayak.com/book/flight?code=osAiJ_gv9i.UYIuDTZHiSY.35296.ab86d5157e3ed77966cc260c119ed27e&amp;h=ef6c320ccdd4&amp;sub=F-6328916748095089483E07cd03ff503&amp;pageOrigin=F..RP.FE.M5", "Book Me!")</f>
        <v>0</v>
      </c>
    </row>
    <row r="652" spans="1:17">
      <c r="A652" s="2">
        <v>45882</v>
      </c>
      <c r="B652" t="s">
        <v>71</v>
      </c>
      <c r="C652" t="s">
        <v>118</v>
      </c>
      <c r="D652" t="s">
        <v>124</v>
      </c>
      <c r="E652">
        <v>0</v>
      </c>
      <c r="F652" t="s">
        <v>130</v>
      </c>
      <c r="G652" t="s">
        <v>131</v>
      </c>
      <c r="H652" s="2">
        <v>45886</v>
      </c>
      <c r="I652" t="s">
        <v>161</v>
      </c>
      <c r="J652" t="s">
        <v>206</v>
      </c>
      <c r="K652" t="s">
        <v>124</v>
      </c>
      <c r="L652">
        <v>0</v>
      </c>
      <c r="M652" t="s">
        <v>131</v>
      </c>
      <c r="N652" t="s">
        <v>130</v>
      </c>
      <c r="O652" t="s">
        <v>213</v>
      </c>
      <c r="P652" t="s">
        <v>308</v>
      </c>
      <c r="Q652">
        <f>HYPERLINK("https://www.kayak.com/book/flight?code=osAiJ_gv9i.UYIuDTZHiSY.30360.3ffc287fb2508ed60530b8a6f6954602&amp;h=24377f23f921&amp;sub=F-6328916749918637229E0b5faf7c918&amp;pageOrigin=F..RP.FE.M7", "Book Me!")</f>
        <v>0</v>
      </c>
    </row>
    <row r="653" spans="1:17">
      <c r="A653" s="2">
        <v>45882</v>
      </c>
      <c r="B653" t="s">
        <v>71</v>
      </c>
      <c r="C653" t="s">
        <v>118</v>
      </c>
      <c r="D653" t="s">
        <v>124</v>
      </c>
      <c r="E653">
        <v>0</v>
      </c>
      <c r="F653" t="s">
        <v>130</v>
      </c>
      <c r="G653" t="s">
        <v>131</v>
      </c>
      <c r="H653" s="2">
        <v>45886</v>
      </c>
      <c r="I653" t="s">
        <v>161</v>
      </c>
      <c r="J653" t="s">
        <v>206</v>
      </c>
      <c r="K653" t="s">
        <v>124</v>
      </c>
      <c r="L653">
        <v>0</v>
      </c>
      <c r="M653" t="s">
        <v>131</v>
      </c>
      <c r="N653" t="s">
        <v>130</v>
      </c>
      <c r="O653" t="s">
        <v>215</v>
      </c>
      <c r="P653" t="s">
        <v>259</v>
      </c>
      <c r="Q653">
        <f>HYPERLINK("https://www.kayak.com/book/flight?code=osAiJ_gv9i.UYIuDTZHiSY.35296.3ffc287fb2508ed60530b8a6f6954602&amp;h=e9865bca15e3&amp;sub=F-6328916748975295782E07cd03ff503&amp;pageOrigin=F..RP.FE.M7", "Book Me!")</f>
        <v>0</v>
      </c>
    </row>
    <row r="654" spans="1:17">
      <c r="A654" s="2">
        <v>45882</v>
      </c>
      <c r="B654" t="s">
        <v>72</v>
      </c>
      <c r="C654" t="s">
        <v>119</v>
      </c>
      <c r="D654" t="s">
        <v>124</v>
      </c>
      <c r="E654">
        <v>0</v>
      </c>
      <c r="F654" t="s">
        <v>130</v>
      </c>
      <c r="G654" t="s">
        <v>131</v>
      </c>
      <c r="H654" s="2">
        <v>45886</v>
      </c>
      <c r="I654" t="s">
        <v>161</v>
      </c>
      <c r="J654" t="s">
        <v>206</v>
      </c>
      <c r="K654" t="s">
        <v>124</v>
      </c>
      <c r="L654">
        <v>0</v>
      </c>
      <c r="M654" t="s">
        <v>131</v>
      </c>
      <c r="N654" t="s">
        <v>130</v>
      </c>
      <c r="O654" t="s">
        <v>213</v>
      </c>
      <c r="P654" t="s">
        <v>324</v>
      </c>
      <c r="Q654">
        <f>HYPERLINK("https://www.kayak.com/book/flight?code=osAiJ_gv9i.UYIuDTZHiSY.39019.7537f819c8c43eac4dc749bc0b8199a7&amp;h=343b67e8c7c1&amp;sub=F-6328916747898965080E0bf3725d96c&amp;pageOrigin=F..RP.FE.M8", "Book Me!")</f>
        <v>0</v>
      </c>
    </row>
    <row r="655" spans="1:17">
      <c r="A655" s="2">
        <v>45882</v>
      </c>
      <c r="B655" t="s">
        <v>72</v>
      </c>
      <c r="C655" t="s">
        <v>119</v>
      </c>
      <c r="D655" t="s">
        <v>124</v>
      </c>
      <c r="E655">
        <v>0</v>
      </c>
      <c r="F655" t="s">
        <v>130</v>
      </c>
      <c r="G655" t="s">
        <v>131</v>
      </c>
      <c r="H655" s="2">
        <v>45886</v>
      </c>
      <c r="I655" t="s">
        <v>161</v>
      </c>
      <c r="J655" t="s">
        <v>206</v>
      </c>
      <c r="K655" t="s">
        <v>124</v>
      </c>
      <c r="L655">
        <v>0</v>
      </c>
      <c r="M655" t="s">
        <v>131</v>
      </c>
      <c r="N655" t="s">
        <v>130</v>
      </c>
      <c r="O655" t="s">
        <v>215</v>
      </c>
      <c r="P655" t="s">
        <v>325</v>
      </c>
      <c r="Q655">
        <f>HYPERLINK("https://www.kayak.com/book/flight?code=osAiJ_gv9i.UYIuDTZHiSY.34083.7537f819c8c43eac4dc749bc0b8199a7&amp;h=10887bebd425&amp;sub=F-6328916749455391721E06f44ecfb9a&amp;pageOrigin=F..RP.FE.M8", "Book Me!")</f>
        <v>0</v>
      </c>
    </row>
    <row r="656" spans="1:17">
      <c r="A656" s="2">
        <v>45882</v>
      </c>
      <c r="B656" t="s">
        <v>71</v>
      </c>
      <c r="C656" t="s">
        <v>118</v>
      </c>
      <c r="D656" t="s">
        <v>124</v>
      </c>
      <c r="E656">
        <v>0</v>
      </c>
      <c r="F656" t="s">
        <v>130</v>
      </c>
      <c r="G656" t="s">
        <v>131</v>
      </c>
      <c r="H656" s="2">
        <v>45886</v>
      </c>
      <c r="I656" t="s">
        <v>162</v>
      </c>
      <c r="J656" t="s">
        <v>207</v>
      </c>
      <c r="K656" t="s">
        <v>124</v>
      </c>
      <c r="L656">
        <v>0</v>
      </c>
      <c r="M656" t="s">
        <v>131</v>
      </c>
      <c r="N656" t="s">
        <v>130</v>
      </c>
      <c r="O656" t="s">
        <v>215</v>
      </c>
      <c r="P656" t="s">
        <v>310</v>
      </c>
      <c r="Q656">
        <f>HYPERLINK("https://www.kayak.com/book/flight?code=osAiJ_gv9i.UYIuDTZHiSY.50306.b7017d06c4d163fe5440bcfd5355fbbf&amp;h=8acf8217d53b&amp;sub=F-2365485840444169544E0df301f8f89&amp;pageOrigin=F..RP.FE.M9", "Book Me!")</f>
        <v>0</v>
      </c>
    </row>
    <row r="657" spans="1:17">
      <c r="A657" s="2">
        <v>45882</v>
      </c>
      <c r="B657" t="s">
        <v>71</v>
      </c>
      <c r="C657" t="s">
        <v>118</v>
      </c>
      <c r="D657" t="s">
        <v>124</v>
      </c>
      <c r="E657">
        <v>0</v>
      </c>
      <c r="F657" t="s">
        <v>130</v>
      </c>
      <c r="G657" t="s">
        <v>131</v>
      </c>
      <c r="H657" s="2">
        <v>45886</v>
      </c>
      <c r="I657" t="s">
        <v>162</v>
      </c>
      <c r="J657" t="s">
        <v>207</v>
      </c>
      <c r="K657" t="s">
        <v>124</v>
      </c>
      <c r="L657">
        <v>0</v>
      </c>
      <c r="M657" t="s">
        <v>131</v>
      </c>
      <c r="N657" t="s">
        <v>130</v>
      </c>
      <c r="O657" t="s">
        <v>218</v>
      </c>
      <c r="P657" t="s">
        <v>311</v>
      </c>
      <c r="Q657">
        <f>HYPERLINK("https://www.kayak.com/book/flight?code=osAiJ_gv9i.UYIuDTZHiSY.41305.b7017d06c4d163fe5440bcfd5355fbbf&amp;h=a531fff48715&amp;sub=F-2365485841328458447E0a5efbb7812&amp;pageOrigin=F..RP.FE.M9", "Book Me!")</f>
        <v>0</v>
      </c>
    </row>
    <row r="658" spans="1:17">
      <c r="A658" s="2">
        <v>45882</v>
      </c>
      <c r="B658" t="s">
        <v>70</v>
      </c>
      <c r="C658" t="s">
        <v>117</v>
      </c>
      <c r="D658" t="s">
        <v>124</v>
      </c>
      <c r="E658">
        <v>0</v>
      </c>
      <c r="F658" t="s">
        <v>130</v>
      </c>
      <c r="G658" t="s">
        <v>131</v>
      </c>
      <c r="H658" s="2">
        <v>45886</v>
      </c>
      <c r="I658" t="s">
        <v>162</v>
      </c>
      <c r="J658" t="s">
        <v>207</v>
      </c>
      <c r="K658" t="s">
        <v>124</v>
      </c>
      <c r="L658">
        <v>0</v>
      </c>
      <c r="M658" t="s">
        <v>131</v>
      </c>
      <c r="N658" t="s">
        <v>130</v>
      </c>
      <c r="O658" t="s">
        <v>215</v>
      </c>
      <c r="P658" t="s">
        <v>310</v>
      </c>
      <c r="Q658">
        <f>HYPERLINK("https://www.kayak.com/book/flight?code=osAiJ_gv9i.UYIuDTZHiSY.41305.164d7b32fad0e3e0cc61ab328ab0f397&amp;h=f684443ecb5b&amp;sub=F-2365485837482358109E0a5efbb7812&amp;pageOrigin=F..RP.FE.M10", "Book Me!")</f>
        <v>0</v>
      </c>
    </row>
    <row r="659" spans="1:17">
      <c r="A659" s="2">
        <v>45882</v>
      </c>
      <c r="B659" t="s">
        <v>70</v>
      </c>
      <c r="C659" t="s">
        <v>117</v>
      </c>
      <c r="D659" t="s">
        <v>124</v>
      </c>
      <c r="E659">
        <v>0</v>
      </c>
      <c r="F659" t="s">
        <v>130</v>
      </c>
      <c r="G659" t="s">
        <v>131</v>
      </c>
      <c r="H659" s="2">
        <v>45886</v>
      </c>
      <c r="I659" t="s">
        <v>162</v>
      </c>
      <c r="J659" t="s">
        <v>207</v>
      </c>
      <c r="K659" t="s">
        <v>124</v>
      </c>
      <c r="L659">
        <v>0</v>
      </c>
      <c r="M659" t="s">
        <v>131</v>
      </c>
      <c r="N659" t="s">
        <v>130</v>
      </c>
      <c r="O659" t="s">
        <v>218</v>
      </c>
      <c r="P659" t="s">
        <v>311</v>
      </c>
      <c r="Q659">
        <f>HYPERLINK("https://www.kayak.com/book/flight?code=osAiJ_gv9i.UYIuDTZHiSY.50306.164d7b32fad0e3e0cc61ab328ab0f397&amp;h=4f7846ccab88&amp;sub=F-2365485839303145838E0df301f8f89&amp;pageOrigin=F..RP.FE.M10", "Book Me!")</f>
        <v>0</v>
      </c>
    </row>
    <row r="660" spans="1:17">
      <c r="A660" s="2">
        <v>45882</v>
      </c>
      <c r="B660" t="s">
        <v>72</v>
      </c>
      <c r="C660" t="s">
        <v>119</v>
      </c>
      <c r="D660" t="s">
        <v>124</v>
      </c>
      <c r="E660">
        <v>0</v>
      </c>
      <c r="F660" t="s">
        <v>130</v>
      </c>
      <c r="G660" t="s">
        <v>131</v>
      </c>
      <c r="H660" s="2">
        <v>45886</v>
      </c>
      <c r="I660" t="s">
        <v>162</v>
      </c>
      <c r="J660" t="s">
        <v>207</v>
      </c>
      <c r="K660" t="s">
        <v>124</v>
      </c>
      <c r="L660">
        <v>0</v>
      </c>
      <c r="M660" t="s">
        <v>131</v>
      </c>
      <c r="N660" t="s">
        <v>130</v>
      </c>
      <c r="O660" t="s">
        <v>215</v>
      </c>
      <c r="P660" t="s">
        <v>326</v>
      </c>
      <c r="Q660">
        <f>HYPERLINK("https://www.kayak.com/book/flight?code=osAiJ_gv9i.UYIuDTZHiSY.45028.e0c7a77892fd31bb51dfdd8cd3af4d56&amp;h=5851d0ab3bd5&amp;sub=F-2365485840515501191E0ff136445b7&amp;pageOrigin=F..RP.FE.M12", "Book Me!")</f>
        <v>0</v>
      </c>
    </row>
    <row r="661" spans="1:17">
      <c r="A661" s="2">
        <v>45882</v>
      </c>
      <c r="B661" t="s">
        <v>72</v>
      </c>
      <c r="C661" t="s">
        <v>119</v>
      </c>
      <c r="D661" t="s">
        <v>124</v>
      </c>
      <c r="E661">
        <v>0</v>
      </c>
      <c r="F661" t="s">
        <v>130</v>
      </c>
      <c r="G661" t="s">
        <v>131</v>
      </c>
      <c r="H661" s="2">
        <v>45886</v>
      </c>
      <c r="I661" t="s">
        <v>162</v>
      </c>
      <c r="J661" t="s">
        <v>207</v>
      </c>
      <c r="K661" t="s">
        <v>124</v>
      </c>
      <c r="L661">
        <v>0</v>
      </c>
      <c r="M661" t="s">
        <v>131</v>
      </c>
      <c r="N661" t="s">
        <v>130</v>
      </c>
      <c r="O661" t="s">
        <v>218</v>
      </c>
      <c r="P661" t="s">
        <v>230</v>
      </c>
      <c r="Q661">
        <f>HYPERLINK("https://www.kayak.com/book/flight?code=osAiJ_gv9i.UYIuDTZHiSY.54028.e0c7a77892fd31bb51dfdd8cd3af4d56&amp;h=55649b53f046&amp;sub=F-2365485840941125790E04487a93471&amp;pageOrigin=F..RP.FE.M12", "Book Me!")</f>
        <v>0</v>
      </c>
    </row>
    <row r="662" spans="1:17">
      <c r="A662" s="2">
        <v>45882</v>
      </c>
      <c r="B662" t="s">
        <v>75</v>
      </c>
      <c r="C662" t="s">
        <v>93</v>
      </c>
      <c r="D662" t="s">
        <v>123</v>
      </c>
      <c r="E662">
        <v>1</v>
      </c>
      <c r="F662" t="s">
        <v>130</v>
      </c>
      <c r="G662" t="s">
        <v>131</v>
      </c>
      <c r="H662" s="2">
        <v>45886</v>
      </c>
      <c r="I662" t="s">
        <v>29</v>
      </c>
      <c r="J662" t="s">
        <v>205</v>
      </c>
      <c r="K662" t="s">
        <v>124</v>
      </c>
      <c r="L662">
        <v>0</v>
      </c>
      <c r="M662" t="s">
        <v>131</v>
      </c>
      <c r="N662" t="s">
        <v>130</v>
      </c>
      <c r="O662" t="s">
        <v>219</v>
      </c>
      <c r="P662" t="s">
        <v>327</v>
      </c>
      <c r="Q662">
        <f>HYPERLINK("https://www.kayak.com/book/flight?code=osAiJ_gv9i.QXebsmr3jTVFj024N3_sTg.11398.15ce60c45e02307b41764e9d3378dee4&amp;h=16502d60ba9c&amp;sub=F-2188327672626987472E0050e6dd1a5&amp;pageOrigin=F..RP.FE.M13", "Book Me!")</f>
        <v>0</v>
      </c>
    </row>
    <row r="663" spans="1:17">
      <c r="A663" s="2">
        <v>45882</v>
      </c>
      <c r="B663" t="s">
        <v>74</v>
      </c>
      <c r="C663" t="s">
        <v>71</v>
      </c>
      <c r="D663" t="s">
        <v>124</v>
      </c>
      <c r="E663">
        <v>1</v>
      </c>
      <c r="F663" t="s">
        <v>130</v>
      </c>
      <c r="G663" t="s">
        <v>131</v>
      </c>
      <c r="H663" s="2">
        <v>45886</v>
      </c>
      <c r="I663" t="s">
        <v>29</v>
      </c>
      <c r="J663" t="s">
        <v>205</v>
      </c>
      <c r="K663" t="s">
        <v>124</v>
      </c>
      <c r="L663">
        <v>0</v>
      </c>
      <c r="M663" t="s">
        <v>131</v>
      </c>
      <c r="N663" t="s">
        <v>130</v>
      </c>
      <c r="O663" t="s">
        <v>213</v>
      </c>
      <c r="P663" t="s">
        <v>328</v>
      </c>
      <c r="Q663">
        <f>HYPERLINK("https://www.kayak.com/book/flight?code=osAiJ_gv9i.UYIuDTZHiSY.31095.dc8a9ea5b13e99ef3d06767286186f35&amp;h=3fb4596af9d0&amp;sub=F-6328916747970928419E0eb7956f45d&amp;pageOrigin=F..RP.FE.M14", "Book Me!")</f>
        <v>0</v>
      </c>
    </row>
    <row r="664" spans="1:17">
      <c r="A664" s="2">
        <v>45882</v>
      </c>
      <c r="B664" t="s">
        <v>74</v>
      </c>
      <c r="C664" t="s">
        <v>71</v>
      </c>
      <c r="D664" t="s">
        <v>124</v>
      </c>
      <c r="E664">
        <v>1</v>
      </c>
      <c r="F664" t="s">
        <v>130</v>
      </c>
      <c r="G664" t="s">
        <v>131</v>
      </c>
      <c r="H664" s="2">
        <v>45886</v>
      </c>
      <c r="I664" t="s">
        <v>29</v>
      </c>
      <c r="J664" t="s">
        <v>205</v>
      </c>
      <c r="K664" t="s">
        <v>124</v>
      </c>
      <c r="L664">
        <v>0</v>
      </c>
      <c r="M664" t="s">
        <v>131</v>
      </c>
      <c r="N664" t="s">
        <v>130</v>
      </c>
      <c r="O664" t="s">
        <v>215</v>
      </c>
      <c r="P664" t="s">
        <v>329</v>
      </c>
      <c r="Q664">
        <f>HYPERLINK("https://www.kayak.com/book/flight?code=osAiJ_gv9i.UYIuDTZHiSY.36246.dc8a9ea5b13e99ef3d06767286186f35&amp;h=97d0b60f4360&amp;sub=F-6328916749405327417E097d8686c9a&amp;pageOrigin=F..RP.FE.M14", "Book Me!")</f>
        <v>0</v>
      </c>
    </row>
    <row r="665" spans="1:17">
      <c r="A665" s="2">
        <v>45882</v>
      </c>
      <c r="B665" t="s">
        <v>75</v>
      </c>
      <c r="C665" t="s">
        <v>93</v>
      </c>
      <c r="D665" t="s">
        <v>123</v>
      </c>
      <c r="E665">
        <v>1</v>
      </c>
      <c r="F665" t="s">
        <v>130</v>
      </c>
      <c r="G665" t="s">
        <v>131</v>
      </c>
      <c r="H665" s="2">
        <v>45886</v>
      </c>
      <c r="I665" t="s">
        <v>161</v>
      </c>
      <c r="J665" t="s">
        <v>206</v>
      </c>
      <c r="K665" t="s">
        <v>124</v>
      </c>
      <c r="L665">
        <v>0</v>
      </c>
      <c r="M665" t="s">
        <v>131</v>
      </c>
      <c r="N665" t="s">
        <v>130</v>
      </c>
      <c r="O665" t="s">
        <v>219</v>
      </c>
      <c r="P665" t="s">
        <v>292</v>
      </c>
      <c r="Q665">
        <f>HYPERLINK("https://www.kayak.comjavascript:void(0)&amp;pageOrigin=F..RP.FE.M15", "Book Me!")</f>
        <v>0</v>
      </c>
    </row>
    <row r="666" spans="1:17">
      <c r="A666" s="2">
        <v>45882</v>
      </c>
      <c r="B666" t="s">
        <v>73</v>
      </c>
      <c r="C666" t="s">
        <v>120</v>
      </c>
      <c r="D666" t="s">
        <v>124</v>
      </c>
      <c r="E666">
        <v>1</v>
      </c>
      <c r="F666" t="s">
        <v>130</v>
      </c>
      <c r="G666" t="s">
        <v>131</v>
      </c>
      <c r="H666" s="2">
        <v>45886</v>
      </c>
      <c r="I666" t="s">
        <v>29</v>
      </c>
      <c r="J666" t="s">
        <v>205</v>
      </c>
      <c r="K666" t="s">
        <v>124</v>
      </c>
      <c r="L666">
        <v>0</v>
      </c>
      <c r="M666" t="s">
        <v>131</v>
      </c>
      <c r="N666" t="s">
        <v>130</v>
      </c>
      <c r="O666" t="s">
        <v>215</v>
      </c>
      <c r="P666" t="s">
        <v>314</v>
      </c>
      <c r="Q666">
        <f>HYPERLINK("https://www.kayak.com/book/flight?code=osAiJ_gv9i.UYIuDTZHiSY.37966.3aa690bd3d1b05f81f2bc37dfa30780b&amp;h=6b4a5827f874&amp;sub=F-6328916750192035723E097d8686c9a&amp;pageOrigin=F..RP.FE.M17", "Book Me!")</f>
        <v>0</v>
      </c>
    </row>
    <row r="667" spans="1:17">
      <c r="A667" s="2">
        <v>45882</v>
      </c>
      <c r="B667" t="s">
        <v>73</v>
      </c>
      <c r="C667" t="s">
        <v>120</v>
      </c>
      <c r="D667" t="s">
        <v>124</v>
      </c>
      <c r="E667">
        <v>1</v>
      </c>
      <c r="F667" t="s">
        <v>130</v>
      </c>
      <c r="G667" t="s">
        <v>131</v>
      </c>
      <c r="H667" s="2">
        <v>45886</v>
      </c>
      <c r="I667" t="s">
        <v>29</v>
      </c>
      <c r="J667" t="s">
        <v>205</v>
      </c>
      <c r="K667" t="s">
        <v>124</v>
      </c>
      <c r="L667">
        <v>0</v>
      </c>
      <c r="M667" t="s">
        <v>131</v>
      </c>
      <c r="N667" t="s">
        <v>130</v>
      </c>
      <c r="O667" t="s">
        <v>218</v>
      </c>
      <c r="P667" t="s">
        <v>315</v>
      </c>
      <c r="Q667">
        <f>HYPERLINK("https://www.kayak.com/book/flight?code=osAiJ_gv9i.UYIuDTZHiSY.46966.3aa690bd3d1b05f81f2bc37dfa30780b&amp;h=3aeeb442260d&amp;sub=F-6328916748966256047E0889de27925&amp;pageOrigin=F..RP.FE.M17", "Book Me!")</f>
        <v>0</v>
      </c>
    </row>
    <row r="668" spans="1:17">
      <c r="A668" s="2">
        <v>45882</v>
      </c>
      <c r="B668" t="s">
        <v>70</v>
      </c>
      <c r="C668" t="s">
        <v>117</v>
      </c>
      <c r="D668" t="s">
        <v>124</v>
      </c>
      <c r="E668">
        <v>0</v>
      </c>
      <c r="F668" t="s">
        <v>130</v>
      </c>
      <c r="G668" t="s">
        <v>131</v>
      </c>
      <c r="H668" s="2">
        <v>45886</v>
      </c>
      <c r="I668" t="s">
        <v>136</v>
      </c>
      <c r="J668" t="s">
        <v>208</v>
      </c>
      <c r="K668" t="s">
        <v>124</v>
      </c>
      <c r="L668">
        <v>1</v>
      </c>
      <c r="M668" t="s">
        <v>131</v>
      </c>
      <c r="N668" t="s">
        <v>130</v>
      </c>
      <c r="O668" t="s">
        <v>215</v>
      </c>
      <c r="P668" t="s">
        <v>319</v>
      </c>
      <c r="Q668">
        <f>HYPERLINK("https://www.kayak.com/book/flight?code=osAiJ_gv9i.UYIuDTZHiSY.51136.c748f406ab763a7ed852e8d51ffd56a9&amp;h=1d6a3c760184&amp;sub=F-2365485839257442205E0ae2abd7541&amp;pageOrigin=F..RP.FE.M18", "Book Me!")</f>
        <v>0</v>
      </c>
    </row>
    <row r="669" spans="1:17">
      <c r="A669" s="2">
        <v>45882</v>
      </c>
      <c r="B669" t="s">
        <v>70</v>
      </c>
      <c r="C669" t="s">
        <v>117</v>
      </c>
      <c r="D669" t="s">
        <v>124</v>
      </c>
      <c r="E669">
        <v>0</v>
      </c>
      <c r="F669" t="s">
        <v>130</v>
      </c>
      <c r="G669" t="s">
        <v>131</v>
      </c>
      <c r="H669" s="2">
        <v>45886</v>
      </c>
      <c r="I669" t="s">
        <v>136</v>
      </c>
      <c r="J669" t="s">
        <v>208</v>
      </c>
      <c r="K669" t="s">
        <v>124</v>
      </c>
      <c r="L669">
        <v>1</v>
      </c>
      <c r="M669" t="s">
        <v>131</v>
      </c>
      <c r="N669" t="s">
        <v>130</v>
      </c>
      <c r="O669" t="s">
        <v>213</v>
      </c>
      <c r="P669" t="s">
        <v>317</v>
      </c>
      <c r="Q669">
        <f>HYPERLINK("https://www.kayak.com/book/flight?code=osAiJ_gv9i.UYIuDTZHiSY.51383.c748f406ab763a7ed852e8d51ffd56a9&amp;h=a5ca719b9b63&amp;sub=F-2365485837919771298E0b26fb12eb7&amp;pageOrigin=F..RP.FE.M18", "Book Me!")</f>
        <v>0</v>
      </c>
    </row>
    <row r="670" spans="1:17">
      <c r="A670" s="2">
        <v>45882</v>
      </c>
      <c r="B670" t="s">
        <v>71</v>
      </c>
      <c r="C670" t="s">
        <v>118</v>
      </c>
      <c r="D670" t="s">
        <v>124</v>
      </c>
      <c r="E670">
        <v>0</v>
      </c>
      <c r="F670" t="s">
        <v>130</v>
      </c>
      <c r="G670" t="s">
        <v>131</v>
      </c>
      <c r="H670" s="2">
        <v>45886</v>
      </c>
      <c r="I670" t="s">
        <v>136</v>
      </c>
      <c r="J670" t="s">
        <v>208</v>
      </c>
      <c r="K670" t="s">
        <v>124</v>
      </c>
      <c r="L670">
        <v>1</v>
      </c>
      <c r="M670" t="s">
        <v>131</v>
      </c>
      <c r="N670" t="s">
        <v>130</v>
      </c>
      <c r="O670" t="s">
        <v>215</v>
      </c>
      <c r="P670" t="s">
        <v>319</v>
      </c>
      <c r="Q670">
        <f>HYPERLINK("https://www.kayak.com/book/flight?code=osAiJ_gv9i.UYIuDTZHiSY.51383.9fb043013e677a8a1939222d183e88bd&amp;h=8b5b1d6aa407&amp;sub=F-2365485837828658213E0b26fb12eb7&amp;pageOrigin=F..RP.FE.M19", "Book Me!")</f>
        <v>0</v>
      </c>
    </row>
    <row r="671" spans="1:17">
      <c r="A671" s="2">
        <v>45882</v>
      </c>
      <c r="B671" t="s">
        <v>71</v>
      </c>
      <c r="C671" t="s">
        <v>118</v>
      </c>
      <c r="D671" t="s">
        <v>124</v>
      </c>
      <c r="E671">
        <v>0</v>
      </c>
      <c r="F671" t="s">
        <v>130</v>
      </c>
      <c r="G671" t="s">
        <v>131</v>
      </c>
      <c r="H671" s="2">
        <v>45886</v>
      </c>
      <c r="I671" t="s">
        <v>136</v>
      </c>
      <c r="J671" t="s">
        <v>208</v>
      </c>
      <c r="K671" t="s">
        <v>124</v>
      </c>
      <c r="L671">
        <v>1</v>
      </c>
      <c r="M671" t="s">
        <v>131</v>
      </c>
      <c r="N671" t="s">
        <v>130</v>
      </c>
      <c r="O671" t="s">
        <v>213</v>
      </c>
      <c r="P671" t="s">
        <v>317</v>
      </c>
      <c r="Q671">
        <f>HYPERLINK("https://www.kayak.com/book/flight?code=osAiJ_gv9i.UYIuDTZHiSY.51136.9fb043013e677a8a1939222d183e88bd&amp;h=995068423b2a&amp;sub=F-2365485840749898208E0ae2abd7541&amp;pageOrigin=F..RP.FE.M19", "Book Me!")</f>
        <v>0</v>
      </c>
    </row>
    <row r="672" spans="1:17">
      <c r="A672" s="2">
        <v>45883</v>
      </c>
      <c r="B672" t="s">
        <v>76</v>
      </c>
      <c r="C672" t="s">
        <v>105</v>
      </c>
      <c r="D672" t="s">
        <v>122</v>
      </c>
      <c r="E672">
        <v>1</v>
      </c>
      <c r="F672" t="s">
        <v>130</v>
      </c>
      <c r="G672" t="s">
        <v>132</v>
      </c>
      <c r="H672" s="2">
        <v>45886</v>
      </c>
      <c r="I672" t="s">
        <v>142</v>
      </c>
      <c r="J672" t="s">
        <v>209</v>
      </c>
      <c r="K672" t="s">
        <v>122</v>
      </c>
      <c r="L672">
        <v>1</v>
      </c>
      <c r="M672" t="s">
        <v>132</v>
      </c>
      <c r="N672" t="s">
        <v>130</v>
      </c>
      <c r="O672" t="s">
        <v>213</v>
      </c>
      <c r="P672" t="s">
        <v>295</v>
      </c>
      <c r="Q672">
        <f>HYPERLINK("https://www.kayak.com/book/flight?code=osCiCxIUhq.sIt2B02c_IY.42694.b46ec8e40e2af0e9381a3e0bbd652801&amp;h=d3c94965792c&amp;sub=F-3400377592096595357E0a4a1ba0d08&amp;pageOrigin=F..RP.FE.M1", "Book Me!")</f>
        <v>0</v>
      </c>
    </row>
    <row r="673" spans="1:17">
      <c r="A673" s="2">
        <v>45883</v>
      </c>
      <c r="B673" t="s">
        <v>76</v>
      </c>
      <c r="C673" t="s">
        <v>105</v>
      </c>
      <c r="D673" t="s">
        <v>122</v>
      </c>
      <c r="E673">
        <v>1</v>
      </c>
      <c r="F673" t="s">
        <v>130</v>
      </c>
      <c r="G673" t="s">
        <v>132</v>
      </c>
      <c r="H673" s="2">
        <v>45886</v>
      </c>
      <c r="I673" t="s">
        <v>142</v>
      </c>
      <c r="J673" t="s">
        <v>209</v>
      </c>
      <c r="K673" t="s">
        <v>122</v>
      </c>
      <c r="L673">
        <v>1</v>
      </c>
      <c r="M673" t="s">
        <v>132</v>
      </c>
      <c r="N673" t="s">
        <v>130</v>
      </c>
      <c r="O673" t="s">
        <v>214</v>
      </c>
      <c r="P673" t="s">
        <v>296</v>
      </c>
      <c r="Q673">
        <f>HYPERLINK("https://www.kayak.com/book/flight?code=osCiCxIUhq.sIt2B02c_IY.36695.b46ec8e40e2af0e9381a3e0bbd652801&amp;h=bafc5a65918c&amp;sub=F-3400377592718187660E03b1c8b0a8c&amp;pageOrigin=F..RP.FE.M1", "Book Me!")</f>
        <v>0</v>
      </c>
    </row>
    <row r="674" spans="1:17">
      <c r="A674" s="2">
        <v>45883</v>
      </c>
      <c r="B674" t="s">
        <v>77</v>
      </c>
      <c r="C674" t="s">
        <v>106</v>
      </c>
      <c r="D674" t="s">
        <v>122</v>
      </c>
      <c r="E674">
        <v>1</v>
      </c>
      <c r="F674" t="s">
        <v>130</v>
      </c>
      <c r="G674" t="s">
        <v>132</v>
      </c>
      <c r="H674" s="2">
        <v>45886</v>
      </c>
      <c r="I674" t="s">
        <v>142</v>
      </c>
      <c r="J674" t="s">
        <v>209</v>
      </c>
      <c r="K674" t="s">
        <v>122</v>
      </c>
      <c r="L674">
        <v>1</v>
      </c>
      <c r="M674" t="s">
        <v>132</v>
      </c>
      <c r="N674" t="s">
        <v>130</v>
      </c>
      <c r="O674" t="s">
        <v>213</v>
      </c>
      <c r="P674" t="s">
        <v>295</v>
      </c>
      <c r="Q674">
        <f>HYPERLINK("https://www.kayak.com/book/flight?code=osCiCxIUhq.sIt2B02c_IY.36695.5f353b4120fa375f8e2967934b2fcde6&amp;h=93be72e0f371&amp;sub=F-3400377594216308182E03b1c8b0a8c&amp;pageOrigin=F..RP.FE.M3", "Book Me!")</f>
        <v>0</v>
      </c>
    </row>
    <row r="675" spans="1:17">
      <c r="A675" s="2">
        <v>45883</v>
      </c>
      <c r="B675" t="s">
        <v>77</v>
      </c>
      <c r="C675" t="s">
        <v>106</v>
      </c>
      <c r="D675" t="s">
        <v>122</v>
      </c>
      <c r="E675">
        <v>1</v>
      </c>
      <c r="F675" t="s">
        <v>130</v>
      </c>
      <c r="G675" t="s">
        <v>132</v>
      </c>
      <c r="H675" s="2">
        <v>45886</v>
      </c>
      <c r="I675" t="s">
        <v>142</v>
      </c>
      <c r="J675" t="s">
        <v>209</v>
      </c>
      <c r="K675" t="s">
        <v>122</v>
      </c>
      <c r="L675">
        <v>1</v>
      </c>
      <c r="M675" t="s">
        <v>132</v>
      </c>
      <c r="N675" t="s">
        <v>130</v>
      </c>
      <c r="O675" t="s">
        <v>214</v>
      </c>
      <c r="P675" t="s">
        <v>296</v>
      </c>
      <c r="Q675">
        <f>HYPERLINK("https://www.kayak.com/book/flight?code=osCiCxIUhq.sIt2B02c_IY.42694.5f353b4120fa375f8e2967934b2fcde6&amp;h=fb28244b038d&amp;sub=F-3400377590692711678E0a4a1ba0d08&amp;pageOrigin=F..RP.FE.M3", "Book Me!")</f>
        <v>0</v>
      </c>
    </row>
    <row r="676" spans="1:17">
      <c r="A676" s="2">
        <v>45883</v>
      </c>
      <c r="B676" t="s">
        <v>76</v>
      </c>
      <c r="C676" t="s">
        <v>105</v>
      </c>
      <c r="D676" t="s">
        <v>122</v>
      </c>
      <c r="E676">
        <v>1</v>
      </c>
      <c r="F676" t="s">
        <v>130</v>
      </c>
      <c r="G676" t="s">
        <v>132</v>
      </c>
      <c r="H676" s="2">
        <v>45886</v>
      </c>
      <c r="I676" t="s">
        <v>149</v>
      </c>
      <c r="J676" t="s">
        <v>210</v>
      </c>
      <c r="K676" t="s">
        <v>122</v>
      </c>
      <c r="L676">
        <v>1</v>
      </c>
      <c r="M676" t="s">
        <v>132</v>
      </c>
      <c r="N676" t="s">
        <v>130</v>
      </c>
      <c r="O676" t="s">
        <v>213</v>
      </c>
      <c r="P676" t="s">
        <v>330</v>
      </c>
      <c r="Q676">
        <f>HYPERLINK("https://www.kayak.com/book/flight?code=osCiCxIUhq.sIt2B02c_IY.43695.afac588603f0aaf96badfc35ced324d7&amp;h=e7fba0b4eb61&amp;sub=F-3400377591769396254E0e67d69d73d&amp;pageOrigin=F..RP.FE.M5", "Book Me!")</f>
        <v>0</v>
      </c>
    </row>
    <row r="677" spans="1:17">
      <c r="A677" s="2">
        <v>45883</v>
      </c>
      <c r="B677" t="s">
        <v>76</v>
      </c>
      <c r="C677" t="s">
        <v>105</v>
      </c>
      <c r="D677" t="s">
        <v>122</v>
      </c>
      <c r="E677">
        <v>1</v>
      </c>
      <c r="F677" t="s">
        <v>130</v>
      </c>
      <c r="G677" t="s">
        <v>132</v>
      </c>
      <c r="H677" s="2">
        <v>45886</v>
      </c>
      <c r="I677" t="s">
        <v>149</v>
      </c>
      <c r="J677" t="s">
        <v>210</v>
      </c>
      <c r="K677" t="s">
        <v>122</v>
      </c>
      <c r="L677">
        <v>1</v>
      </c>
      <c r="M677" t="s">
        <v>132</v>
      </c>
      <c r="N677" t="s">
        <v>130</v>
      </c>
      <c r="O677" t="s">
        <v>214</v>
      </c>
      <c r="P677" t="s">
        <v>331</v>
      </c>
      <c r="Q677">
        <f>HYPERLINK("https://www.kayak.com/book/flight?code=osCiCxIUhq.sIt2B02c_IY.39694.afac588603f0aaf96badfc35ced324d7&amp;h=d60e10220157&amp;sub=F-3400377593454865158E083a661f178&amp;pageOrigin=F..RP.FE.M5", "Book Me!")</f>
        <v>0</v>
      </c>
    </row>
    <row r="678" spans="1:17">
      <c r="A678" s="2">
        <v>45883</v>
      </c>
      <c r="B678" t="s">
        <v>77</v>
      </c>
      <c r="C678" t="s">
        <v>106</v>
      </c>
      <c r="D678" t="s">
        <v>122</v>
      </c>
      <c r="E678">
        <v>1</v>
      </c>
      <c r="F678" t="s">
        <v>130</v>
      </c>
      <c r="G678" t="s">
        <v>132</v>
      </c>
      <c r="H678" s="2">
        <v>45886</v>
      </c>
      <c r="I678" t="s">
        <v>149</v>
      </c>
      <c r="J678" t="s">
        <v>210</v>
      </c>
      <c r="K678" t="s">
        <v>122</v>
      </c>
      <c r="L678">
        <v>1</v>
      </c>
      <c r="M678" t="s">
        <v>132</v>
      </c>
      <c r="N678" t="s">
        <v>130</v>
      </c>
      <c r="O678" t="s">
        <v>213</v>
      </c>
      <c r="P678" t="s">
        <v>330</v>
      </c>
      <c r="Q678">
        <f>HYPERLINK("https://www.kayak.com/book/flight?code=osCiCxIUhq.sIt2B02c_IY.43695.4de12f35cc69a84345ae95bcfcccd2ae&amp;h=bcd74632e221&amp;sub=F-3400377591797062130E0e67d69d73d&amp;pageOrigin=F..RP.FE.M6", "Book Me!")</f>
        <v>0</v>
      </c>
    </row>
    <row r="679" spans="1:17">
      <c r="A679" s="2">
        <v>45883</v>
      </c>
      <c r="B679" t="s">
        <v>77</v>
      </c>
      <c r="C679" t="s">
        <v>106</v>
      </c>
      <c r="D679" t="s">
        <v>122</v>
      </c>
      <c r="E679">
        <v>1</v>
      </c>
      <c r="F679" t="s">
        <v>130</v>
      </c>
      <c r="G679" t="s">
        <v>132</v>
      </c>
      <c r="H679" s="2">
        <v>45886</v>
      </c>
      <c r="I679" t="s">
        <v>149</v>
      </c>
      <c r="J679" t="s">
        <v>210</v>
      </c>
      <c r="K679" t="s">
        <v>122</v>
      </c>
      <c r="L679">
        <v>1</v>
      </c>
      <c r="M679" t="s">
        <v>132</v>
      </c>
      <c r="N679" t="s">
        <v>130</v>
      </c>
      <c r="O679" t="s">
        <v>214</v>
      </c>
      <c r="P679" t="s">
        <v>331</v>
      </c>
      <c r="Q679">
        <f>HYPERLINK("https://www.kayak.com/book/flight?code=osCiCxIUhq.sIt2B02c_IY.39694.4de12f35cc69a84345ae95bcfcccd2ae&amp;h=c96644c5c0aa&amp;sub=F-3400377593763043361E083a661f178&amp;pageOrigin=F..RP.FE.M6", "Book Me!")</f>
        <v>0</v>
      </c>
    </row>
    <row r="680" spans="1:17">
      <c r="A680" s="2">
        <v>45883</v>
      </c>
      <c r="B680" t="s">
        <v>76</v>
      </c>
      <c r="C680" t="s">
        <v>105</v>
      </c>
      <c r="D680" t="s">
        <v>122</v>
      </c>
      <c r="E680">
        <v>1</v>
      </c>
      <c r="F680" t="s">
        <v>130</v>
      </c>
      <c r="G680" t="s">
        <v>132</v>
      </c>
      <c r="H680" s="2">
        <v>45886</v>
      </c>
      <c r="I680" t="s">
        <v>141</v>
      </c>
      <c r="J680" t="s">
        <v>211</v>
      </c>
      <c r="K680" t="s">
        <v>122</v>
      </c>
      <c r="L680">
        <v>1</v>
      </c>
      <c r="M680" t="s">
        <v>132</v>
      </c>
      <c r="N680" t="s">
        <v>130</v>
      </c>
      <c r="O680" t="s">
        <v>214</v>
      </c>
      <c r="P680" t="s">
        <v>332</v>
      </c>
      <c r="Q680">
        <f>HYPERLINK("https://www.kayak.com/book/flight?code=osCiCxIUhq.sIt2B02c_IY.57095.3b763fc06b9c8a499b3075e73acd704e&amp;h=cf588c62eb7e&amp;sub=F-3400377593126109121E0ad6c485ba8&amp;pageOrigin=F..RP.FE.M8", "Book Me!")</f>
        <v>0</v>
      </c>
    </row>
    <row r="681" spans="1:17">
      <c r="A681" s="2">
        <v>45883</v>
      </c>
      <c r="B681" t="s">
        <v>76</v>
      </c>
      <c r="C681" t="s">
        <v>105</v>
      </c>
      <c r="D681" t="s">
        <v>122</v>
      </c>
      <c r="E681">
        <v>1</v>
      </c>
      <c r="F681" t="s">
        <v>130</v>
      </c>
      <c r="G681" t="s">
        <v>132</v>
      </c>
      <c r="H681" s="2">
        <v>45886</v>
      </c>
      <c r="I681" t="s">
        <v>141</v>
      </c>
      <c r="J681" t="s">
        <v>211</v>
      </c>
      <c r="K681" t="s">
        <v>122</v>
      </c>
      <c r="L681">
        <v>1</v>
      </c>
      <c r="M681" t="s">
        <v>132</v>
      </c>
      <c r="N681" t="s">
        <v>130</v>
      </c>
      <c r="O681" t="s">
        <v>216</v>
      </c>
      <c r="P681" t="s">
        <v>333</v>
      </c>
      <c r="Q681">
        <f>HYPERLINK("https://www.kayak.com/book/flight?code=osCiCxIUhq.sIt2B02c_IY.46695.3b763fc06b9c8a499b3075e73acd704e&amp;h=d8762eb39b49&amp;sub=F-3400377592104517275E07e4dcadcc9&amp;pageOrigin=F..RP.FE.M8", "Book Me!")</f>
        <v>0</v>
      </c>
    </row>
    <row r="682" spans="1:17">
      <c r="A682" s="2">
        <v>45883</v>
      </c>
      <c r="B682" t="s">
        <v>77</v>
      </c>
      <c r="C682" t="s">
        <v>106</v>
      </c>
      <c r="D682" t="s">
        <v>122</v>
      </c>
      <c r="E682">
        <v>1</v>
      </c>
      <c r="F682" t="s">
        <v>130</v>
      </c>
      <c r="G682" t="s">
        <v>132</v>
      </c>
      <c r="H682" s="2">
        <v>45886</v>
      </c>
      <c r="I682" t="s">
        <v>141</v>
      </c>
      <c r="J682" t="s">
        <v>211</v>
      </c>
      <c r="K682" t="s">
        <v>122</v>
      </c>
      <c r="L682">
        <v>1</v>
      </c>
      <c r="M682" t="s">
        <v>132</v>
      </c>
      <c r="N682" t="s">
        <v>130</v>
      </c>
      <c r="O682" t="s">
        <v>214</v>
      </c>
      <c r="P682" t="s">
        <v>332</v>
      </c>
      <c r="Q682">
        <f>HYPERLINK("https://www.kayak.com/book/flight?code=osCiCxIUhq.sIt2B02c_IY.57095.44533bf46fc49aea9d66f40f6bc7e350&amp;h=cb8fde7a30f3&amp;sub=F-3400377592049634505E0ad6c485ba8&amp;pageOrigin=F..RP.FE.M9", "Book Me!")</f>
        <v>0</v>
      </c>
    </row>
    <row r="683" spans="1:17">
      <c r="A683" s="2">
        <v>45883</v>
      </c>
      <c r="B683" t="s">
        <v>77</v>
      </c>
      <c r="C683" t="s">
        <v>106</v>
      </c>
      <c r="D683" t="s">
        <v>122</v>
      </c>
      <c r="E683">
        <v>1</v>
      </c>
      <c r="F683" t="s">
        <v>130</v>
      </c>
      <c r="G683" t="s">
        <v>132</v>
      </c>
      <c r="H683" s="2">
        <v>45886</v>
      </c>
      <c r="I683" t="s">
        <v>141</v>
      </c>
      <c r="J683" t="s">
        <v>211</v>
      </c>
      <c r="K683" t="s">
        <v>122</v>
      </c>
      <c r="L683">
        <v>1</v>
      </c>
      <c r="M683" t="s">
        <v>132</v>
      </c>
      <c r="N683" t="s">
        <v>130</v>
      </c>
      <c r="O683" t="s">
        <v>216</v>
      </c>
      <c r="P683" t="s">
        <v>333</v>
      </c>
      <c r="Q683">
        <f>HYPERLINK("https://www.kayak.com/book/flight?code=osCiCxIUhq.sIt2B02c_IY.46695.44533bf46fc49aea9d66f40f6bc7e350&amp;h=e9618a81b3b0&amp;sub=F-3400377590781310030E07e4dcadcc9&amp;pageOrigin=F..RP.FE.M9", "Book Me!")</f>
        <v>0</v>
      </c>
    </row>
    <row r="684" spans="1:17">
      <c r="A684" s="2">
        <v>45883</v>
      </c>
      <c r="B684" t="s">
        <v>78</v>
      </c>
      <c r="C684" t="s">
        <v>104</v>
      </c>
      <c r="D684" t="s">
        <v>122</v>
      </c>
      <c r="E684">
        <v>1</v>
      </c>
      <c r="F684" t="s">
        <v>130</v>
      </c>
      <c r="G684" t="s">
        <v>132</v>
      </c>
      <c r="H684" s="2">
        <v>45886</v>
      </c>
      <c r="I684" t="s">
        <v>142</v>
      </c>
      <c r="J684" t="s">
        <v>209</v>
      </c>
      <c r="K684" t="s">
        <v>122</v>
      </c>
      <c r="L684">
        <v>1</v>
      </c>
      <c r="M684" t="s">
        <v>132</v>
      </c>
      <c r="N684" t="s">
        <v>130</v>
      </c>
      <c r="O684" t="s">
        <v>213</v>
      </c>
      <c r="P684" t="s">
        <v>334</v>
      </c>
      <c r="Q684">
        <f>HYPERLINK("https://www.kayak.com/book/flight?code=osCiCxIUhq.sIt2B02c_IY.42594.4ab85fdcd880e72c5e63623f33f44076&amp;h=d1c6028322ed&amp;sub=F-3400377592945449399E003e89c40ce&amp;pageOrigin=F..RP.FE.M10", "Book Me!")</f>
        <v>0</v>
      </c>
    </row>
    <row r="685" spans="1:17">
      <c r="A685" s="2">
        <v>45883</v>
      </c>
      <c r="B685" t="s">
        <v>78</v>
      </c>
      <c r="C685" t="s">
        <v>104</v>
      </c>
      <c r="D685" t="s">
        <v>122</v>
      </c>
      <c r="E685">
        <v>1</v>
      </c>
      <c r="F685" t="s">
        <v>130</v>
      </c>
      <c r="G685" t="s">
        <v>132</v>
      </c>
      <c r="H685" s="2">
        <v>45886</v>
      </c>
      <c r="I685" t="s">
        <v>142</v>
      </c>
      <c r="J685" t="s">
        <v>209</v>
      </c>
      <c r="K685" t="s">
        <v>122</v>
      </c>
      <c r="L685">
        <v>1</v>
      </c>
      <c r="M685" t="s">
        <v>132</v>
      </c>
      <c r="N685" t="s">
        <v>130</v>
      </c>
      <c r="O685" t="s">
        <v>214</v>
      </c>
      <c r="P685" t="s">
        <v>335</v>
      </c>
      <c r="Q685">
        <f>HYPERLINK("https://www.kayak.com/book/flight?code=osCiCxIUhq.sIt2B02c_IY.46595.4ab85fdcd880e72c5e63623f33f44076&amp;h=08b1d268fb5d&amp;sub=F-3400377593300219856E00578c48b78&amp;pageOrigin=F..RP.FE.M10", "Book Me!")</f>
        <v>0</v>
      </c>
    </row>
    <row r="686" spans="1:17">
      <c r="A686" s="2">
        <v>45883</v>
      </c>
      <c r="B686" t="s">
        <v>78</v>
      </c>
      <c r="C686" t="s">
        <v>104</v>
      </c>
      <c r="D686" t="s">
        <v>122</v>
      </c>
      <c r="E686">
        <v>1</v>
      </c>
      <c r="F686" t="s">
        <v>130</v>
      </c>
      <c r="G686" t="s">
        <v>132</v>
      </c>
      <c r="H686" s="2">
        <v>45886</v>
      </c>
      <c r="I686" t="s">
        <v>149</v>
      </c>
      <c r="J686" t="s">
        <v>210</v>
      </c>
      <c r="K686" t="s">
        <v>122</v>
      </c>
      <c r="L686">
        <v>1</v>
      </c>
      <c r="M686" t="s">
        <v>132</v>
      </c>
      <c r="N686" t="s">
        <v>130</v>
      </c>
      <c r="O686" t="s">
        <v>213</v>
      </c>
      <c r="P686" t="s">
        <v>298</v>
      </c>
      <c r="Q686">
        <f>HYPERLINK("https://www.kayak.com/book/flight?code=osCiCxIUhq.sIt2B02c_IY.47595.8b53e697f3ac450b46fecc57e226734a&amp;h=a04b45253f99&amp;sub=F-3400377590411563011E05eb8fc24ee&amp;pageOrigin=F..RP.FE.M11", "Book Me!")</f>
        <v>0</v>
      </c>
    </row>
    <row r="687" spans="1:17">
      <c r="A687" s="2">
        <v>45883</v>
      </c>
      <c r="B687" t="s">
        <v>78</v>
      </c>
      <c r="C687" t="s">
        <v>104</v>
      </c>
      <c r="D687" t="s">
        <v>122</v>
      </c>
      <c r="E687">
        <v>1</v>
      </c>
      <c r="F687" t="s">
        <v>130</v>
      </c>
      <c r="G687" t="s">
        <v>132</v>
      </c>
      <c r="H687" s="2">
        <v>45886</v>
      </c>
      <c r="I687" t="s">
        <v>149</v>
      </c>
      <c r="J687" t="s">
        <v>210</v>
      </c>
      <c r="K687" t="s">
        <v>122</v>
      </c>
      <c r="L687">
        <v>1</v>
      </c>
      <c r="M687" t="s">
        <v>132</v>
      </c>
      <c r="N687" t="s">
        <v>130</v>
      </c>
      <c r="O687" t="s">
        <v>214</v>
      </c>
      <c r="P687" t="s">
        <v>336</v>
      </c>
      <c r="Q687">
        <f>HYPERLINK("https://www.kayak.com/book/flight?code=osCiCxIUhq.sIt2B02c_IY.45594.8b53e697f3ac450b46fecc57e226734a&amp;h=3d7420b4521e&amp;sub=F-3400377590809866476E008c0b9b1b0&amp;pageOrigin=F..RP.FE.M11", "Book Me!")</f>
        <v>0</v>
      </c>
    </row>
    <row r="688" spans="1:17">
      <c r="A688" s="2">
        <v>45883</v>
      </c>
      <c r="B688" t="s">
        <v>78</v>
      </c>
      <c r="C688" t="s">
        <v>104</v>
      </c>
      <c r="D688" t="s">
        <v>122</v>
      </c>
      <c r="E688">
        <v>1</v>
      </c>
      <c r="F688" t="s">
        <v>130</v>
      </c>
      <c r="G688" t="s">
        <v>132</v>
      </c>
      <c r="H688" s="2">
        <v>45886</v>
      </c>
      <c r="I688" t="s">
        <v>141</v>
      </c>
      <c r="J688" t="s">
        <v>211</v>
      </c>
      <c r="K688" t="s">
        <v>122</v>
      </c>
      <c r="L688">
        <v>1</v>
      </c>
      <c r="M688" t="s">
        <v>132</v>
      </c>
      <c r="N688" t="s">
        <v>130</v>
      </c>
      <c r="O688" t="s">
        <v>214</v>
      </c>
      <c r="P688" t="s">
        <v>337</v>
      </c>
      <c r="Q688">
        <f>HYPERLINK("https://www.kayak.com/book/flight?code=osCiCxIUhq.sIt2B02c_IY.50595.c03e3da093f565f54629d41b8dc537ec&amp;h=05e42d10b299&amp;sub=F-3400377591073688399E0d0a679ada1&amp;pageOrigin=F..RP.FE.M13", "Book Me!")</f>
        <v>0</v>
      </c>
    </row>
    <row r="689" spans="1:17">
      <c r="A689" s="2">
        <v>45883</v>
      </c>
      <c r="B689" t="s">
        <v>78</v>
      </c>
      <c r="C689" t="s">
        <v>104</v>
      </c>
      <c r="D689" t="s">
        <v>122</v>
      </c>
      <c r="E689">
        <v>1</v>
      </c>
      <c r="F689" t="s">
        <v>130</v>
      </c>
      <c r="G689" t="s">
        <v>132</v>
      </c>
      <c r="H689" s="2">
        <v>45886</v>
      </c>
      <c r="I689" t="s">
        <v>141</v>
      </c>
      <c r="J689" t="s">
        <v>211</v>
      </c>
      <c r="K689" t="s">
        <v>122</v>
      </c>
      <c r="L689">
        <v>1</v>
      </c>
      <c r="M689" t="s">
        <v>132</v>
      </c>
      <c r="N689" t="s">
        <v>130</v>
      </c>
      <c r="O689" t="s">
        <v>216</v>
      </c>
      <c r="P689" t="s">
        <v>338</v>
      </c>
      <c r="Q689">
        <f>HYPERLINK("https://www.kayak.com/book/flight?code=osCiCxIUhq.sIt2B02c_IY.60995.c03e3da093f565f54629d41b8dc537ec&amp;h=9708588426d6&amp;sub=F-3400377594073857098E0209d1951d1&amp;pageOrigin=F..RP.FE.M13", "Book Me!")</f>
        <v>0</v>
      </c>
    </row>
    <row r="690" spans="1:17">
      <c r="A690" s="2">
        <v>45883</v>
      </c>
      <c r="B690" t="s">
        <v>79</v>
      </c>
      <c r="C690" t="s">
        <v>121</v>
      </c>
      <c r="D690" t="s">
        <v>122</v>
      </c>
      <c r="E690">
        <v>1</v>
      </c>
      <c r="F690" t="s">
        <v>130</v>
      </c>
      <c r="G690" t="s">
        <v>132</v>
      </c>
      <c r="H690" s="2">
        <v>45886</v>
      </c>
      <c r="I690" t="s">
        <v>149</v>
      </c>
      <c r="J690" t="s">
        <v>210</v>
      </c>
      <c r="K690" t="s">
        <v>122</v>
      </c>
      <c r="L690">
        <v>1</v>
      </c>
      <c r="M690" t="s">
        <v>132</v>
      </c>
      <c r="N690" t="s">
        <v>130</v>
      </c>
      <c r="O690" t="s">
        <v>214</v>
      </c>
      <c r="P690" t="s">
        <v>226</v>
      </c>
      <c r="Q690">
        <f>HYPERLINK("https://www.kayak.com/book/flight?code=osCiCxIUhq.sIt2B02c_IY.55596.c11ba81f53c5c283948ec995e1314098&amp;h=2789fe62c3f7&amp;sub=F-3400377591712520689E0beb661a356&amp;pageOrigin=F..RP.FE.M14", "Book Me!")</f>
        <v>0</v>
      </c>
    </row>
    <row r="691" spans="1:17">
      <c r="A691" s="2">
        <v>45883</v>
      </c>
      <c r="B691" t="s">
        <v>79</v>
      </c>
      <c r="C691" t="s">
        <v>121</v>
      </c>
      <c r="D691" t="s">
        <v>122</v>
      </c>
      <c r="E691">
        <v>1</v>
      </c>
      <c r="F691" t="s">
        <v>130</v>
      </c>
      <c r="G691" t="s">
        <v>132</v>
      </c>
      <c r="H691" s="2">
        <v>45886</v>
      </c>
      <c r="I691" t="s">
        <v>149</v>
      </c>
      <c r="J691" t="s">
        <v>210</v>
      </c>
      <c r="K691" t="s">
        <v>122</v>
      </c>
      <c r="L691">
        <v>1</v>
      </c>
      <c r="M691" t="s">
        <v>132</v>
      </c>
      <c r="N691" t="s">
        <v>130</v>
      </c>
      <c r="O691" t="s">
        <v>216</v>
      </c>
      <c r="P691" t="s">
        <v>339</v>
      </c>
      <c r="Q691">
        <f>HYPERLINK("https://www.kayak.com/book/flight?code=osCiCxIUhq.sIt2B02c_IY.65995.c11ba81f53c5c283948ec995e1314098&amp;h=9667f8ed7f32&amp;sub=F-3400377592721994491E00d76233349&amp;pageOrigin=F..RP.FE.M14", "Book Me!")</f>
        <v>0</v>
      </c>
    </row>
    <row r="692" spans="1:17">
      <c r="A692" s="2">
        <v>45883</v>
      </c>
      <c r="B692" t="s">
        <v>79</v>
      </c>
      <c r="C692" t="s">
        <v>121</v>
      </c>
      <c r="D692" t="s">
        <v>122</v>
      </c>
      <c r="E692">
        <v>1</v>
      </c>
      <c r="F692" t="s">
        <v>130</v>
      </c>
      <c r="G692" t="s">
        <v>132</v>
      </c>
      <c r="H692" s="2">
        <v>45886</v>
      </c>
      <c r="I692" t="s">
        <v>142</v>
      </c>
      <c r="J692" t="s">
        <v>209</v>
      </c>
      <c r="K692" t="s">
        <v>122</v>
      </c>
      <c r="L692">
        <v>1</v>
      </c>
      <c r="M692" t="s">
        <v>132</v>
      </c>
      <c r="N692" t="s">
        <v>130</v>
      </c>
      <c r="O692" t="s">
        <v>214</v>
      </c>
      <c r="P692" t="s">
        <v>340</v>
      </c>
      <c r="Q692">
        <f>HYPERLINK("https://www.kayak.com/book/flight?code=osCiCxIUhq.sIt2B02c_IY.54595.7089d4d57f900daa12a496739452897f&amp;h=d32159dd8c9c&amp;sub=F-3400377592193364440E05eee069f38&amp;pageOrigin=F..RP.FE.M15", "Book Me!")</f>
        <v>0</v>
      </c>
    </row>
    <row r="693" spans="1:17">
      <c r="A693" s="2">
        <v>45883</v>
      </c>
      <c r="B693" t="s">
        <v>79</v>
      </c>
      <c r="C693" t="s">
        <v>121</v>
      </c>
      <c r="D693" t="s">
        <v>122</v>
      </c>
      <c r="E693">
        <v>1</v>
      </c>
      <c r="F693" t="s">
        <v>130</v>
      </c>
      <c r="G693" t="s">
        <v>132</v>
      </c>
      <c r="H693" s="2">
        <v>45886</v>
      </c>
      <c r="I693" t="s">
        <v>142</v>
      </c>
      <c r="J693" t="s">
        <v>209</v>
      </c>
      <c r="K693" t="s">
        <v>122</v>
      </c>
      <c r="L693">
        <v>1</v>
      </c>
      <c r="M693" t="s">
        <v>132</v>
      </c>
      <c r="N693" t="s">
        <v>130</v>
      </c>
      <c r="O693" t="s">
        <v>216</v>
      </c>
      <c r="P693" t="s">
        <v>341</v>
      </c>
      <c r="Q693">
        <f>HYPERLINK("https://www.kayak.com/book/flight?code=osCiCxIUhq.sIt2B02c_IY.64995.7089d4d57f900daa12a496739452897f&amp;h=ad03406596b7&amp;sub=F-3400377591999724106E0c07ee71496&amp;pageOrigin=F..RP.FE.M15", "Book Me!")</f>
        <v>0</v>
      </c>
    </row>
    <row r="694" spans="1:17">
      <c r="A694" s="2">
        <v>45883</v>
      </c>
      <c r="B694" t="s">
        <v>80</v>
      </c>
      <c r="C694" t="s">
        <v>56</v>
      </c>
      <c r="D694" t="s">
        <v>123</v>
      </c>
      <c r="E694">
        <v>1</v>
      </c>
      <c r="F694" t="s">
        <v>130</v>
      </c>
      <c r="G694" t="s">
        <v>132</v>
      </c>
      <c r="H694" s="2">
        <v>45886</v>
      </c>
      <c r="I694" t="s">
        <v>34</v>
      </c>
      <c r="J694" t="s">
        <v>212</v>
      </c>
      <c r="K694" t="s">
        <v>123</v>
      </c>
      <c r="L694">
        <v>1</v>
      </c>
      <c r="M694" t="s">
        <v>132</v>
      </c>
      <c r="N694" t="s">
        <v>130</v>
      </c>
      <c r="O694" t="s">
        <v>214</v>
      </c>
      <c r="P694" t="s">
        <v>342</v>
      </c>
      <c r="Q694">
        <f>HYPERLINK("https://www.kayak.com/book/flight?code=osCiCxIUhq.ToX9mfccdpY.51198.b79807ec0dc18da376844d6fb6d549ae&amp;h=007342ccd249&amp;sub=F-6554007766968734593P008263be3a6&amp;pageOrigin=F..RP.FE.M16", "Book Me!")</f>
        <v>0</v>
      </c>
    </row>
    <row r="695" spans="1:17">
      <c r="A695" s="2">
        <v>45883</v>
      </c>
      <c r="B695" t="s">
        <v>80</v>
      </c>
      <c r="C695" t="s">
        <v>56</v>
      </c>
      <c r="D695" t="s">
        <v>123</v>
      </c>
      <c r="E695">
        <v>1</v>
      </c>
      <c r="F695" t="s">
        <v>130</v>
      </c>
      <c r="G695" t="s">
        <v>132</v>
      </c>
      <c r="H695" s="2">
        <v>45886</v>
      </c>
      <c r="I695" t="s">
        <v>34</v>
      </c>
      <c r="J695" t="s">
        <v>212</v>
      </c>
      <c r="K695" t="s">
        <v>123</v>
      </c>
      <c r="L695">
        <v>1</v>
      </c>
      <c r="M695" t="s">
        <v>132</v>
      </c>
      <c r="N695" t="s">
        <v>130</v>
      </c>
      <c r="O695" t="s">
        <v>217</v>
      </c>
      <c r="P695" t="s">
        <v>319</v>
      </c>
      <c r="Q695">
        <f>HYPERLINK("https://www.kayak.com/book/flight?code=osCiCxIUhq.ToX9mfccdpY.47695.b79807ec0dc18da376844d6fb6d549ae&amp;h=11b0187656f3&amp;sub=F-6554007763536269108E0da9bff5353&amp;pageOrigin=F..RP.FE.M16", "Book Me!")</f>
        <v>0</v>
      </c>
    </row>
    <row r="696" spans="1:17">
      <c r="A696" s="2">
        <v>45883</v>
      </c>
      <c r="B696" t="s">
        <v>79</v>
      </c>
      <c r="C696" t="s">
        <v>121</v>
      </c>
      <c r="D696" t="s">
        <v>122</v>
      </c>
      <c r="E696">
        <v>1</v>
      </c>
      <c r="F696" t="s">
        <v>130</v>
      </c>
      <c r="G696" t="s">
        <v>132</v>
      </c>
      <c r="H696" s="2">
        <v>45886</v>
      </c>
      <c r="I696" t="s">
        <v>141</v>
      </c>
      <c r="J696" t="s">
        <v>211</v>
      </c>
      <c r="K696" t="s">
        <v>122</v>
      </c>
      <c r="L696">
        <v>1</v>
      </c>
      <c r="M696" t="s">
        <v>132</v>
      </c>
      <c r="N696" t="s">
        <v>130</v>
      </c>
      <c r="O696" t="s">
        <v>214</v>
      </c>
      <c r="P696" t="s">
        <v>343</v>
      </c>
      <c r="Q696">
        <f>HYPERLINK("https://www.kayak.com/book/flight?code=osCiCxIUhq.sIt2B02c_IY.68995.209cbd537d77170434f7636b3617a4ca&amp;h=cb6716af738d&amp;sub=F-5762101196818301990E0074807e334&amp;pageOrigin=F..RP.FE.M18", "Book Me!")</f>
        <v>0</v>
      </c>
    </row>
    <row r="697" spans="1:17">
      <c r="A697" s="2">
        <v>45883</v>
      </c>
      <c r="B697" t="s">
        <v>79</v>
      </c>
      <c r="C697" t="s">
        <v>121</v>
      </c>
      <c r="D697" t="s">
        <v>122</v>
      </c>
      <c r="E697">
        <v>1</v>
      </c>
      <c r="F697" t="s">
        <v>130</v>
      </c>
      <c r="G697" t="s">
        <v>132</v>
      </c>
      <c r="H697" s="2">
        <v>45886</v>
      </c>
      <c r="I697" t="s">
        <v>141</v>
      </c>
      <c r="J697" t="s">
        <v>211</v>
      </c>
      <c r="K697" t="s">
        <v>122</v>
      </c>
      <c r="L697">
        <v>1</v>
      </c>
      <c r="M697" t="s">
        <v>132</v>
      </c>
      <c r="N697" t="s">
        <v>130</v>
      </c>
      <c r="O697" t="s">
        <v>216</v>
      </c>
      <c r="P697" t="s">
        <v>241</v>
      </c>
      <c r="Q697">
        <f>HYPERLINK("https://www.kayak.com/book/flight?code=osCiCxIUhq.sIt2B02c_IY.58595.209cbd537d77170434f7636b3617a4ca&amp;h=5821a4dafdac&amp;sub=F-5762101195576274143E0fa20bc5c66&amp;pageOrigin=F..RP.FE.M18", "Book Me!")</f>
        <v>0</v>
      </c>
    </row>
    <row r="698" spans="1:17">
      <c r="A698" s="2">
        <v>45883</v>
      </c>
      <c r="B698" t="s">
        <v>80</v>
      </c>
      <c r="C698" t="s">
        <v>56</v>
      </c>
      <c r="D698" t="s">
        <v>123</v>
      </c>
      <c r="E698">
        <v>1</v>
      </c>
      <c r="F698" t="s">
        <v>130</v>
      </c>
      <c r="G698" t="s">
        <v>132</v>
      </c>
      <c r="H698" s="2">
        <v>45886</v>
      </c>
      <c r="I698" t="s">
        <v>136</v>
      </c>
      <c r="J698" t="s">
        <v>176</v>
      </c>
      <c r="K698" t="s">
        <v>123</v>
      </c>
      <c r="L698">
        <v>1</v>
      </c>
      <c r="M698" t="s">
        <v>132</v>
      </c>
      <c r="N698" t="s">
        <v>130</v>
      </c>
      <c r="O698" t="s">
        <v>214</v>
      </c>
      <c r="P698" t="s">
        <v>342</v>
      </c>
      <c r="Q698">
        <f>HYPERLINK("https://www.kayak.com/book/flight?code=osCiCxIUhq.ToX9mfccdpY.47695.c8f3f3ad2c17e2639b5dedbcd02857ad&amp;h=37643ababaab&amp;sub=F-6554007763475482640E0da9bff5353&amp;pageOrigin=F..RP.FE.M19", "Book Me!")</f>
        <v>0</v>
      </c>
    </row>
    <row r="699" spans="1:17">
      <c r="A699" s="2">
        <v>45883</v>
      </c>
      <c r="B699" t="s">
        <v>80</v>
      </c>
      <c r="C699" t="s">
        <v>56</v>
      </c>
      <c r="D699" t="s">
        <v>123</v>
      </c>
      <c r="E699">
        <v>1</v>
      </c>
      <c r="F699" t="s">
        <v>130</v>
      </c>
      <c r="G699" t="s">
        <v>132</v>
      </c>
      <c r="H699" s="2">
        <v>45886</v>
      </c>
      <c r="I699" t="s">
        <v>136</v>
      </c>
      <c r="J699" t="s">
        <v>176</v>
      </c>
      <c r="K699" t="s">
        <v>123</v>
      </c>
      <c r="L699">
        <v>1</v>
      </c>
      <c r="M699" t="s">
        <v>132</v>
      </c>
      <c r="N699" t="s">
        <v>130</v>
      </c>
      <c r="O699" t="s">
        <v>217</v>
      </c>
      <c r="P699" t="s">
        <v>319</v>
      </c>
      <c r="Q699">
        <f>HYPERLINK("https://www.kayak.com/book/flight?code=osCiCxIUhq.ToX9mfccdpY.51198.c8f3f3ad2c17e2639b5dedbcd02857ad&amp;h=4733279ca77b&amp;sub=F-6554007764278154963P008263be3a6&amp;pageOrigin=F..RP.FE.M19", "Book Me!")</f>
        <v>0</v>
      </c>
    </row>
    <row r="700" spans="1:17">
      <c r="A700" s="2">
        <v>45883</v>
      </c>
      <c r="B700" t="s">
        <v>81</v>
      </c>
      <c r="C700" t="s">
        <v>114</v>
      </c>
      <c r="D700" t="s">
        <v>123</v>
      </c>
      <c r="E700">
        <v>1</v>
      </c>
      <c r="F700" t="s">
        <v>130</v>
      </c>
      <c r="G700" t="s">
        <v>132</v>
      </c>
      <c r="H700" s="2">
        <v>45886</v>
      </c>
      <c r="I700" t="s">
        <v>34</v>
      </c>
      <c r="J700" t="s">
        <v>212</v>
      </c>
      <c r="K700" t="s">
        <v>123</v>
      </c>
      <c r="L700">
        <v>1</v>
      </c>
      <c r="M700" t="s">
        <v>132</v>
      </c>
      <c r="N700" t="s">
        <v>130</v>
      </c>
      <c r="O700" t="s">
        <v>214</v>
      </c>
      <c r="P700" t="s">
        <v>344</v>
      </c>
      <c r="Q700">
        <f>HYPERLINK("https://www.kayak.com/book/flight?code=osCiCxIUhq.ToX9mfccdpY.45696.f2b3f37948b64f8774ed92e276d84fc1&amp;h=35ed145838a6&amp;sub=F-6554007765908794395E0264d3378d8&amp;pageOrigin=F..RP.FE.M20", "Book Me!")</f>
        <v>0</v>
      </c>
    </row>
    <row r="701" spans="1:17">
      <c r="A701" s="2">
        <v>45883</v>
      </c>
      <c r="B701" t="s">
        <v>81</v>
      </c>
      <c r="C701" t="s">
        <v>114</v>
      </c>
      <c r="D701" t="s">
        <v>123</v>
      </c>
      <c r="E701">
        <v>1</v>
      </c>
      <c r="F701" t="s">
        <v>130</v>
      </c>
      <c r="G701" t="s">
        <v>132</v>
      </c>
      <c r="H701" s="2">
        <v>45886</v>
      </c>
      <c r="I701" t="s">
        <v>34</v>
      </c>
      <c r="J701" t="s">
        <v>212</v>
      </c>
      <c r="K701" t="s">
        <v>123</v>
      </c>
      <c r="L701">
        <v>1</v>
      </c>
      <c r="M701" t="s">
        <v>132</v>
      </c>
      <c r="N701" t="s">
        <v>130</v>
      </c>
      <c r="O701" t="s">
        <v>217</v>
      </c>
      <c r="P701" t="s">
        <v>345</v>
      </c>
      <c r="Q701">
        <f>HYPERLINK("https://www.kayak.com/book/flight?code=osCiCxIUhq.ToX9mfccdpY.48696.f2b3f37948b64f8774ed92e276d84fc1&amp;h=bc4a27a35438&amp;sub=F-6554007765935904634P055abff7258&amp;pageOrigin=F..RP.FE.M20", "Book Me!")</f>
        <v>0</v>
      </c>
    </row>
    <row r="702" spans="1:17">
      <c r="A702" s="2">
        <v>45882</v>
      </c>
      <c r="B702" t="s">
        <v>76</v>
      </c>
      <c r="C702" t="s">
        <v>105</v>
      </c>
      <c r="D702" t="s">
        <v>122</v>
      </c>
      <c r="E702">
        <v>1</v>
      </c>
      <c r="F702" t="s">
        <v>130</v>
      </c>
      <c r="G702" t="s">
        <v>132</v>
      </c>
      <c r="H702" s="2">
        <v>45886</v>
      </c>
      <c r="I702" t="s">
        <v>142</v>
      </c>
      <c r="J702" t="s">
        <v>209</v>
      </c>
      <c r="K702" t="s">
        <v>122</v>
      </c>
      <c r="L702">
        <v>1</v>
      </c>
      <c r="M702" t="s">
        <v>132</v>
      </c>
      <c r="N702" t="s">
        <v>130</v>
      </c>
      <c r="O702" t="s">
        <v>213</v>
      </c>
      <c r="P702" t="s">
        <v>295</v>
      </c>
      <c r="Q702">
        <f>HYPERLINK("https://www.kayak.com/book/flight?code=osCiKay9uQ.sIt2B02c_IY.42694.cbb2ecea03323779f2266d604f2dbec7&amp;h=b21577e71ef8&amp;sub=F3927115305413191283E0a4a1ba0d08&amp;pageOrigin=F..RP.FE.M1", "Book Me!")</f>
        <v>0</v>
      </c>
    </row>
    <row r="703" spans="1:17">
      <c r="A703" s="2">
        <v>45882</v>
      </c>
      <c r="B703" t="s">
        <v>76</v>
      </c>
      <c r="C703" t="s">
        <v>105</v>
      </c>
      <c r="D703" t="s">
        <v>122</v>
      </c>
      <c r="E703">
        <v>1</v>
      </c>
      <c r="F703" t="s">
        <v>130</v>
      </c>
      <c r="G703" t="s">
        <v>132</v>
      </c>
      <c r="H703" s="2">
        <v>45886</v>
      </c>
      <c r="I703" t="s">
        <v>142</v>
      </c>
      <c r="J703" t="s">
        <v>209</v>
      </c>
      <c r="K703" t="s">
        <v>122</v>
      </c>
      <c r="L703">
        <v>1</v>
      </c>
      <c r="M703" t="s">
        <v>132</v>
      </c>
      <c r="N703" t="s">
        <v>130</v>
      </c>
      <c r="O703" t="s">
        <v>214</v>
      </c>
      <c r="P703" t="s">
        <v>296</v>
      </c>
      <c r="Q703">
        <f>HYPERLINK("https://www.kayak.com/book/flight?code=osCiKay9uQ.sIt2B02c_IY.36695.cbb2ecea03323779f2266d604f2dbec7&amp;h=900e55f159be&amp;sub=F3927115305717330900E03b1c8b0a8c&amp;pageOrigin=F..RP.FE.M1", "Book Me!")</f>
        <v>0</v>
      </c>
    </row>
    <row r="704" spans="1:17">
      <c r="A704" s="2">
        <v>45882</v>
      </c>
      <c r="B704" t="s">
        <v>77</v>
      </c>
      <c r="C704" t="s">
        <v>106</v>
      </c>
      <c r="D704" t="s">
        <v>122</v>
      </c>
      <c r="E704">
        <v>1</v>
      </c>
      <c r="F704" t="s">
        <v>130</v>
      </c>
      <c r="G704" t="s">
        <v>132</v>
      </c>
      <c r="H704" s="2">
        <v>45886</v>
      </c>
      <c r="I704" t="s">
        <v>142</v>
      </c>
      <c r="J704" t="s">
        <v>209</v>
      </c>
      <c r="K704" t="s">
        <v>122</v>
      </c>
      <c r="L704">
        <v>1</v>
      </c>
      <c r="M704" t="s">
        <v>132</v>
      </c>
      <c r="N704" t="s">
        <v>130</v>
      </c>
      <c r="O704" t="s">
        <v>213</v>
      </c>
      <c r="P704" t="s">
        <v>295</v>
      </c>
      <c r="Q704">
        <f>HYPERLINK("https://www.kayak.com/book/flight?code=osCiKay9uQ.sIt2B02c_IY.36695.f52bcc3c99b27caaa0f6197a1150b715&amp;h=055bb2f0187c&amp;sub=F3927115308056753239E03b1c8b0a8c&amp;pageOrigin=F..RP.FE.M3", "Book Me!")</f>
        <v>0</v>
      </c>
    </row>
    <row r="705" spans="1:17">
      <c r="A705" s="2">
        <v>45882</v>
      </c>
      <c r="B705" t="s">
        <v>77</v>
      </c>
      <c r="C705" t="s">
        <v>106</v>
      </c>
      <c r="D705" t="s">
        <v>122</v>
      </c>
      <c r="E705">
        <v>1</v>
      </c>
      <c r="F705" t="s">
        <v>130</v>
      </c>
      <c r="G705" t="s">
        <v>132</v>
      </c>
      <c r="H705" s="2">
        <v>45886</v>
      </c>
      <c r="I705" t="s">
        <v>142</v>
      </c>
      <c r="J705" t="s">
        <v>209</v>
      </c>
      <c r="K705" t="s">
        <v>122</v>
      </c>
      <c r="L705">
        <v>1</v>
      </c>
      <c r="M705" t="s">
        <v>132</v>
      </c>
      <c r="N705" t="s">
        <v>130</v>
      </c>
      <c r="O705" t="s">
        <v>214</v>
      </c>
      <c r="P705" t="s">
        <v>296</v>
      </c>
      <c r="Q705">
        <f>HYPERLINK("https://www.kayak.com/book/flight?code=osCiKay9uQ.sIt2B02c_IY.42694.f52bcc3c99b27caaa0f6197a1150b715&amp;h=349e2b3f62d7&amp;sub=F3927115307790644227E0a4a1ba0d08&amp;pageOrigin=F..RP.FE.M3", "Book Me!")</f>
        <v>0</v>
      </c>
    </row>
    <row r="706" spans="1:17">
      <c r="A706" s="2">
        <v>45882</v>
      </c>
      <c r="B706" t="s">
        <v>76</v>
      </c>
      <c r="C706" t="s">
        <v>105</v>
      </c>
      <c r="D706" t="s">
        <v>122</v>
      </c>
      <c r="E706">
        <v>1</v>
      </c>
      <c r="F706" t="s">
        <v>130</v>
      </c>
      <c r="G706" t="s">
        <v>132</v>
      </c>
      <c r="H706" s="2">
        <v>45886</v>
      </c>
      <c r="I706" t="s">
        <v>149</v>
      </c>
      <c r="J706" t="s">
        <v>210</v>
      </c>
      <c r="K706" t="s">
        <v>122</v>
      </c>
      <c r="L706">
        <v>1</v>
      </c>
      <c r="M706" t="s">
        <v>132</v>
      </c>
      <c r="N706" t="s">
        <v>130</v>
      </c>
      <c r="O706" t="s">
        <v>213</v>
      </c>
      <c r="P706" t="s">
        <v>330</v>
      </c>
      <c r="Q706">
        <f>HYPERLINK("https://www.kayak.com/book/flight?code=osCiKay9uQ.sIt2B02c_IY.43695.7e040bfabc0ea24180f111226aea0817&amp;h=b7c4e995df42&amp;sub=F3927115308158527520E0e67d69d73d&amp;pageOrigin=F..RP.FE.M5", "Book Me!")</f>
        <v>0</v>
      </c>
    </row>
    <row r="707" spans="1:17">
      <c r="A707" s="2">
        <v>45882</v>
      </c>
      <c r="B707" t="s">
        <v>76</v>
      </c>
      <c r="C707" t="s">
        <v>105</v>
      </c>
      <c r="D707" t="s">
        <v>122</v>
      </c>
      <c r="E707">
        <v>1</v>
      </c>
      <c r="F707" t="s">
        <v>130</v>
      </c>
      <c r="G707" t="s">
        <v>132</v>
      </c>
      <c r="H707" s="2">
        <v>45886</v>
      </c>
      <c r="I707" t="s">
        <v>149</v>
      </c>
      <c r="J707" t="s">
        <v>210</v>
      </c>
      <c r="K707" t="s">
        <v>122</v>
      </c>
      <c r="L707">
        <v>1</v>
      </c>
      <c r="M707" t="s">
        <v>132</v>
      </c>
      <c r="N707" t="s">
        <v>130</v>
      </c>
      <c r="O707" t="s">
        <v>214</v>
      </c>
      <c r="P707" t="s">
        <v>331</v>
      </c>
      <c r="Q707">
        <f>HYPERLINK("https://www.kayak.com/book/flight?code=osCiKay9uQ.sIt2B02c_IY.39694.7e040bfabc0ea24180f111226aea0817&amp;h=657e2b9dbed4&amp;sub=F3927115306901029067E083a661f178&amp;pageOrigin=F..RP.FE.M5", "Book Me!")</f>
        <v>0</v>
      </c>
    </row>
    <row r="708" spans="1:17">
      <c r="A708" s="2">
        <v>45882</v>
      </c>
      <c r="B708" t="s">
        <v>77</v>
      </c>
      <c r="C708" t="s">
        <v>106</v>
      </c>
      <c r="D708" t="s">
        <v>122</v>
      </c>
      <c r="E708">
        <v>1</v>
      </c>
      <c r="F708" t="s">
        <v>130</v>
      </c>
      <c r="G708" t="s">
        <v>132</v>
      </c>
      <c r="H708" s="2">
        <v>45886</v>
      </c>
      <c r="I708" t="s">
        <v>149</v>
      </c>
      <c r="J708" t="s">
        <v>210</v>
      </c>
      <c r="K708" t="s">
        <v>122</v>
      </c>
      <c r="L708">
        <v>1</v>
      </c>
      <c r="M708" t="s">
        <v>132</v>
      </c>
      <c r="N708" t="s">
        <v>130</v>
      </c>
      <c r="O708" t="s">
        <v>213</v>
      </c>
      <c r="P708" t="s">
        <v>330</v>
      </c>
      <c r="Q708">
        <f>HYPERLINK("https://www.kayak.com/book/flight?code=osCiKay9uQ.sIt2B02c_IY.43695.343c9543364820d89512f61ade11ea46&amp;h=12c4a672eb9c&amp;sub=F-5803245279548020742E0e67d69d73d&amp;pageOrigin=F..RP.FE.M6", "Book Me!")</f>
        <v>0</v>
      </c>
    </row>
    <row r="709" spans="1:17">
      <c r="A709" s="2">
        <v>45882</v>
      </c>
      <c r="B709" t="s">
        <v>77</v>
      </c>
      <c r="C709" t="s">
        <v>106</v>
      </c>
      <c r="D709" t="s">
        <v>122</v>
      </c>
      <c r="E709">
        <v>1</v>
      </c>
      <c r="F709" t="s">
        <v>130</v>
      </c>
      <c r="G709" t="s">
        <v>132</v>
      </c>
      <c r="H709" s="2">
        <v>45886</v>
      </c>
      <c r="I709" t="s">
        <v>149</v>
      </c>
      <c r="J709" t="s">
        <v>210</v>
      </c>
      <c r="K709" t="s">
        <v>122</v>
      </c>
      <c r="L709">
        <v>1</v>
      </c>
      <c r="M709" t="s">
        <v>132</v>
      </c>
      <c r="N709" t="s">
        <v>130</v>
      </c>
      <c r="O709" t="s">
        <v>214</v>
      </c>
      <c r="P709" t="s">
        <v>331</v>
      </c>
      <c r="Q709">
        <f>HYPERLINK("https://www.kayak.com/book/flight?code=osCiKay9uQ.sIt2B02c_IY.39694.343c9543364820d89512f61ade11ea46&amp;h=7a63e5e3ac3d&amp;sub=F-5803245277813769135E083a661f178&amp;pageOrigin=F..RP.FE.M6", "Book Me!")</f>
        <v>0</v>
      </c>
    </row>
    <row r="710" spans="1:17">
      <c r="A710" s="2">
        <v>45882</v>
      </c>
      <c r="B710" t="s">
        <v>76</v>
      </c>
      <c r="C710" t="s">
        <v>105</v>
      </c>
      <c r="D710" t="s">
        <v>122</v>
      </c>
      <c r="E710">
        <v>1</v>
      </c>
      <c r="F710" t="s">
        <v>130</v>
      </c>
      <c r="G710" t="s">
        <v>132</v>
      </c>
      <c r="H710" s="2">
        <v>45886</v>
      </c>
      <c r="I710" t="s">
        <v>141</v>
      </c>
      <c r="J710" t="s">
        <v>211</v>
      </c>
      <c r="K710" t="s">
        <v>122</v>
      </c>
      <c r="L710">
        <v>1</v>
      </c>
      <c r="M710" t="s">
        <v>132</v>
      </c>
      <c r="N710" t="s">
        <v>130</v>
      </c>
      <c r="O710" t="s">
        <v>214</v>
      </c>
      <c r="P710" t="s">
        <v>332</v>
      </c>
      <c r="Q710">
        <f>HYPERLINK("https://www.kayak.com/book/flight?code=osCiKay9uQ.sIt2B02c_IY.46695.6af325dface351bc30cc3f35eea71352&amp;h=5f53e27ec75d&amp;sub=F-5803245280586127691E07e4dcadcc9&amp;pageOrigin=F..RP.FE.M8", "Book Me!")</f>
        <v>0</v>
      </c>
    </row>
    <row r="711" spans="1:17">
      <c r="A711" s="2">
        <v>45882</v>
      </c>
      <c r="B711" t="s">
        <v>76</v>
      </c>
      <c r="C711" t="s">
        <v>105</v>
      </c>
      <c r="D711" t="s">
        <v>122</v>
      </c>
      <c r="E711">
        <v>1</v>
      </c>
      <c r="F711" t="s">
        <v>130</v>
      </c>
      <c r="G711" t="s">
        <v>132</v>
      </c>
      <c r="H711" s="2">
        <v>45886</v>
      </c>
      <c r="I711" t="s">
        <v>141</v>
      </c>
      <c r="J711" t="s">
        <v>211</v>
      </c>
      <c r="K711" t="s">
        <v>122</v>
      </c>
      <c r="L711">
        <v>1</v>
      </c>
      <c r="M711" t="s">
        <v>132</v>
      </c>
      <c r="N711" t="s">
        <v>130</v>
      </c>
      <c r="O711" t="s">
        <v>216</v>
      </c>
      <c r="P711" t="s">
        <v>333</v>
      </c>
      <c r="Q711">
        <f>HYPERLINK("https://www.kayak.com/book/flight?code=osCiKay9uQ.sIt2B02c_IY.57095.6af325dface351bc30cc3f35eea71352&amp;h=43d35bfffd54&amp;sub=F-5803245280144653611E0ad6c485ba8&amp;pageOrigin=F..RP.FE.M8", "Book Me!")</f>
        <v>0</v>
      </c>
    </row>
    <row r="712" spans="1:17">
      <c r="A712" s="2">
        <v>45882</v>
      </c>
      <c r="B712" t="s">
        <v>77</v>
      </c>
      <c r="C712" t="s">
        <v>106</v>
      </c>
      <c r="D712" t="s">
        <v>122</v>
      </c>
      <c r="E712">
        <v>1</v>
      </c>
      <c r="F712" t="s">
        <v>130</v>
      </c>
      <c r="G712" t="s">
        <v>132</v>
      </c>
      <c r="H712" s="2">
        <v>45886</v>
      </c>
      <c r="I712" t="s">
        <v>141</v>
      </c>
      <c r="J712" t="s">
        <v>211</v>
      </c>
      <c r="K712" t="s">
        <v>122</v>
      </c>
      <c r="L712">
        <v>1</v>
      </c>
      <c r="M712" t="s">
        <v>132</v>
      </c>
      <c r="N712" t="s">
        <v>130</v>
      </c>
      <c r="O712" t="s">
        <v>214</v>
      </c>
      <c r="P712" t="s">
        <v>332</v>
      </c>
      <c r="Q712">
        <f>HYPERLINK("https://www.kayak.com/book/flight?code=osCiKay9uQ.sIt2B02c_IY.46695.3337c27d6634deac7e7bbcd4eda4e302&amp;h=ac1acdf2033e&amp;sub=F-5803245276479322455E07e4dcadcc9&amp;pageOrigin=F..RP.FE.M9", "Book Me!")</f>
        <v>0</v>
      </c>
    </row>
    <row r="713" spans="1:17">
      <c r="A713" s="2">
        <v>45882</v>
      </c>
      <c r="B713" t="s">
        <v>77</v>
      </c>
      <c r="C713" t="s">
        <v>106</v>
      </c>
      <c r="D713" t="s">
        <v>122</v>
      </c>
      <c r="E713">
        <v>1</v>
      </c>
      <c r="F713" t="s">
        <v>130</v>
      </c>
      <c r="G713" t="s">
        <v>132</v>
      </c>
      <c r="H713" s="2">
        <v>45886</v>
      </c>
      <c r="I713" t="s">
        <v>141</v>
      </c>
      <c r="J713" t="s">
        <v>211</v>
      </c>
      <c r="K713" t="s">
        <v>122</v>
      </c>
      <c r="L713">
        <v>1</v>
      </c>
      <c r="M713" t="s">
        <v>132</v>
      </c>
      <c r="N713" t="s">
        <v>130</v>
      </c>
      <c r="O713" t="s">
        <v>216</v>
      </c>
      <c r="P713" t="s">
        <v>333</v>
      </c>
      <c r="Q713">
        <f>HYPERLINK("https://www.kayak.com/book/flight?code=osCiKay9uQ.sIt2B02c_IY.57095.3337c27d6634deac7e7bbcd4eda4e302&amp;h=fa2254883c86&amp;sub=F-2850343449172215561E0ad6c485ba8&amp;pageOrigin=F..RP.FE.M9", "Book Me!")</f>
        <v>0</v>
      </c>
    </row>
    <row r="714" spans="1:17">
      <c r="A714" s="2">
        <v>45882</v>
      </c>
      <c r="B714" t="s">
        <v>78</v>
      </c>
      <c r="C714" t="s">
        <v>104</v>
      </c>
      <c r="D714" t="s">
        <v>122</v>
      </c>
      <c r="E714">
        <v>1</v>
      </c>
      <c r="F714" t="s">
        <v>130</v>
      </c>
      <c r="G714" t="s">
        <v>132</v>
      </c>
      <c r="H714" s="2">
        <v>45886</v>
      </c>
      <c r="I714" t="s">
        <v>142</v>
      </c>
      <c r="J714" t="s">
        <v>209</v>
      </c>
      <c r="K714" t="s">
        <v>122</v>
      </c>
      <c r="L714">
        <v>1</v>
      </c>
      <c r="M714" t="s">
        <v>132</v>
      </c>
      <c r="N714" t="s">
        <v>130</v>
      </c>
      <c r="O714" t="s">
        <v>213</v>
      </c>
      <c r="P714" t="s">
        <v>295</v>
      </c>
      <c r="Q714">
        <f>HYPERLINK("https://www.kayak.com/book/flight?code=osCiKay9uQ.sIt2B02c_IY.36695.4091c44a06886ae9513b0fcaf8c8a145&amp;h=684a86349b8a&amp;sub=F3927115307183511960E03b1c8b0a8c&amp;pageOrigin=F..RP.FE.M10", "Book Me!")</f>
        <v>0</v>
      </c>
    </row>
    <row r="715" spans="1:17">
      <c r="A715" s="2">
        <v>45882</v>
      </c>
      <c r="B715" t="s">
        <v>78</v>
      </c>
      <c r="C715" t="s">
        <v>104</v>
      </c>
      <c r="D715" t="s">
        <v>122</v>
      </c>
      <c r="E715">
        <v>1</v>
      </c>
      <c r="F715" t="s">
        <v>130</v>
      </c>
      <c r="G715" t="s">
        <v>132</v>
      </c>
      <c r="H715" s="2">
        <v>45886</v>
      </c>
      <c r="I715" t="s">
        <v>142</v>
      </c>
      <c r="J715" t="s">
        <v>209</v>
      </c>
      <c r="K715" t="s">
        <v>122</v>
      </c>
      <c r="L715">
        <v>1</v>
      </c>
      <c r="M715" t="s">
        <v>132</v>
      </c>
      <c r="N715" t="s">
        <v>130</v>
      </c>
      <c r="O715" t="s">
        <v>214</v>
      </c>
      <c r="P715" t="s">
        <v>296</v>
      </c>
      <c r="Q715">
        <f>HYPERLINK("https://www.kayak.com/book/flight?code=osCiKay9uQ.sIt2B02c_IY.42694.4091c44a06886ae9513b0fcaf8c8a145&amp;h=a952b2184c3e&amp;sub=F3927115307650462360E0a4a1ba0d08&amp;pageOrigin=F..RP.FE.M10", "Book Me!")</f>
        <v>0</v>
      </c>
    </row>
    <row r="716" spans="1:17">
      <c r="A716" s="2">
        <v>45882</v>
      </c>
      <c r="B716" t="s">
        <v>78</v>
      </c>
      <c r="C716" t="s">
        <v>104</v>
      </c>
      <c r="D716" t="s">
        <v>122</v>
      </c>
      <c r="E716">
        <v>1</v>
      </c>
      <c r="F716" t="s">
        <v>130</v>
      </c>
      <c r="G716" t="s">
        <v>132</v>
      </c>
      <c r="H716" s="2">
        <v>45886</v>
      </c>
      <c r="I716" t="s">
        <v>149</v>
      </c>
      <c r="J716" t="s">
        <v>210</v>
      </c>
      <c r="K716" t="s">
        <v>122</v>
      </c>
      <c r="L716">
        <v>1</v>
      </c>
      <c r="M716" t="s">
        <v>132</v>
      </c>
      <c r="N716" t="s">
        <v>130</v>
      </c>
      <c r="O716" t="s">
        <v>213</v>
      </c>
      <c r="P716" t="s">
        <v>330</v>
      </c>
      <c r="Q716">
        <f>HYPERLINK("https://www.kayak.com/book/flight?code=osCiKay9uQ.sIt2B02c_IY.39694.d2d349c496841b98aae3bdbca18010a3&amp;h=495c3e31d830&amp;sub=F-5803245278961348837E083a661f178&amp;pageOrigin=F..RP.FE.M11", "Book Me!")</f>
        <v>0</v>
      </c>
    </row>
    <row r="717" spans="1:17">
      <c r="A717" s="2">
        <v>45882</v>
      </c>
      <c r="B717" t="s">
        <v>78</v>
      </c>
      <c r="C717" t="s">
        <v>104</v>
      </c>
      <c r="D717" t="s">
        <v>122</v>
      </c>
      <c r="E717">
        <v>1</v>
      </c>
      <c r="F717" t="s">
        <v>130</v>
      </c>
      <c r="G717" t="s">
        <v>132</v>
      </c>
      <c r="H717" s="2">
        <v>45886</v>
      </c>
      <c r="I717" t="s">
        <v>149</v>
      </c>
      <c r="J717" t="s">
        <v>210</v>
      </c>
      <c r="K717" t="s">
        <v>122</v>
      </c>
      <c r="L717">
        <v>1</v>
      </c>
      <c r="M717" t="s">
        <v>132</v>
      </c>
      <c r="N717" t="s">
        <v>130</v>
      </c>
      <c r="O717" t="s">
        <v>214</v>
      </c>
      <c r="P717" t="s">
        <v>331</v>
      </c>
      <c r="Q717">
        <f>HYPERLINK("https://www.kayak.com/book/flight?code=osCiKay9uQ.sIt2B02c_IY.43695.d2d349c496841b98aae3bdbca18010a3&amp;h=c74a64c87c2a&amp;sub=F-5803245280662963397E0e67d69d73d&amp;pageOrigin=F..RP.FE.M11", "Book Me!")</f>
        <v>0</v>
      </c>
    </row>
    <row r="718" spans="1:17">
      <c r="A718" s="2">
        <v>45882</v>
      </c>
      <c r="B718" t="s">
        <v>78</v>
      </c>
      <c r="C718" t="s">
        <v>104</v>
      </c>
      <c r="D718" t="s">
        <v>122</v>
      </c>
      <c r="E718">
        <v>1</v>
      </c>
      <c r="F718" t="s">
        <v>130</v>
      </c>
      <c r="G718" t="s">
        <v>132</v>
      </c>
      <c r="H718" s="2">
        <v>45886</v>
      </c>
      <c r="I718" t="s">
        <v>141</v>
      </c>
      <c r="J718" t="s">
        <v>211</v>
      </c>
      <c r="K718" t="s">
        <v>122</v>
      </c>
      <c r="L718">
        <v>1</v>
      </c>
      <c r="M718" t="s">
        <v>132</v>
      </c>
      <c r="N718" t="s">
        <v>130</v>
      </c>
      <c r="O718" t="s">
        <v>214</v>
      </c>
      <c r="P718" t="s">
        <v>332</v>
      </c>
      <c r="Q718">
        <f>HYPERLINK("https://www.kayak.com/book/flight?code=osCiKay9uQ.sIt2B02c_IY.57095.44a59972be8544825846f79826838269&amp;h=3aecaf7ddd83&amp;sub=F-5803245279290755436E0ad6c485ba8&amp;pageOrigin=F..RP.FE.M13", "Book Me!")</f>
        <v>0</v>
      </c>
    </row>
    <row r="719" spans="1:17">
      <c r="A719" s="2">
        <v>45882</v>
      </c>
      <c r="B719" t="s">
        <v>78</v>
      </c>
      <c r="C719" t="s">
        <v>104</v>
      </c>
      <c r="D719" t="s">
        <v>122</v>
      </c>
      <c r="E719">
        <v>1</v>
      </c>
      <c r="F719" t="s">
        <v>130</v>
      </c>
      <c r="G719" t="s">
        <v>132</v>
      </c>
      <c r="H719" s="2">
        <v>45886</v>
      </c>
      <c r="I719" t="s">
        <v>141</v>
      </c>
      <c r="J719" t="s">
        <v>211</v>
      </c>
      <c r="K719" t="s">
        <v>122</v>
      </c>
      <c r="L719">
        <v>1</v>
      </c>
      <c r="M719" t="s">
        <v>132</v>
      </c>
      <c r="N719" t="s">
        <v>130</v>
      </c>
      <c r="O719" t="s">
        <v>216</v>
      </c>
      <c r="P719" t="s">
        <v>333</v>
      </c>
      <c r="Q719">
        <f>HYPERLINK("https://www.kayak.com/book/flight?code=osCiKay9uQ.sIt2B02c_IY.46695.44a59972be8544825846f79826838269&amp;h=5ec5b24a9116&amp;sub=F-5803245277968760401E07e4dcadcc9&amp;pageOrigin=F..RP.FE.M13", "Book Me!")</f>
        <v>0</v>
      </c>
    </row>
    <row r="720" spans="1:17">
      <c r="A720" s="2">
        <v>45882</v>
      </c>
      <c r="B720" t="s">
        <v>79</v>
      </c>
      <c r="C720" t="s">
        <v>121</v>
      </c>
      <c r="D720" t="s">
        <v>122</v>
      </c>
      <c r="E720">
        <v>1</v>
      </c>
      <c r="F720" t="s">
        <v>130</v>
      </c>
      <c r="G720" t="s">
        <v>132</v>
      </c>
      <c r="H720" s="2">
        <v>45886</v>
      </c>
      <c r="I720" t="s">
        <v>142</v>
      </c>
      <c r="J720" t="s">
        <v>209</v>
      </c>
      <c r="K720" t="s">
        <v>122</v>
      </c>
      <c r="L720">
        <v>1</v>
      </c>
      <c r="M720" t="s">
        <v>132</v>
      </c>
      <c r="N720" t="s">
        <v>130</v>
      </c>
      <c r="O720" t="s">
        <v>213</v>
      </c>
      <c r="P720" t="s">
        <v>334</v>
      </c>
      <c r="Q720">
        <f>HYPERLINK("https://www.kayak.com/book/flight?code=osCiKay9uQ.sIt2B02c_IY.42594.a629242fda3fc883873d52e4f7ae5514&amp;h=fd21c652937c&amp;sub=F-5803245278763584036E003e89c40ce&amp;pageOrigin=F..RP.FE.M14", "Book Me!")</f>
        <v>0</v>
      </c>
    </row>
    <row r="721" spans="1:17">
      <c r="A721" s="2">
        <v>45882</v>
      </c>
      <c r="B721" t="s">
        <v>79</v>
      </c>
      <c r="C721" t="s">
        <v>121</v>
      </c>
      <c r="D721" t="s">
        <v>122</v>
      </c>
      <c r="E721">
        <v>1</v>
      </c>
      <c r="F721" t="s">
        <v>130</v>
      </c>
      <c r="G721" t="s">
        <v>132</v>
      </c>
      <c r="H721" s="2">
        <v>45886</v>
      </c>
      <c r="I721" t="s">
        <v>142</v>
      </c>
      <c r="J721" t="s">
        <v>209</v>
      </c>
      <c r="K721" t="s">
        <v>122</v>
      </c>
      <c r="L721">
        <v>1</v>
      </c>
      <c r="M721" t="s">
        <v>132</v>
      </c>
      <c r="N721" t="s">
        <v>130</v>
      </c>
      <c r="O721" t="s">
        <v>214</v>
      </c>
      <c r="P721" t="s">
        <v>335</v>
      </c>
      <c r="Q721">
        <f>HYPERLINK("https://www.kayak.com/book/flight?code=osCiKay9uQ.sIt2B02c_IY.46595.a629242fda3fc883873d52e4f7ae5514&amp;h=41c56cf408c3&amp;sub=F-5803245279655081638E00578c48b78&amp;pageOrigin=F..RP.FE.M14", "Book Me!")</f>
        <v>0</v>
      </c>
    </row>
    <row r="722" spans="1:17">
      <c r="A722" s="2">
        <v>45882</v>
      </c>
      <c r="B722" t="s">
        <v>79</v>
      </c>
      <c r="C722" t="s">
        <v>121</v>
      </c>
      <c r="D722" t="s">
        <v>122</v>
      </c>
      <c r="E722">
        <v>1</v>
      </c>
      <c r="F722" t="s">
        <v>130</v>
      </c>
      <c r="G722" t="s">
        <v>132</v>
      </c>
      <c r="H722" s="2">
        <v>45886</v>
      </c>
      <c r="I722" t="s">
        <v>149</v>
      </c>
      <c r="J722" t="s">
        <v>210</v>
      </c>
      <c r="K722" t="s">
        <v>122</v>
      </c>
      <c r="L722">
        <v>1</v>
      </c>
      <c r="M722" t="s">
        <v>132</v>
      </c>
      <c r="N722" t="s">
        <v>130</v>
      </c>
      <c r="O722" t="s">
        <v>213</v>
      </c>
      <c r="P722" t="s">
        <v>298</v>
      </c>
      <c r="Q722">
        <f>HYPERLINK("https://www.kayak.com/book/flight?code=osCiKay9uQ.sIt2B02c_IY.45594.0be795a60c6bdd695b2a1477e3f0fe44&amp;h=1ea2cc9f1ad1&amp;sub=F-5803245280452142434E008c0b9b1b0&amp;pageOrigin=F..RP.FE.M15", "Book Me!")</f>
        <v>0</v>
      </c>
    </row>
    <row r="723" spans="1:17">
      <c r="A723" s="2">
        <v>45882</v>
      </c>
      <c r="B723" t="s">
        <v>79</v>
      </c>
      <c r="C723" t="s">
        <v>121</v>
      </c>
      <c r="D723" t="s">
        <v>122</v>
      </c>
      <c r="E723">
        <v>1</v>
      </c>
      <c r="F723" t="s">
        <v>130</v>
      </c>
      <c r="G723" t="s">
        <v>132</v>
      </c>
      <c r="H723" s="2">
        <v>45886</v>
      </c>
      <c r="I723" t="s">
        <v>149</v>
      </c>
      <c r="J723" t="s">
        <v>210</v>
      </c>
      <c r="K723" t="s">
        <v>122</v>
      </c>
      <c r="L723">
        <v>1</v>
      </c>
      <c r="M723" t="s">
        <v>132</v>
      </c>
      <c r="N723" t="s">
        <v>130</v>
      </c>
      <c r="O723" t="s">
        <v>214</v>
      </c>
      <c r="P723" t="s">
        <v>336</v>
      </c>
      <c r="Q723">
        <f>HYPERLINK("https://www.kayak.com/book/flight?code=osCiKay9uQ.sIt2B02c_IY.47595.0be795a60c6bdd695b2a1477e3f0fe44&amp;h=087436a256c8&amp;sub=F-5803245277530507916E05eb8fc24ee&amp;pageOrigin=F..RP.FE.M15", "Book Me!")</f>
        <v>0</v>
      </c>
    </row>
    <row r="724" spans="1:17">
      <c r="A724" s="2">
        <v>45882</v>
      </c>
      <c r="B724" t="s">
        <v>79</v>
      </c>
      <c r="C724" t="s">
        <v>121</v>
      </c>
      <c r="D724" t="s">
        <v>122</v>
      </c>
      <c r="E724">
        <v>1</v>
      </c>
      <c r="F724" t="s">
        <v>130</v>
      </c>
      <c r="G724" t="s">
        <v>132</v>
      </c>
      <c r="H724" s="2">
        <v>45886</v>
      </c>
      <c r="I724" t="s">
        <v>141</v>
      </c>
      <c r="J724" t="s">
        <v>211</v>
      </c>
      <c r="K724" t="s">
        <v>122</v>
      </c>
      <c r="L724">
        <v>1</v>
      </c>
      <c r="M724" t="s">
        <v>132</v>
      </c>
      <c r="N724" t="s">
        <v>130</v>
      </c>
      <c r="O724" t="s">
        <v>214</v>
      </c>
      <c r="P724" t="s">
        <v>337</v>
      </c>
      <c r="Q724">
        <f>HYPERLINK("https://www.kayak.com/book/flight?code=osCiKay9uQ.sIt2B02c_IY.60995.a8c620a82813d0f3f81a859c640ba96a&amp;h=9fca4ee26e8a&amp;sub=F-2850343447150657539E0209d1951d1&amp;pageOrigin=F..RP.FE.M16", "Book Me!")</f>
        <v>0</v>
      </c>
    </row>
    <row r="725" spans="1:17">
      <c r="A725" s="2">
        <v>45882</v>
      </c>
      <c r="B725" t="s">
        <v>79</v>
      </c>
      <c r="C725" t="s">
        <v>121</v>
      </c>
      <c r="D725" t="s">
        <v>122</v>
      </c>
      <c r="E725">
        <v>1</v>
      </c>
      <c r="F725" t="s">
        <v>130</v>
      </c>
      <c r="G725" t="s">
        <v>132</v>
      </c>
      <c r="H725" s="2">
        <v>45886</v>
      </c>
      <c r="I725" t="s">
        <v>141</v>
      </c>
      <c r="J725" t="s">
        <v>211</v>
      </c>
      <c r="K725" t="s">
        <v>122</v>
      </c>
      <c r="L725">
        <v>1</v>
      </c>
      <c r="M725" t="s">
        <v>132</v>
      </c>
      <c r="N725" t="s">
        <v>130</v>
      </c>
      <c r="O725" t="s">
        <v>216</v>
      </c>
      <c r="P725" t="s">
        <v>338</v>
      </c>
      <c r="Q725">
        <f>HYPERLINK("https://www.kayak.com/book/flight?code=osCiKay9uQ.sIt2B02c_IY.50595.a8c620a82813d0f3f81a859c640ba96a&amp;h=f1cc8c4f9821&amp;sub=F-2850343449382156250E0d0a679ada1&amp;pageOrigin=F..RP.FE.M16", "Book Me!")</f>
        <v>0</v>
      </c>
    </row>
    <row r="726" spans="1:17">
      <c r="A726" s="2">
        <v>45882</v>
      </c>
      <c r="B726" t="s">
        <v>80</v>
      </c>
      <c r="C726" t="s">
        <v>56</v>
      </c>
      <c r="D726" t="s">
        <v>123</v>
      </c>
      <c r="E726">
        <v>1</v>
      </c>
      <c r="F726" t="s">
        <v>130</v>
      </c>
      <c r="G726" t="s">
        <v>132</v>
      </c>
      <c r="H726" s="2">
        <v>45886</v>
      </c>
      <c r="I726" t="s">
        <v>34</v>
      </c>
      <c r="J726" t="s">
        <v>212</v>
      </c>
      <c r="K726" t="s">
        <v>123</v>
      </c>
      <c r="L726">
        <v>1</v>
      </c>
      <c r="M726" t="s">
        <v>132</v>
      </c>
      <c r="N726" t="s">
        <v>130</v>
      </c>
      <c r="O726" t="s">
        <v>214</v>
      </c>
      <c r="P726" t="s">
        <v>342</v>
      </c>
      <c r="Q726">
        <f>HYPERLINK("https://www.kayak.com/book/flight?code=osCiKay9uQ.ToX9mfccdpY.47695.317c83e6b9f7d5fcacc434630da68300&amp;h=4243208ba7cc&amp;sub=F7750021710379443371E0da9bff5353&amp;pageOrigin=F..RP.FE.M18", "Book Me!")</f>
        <v>0</v>
      </c>
    </row>
    <row r="727" spans="1:17">
      <c r="A727" s="2">
        <v>45882</v>
      </c>
      <c r="B727" t="s">
        <v>80</v>
      </c>
      <c r="C727" t="s">
        <v>56</v>
      </c>
      <c r="D727" t="s">
        <v>123</v>
      </c>
      <c r="E727">
        <v>1</v>
      </c>
      <c r="F727" t="s">
        <v>130</v>
      </c>
      <c r="G727" t="s">
        <v>132</v>
      </c>
      <c r="H727" s="2">
        <v>45886</v>
      </c>
      <c r="I727" t="s">
        <v>34</v>
      </c>
      <c r="J727" t="s">
        <v>212</v>
      </c>
      <c r="K727" t="s">
        <v>123</v>
      </c>
      <c r="L727">
        <v>1</v>
      </c>
      <c r="M727" t="s">
        <v>132</v>
      </c>
      <c r="N727" t="s">
        <v>130</v>
      </c>
      <c r="O727" t="s">
        <v>217</v>
      </c>
      <c r="P727" t="s">
        <v>319</v>
      </c>
      <c r="Q727">
        <f>HYPERLINK("https://www.kayak.com/book/flight?code=osCiKay9uQ.ToX9mfccdpY.51198.317c83e6b9f7d5fcacc434630da68300&amp;h=ca04d19be82d&amp;sub=F7750021709954205077P008263be3a6&amp;pageOrigin=F..RP.FE.M18", "Book Me!")</f>
        <v>0</v>
      </c>
    </row>
    <row r="728" spans="1:17">
      <c r="A728" s="2">
        <v>45882</v>
      </c>
      <c r="B728" t="s">
        <v>80</v>
      </c>
      <c r="C728" t="s">
        <v>56</v>
      </c>
      <c r="D728" t="s">
        <v>123</v>
      </c>
      <c r="E728">
        <v>1</v>
      </c>
      <c r="F728" t="s">
        <v>130</v>
      </c>
      <c r="G728" t="s">
        <v>132</v>
      </c>
      <c r="H728" s="2">
        <v>45886</v>
      </c>
      <c r="I728" t="s">
        <v>136</v>
      </c>
      <c r="J728" t="s">
        <v>176</v>
      </c>
      <c r="K728" t="s">
        <v>123</v>
      </c>
      <c r="L728">
        <v>1</v>
      </c>
      <c r="M728" t="s">
        <v>132</v>
      </c>
      <c r="N728" t="s">
        <v>130</v>
      </c>
      <c r="O728" t="s">
        <v>214</v>
      </c>
      <c r="P728" t="s">
        <v>342</v>
      </c>
      <c r="Q728">
        <f>HYPERLINK("https://www.kayak.com/book/flight?code=osCiKay9uQ.ToX9mfccdpY.51198.b92dc4035e39a47ffdcf6adc14cab6b2&amp;h=3053092bc028&amp;sub=F7750021713710334286P008263be3a6&amp;pageOrigin=F..RP.FE.M19", "Book Me!")</f>
        <v>0</v>
      </c>
    </row>
    <row r="729" spans="1:17">
      <c r="A729" s="2">
        <v>45882</v>
      </c>
      <c r="B729" t="s">
        <v>80</v>
      </c>
      <c r="C729" t="s">
        <v>56</v>
      </c>
      <c r="D729" t="s">
        <v>123</v>
      </c>
      <c r="E729">
        <v>1</v>
      </c>
      <c r="F729" t="s">
        <v>130</v>
      </c>
      <c r="G729" t="s">
        <v>132</v>
      </c>
      <c r="H729" s="2">
        <v>45886</v>
      </c>
      <c r="I729" t="s">
        <v>136</v>
      </c>
      <c r="J729" t="s">
        <v>176</v>
      </c>
      <c r="K729" t="s">
        <v>123</v>
      </c>
      <c r="L729">
        <v>1</v>
      </c>
      <c r="M729" t="s">
        <v>132</v>
      </c>
      <c r="N729" t="s">
        <v>130</v>
      </c>
      <c r="O729" t="s">
        <v>217</v>
      </c>
      <c r="P729" t="s">
        <v>319</v>
      </c>
      <c r="Q729">
        <f>HYPERLINK("https://www.kayak.com/book/flight?code=osCiKay9uQ.ToX9mfccdpY.47695.b92dc4035e39a47ffdcf6adc14cab6b2&amp;h=cbc53025dd9a&amp;sub=F7750021710129266801E0da9bff5353&amp;pageOrigin=F..RP.FE.M19", "Book Me!")</f>
        <v>0</v>
      </c>
    </row>
    <row r="730" spans="1:17">
      <c r="A730" s="2">
        <v>45882</v>
      </c>
      <c r="B730" t="s">
        <v>75</v>
      </c>
      <c r="C730" t="s">
        <v>94</v>
      </c>
      <c r="D730" t="s">
        <v>123</v>
      </c>
      <c r="E730">
        <v>1</v>
      </c>
      <c r="F730" t="s">
        <v>130</v>
      </c>
      <c r="G730" t="s">
        <v>132</v>
      </c>
      <c r="H730" s="2">
        <v>45886</v>
      </c>
      <c r="I730" t="s">
        <v>34</v>
      </c>
      <c r="J730" t="s">
        <v>212</v>
      </c>
      <c r="K730" t="s">
        <v>123</v>
      </c>
      <c r="L730">
        <v>1</v>
      </c>
      <c r="M730" t="s">
        <v>132</v>
      </c>
      <c r="N730" t="s">
        <v>130</v>
      </c>
      <c r="O730" t="s">
        <v>214</v>
      </c>
      <c r="P730" t="s">
        <v>344</v>
      </c>
      <c r="Q730">
        <f>HYPERLINK("https://www.kayak.com/book/flight?code=osCiKay9uQ.ToX9mfccdpY.45696.e0e7f70c4c6b914dbc95c474ef21f457&amp;h=9fa0e5826b53&amp;sub=F-8343561897777562265E0264d3378d8&amp;pageOrigin=F..RP.FE.M20", "Book Me!")</f>
        <v>0</v>
      </c>
    </row>
    <row r="731" spans="1:17">
      <c r="A731" s="2">
        <v>45882</v>
      </c>
      <c r="B731" t="s">
        <v>75</v>
      </c>
      <c r="C731" t="s">
        <v>94</v>
      </c>
      <c r="D731" t="s">
        <v>123</v>
      </c>
      <c r="E731">
        <v>1</v>
      </c>
      <c r="F731" t="s">
        <v>130</v>
      </c>
      <c r="G731" t="s">
        <v>132</v>
      </c>
      <c r="H731" s="2">
        <v>45886</v>
      </c>
      <c r="I731" t="s">
        <v>34</v>
      </c>
      <c r="J731" t="s">
        <v>212</v>
      </c>
      <c r="K731" t="s">
        <v>123</v>
      </c>
      <c r="L731">
        <v>1</v>
      </c>
      <c r="M731" t="s">
        <v>132</v>
      </c>
      <c r="N731" t="s">
        <v>130</v>
      </c>
      <c r="O731" t="s">
        <v>217</v>
      </c>
      <c r="P731" t="s">
        <v>346</v>
      </c>
      <c r="Q731">
        <f>HYPERLINK("https://www.kayak.com/book/flight?code=osCiKay9uQ.ToX9mfccdpY.49196.e0e7f70c4c6b914dbc95c474ef21f457&amp;h=a641f270159a&amp;sub=F-8343561899745728521P0b545f173f4&amp;pageOrigin=F..RP.FE.M20", "Book Me!")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2024-10-30T02:18:50Z</dcterms:created>
  <dcterms:modified xsi:type="dcterms:W3CDTF">2024-10-30T02:18:50Z</dcterms:modified>
</cp:coreProperties>
</file>