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brubaker\Dropbox\trader\test\"/>
    </mc:Choice>
  </mc:AlternateContent>
  <bookViews>
    <workbookView xWindow="0" yWindow="0" windowWidth="28800" windowHeight="1246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4" i="2"/>
  <c r="K5" i="2" s="1"/>
  <c r="K6" i="2" s="1"/>
  <c r="K7" i="2" s="1"/>
  <c r="K8" i="2" s="1"/>
  <c r="K9" i="2" s="1"/>
  <c r="K10" i="2" s="1"/>
  <c r="K11" i="2" s="1"/>
  <c r="K12" i="2" s="1"/>
  <c r="K3" i="2"/>
  <c r="L2" i="2"/>
  <c r="H17" i="2"/>
  <c r="H18" i="2"/>
  <c r="H19" i="2"/>
  <c r="H20" i="2"/>
  <c r="H21" i="2"/>
  <c r="H22" i="2"/>
  <c r="F17" i="2"/>
  <c r="F18" i="2"/>
  <c r="F19" i="2" s="1"/>
  <c r="F20" i="2" s="1"/>
  <c r="F21" i="2" s="1"/>
  <c r="F22" i="2" s="1"/>
  <c r="H3" i="2"/>
  <c r="H4" i="2"/>
  <c r="H2" i="2"/>
  <c r="N3" i="2"/>
  <c r="N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H16" i="2" s="1"/>
  <c r="K13" i="2" l="1"/>
  <c r="K14" i="2" s="1"/>
  <c r="K15" i="2" s="1"/>
  <c r="K16" i="2" s="1"/>
  <c r="K17" i="2" s="1"/>
  <c r="K18" i="2" s="1"/>
  <c r="K19" i="2" s="1"/>
  <c r="K20" i="2" s="1"/>
  <c r="K21" i="2" s="1"/>
  <c r="K22" i="2" s="1"/>
  <c r="N12" i="2"/>
  <c r="N9" i="2"/>
  <c r="N8" i="2"/>
  <c r="N4" i="2"/>
  <c r="N5" i="2"/>
  <c r="N11" i="2"/>
  <c r="N7" i="2"/>
  <c r="N10" i="2"/>
  <c r="N6" i="2"/>
  <c r="H10" i="2"/>
  <c r="H13" i="2"/>
  <c r="H5" i="2"/>
  <c r="H15" i="2"/>
  <c r="H11" i="2"/>
  <c r="H7" i="2"/>
  <c r="H14" i="2"/>
  <c r="H6" i="2"/>
  <c r="H9" i="2"/>
  <c r="H12" i="2"/>
  <c r="H8" i="2"/>
  <c r="D47" i="1"/>
  <c r="F61" i="1"/>
  <c r="D61" i="1"/>
  <c r="F60" i="1"/>
  <c r="D60" i="1"/>
  <c r="I59" i="1"/>
  <c r="G59" i="1"/>
  <c r="B59" i="1"/>
  <c r="D54" i="1"/>
  <c r="F54" i="1"/>
  <c r="N13" i="2" l="1"/>
  <c r="D62" i="1"/>
  <c r="F62" i="1" s="1"/>
  <c r="B60" i="1"/>
  <c r="C60" i="1" s="1"/>
  <c r="C59" i="1"/>
  <c r="G60" i="1"/>
  <c r="I60" i="1" s="1"/>
  <c r="B54" i="1"/>
  <c r="D53" i="1"/>
  <c r="F53" i="1" s="1"/>
  <c r="G53" i="1" s="1"/>
  <c r="I53" i="1" s="1"/>
  <c r="I52" i="1"/>
  <c r="G52" i="1"/>
  <c r="B52" i="1"/>
  <c r="C52" i="1" s="1"/>
  <c r="D46" i="1"/>
  <c r="F46" i="1" s="1"/>
  <c r="I45" i="1"/>
  <c r="G45" i="1"/>
  <c r="B45" i="1"/>
  <c r="A46" i="1" s="1"/>
  <c r="B39" i="1"/>
  <c r="C39" i="1" s="1"/>
  <c r="D23" i="1"/>
  <c r="F23" i="1" s="1"/>
  <c r="D24" i="1" s="1"/>
  <c r="F24" i="1" s="1"/>
  <c r="G22" i="1"/>
  <c r="I22" i="1" s="1"/>
  <c r="B22" i="1"/>
  <c r="C22" i="1" s="1"/>
  <c r="I2" i="1"/>
  <c r="G2" i="1"/>
  <c r="D3" i="1"/>
  <c r="F3" i="1" s="1"/>
  <c r="B2" i="1"/>
  <c r="A3" i="1" s="1"/>
  <c r="N14" i="2" l="1"/>
  <c r="G61" i="1"/>
  <c r="I61" i="1" s="1"/>
  <c r="G62" i="1"/>
  <c r="I62" i="1" s="1"/>
  <c r="D63" i="1"/>
  <c r="F63" i="1" s="1"/>
  <c r="G63" i="1" s="1"/>
  <c r="I63" i="1" s="1"/>
  <c r="A61" i="1"/>
  <c r="C54" i="1"/>
  <c r="A53" i="1"/>
  <c r="B53" i="1" s="1"/>
  <c r="C53" i="1" s="1"/>
  <c r="F47" i="1"/>
  <c r="C47" i="1" s="1"/>
  <c r="B46" i="1"/>
  <c r="C46" i="1" s="1"/>
  <c r="C45" i="1"/>
  <c r="G46" i="1"/>
  <c r="I46" i="1" s="1"/>
  <c r="J46" i="1" s="1"/>
  <c r="G3" i="1"/>
  <c r="I3" i="1" s="1"/>
  <c r="D4" i="1"/>
  <c r="F4" i="1" s="1"/>
  <c r="G4" i="1" s="1"/>
  <c r="I4" i="1" s="1"/>
  <c r="B3" i="1"/>
  <c r="C3" i="1" s="1"/>
  <c r="C2" i="1"/>
  <c r="D25" i="1"/>
  <c r="F25" i="1" s="1"/>
  <c r="G24" i="1"/>
  <c r="I24" i="1" s="1"/>
  <c r="A23" i="1"/>
  <c r="G23" i="1"/>
  <c r="I23" i="1" s="1"/>
  <c r="D5" i="1"/>
  <c r="F5" i="1" s="1"/>
  <c r="D6" i="1" s="1"/>
  <c r="D7" i="1" s="1"/>
  <c r="N15" i="2" l="1"/>
  <c r="B61" i="1"/>
  <c r="C61" i="1" s="1"/>
  <c r="A4" i="1"/>
  <c r="B23" i="1"/>
  <c r="C23" i="1" s="1"/>
  <c r="G25" i="1"/>
  <c r="I25" i="1" s="1"/>
  <c r="D26" i="1"/>
  <c r="D8" i="1"/>
  <c r="D9" i="1" s="1"/>
  <c r="D10" i="1" s="1"/>
  <c r="D11" i="1" s="1"/>
  <c r="D12" i="1" s="1"/>
  <c r="D13" i="1" s="1"/>
  <c r="F6" i="1"/>
  <c r="G6" i="1" s="1"/>
  <c r="I6" i="1" s="1"/>
  <c r="G5" i="1"/>
  <c r="I5" i="1" s="1"/>
  <c r="N16" i="2" l="1"/>
  <c r="A62" i="1"/>
  <c r="B47" i="1"/>
  <c r="B4" i="1"/>
  <c r="C4" i="1" s="1"/>
  <c r="D27" i="1"/>
  <c r="D28" i="1" s="1"/>
  <c r="D29" i="1" s="1"/>
  <c r="D30" i="1" s="1"/>
  <c r="D31" i="1" s="1"/>
  <c r="D32" i="1" s="1"/>
  <c r="D33" i="1" s="1"/>
  <c r="F26" i="1"/>
  <c r="G26" i="1" s="1"/>
  <c r="I26" i="1" s="1"/>
  <c r="A24" i="1"/>
  <c r="N17" i="2" l="1"/>
  <c r="B62" i="1"/>
  <c r="C62" i="1" s="1"/>
  <c r="A63" i="1"/>
  <c r="B63" i="1" s="1"/>
  <c r="C63" i="1" s="1"/>
  <c r="A5" i="1"/>
  <c r="B24" i="1"/>
  <c r="C24" i="1" s="1"/>
  <c r="N18" i="2" l="1"/>
  <c r="B5" i="1"/>
  <c r="C5" i="1" s="1"/>
  <c r="A6" i="1"/>
  <c r="A25" i="1"/>
  <c r="N19" i="2" l="1"/>
  <c r="B6" i="1"/>
  <c r="C6" i="1" s="1"/>
  <c r="A7" i="1"/>
  <c r="B25" i="1"/>
  <c r="C25" i="1" s="1"/>
  <c r="N20" i="2" l="1"/>
  <c r="B7" i="1"/>
  <c r="C7" i="1" s="1"/>
  <c r="A8" i="1"/>
  <c r="A26" i="1"/>
  <c r="B26" i="1"/>
  <c r="C26" i="1" s="1"/>
  <c r="N22" i="2" l="1"/>
  <c r="N21" i="2"/>
  <c r="B8" i="1"/>
  <c r="C8" i="1" s="1"/>
  <c r="A9" i="1"/>
  <c r="A27" i="1"/>
  <c r="B9" i="1" l="1"/>
  <c r="C9" i="1" s="1"/>
  <c r="A10" i="1"/>
  <c r="B27" i="1"/>
  <c r="C27" i="1" s="1"/>
  <c r="A28" i="1" l="1"/>
  <c r="B10" i="1"/>
  <c r="C10" i="1" s="1"/>
  <c r="B28" i="1"/>
  <c r="C28" i="1" s="1"/>
  <c r="A11" i="1" l="1"/>
  <c r="A29" i="1"/>
  <c r="B11" i="1" l="1"/>
  <c r="C11" i="1" s="1"/>
  <c r="A12" i="1"/>
  <c r="B29" i="1"/>
  <c r="C29" i="1" s="1"/>
  <c r="A30" i="1"/>
  <c r="B12" i="1" l="1"/>
  <c r="C12" i="1" s="1"/>
  <c r="A13" i="1"/>
  <c r="B13" i="1" s="1"/>
  <c r="C13" i="1" s="1"/>
  <c r="B30" i="1"/>
  <c r="C30" i="1" s="1"/>
  <c r="A31" i="1"/>
  <c r="B31" i="1" l="1"/>
  <c r="C31" i="1" s="1"/>
  <c r="A32" i="1" l="1"/>
  <c r="B32" i="1" l="1"/>
  <c r="C32" i="1" s="1"/>
  <c r="A33" i="1"/>
  <c r="B33" i="1" s="1"/>
  <c r="C33" i="1" s="1"/>
</calcChain>
</file>

<file path=xl/sharedStrings.xml><?xml version="1.0" encoding="utf-8"?>
<sst xmlns="http://schemas.openxmlformats.org/spreadsheetml/2006/main" count="72" uniqueCount="24">
  <si>
    <t>runTestForSeriesOfBuysUsingPricesOfPreviousOrdersToDriveNewLimits</t>
  </si>
  <si>
    <t>Bids</t>
  </si>
  <si>
    <t>Order $</t>
  </si>
  <si>
    <t>Order Size</t>
  </si>
  <si>
    <t>Target Buy Prices</t>
  </si>
  <si>
    <t>Target Sell Prices</t>
  </si>
  <si>
    <t>Asks</t>
  </si>
  <si>
    <t>Final Buy Price</t>
  </si>
  <si>
    <t>Final Sell Price</t>
  </si>
  <si>
    <t>runTestForSeriesOfBuysUsingMarketPricesToDriveNewLimits</t>
  </si>
  <si>
    <t>runTestForInitialBuyAfterOnePercentDropFromHighestPriceSeen</t>
  </si>
  <si>
    <t>-</t>
  </si>
  <si>
    <t>runTestForSeriesOfBuysThenASellUsingPricesOfPreviousOrdersToDriveNewLimits</t>
  </si>
  <si>
    <t>Sell here</t>
  </si>
  <si>
    <t>runTestForSeriesOfBuysThenASellUsingMarketPricesToDriveNewLimits</t>
  </si>
  <si>
    <t>Buy order goes through</t>
  </si>
  <si>
    <t>runTestForTypicalSituation</t>
  </si>
  <si>
    <t>Buy percentage triggers</t>
  </si>
  <si>
    <t>Sell percentage Triggers</t>
  </si>
  <si>
    <t>Bitcoin Price</t>
  </si>
  <si>
    <t>Available $</t>
  </si>
  <si>
    <t>Profit</t>
  </si>
  <si>
    <t>Purchase Price</t>
  </si>
  <si>
    <t>Total 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</si>
</sst>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u/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6E687"/>
        <bgColor indexed="64"/>
      </patternFill>
    </fill>
    <fill>
      <patternFill patternType="solid">
        <fgColor rgb="FF2CAF2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D7A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Border="0" applyAlignment="0" applyProtection="0">
      <alignment wrapText="1"/>
    </xf>
    <xf numFmtId="0" fontId="4" fillId="6" borderId="0" applyNumberFormat="0" applyBorder="0" applyAlignment="0" applyProtection="0">
      <alignment wrapText="1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" fontId="1" fillId="0" borderId="0" applyFill="0" applyBorder="0" applyProtection="0">
      <alignment horizontal="center"/>
    </xf>
    <xf numFmtId="3" fontId="1" fillId="0" borderId="0" applyFill="0" applyBorder="0" applyProtection="0">
      <alignment horizontal="center"/>
    </xf>
  </cellStyleXfs>
  <cellXfs count="9">
    <xf numFmtId="0" fontId="0" fillId="0" borderId="0" xfId="0"/>
    <xf numFmtId="0" fontId="0" fillId="11" borderId="0" xfId="0" applyFill="1"/>
    <xf numFmtId="0" fontId="0" fillId="12" borderId="0" xfId="0" applyFill="1"/>
    <xf numFmtId="0" fontId="5" fillId="11" borderId="0" xfId="0" applyFont="1" applyFill="1"/>
    <xf numFmtId="0" fontId="6" fillId="0" borderId="0" xfId="0" applyFont="1"/>
    <xf numFmtId="0" fontId="7" fillId="0" borderId="0" xfId="0" applyFont="1"/>
    <xf numFmtId="10" fontId="0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3">
    <cellStyle name="1_Supplied Input (Vendor/Customer/Etc.)" xfId="1"/>
    <cellStyle name="2_Metered Data" xfId="2"/>
    <cellStyle name="3_Assumed/Typical Input" xfId="3"/>
    <cellStyle name="4_Error" xfId="4"/>
    <cellStyle name="5_Constants" xfId="5"/>
    <cellStyle name="6_Results" xfId="6"/>
    <cellStyle name="7_Column Heading" xfId="7"/>
    <cellStyle name="8_Other" xfId="8"/>
    <cellStyle name="9.5_Default Input" xfId="9"/>
    <cellStyle name="9_Michaels" xfId="10"/>
    <cellStyle name="kW" xfId="11"/>
    <cellStyle name="kWh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chaels Theme">
  <a:themeElements>
    <a:clrScheme name="MichaelsOfficial">
      <a:dk1>
        <a:srgbClr val="4B505C"/>
      </a:dk1>
      <a:lt1>
        <a:srgbClr val="FFFFFF"/>
      </a:lt1>
      <a:dk2>
        <a:srgbClr val="000000"/>
      </a:dk2>
      <a:lt2>
        <a:srgbClr val="CDD7D9"/>
      </a:lt2>
      <a:accent1>
        <a:srgbClr val="636B7B"/>
      </a:accent1>
      <a:accent2>
        <a:srgbClr val="05926F"/>
      </a:accent2>
      <a:accent3>
        <a:srgbClr val="3BAA5D"/>
      </a:accent3>
      <a:accent4>
        <a:srgbClr val="99CC33"/>
      </a:accent4>
      <a:accent5>
        <a:srgbClr val="B6CA1B"/>
      </a:accent5>
      <a:accent6>
        <a:srgbClr val="7B8495"/>
      </a:accent6>
      <a:hlink>
        <a:srgbClr val="5F5F5F"/>
      </a:hlink>
      <a:folHlink>
        <a:srgbClr val="969696"/>
      </a:folHlink>
    </a:clrScheme>
    <a:fontScheme name="MichaelsFon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2" zoomScale="90" zoomScaleNormal="90" workbookViewId="0">
      <selection activeCell="D48" sqref="D48"/>
    </sheetView>
  </sheetViews>
  <sheetFormatPr defaultRowHeight="13.2" x14ac:dyDescent="0.25"/>
  <cols>
    <col min="1" max="1" width="73.21875" bestFit="1" customWidth="1"/>
    <col min="2" max="2" width="7.33203125" customWidth="1"/>
    <col min="3" max="3" width="14" customWidth="1"/>
    <col min="4" max="4" width="16.5546875" bestFit="1" customWidth="1"/>
    <col min="5" max="5" width="10.109375" customWidth="1"/>
    <col min="6" max="6" width="17.77734375" customWidth="1"/>
    <col min="7" max="7" width="17.109375" customWidth="1"/>
    <col min="9" max="9" width="13" customWidth="1"/>
    <col min="10" max="10" width="25.77734375" customWidth="1"/>
  </cols>
  <sheetData>
    <row r="1" spans="1:9" ht="18" customHeight="1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s="1">
        <v>600</v>
      </c>
      <c r="B2" s="1">
        <f t="shared" ref="B2:B13" si="0">$A2 * 0.2</f>
        <v>120</v>
      </c>
      <c r="C2" s="1">
        <f>ROUNDDOWN($B2/$D2,5)</f>
        <v>1.333E-2</v>
      </c>
      <c r="D2" s="1">
        <v>9000</v>
      </c>
      <c r="E2" s="1"/>
      <c r="F2" s="1"/>
      <c r="G2" s="1">
        <f>$D2 + ($D2 * 0.0025)</f>
        <v>9022.5</v>
      </c>
      <c r="H2" s="1">
        <v>8949</v>
      </c>
      <c r="I2" s="1">
        <f>ROUND(MAX($G2,$H2) + 5, 0)</f>
        <v>9028</v>
      </c>
    </row>
    <row r="3" spans="1:9" x14ac:dyDescent="0.25">
      <c r="A3" s="1">
        <f t="shared" ref="A3:A13" si="1">$A2-$B2</f>
        <v>480</v>
      </c>
      <c r="B3" s="1">
        <f t="shared" si="0"/>
        <v>96</v>
      </c>
      <c r="C3" s="1">
        <f>ROUNDDOWN($B3/$F3,5)</f>
        <v>1.078E-2</v>
      </c>
      <c r="D3" s="1">
        <f>$D2 - ($D2 * 0.01)</f>
        <v>8910</v>
      </c>
      <c r="E3" s="1">
        <v>8911</v>
      </c>
      <c r="F3" s="1">
        <f>ROUND(MIN($D3,$E3) - 5, 0)</f>
        <v>8905</v>
      </c>
      <c r="G3" s="1">
        <f>$F3 + ($F3 * 0.005)</f>
        <v>8949.5249999999996</v>
      </c>
      <c r="H3" s="1">
        <v>8949</v>
      </c>
      <c r="I3" s="1">
        <f>ROUND(MAX($G3,$H3) + 5, 0)</f>
        <v>8955</v>
      </c>
    </row>
    <row r="4" spans="1:9" x14ac:dyDescent="0.25">
      <c r="A4" s="1">
        <f t="shared" si="1"/>
        <v>384</v>
      </c>
      <c r="B4" s="1">
        <f t="shared" si="0"/>
        <v>76.800000000000011</v>
      </c>
      <c r="C4" s="1">
        <f>ROUNDDOWN($B4/$F4,5)</f>
        <v>8.8000000000000005E-3</v>
      </c>
      <c r="D4" s="1">
        <f>$F3 - ($F3 * 0.02)</f>
        <v>8726.9</v>
      </c>
      <c r="E4" s="1">
        <v>8727</v>
      </c>
      <c r="F4" s="1">
        <f>ROUND(MIN($D4,$E4) - 5, 0)</f>
        <v>8722</v>
      </c>
      <c r="G4" s="1">
        <f>$F4 + ($F4 * 0.01)</f>
        <v>8809.2199999999993</v>
      </c>
      <c r="H4" s="1">
        <v>8809</v>
      </c>
      <c r="I4" s="1">
        <f>ROUND(MAX($G4,$H4) + 5, 0)</f>
        <v>8814</v>
      </c>
    </row>
    <row r="5" spans="1:9" x14ac:dyDescent="0.25">
      <c r="A5" s="1">
        <f t="shared" si="1"/>
        <v>307.2</v>
      </c>
      <c r="B5" s="1">
        <f t="shared" si="0"/>
        <v>61.44</v>
      </c>
      <c r="C5" s="1">
        <f>ROUNDDOWN($B5/$F5,5)</f>
        <v>7.26E-3</v>
      </c>
      <c r="D5" s="1">
        <f>$F4 - ($F4 * 0.03)</f>
        <v>8460.34</v>
      </c>
      <c r="E5" s="1">
        <v>8461</v>
      </c>
      <c r="F5" s="1">
        <f>ROUND(MIN($D5,$E5) - 5, 0)</f>
        <v>8455</v>
      </c>
      <c r="G5" s="1">
        <f>$F5 + ($F5 * 0.02)</f>
        <v>8624.1</v>
      </c>
      <c r="H5" s="1">
        <v>8624</v>
      </c>
      <c r="I5" s="1">
        <f>ROUND(MAX($G5,$H5) + 5, 0)</f>
        <v>8629</v>
      </c>
    </row>
    <row r="6" spans="1:9" x14ac:dyDescent="0.25">
      <c r="A6" s="1">
        <f t="shared" si="1"/>
        <v>245.76</v>
      </c>
      <c r="B6" s="1">
        <f t="shared" si="0"/>
        <v>49.152000000000001</v>
      </c>
      <c r="C6" s="1">
        <f>ROUNDDOWN($B6/$F6,5)</f>
        <v>6.0499999999999998E-3</v>
      </c>
      <c r="D6" s="1">
        <f>$F5 - ($F5 * 0.04)</f>
        <v>8116.8</v>
      </c>
      <c r="E6" s="1">
        <v>8117</v>
      </c>
      <c r="F6" s="1">
        <f>ROUND(MIN($D6,$E6) - 5, 0)</f>
        <v>8112</v>
      </c>
      <c r="G6" s="1">
        <f>$F6 + ($F6 * 0.03)</f>
        <v>8355.36</v>
      </c>
      <c r="H6" s="1">
        <v>8355</v>
      </c>
      <c r="I6" s="1">
        <f>ROUND(MAX($G6,$H6) + 5, 0)</f>
        <v>8360</v>
      </c>
    </row>
    <row r="7" spans="1:9" x14ac:dyDescent="0.25">
      <c r="A7">
        <f t="shared" si="1"/>
        <v>196.608</v>
      </c>
      <c r="B7">
        <f t="shared" si="0"/>
        <v>39.321600000000004</v>
      </c>
      <c r="C7">
        <f t="shared" ref="C7:C13" si="2">ROUNDDOWN($B7/$D7,5)</f>
        <v>5.0899999999999999E-3</v>
      </c>
      <c r="D7" s="2">
        <f>$D6 - ($D6 * 0.05)</f>
        <v>7710.96</v>
      </c>
    </row>
    <row r="8" spans="1:9" x14ac:dyDescent="0.25">
      <c r="A8">
        <f t="shared" si="1"/>
        <v>157.28640000000001</v>
      </c>
      <c r="B8">
        <f t="shared" si="0"/>
        <v>31.457280000000004</v>
      </c>
      <c r="C8">
        <f t="shared" si="2"/>
        <v>4.3299999999999996E-3</v>
      </c>
      <c r="D8" s="2">
        <f>$D7 - ($D7 * 0.06)</f>
        <v>7248.3024000000005</v>
      </c>
    </row>
    <row r="9" spans="1:9" x14ac:dyDescent="0.25">
      <c r="A9">
        <f t="shared" si="1"/>
        <v>125.82912000000002</v>
      </c>
      <c r="B9">
        <f t="shared" si="0"/>
        <v>25.165824000000004</v>
      </c>
      <c r="C9">
        <f t="shared" si="2"/>
        <v>3.7299999999999998E-3</v>
      </c>
      <c r="D9" s="2">
        <f>$D8 - ($D8 * 0.07)</f>
        <v>6740.9212320000006</v>
      </c>
    </row>
    <row r="10" spans="1:9" x14ac:dyDescent="0.25">
      <c r="A10">
        <f t="shared" si="1"/>
        <v>100.66329600000002</v>
      </c>
      <c r="B10">
        <f t="shared" si="0"/>
        <v>20.132659200000006</v>
      </c>
      <c r="C10">
        <f t="shared" si="2"/>
        <v>3.2399999999999998E-3</v>
      </c>
      <c r="D10" s="2">
        <f>$D9 - ($D9 * 0.08)</f>
        <v>6201.6475334400002</v>
      </c>
    </row>
    <row r="11" spans="1:9" x14ac:dyDescent="0.25">
      <c r="A11">
        <f t="shared" si="1"/>
        <v>80.530636800000011</v>
      </c>
      <c r="B11">
        <f t="shared" si="0"/>
        <v>16.106127360000002</v>
      </c>
      <c r="C11">
        <f t="shared" si="2"/>
        <v>2.8500000000000001E-3</v>
      </c>
      <c r="D11" s="2">
        <f>$D10 - ($D10 * 0.09)</f>
        <v>5643.4992554303999</v>
      </c>
    </row>
    <row r="12" spans="1:9" x14ac:dyDescent="0.25">
      <c r="A12">
        <f t="shared" si="1"/>
        <v>64.424509440000008</v>
      </c>
      <c r="B12">
        <f t="shared" si="0"/>
        <v>12.884901888000002</v>
      </c>
      <c r="C12">
        <f t="shared" si="2"/>
        <v>2.5300000000000001E-3</v>
      </c>
      <c r="D12" s="2">
        <f>$D11 - ($D11 * 0.1)</f>
        <v>5079.1493298873602</v>
      </c>
    </row>
    <row r="13" spans="1:9" x14ac:dyDescent="0.25">
      <c r="A13">
        <f t="shared" si="1"/>
        <v>51.539607552000007</v>
      </c>
      <c r="B13">
        <f t="shared" si="0"/>
        <v>10.307921510400002</v>
      </c>
      <c r="C13">
        <f t="shared" si="2"/>
        <v>2.2799999999999999E-3</v>
      </c>
      <c r="D13" s="2">
        <f>$D12 - ($D12 * 0.11)</f>
        <v>4520.4429035997509</v>
      </c>
    </row>
    <row r="21" spans="1:9" x14ac:dyDescent="0.25">
      <c r="A21" t="s">
        <v>9</v>
      </c>
      <c r="B21" t="s">
        <v>2</v>
      </c>
      <c r="C21" t="s">
        <v>3</v>
      </c>
      <c r="D21" t="s">
        <v>4</v>
      </c>
      <c r="E21" t="s">
        <v>1</v>
      </c>
      <c r="F21" t="s">
        <v>7</v>
      </c>
      <c r="G21" t="s">
        <v>5</v>
      </c>
      <c r="H21" t="s">
        <v>6</v>
      </c>
      <c r="I21" t="s">
        <v>8</v>
      </c>
    </row>
    <row r="22" spans="1:9" x14ac:dyDescent="0.25">
      <c r="A22" s="1">
        <v>600</v>
      </c>
      <c r="B22" s="1">
        <f t="shared" ref="B22:B33" si="3">$A22 * 0.2</f>
        <v>120</v>
      </c>
      <c r="C22" s="1">
        <f>ROUNDDOWN($B22/$D22,5)</f>
        <v>1.333E-2</v>
      </c>
      <c r="D22" s="1">
        <v>9000</v>
      </c>
      <c r="E22" s="1"/>
      <c r="F22" s="1"/>
      <c r="G22" s="1">
        <f>$D22 + ($D22 * 0.0025)</f>
        <v>9022.5</v>
      </c>
      <c r="H22" s="1">
        <v>8949</v>
      </c>
      <c r="I22" s="1">
        <f>ROUND(MAX($G22,$H22) + 5, 0)</f>
        <v>9028</v>
      </c>
    </row>
    <row r="23" spans="1:9" x14ac:dyDescent="0.25">
      <c r="A23" s="1">
        <f t="shared" ref="A23:A33" si="4">$A22-$B22</f>
        <v>480</v>
      </c>
      <c r="B23" s="1">
        <f t="shared" si="3"/>
        <v>96</v>
      </c>
      <c r="C23" s="1">
        <f>ROUNDDOWN($B23/$F23,5)</f>
        <v>1.0789999999999999E-2</v>
      </c>
      <c r="D23" s="1">
        <f>$D22 - ($D22 * 0.01)</f>
        <v>8910</v>
      </c>
      <c r="E23" s="1">
        <v>8900</v>
      </c>
      <c r="F23" s="1">
        <f>ROUND(MIN($D23,$E23) - 5, 0)</f>
        <v>8895</v>
      </c>
      <c r="G23" s="1">
        <f>$F23 + ($F23 * 0.005)</f>
        <v>8939.4750000000004</v>
      </c>
      <c r="H23" s="1">
        <v>8949</v>
      </c>
      <c r="I23" s="1">
        <f>ROUND(MAX($G23,$H23) + 5, 0)</f>
        <v>8954</v>
      </c>
    </row>
    <row r="24" spans="1:9" x14ac:dyDescent="0.25">
      <c r="A24" s="1">
        <f t="shared" si="4"/>
        <v>384</v>
      </c>
      <c r="B24" s="1">
        <f t="shared" si="3"/>
        <v>76.800000000000011</v>
      </c>
      <c r="C24" s="1">
        <f>ROUNDDOWN($B24/$F24,5)</f>
        <v>8.8299999999999993E-3</v>
      </c>
      <c r="D24" s="1">
        <f>$F23 - ($F23 * 0.02)</f>
        <v>8717.1</v>
      </c>
      <c r="E24" s="1">
        <v>8700</v>
      </c>
      <c r="F24" s="1">
        <f>ROUND(MIN($D24,$E24) - 5, 0)</f>
        <v>8695</v>
      </c>
      <c r="G24" s="1">
        <f>$F24 + ($F24 * 0.01)</f>
        <v>8781.9500000000007</v>
      </c>
      <c r="H24" s="1">
        <v>8810</v>
      </c>
      <c r="I24" s="1">
        <f>ROUND(MAX($G24,$H24) + 5, 0)</f>
        <v>8815</v>
      </c>
    </row>
    <row r="25" spans="1:9" x14ac:dyDescent="0.25">
      <c r="A25" s="1">
        <f t="shared" si="4"/>
        <v>307.2</v>
      </c>
      <c r="B25" s="1">
        <f t="shared" si="3"/>
        <v>61.44</v>
      </c>
      <c r="C25" s="1">
        <f>ROUNDDOWN($B25/$F25,5)</f>
        <v>7.3099999999999997E-3</v>
      </c>
      <c r="D25" s="1">
        <f>$F24 - ($F24 * 0.03)</f>
        <v>8434.15</v>
      </c>
      <c r="E25" s="1">
        <v>8400</v>
      </c>
      <c r="F25" s="1">
        <f>ROUND(MIN($D25,$E25) - 5, 0)</f>
        <v>8395</v>
      </c>
      <c r="G25" s="1">
        <f>$F25 + ($F25 * 0.02)</f>
        <v>8562.9</v>
      </c>
      <c r="H25" s="1">
        <v>8624</v>
      </c>
      <c r="I25" s="1">
        <f>ROUND(MAX($G25,$H25) + 5, 0)</f>
        <v>8629</v>
      </c>
    </row>
    <row r="26" spans="1:9" x14ac:dyDescent="0.25">
      <c r="A26" s="1">
        <f t="shared" si="4"/>
        <v>245.76</v>
      </c>
      <c r="B26" s="1">
        <f t="shared" si="3"/>
        <v>49.152000000000001</v>
      </c>
      <c r="C26" s="1">
        <f>ROUNDDOWN($B26/$F26,5)</f>
        <v>6.1399999999999996E-3</v>
      </c>
      <c r="D26" s="1">
        <f>$F25 - ($F25 * 0.04)</f>
        <v>8059.2</v>
      </c>
      <c r="E26" s="1">
        <v>8000</v>
      </c>
      <c r="F26" s="1">
        <f>ROUND(MIN($D26,$E26) - 5, 0)</f>
        <v>7995</v>
      </c>
      <c r="G26" s="1">
        <f>$F26 + ($F26 * 0.03)</f>
        <v>8234.85</v>
      </c>
      <c r="H26" s="1">
        <v>8355</v>
      </c>
      <c r="I26" s="1">
        <f>ROUND(MAX($G26,$H26) + 5, 0)</f>
        <v>8360</v>
      </c>
    </row>
    <row r="27" spans="1:9" x14ac:dyDescent="0.25">
      <c r="A27">
        <f t="shared" si="4"/>
        <v>196.608</v>
      </c>
      <c r="B27">
        <f t="shared" si="3"/>
        <v>39.321600000000004</v>
      </c>
      <c r="C27">
        <f t="shared" ref="C27:C33" si="5">ROUNDDOWN($B27/$D27,5)</f>
        <v>5.13E-3</v>
      </c>
      <c r="D27" s="2">
        <f>$D26 - ($D26 * 0.05)</f>
        <v>7656.24</v>
      </c>
    </row>
    <row r="28" spans="1:9" x14ac:dyDescent="0.25">
      <c r="A28">
        <f t="shared" si="4"/>
        <v>157.28640000000001</v>
      </c>
      <c r="B28">
        <f t="shared" si="3"/>
        <v>31.457280000000004</v>
      </c>
      <c r="C28">
        <f t="shared" si="5"/>
        <v>4.3699999999999998E-3</v>
      </c>
      <c r="D28" s="2">
        <f>$D27 - ($D27 * 0.06)</f>
        <v>7196.8656000000001</v>
      </c>
    </row>
    <row r="29" spans="1:9" x14ac:dyDescent="0.25">
      <c r="A29">
        <f t="shared" si="4"/>
        <v>125.82912000000002</v>
      </c>
      <c r="B29">
        <f t="shared" si="3"/>
        <v>25.165824000000004</v>
      </c>
      <c r="C29">
        <f t="shared" si="5"/>
        <v>3.7499999999999999E-3</v>
      </c>
      <c r="D29" s="2">
        <f>$D28 - ($D28 * 0.07)</f>
        <v>6693.085008</v>
      </c>
    </row>
    <row r="30" spans="1:9" x14ac:dyDescent="0.25">
      <c r="A30">
        <f t="shared" si="4"/>
        <v>100.66329600000002</v>
      </c>
      <c r="B30">
        <f t="shared" si="3"/>
        <v>20.132659200000006</v>
      </c>
      <c r="C30">
        <f t="shared" si="5"/>
        <v>3.2599999999999999E-3</v>
      </c>
      <c r="D30" s="2">
        <f>$D29 - ($D29 * 0.08)</f>
        <v>6157.6382073599998</v>
      </c>
    </row>
    <row r="31" spans="1:9" x14ac:dyDescent="0.25">
      <c r="A31">
        <f t="shared" si="4"/>
        <v>80.530636800000011</v>
      </c>
      <c r="B31">
        <f t="shared" si="3"/>
        <v>16.106127360000002</v>
      </c>
      <c r="C31">
        <f t="shared" si="5"/>
        <v>2.8700000000000002E-3</v>
      </c>
      <c r="D31" s="2">
        <f>$D30 - ($D30 * 0.09)</f>
        <v>5603.4507686975994</v>
      </c>
    </row>
    <row r="32" spans="1:9" x14ac:dyDescent="0.25">
      <c r="A32">
        <f t="shared" si="4"/>
        <v>64.424509440000008</v>
      </c>
      <c r="B32">
        <f t="shared" si="3"/>
        <v>12.884901888000002</v>
      </c>
      <c r="C32">
        <f t="shared" si="5"/>
        <v>2.5500000000000002E-3</v>
      </c>
      <c r="D32" s="2">
        <f>$D31 - ($D31 * 0.1)</f>
        <v>5043.1056918278391</v>
      </c>
    </row>
    <row r="33" spans="1:11" x14ac:dyDescent="0.25">
      <c r="A33">
        <f t="shared" si="4"/>
        <v>51.539607552000007</v>
      </c>
      <c r="B33">
        <f t="shared" si="3"/>
        <v>10.307921510400002</v>
      </c>
      <c r="C33">
        <f t="shared" si="5"/>
        <v>2.2899999999999999E-3</v>
      </c>
      <c r="D33" s="2">
        <f>$D32 - ($D32 * 0.11)</f>
        <v>4488.364065726777</v>
      </c>
    </row>
    <row r="38" spans="1:11" x14ac:dyDescent="0.25">
      <c r="A38" t="s">
        <v>10</v>
      </c>
      <c r="B38" t="s">
        <v>2</v>
      </c>
      <c r="C38" t="s">
        <v>3</v>
      </c>
      <c r="D38" t="s">
        <v>4</v>
      </c>
      <c r="E38" t="s">
        <v>1</v>
      </c>
      <c r="F38" t="s">
        <v>7</v>
      </c>
      <c r="G38" t="s">
        <v>5</v>
      </c>
      <c r="H38" t="s">
        <v>6</v>
      </c>
      <c r="I38" t="s">
        <v>8</v>
      </c>
    </row>
    <row r="39" spans="1:11" x14ac:dyDescent="0.25">
      <c r="A39" s="1">
        <v>600</v>
      </c>
      <c r="B39" s="1">
        <f>$A39 * 0.2</f>
        <v>120</v>
      </c>
      <c r="C39" s="1">
        <f>ROUNDDOWN(B39 / F39, 5)</f>
        <v>1.388E-2</v>
      </c>
      <c r="D39" s="1"/>
      <c r="E39" s="1">
        <v>8650</v>
      </c>
      <c r="F39" s="1">
        <v>8645</v>
      </c>
      <c r="G39" s="1" t="s">
        <v>11</v>
      </c>
      <c r="H39" s="1" t="s">
        <v>11</v>
      </c>
      <c r="I39" s="1" t="s">
        <v>11</v>
      </c>
    </row>
    <row r="42" spans="1:11" ht="16.8" customHeight="1" x14ac:dyDescent="0.25"/>
    <row r="44" spans="1:11" x14ac:dyDescent="0.25">
      <c r="A44" t="s">
        <v>12</v>
      </c>
      <c r="B44" t="s">
        <v>2</v>
      </c>
      <c r="C44" t="s">
        <v>3</v>
      </c>
      <c r="D44" t="s">
        <v>4</v>
      </c>
      <c r="E44" t="s">
        <v>1</v>
      </c>
      <c r="F44" t="s">
        <v>7</v>
      </c>
      <c r="G44" t="s">
        <v>5</v>
      </c>
      <c r="H44" t="s">
        <v>6</v>
      </c>
      <c r="I44" t="s">
        <v>8</v>
      </c>
    </row>
    <row r="45" spans="1:11" x14ac:dyDescent="0.25">
      <c r="A45" s="1">
        <v>600</v>
      </c>
      <c r="B45" s="1">
        <f>$A45 * 0.2</f>
        <v>120</v>
      </c>
      <c r="C45" s="1">
        <f>ROUNDDOWN($B45/$D45,5)</f>
        <v>1.333E-2</v>
      </c>
      <c r="D45" s="1">
        <v>9000</v>
      </c>
      <c r="E45" s="1"/>
      <c r="F45" s="1"/>
      <c r="G45" s="1">
        <f>$D45 + ($D45 * 0.0025)</f>
        <v>9022.5</v>
      </c>
      <c r="H45" s="1">
        <v>8949</v>
      </c>
      <c r="I45" s="1">
        <f>ROUND(MAX($G45,$H45) + 5, 0)</f>
        <v>9028</v>
      </c>
    </row>
    <row r="46" spans="1:11" x14ac:dyDescent="0.25">
      <c r="A46" s="1">
        <f>$A45-$B45</f>
        <v>480</v>
      </c>
      <c r="B46" s="1">
        <f>$A46 * 0.2</f>
        <v>96</v>
      </c>
      <c r="C46" s="1">
        <f>ROUNDDOWN($B46/$F46,5)</f>
        <v>1.078E-2</v>
      </c>
      <c r="D46" s="1">
        <f>$D45 - ($D45 * 0.01)</f>
        <v>8910</v>
      </c>
      <c r="E46" s="1">
        <v>8911</v>
      </c>
      <c r="F46" s="1">
        <f>ROUND(MIN($D46,$E46) - 5, 0)</f>
        <v>8905</v>
      </c>
      <c r="G46" s="1">
        <f>$F46 + ($F46 * 0.005)</f>
        <v>8949.5249999999996</v>
      </c>
      <c r="H46" s="1">
        <v>8949</v>
      </c>
      <c r="I46" s="1">
        <f>ROUND(MAX($G46,$H46) + 5, 0)</f>
        <v>8955</v>
      </c>
      <c r="J46">
        <f>$I46 * $C46</f>
        <v>96.534899999999993</v>
      </c>
      <c r="K46" t="s">
        <v>13</v>
      </c>
    </row>
    <row r="47" spans="1:11" x14ac:dyDescent="0.25">
      <c r="A47" s="3">
        <v>580</v>
      </c>
      <c r="B47" s="1">
        <f>$A47 * 0.2</f>
        <v>116</v>
      </c>
      <c r="C47" s="1">
        <f>ROUNDDOWN($B47/$F47,5)</f>
        <v>1.303E-2</v>
      </c>
      <c r="D47" s="1">
        <f>$F46</f>
        <v>8905</v>
      </c>
      <c r="E47" s="1">
        <v>8906</v>
      </c>
      <c r="F47" s="1">
        <f>ROUND(MIN($D47,$E47) - 5, 0)</f>
        <v>8900</v>
      </c>
      <c r="G47" s="1" t="s">
        <v>11</v>
      </c>
      <c r="H47" s="1" t="s">
        <v>11</v>
      </c>
      <c r="I47" s="1" t="s">
        <v>11</v>
      </c>
    </row>
    <row r="51" spans="1:10" x14ac:dyDescent="0.25">
      <c r="A51" t="s">
        <v>14</v>
      </c>
      <c r="B51" t="s">
        <v>2</v>
      </c>
      <c r="C51" t="s">
        <v>3</v>
      </c>
      <c r="D51" t="s">
        <v>4</v>
      </c>
      <c r="E51" t="s">
        <v>1</v>
      </c>
      <c r="F51" t="s">
        <v>7</v>
      </c>
      <c r="G51" t="s">
        <v>5</v>
      </c>
      <c r="H51" t="s">
        <v>6</v>
      </c>
      <c r="I51" t="s">
        <v>8</v>
      </c>
    </row>
    <row r="52" spans="1:10" x14ac:dyDescent="0.25">
      <c r="A52" s="1">
        <v>600</v>
      </c>
      <c r="B52" s="1">
        <f>$A52 * 0.2</f>
        <v>120</v>
      </c>
      <c r="C52" s="1">
        <f>ROUNDDOWN($B52/$D52,5)</f>
        <v>1.333E-2</v>
      </c>
      <c r="D52" s="1">
        <v>9000</v>
      </c>
      <c r="E52" s="1"/>
      <c r="F52" s="1"/>
      <c r="G52" s="1">
        <f>$D52 + ($D52 * 0.0025)</f>
        <v>9022.5</v>
      </c>
      <c r="H52" s="1">
        <v>8949</v>
      </c>
      <c r="I52" s="1">
        <f>ROUND(MAX($G52,$H52) + 5, 0)</f>
        <v>9028</v>
      </c>
    </row>
    <row r="53" spans="1:10" x14ac:dyDescent="0.25">
      <c r="A53" s="1">
        <f>$A52-$B52</f>
        <v>480</v>
      </c>
      <c r="B53" s="1">
        <f>$A53 * 0.2</f>
        <v>96</v>
      </c>
      <c r="C53" s="1">
        <f>ROUNDDOWN($B53/$F53,5)</f>
        <v>1.078E-2</v>
      </c>
      <c r="D53" s="1">
        <f>$D52 - ($D52 * 0.01)</f>
        <v>8910</v>
      </c>
      <c r="E53" s="1">
        <v>8911</v>
      </c>
      <c r="F53" s="1">
        <f>ROUND(MIN($D53,$E53) - 5, 0)</f>
        <v>8905</v>
      </c>
      <c r="G53" s="1">
        <f>$F53 + ($F53 * 0.005)</f>
        <v>8949.5249999999996</v>
      </c>
      <c r="H53" s="1">
        <v>8949</v>
      </c>
      <c r="I53" s="1">
        <f>ROUND(MAX($G53,$H53) + 5, 0)</f>
        <v>8955</v>
      </c>
    </row>
    <row r="54" spans="1:10" x14ac:dyDescent="0.25">
      <c r="A54" s="3">
        <v>580</v>
      </c>
      <c r="B54" s="1">
        <f>$A54 * 0.2</f>
        <v>116</v>
      </c>
      <c r="C54" s="1">
        <f>ROUNDDOWN($B54/$F54,5)</f>
        <v>1.349E-2</v>
      </c>
      <c r="D54" s="1">
        <f>$F53 - ($F53 * 0.02)</f>
        <v>8726.9</v>
      </c>
      <c r="E54" s="1">
        <v>8600</v>
      </c>
      <c r="F54" s="1">
        <f>ROUND(MIN($D54,$E54) - 5, 0)</f>
        <v>8595</v>
      </c>
      <c r="G54" s="1" t="s">
        <v>11</v>
      </c>
      <c r="H54" s="1" t="s">
        <v>11</v>
      </c>
      <c r="I54" s="1" t="s">
        <v>11</v>
      </c>
    </row>
    <row r="58" spans="1:10" x14ac:dyDescent="0.25">
      <c r="A58" t="s">
        <v>16</v>
      </c>
      <c r="B58" t="s">
        <v>2</v>
      </c>
      <c r="C58" t="s">
        <v>3</v>
      </c>
      <c r="D58" t="s">
        <v>4</v>
      </c>
      <c r="E58" t="s">
        <v>1</v>
      </c>
      <c r="F58" t="s">
        <v>7</v>
      </c>
      <c r="G58" t="s">
        <v>5</v>
      </c>
      <c r="H58" t="s">
        <v>6</v>
      </c>
      <c r="I58" t="s">
        <v>8</v>
      </c>
    </row>
    <row r="59" spans="1:10" x14ac:dyDescent="0.25">
      <c r="A59" s="1">
        <v>480</v>
      </c>
      <c r="B59" s="1">
        <f t="shared" ref="B59:B63" si="6">$A59 * 0.2</f>
        <v>96</v>
      </c>
      <c r="C59" s="1">
        <f>ROUNDDOWN($B59/$D59,5)</f>
        <v>1.0659999999999999E-2</v>
      </c>
      <c r="D59" s="1">
        <v>9000</v>
      </c>
      <c r="E59" s="1">
        <v>8900</v>
      </c>
      <c r="F59" s="1"/>
      <c r="G59" s="1">
        <f>$D59 + ($D59 * 0.0025)</f>
        <v>9022.5</v>
      </c>
      <c r="H59" s="1">
        <v>8949</v>
      </c>
      <c r="I59" s="1">
        <f>ROUND(MAX($G59,$H59) + 5, 0)</f>
        <v>9028</v>
      </c>
      <c r="J59" t="s">
        <v>15</v>
      </c>
    </row>
    <row r="60" spans="1:10" x14ac:dyDescent="0.25">
      <c r="A60" s="1">
        <v>480</v>
      </c>
      <c r="B60" s="1">
        <f t="shared" si="6"/>
        <v>96</v>
      </c>
      <c r="C60" s="1">
        <f>ROUNDDOWN($B60/$F60,5)</f>
        <v>1.0789999999999999E-2</v>
      </c>
      <c r="D60" s="1">
        <f>$D59 - ($D59 * 0.01)</f>
        <v>8910</v>
      </c>
      <c r="E60" s="1">
        <v>8900</v>
      </c>
      <c r="F60" s="1">
        <f>ROUND(MIN($D60,$E60) - 5, 0)</f>
        <v>8895</v>
      </c>
      <c r="G60" s="1">
        <f>$F60 + ($F60 * 0.005)</f>
        <v>8939.4750000000004</v>
      </c>
      <c r="H60" s="1">
        <v>8949</v>
      </c>
      <c r="I60" s="1">
        <f>ROUND(MAX($G60,$H60) + 5, 0)</f>
        <v>8954</v>
      </c>
    </row>
    <row r="61" spans="1:10" x14ac:dyDescent="0.25">
      <c r="A61" s="1">
        <f t="shared" ref="A61:A63" si="7">$A60-$B60</f>
        <v>384</v>
      </c>
      <c r="B61" s="1">
        <f t="shared" si="6"/>
        <v>76.800000000000011</v>
      </c>
      <c r="C61" s="1">
        <f>ROUNDDOWN($B61/$F61,5)</f>
        <v>8.8299999999999993E-3</v>
      </c>
      <c r="D61" s="1">
        <f>$D59- ($D59 * 0.01)</f>
        <v>8910</v>
      </c>
      <c r="E61" s="1">
        <v>8700</v>
      </c>
      <c r="F61" s="1">
        <f>ROUND(MIN($D61,$E61) - 5, 0)</f>
        <v>8695</v>
      </c>
      <c r="G61" s="1">
        <f>$F61 + ($F61 * 0.01)</f>
        <v>8781.9500000000007</v>
      </c>
      <c r="H61" s="1">
        <v>8809</v>
      </c>
      <c r="I61" s="1">
        <f>ROUND(MAX($G61,$H61) + 5, 0)</f>
        <v>8814</v>
      </c>
    </row>
    <row r="62" spans="1:10" x14ac:dyDescent="0.25">
      <c r="A62" s="1">
        <f t="shared" si="7"/>
        <v>307.2</v>
      </c>
      <c r="B62" s="1">
        <f t="shared" si="6"/>
        <v>61.44</v>
      </c>
      <c r="C62" s="1">
        <f>ROUNDDOWN($B62/$F62,5)</f>
        <v>7.28E-3</v>
      </c>
      <c r="D62" s="1">
        <f>$F61 - ($F61 * 0.03)</f>
        <v>8434.15</v>
      </c>
      <c r="E62" s="1">
        <v>8461</v>
      </c>
      <c r="F62" s="1">
        <f>ROUND(MIN($D62,$E62) - 5, 0)</f>
        <v>8429</v>
      </c>
      <c r="G62" s="1">
        <f>$F62 + ($F62 * 0.02)</f>
        <v>8597.58</v>
      </c>
      <c r="H62" s="1">
        <v>8624</v>
      </c>
      <c r="I62" s="1">
        <f>ROUND(MAX($G62,$H62) + 5, 0)</f>
        <v>8629</v>
      </c>
    </row>
    <row r="63" spans="1:10" x14ac:dyDescent="0.25">
      <c r="A63" s="1">
        <f t="shared" si="7"/>
        <v>245.76</v>
      </c>
      <c r="B63" s="1">
        <f t="shared" si="6"/>
        <v>49.152000000000001</v>
      </c>
      <c r="C63" s="1">
        <f>ROUNDDOWN($B63/$F63,5)</f>
        <v>6.0699999999999999E-3</v>
      </c>
      <c r="D63" s="1">
        <f>$F62 - ($F62 * 0.04)</f>
        <v>8091.84</v>
      </c>
      <c r="E63" s="1">
        <v>8117</v>
      </c>
      <c r="F63" s="1">
        <f>ROUND(MIN($D63,$E63) - 5, 0)</f>
        <v>8087</v>
      </c>
      <c r="G63" s="1">
        <f>$F63 + ($F63 * 0.03)</f>
        <v>8329.61</v>
      </c>
      <c r="H63" s="1">
        <v>8355</v>
      </c>
      <c r="I63" s="1">
        <f>ROUND(MAX($G63,$H63) + 5, 0)</f>
        <v>8360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L2" sqref="L2:L22"/>
    </sheetView>
  </sheetViews>
  <sheetFormatPr defaultRowHeight="13.2" x14ac:dyDescent="0.25"/>
  <cols>
    <col min="1" max="1" width="23.44140625" bestFit="1" customWidth="1"/>
    <col min="2" max="2" width="26" customWidth="1"/>
    <col min="5" max="5" width="15" customWidth="1"/>
    <col min="6" max="6" width="11.33203125" customWidth="1"/>
    <col min="8" max="8" width="17.33203125" bestFit="1" customWidth="1"/>
    <col min="11" max="11" width="14.77734375" customWidth="1"/>
    <col min="12" max="12" width="15.33203125" customWidth="1"/>
  </cols>
  <sheetData>
    <row r="1" spans="1:14" x14ac:dyDescent="0.25">
      <c r="A1" s="4" t="s">
        <v>17</v>
      </c>
      <c r="B1" s="5" t="s">
        <v>18</v>
      </c>
      <c r="E1" s="5" t="s">
        <v>19</v>
      </c>
      <c r="F1" s="8">
        <v>11700</v>
      </c>
      <c r="H1" s="5" t="s">
        <v>23</v>
      </c>
      <c r="K1" s="5" t="s">
        <v>20</v>
      </c>
      <c r="L1" s="5" t="s">
        <v>22</v>
      </c>
      <c r="N1" s="5" t="s">
        <v>21</v>
      </c>
    </row>
    <row r="2" spans="1:14" x14ac:dyDescent="0.25">
      <c r="A2" s="6">
        <v>5.0000000000000001E-3</v>
      </c>
      <c r="B2" s="7">
        <v>5.0000000000000001E-3</v>
      </c>
      <c r="F2" s="8">
        <f>$F1 - ($F1 * $A2)</f>
        <v>11641.5</v>
      </c>
      <c r="H2" s="7">
        <f>($F$1 - $F2) / $F$1</f>
        <v>5.0000000000000001E-3</v>
      </c>
      <c r="K2" s="8">
        <v>1000</v>
      </c>
      <c r="L2" s="8">
        <f>$K2 * 0.1</f>
        <v>100</v>
      </c>
      <c r="N2" s="8">
        <f>$L2 *  $B2</f>
        <v>0.5</v>
      </c>
    </row>
    <row r="3" spans="1:14" x14ac:dyDescent="0.25">
      <c r="A3" s="7">
        <v>0.01</v>
      </c>
      <c r="B3" s="7">
        <v>5.0000000000000001E-3</v>
      </c>
      <c r="F3" s="8">
        <f t="shared" ref="F3:F22" si="0">$F2 - ($F2 * $A3)</f>
        <v>11525.084999999999</v>
      </c>
      <c r="H3" s="7">
        <f t="shared" ref="H3:H22" si="1">($F$1 - $F3) / $F$1</f>
        <v>1.4950000000000074E-2</v>
      </c>
      <c r="K3" s="8">
        <f>$K2-($K2 * 0.1)</f>
        <v>900</v>
      </c>
      <c r="L3" s="8">
        <f t="shared" ref="L3:L22" si="2">$K3 * 0.1</f>
        <v>90</v>
      </c>
      <c r="N3" s="8">
        <f t="shared" ref="N3:N22" si="3">$L3 *  $B3</f>
        <v>0.45</v>
      </c>
    </row>
    <row r="4" spans="1:14" x14ac:dyDescent="0.25">
      <c r="A4" s="7">
        <v>0.02</v>
      </c>
      <c r="B4" s="7">
        <v>0.01</v>
      </c>
      <c r="F4" s="8">
        <f t="shared" si="0"/>
        <v>11294.583299999998</v>
      </c>
      <c r="H4" s="7">
        <f t="shared" si="1"/>
        <v>3.4651000000000133E-2</v>
      </c>
      <c r="K4" s="8">
        <f t="shared" ref="K4:K22" si="4">$K3-($K3 * 0.1)</f>
        <v>810</v>
      </c>
      <c r="L4" s="8">
        <f t="shared" si="2"/>
        <v>81</v>
      </c>
      <c r="N4" s="8">
        <f t="shared" si="3"/>
        <v>0.81</v>
      </c>
    </row>
    <row r="5" spans="1:14" x14ac:dyDescent="0.25">
      <c r="A5" s="6">
        <v>5.0000000000000001E-3</v>
      </c>
      <c r="B5" s="7">
        <v>5.0000000000000001E-3</v>
      </c>
      <c r="F5" s="8">
        <f t="shared" si="0"/>
        <v>11238.110383499998</v>
      </c>
      <c r="H5" s="7">
        <f t="shared" si="1"/>
        <v>3.9477745000000203E-2</v>
      </c>
      <c r="K5" s="8">
        <f t="shared" si="4"/>
        <v>729</v>
      </c>
      <c r="L5" s="8">
        <f t="shared" si="2"/>
        <v>72.900000000000006</v>
      </c>
      <c r="N5" s="8">
        <f t="shared" si="3"/>
        <v>0.36450000000000005</v>
      </c>
    </row>
    <row r="6" spans="1:14" x14ac:dyDescent="0.25">
      <c r="A6" s="7">
        <v>0.01</v>
      </c>
      <c r="B6" s="7">
        <v>5.0000000000000001E-3</v>
      </c>
      <c r="F6" s="8">
        <f t="shared" si="0"/>
        <v>11125.729279664998</v>
      </c>
      <c r="H6" s="7">
        <f t="shared" si="1"/>
        <v>4.9082967550000162E-2</v>
      </c>
      <c r="K6" s="8">
        <f t="shared" si="4"/>
        <v>656.1</v>
      </c>
      <c r="L6" s="8">
        <f t="shared" si="2"/>
        <v>65.61</v>
      </c>
      <c r="N6" s="8">
        <f t="shared" si="3"/>
        <v>0.32805000000000001</v>
      </c>
    </row>
    <row r="7" spans="1:14" x14ac:dyDescent="0.25">
      <c r="A7" s="7">
        <v>0.02</v>
      </c>
      <c r="B7" s="7">
        <v>0.01</v>
      </c>
      <c r="F7" s="8">
        <f t="shared" si="0"/>
        <v>10903.214694071698</v>
      </c>
      <c r="H7" s="7">
        <f t="shared" si="1"/>
        <v>6.8101308199000218E-2</v>
      </c>
      <c r="K7" s="8">
        <f t="shared" si="4"/>
        <v>590.49</v>
      </c>
      <c r="L7" s="8">
        <f t="shared" si="2"/>
        <v>59.049000000000007</v>
      </c>
      <c r="N7" s="8">
        <f t="shared" si="3"/>
        <v>0.59049000000000007</v>
      </c>
    </row>
    <row r="8" spans="1:14" x14ac:dyDescent="0.25">
      <c r="A8" s="6">
        <v>5.0000000000000001E-3</v>
      </c>
      <c r="B8" s="7">
        <v>5.0000000000000001E-3</v>
      </c>
      <c r="F8" s="8">
        <f t="shared" si="0"/>
        <v>10848.698620601339</v>
      </c>
      <c r="H8" s="7">
        <f t="shared" si="1"/>
        <v>7.276080165800522E-2</v>
      </c>
      <c r="K8" s="8">
        <f t="shared" si="4"/>
        <v>531.44100000000003</v>
      </c>
      <c r="L8" s="8">
        <f t="shared" si="2"/>
        <v>53.144100000000009</v>
      </c>
      <c r="N8" s="8">
        <f t="shared" si="3"/>
        <v>0.26572050000000003</v>
      </c>
    </row>
    <row r="9" spans="1:14" x14ac:dyDescent="0.25">
      <c r="A9" s="7">
        <v>0.01</v>
      </c>
      <c r="B9" s="7">
        <v>5.0000000000000001E-3</v>
      </c>
      <c r="F9" s="8">
        <f t="shared" si="0"/>
        <v>10740.211634395326</v>
      </c>
      <c r="H9" s="7">
        <f t="shared" si="1"/>
        <v>8.2033193641425153E-2</v>
      </c>
      <c r="K9" s="8">
        <f t="shared" si="4"/>
        <v>478.29690000000005</v>
      </c>
      <c r="L9" s="8">
        <f t="shared" si="2"/>
        <v>47.829690000000006</v>
      </c>
      <c r="N9" s="8">
        <f t="shared" si="3"/>
        <v>0.23914845000000004</v>
      </c>
    </row>
    <row r="10" spans="1:14" x14ac:dyDescent="0.25">
      <c r="A10" s="7">
        <v>0.02</v>
      </c>
      <c r="B10" s="7">
        <v>0.01</v>
      </c>
      <c r="F10" s="8">
        <f t="shared" si="0"/>
        <v>10525.40740170742</v>
      </c>
      <c r="H10" s="7">
        <f t="shared" si="1"/>
        <v>0.10039252976859658</v>
      </c>
      <c r="K10" s="8">
        <f t="shared" si="4"/>
        <v>430.46721000000002</v>
      </c>
      <c r="L10" s="8">
        <f t="shared" si="2"/>
        <v>43.046721000000005</v>
      </c>
      <c r="N10" s="8">
        <f t="shared" si="3"/>
        <v>0.43046721000000004</v>
      </c>
    </row>
    <row r="11" spans="1:14" x14ac:dyDescent="0.25">
      <c r="A11" s="6">
        <v>5.0000000000000001E-3</v>
      </c>
      <c r="B11" s="7">
        <v>5.0000000000000001E-3</v>
      </c>
      <c r="F11" s="8">
        <f t="shared" si="0"/>
        <v>10472.780364698883</v>
      </c>
      <c r="H11" s="7">
        <f t="shared" si="1"/>
        <v>0.10489056711975357</v>
      </c>
      <c r="K11" s="8">
        <f t="shared" si="4"/>
        <v>387.42048900000003</v>
      </c>
      <c r="L11" s="8">
        <f t="shared" si="2"/>
        <v>38.742048900000007</v>
      </c>
      <c r="N11" s="8">
        <f t="shared" si="3"/>
        <v>0.19371024450000005</v>
      </c>
    </row>
    <row r="12" spans="1:14" x14ac:dyDescent="0.25">
      <c r="A12" s="7">
        <v>0.01</v>
      </c>
      <c r="B12" s="7">
        <v>5.0000000000000001E-3</v>
      </c>
      <c r="F12" s="8">
        <f t="shared" si="0"/>
        <v>10368.052561051894</v>
      </c>
      <c r="H12" s="7">
        <f t="shared" si="1"/>
        <v>0.11384166144855604</v>
      </c>
      <c r="K12" s="8">
        <f t="shared" si="4"/>
        <v>348.67844010000005</v>
      </c>
      <c r="L12" s="8">
        <f t="shared" si="2"/>
        <v>34.867844010000006</v>
      </c>
      <c r="N12" s="8">
        <f t="shared" si="3"/>
        <v>0.17433922005000002</v>
      </c>
    </row>
    <row r="13" spans="1:14" x14ac:dyDescent="0.25">
      <c r="A13" s="7">
        <v>0.02</v>
      </c>
      <c r="B13" s="7">
        <v>0.01</v>
      </c>
      <c r="F13" s="8">
        <f t="shared" si="0"/>
        <v>10160.691509830856</v>
      </c>
      <c r="H13" s="7">
        <f t="shared" si="1"/>
        <v>0.13156482821958493</v>
      </c>
      <c r="K13" s="8">
        <f t="shared" si="4"/>
        <v>313.81059609000005</v>
      </c>
      <c r="L13" s="8">
        <f t="shared" si="2"/>
        <v>31.381059609000005</v>
      </c>
      <c r="N13" s="8">
        <f t="shared" si="3"/>
        <v>0.31381059609000006</v>
      </c>
    </row>
    <row r="14" spans="1:14" x14ac:dyDescent="0.25">
      <c r="A14" s="6">
        <v>5.0000000000000001E-3</v>
      </c>
      <c r="B14" s="7">
        <v>5.0000000000000001E-3</v>
      </c>
      <c r="F14" s="8">
        <f t="shared" si="0"/>
        <v>10109.888052281702</v>
      </c>
      <c r="H14" s="7">
        <f t="shared" si="1"/>
        <v>0.13590700407848705</v>
      </c>
      <c r="K14" s="8">
        <f t="shared" si="4"/>
        <v>282.42953648100001</v>
      </c>
      <c r="L14" s="8">
        <f t="shared" si="2"/>
        <v>28.242953648100002</v>
      </c>
      <c r="N14" s="8">
        <f t="shared" si="3"/>
        <v>0.14121476824050003</v>
      </c>
    </row>
    <row r="15" spans="1:14" x14ac:dyDescent="0.25">
      <c r="A15" s="7">
        <v>0.01</v>
      </c>
      <c r="B15" s="7">
        <v>5.0000000000000001E-3</v>
      </c>
      <c r="F15" s="8">
        <f t="shared" si="0"/>
        <v>10008.789171758885</v>
      </c>
      <c r="H15" s="7">
        <f t="shared" si="1"/>
        <v>0.14454793403770216</v>
      </c>
      <c r="K15" s="8">
        <f t="shared" si="4"/>
        <v>254.1865828329</v>
      </c>
      <c r="L15" s="8">
        <f t="shared" si="2"/>
        <v>25.41865828329</v>
      </c>
      <c r="N15" s="8">
        <f t="shared" si="3"/>
        <v>0.12709329141645001</v>
      </c>
    </row>
    <row r="16" spans="1:14" x14ac:dyDescent="0.25">
      <c r="A16" s="7">
        <v>0.02</v>
      </c>
      <c r="B16" s="7">
        <v>0.01</v>
      </c>
      <c r="F16" s="8">
        <f t="shared" si="0"/>
        <v>9808.6133883237071</v>
      </c>
      <c r="H16" s="7">
        <f t="shared" si="1"/>
        <v>0.16165697535694812</v>
      </c>
      <c r="K16" s="8">
        <f t="shared" si="4"/>
        <v>228.76792454961</v>
      </c>
      <c r="L16" s="8">
        <f t="shared" si="2"/>
        <v>22.876792454961002</v>
      </c>
      <c r="N16" s="8">
        <f t="shared" si="3"/>
        <v>0.22876792454961004</v>
      </c>
    </row>
    <row r="17" spans="1:14" x14ac:dyDescent="0.25">
      <c r="A17" s="6">
        <v>5.0000000000000001E-3</v>
      </c>
      <c r="B17" s="7">
        <v>5.0000000000000001E-3</v>
      </c>
      <c r="F17" s="8">
        <f t="shared" si="0"/>
        <v>9759.5703213820889</v>
      </c>
      <c r="H17" s="7">
        <f t="shared" si="1"/>
        <v>0.16584869048016335</v>
      </c>
      <c r="K17" s="8">
        <f t="shared" si="4"/>
        <v>205.89113209464901</v>
      </c>
      <c r="L17" s="8">
        <f t="shared" si="2"/>
        <v>20.589113209464902</v>
      </c>
      <c r="N17" s="8">
        <f>$L17 *  $B17</f>
        <v>0.10294556604732451</v>
      </c>
    </row>
    <row r="18" spans="1:14" x14ac:dyDescent="0.25">
      <c r="A18" s="7">
        <v>0.01</v>
      </c>
      <c r="B18" s="7">
        <v>5.0000000000000001E-3</v>
      </c>
      <c r="F18" s="8">
        <f t="shared" si="0"/>
        <v>9661.9746181682676</v>
      </c>
      <c r="H18" s="7">
        <f t="shared" si="1"/>
        <v>0.17419020357536175</v>
      </c>
      <c r="K18" s="8">
        <f t="shared" si="4"/>
        <v>185.30201888518411</v>
      </c>
      <c r="L18" s="8">
        <f t="shared" si="2"/>
        <v>18.530201888518413</v>
      </c>
      <c r="N18" s="8">
        <f t="shared" si="3"/>
        <v>9.2651009442592067E-2</v>
      </c>
    </row>
    <row r="19" spans="1:14" x14ac:dyDescent="0.25">
      <c r="A19" s="7">
        <v>0.02</v>
      </c>
      <c r="B19" s="7">
        <v>0.01</v>
      </c>
      <c r="F19" s="8">
        <f t="shared" si="0"/>
        <v>9468.7351258049021</v>
      </c>
      <c r="H19" s="7">
        <f t="shared" si="1"/>
        <v>0.19070639950385451</v>
      </c>
      <c r="K19" s="8">
        <f t="shared" si="4"/>
        <v>166.77181699666571</v>
      </c>
      <c r="L19" s="8">
        <f t="shared" si="2"/>
        <v>16.677181699666573</v>
      </c>
      <c r="N19" s="8">
        <f t="shared" si="3"/>
        <v>0.16677181699666574</v>
      </c>
    </row>
    <row r="20" spans="1:14" x14ac:dyDescent="0.25">
      <c r="A20" s="6">
        <v>5.0000000000000001E-3</v>
      </c>
      <c r="B20" s="7">
        <v>5.0000000000000001E-3</v>
      </c>
      <c r="F20" s="8">
        <f t="shared" si="0"/>
        <v>9421.3914501758773</v>
      </c>
      <c r="H20" s="7">
        <f t="shared" si="1"/>
        <v>0.19475286750633528</v>
      </c>
      <c r="K20" s="8">
        <f t="shared" si="4"/>
        <v>150.09463529699914</v>
      </c>
      <c r="L20" s="8">
        <f t="shared" si="2"/>
        <v>15.009463529699914</v>
      </c>
      <c r="N20" s="8">
        <f t="shared" si="3"/>
        <v>7.5047317648499576E-2</v>
      </c>
    </row>
    <row r="21" spans="1:14" x14ac:dyDescent="0.25">
      <c r="A21" s="7">
        <v>0.01</v>
      </c>
      <c r="B21" s="7">
        <v>5.0000000000000001E-3</v>
      </c>
      <c r="F21" s="8">
        <f t="shared" si="0"/>
        <v>9327.1775356741182</v>
      </c>
      <c r="H21" s="7">
        <f t="shared" si="1"/>
        <v>0.20280533883127194</v>
      </c>
      <c r="K21" s="8">
        <f t="shared" si="4"/>
        <v>135.08517176729924</v>
      </c>
      <c r="L21" s="8">
        <f t="shared" si="2"/>
        <v>13.508517176729924</v>
      </c>
      <c r="N21" s="8">
        <f t="shared" si="3"/>
        <v>6.7542585883649628E-2</v>
      </c>
    </row>
    <row r="22" spans="1:14" x14ac:dyDescent="0.25">
      <c r="A22" s="7">
        <v>0.02</v>
      </c>
      <c r="B22" s="7">
        <v>0.01</v>
      </c>
      <c r="F22" s="8">
        <f t="shared" si="0"/>
        <v>9140.6339849606356</v>
      </c>
      <c r="H22" s="7">
        <f t="shared" si="1"/>
        <v>0.21874923205464653</v>
      </c>
      <c r="K22" s="8">
        <f t="shared" si="4"/>
        <v>121.57665459056932</v>
      </c>
      <c r="L22" s="8">
        <f t="shared" si="2"/>
        <v>12.157665459056933</v>
      </c>
      <c r="N22" s="8">
        <f t="shared" si="3"/>
        <v>0.12157665459056934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Michaels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Brubaker</dc:creator>
  <cp:lastModifiedBy>Ryan Brubaker</cp:lastModifiedBy>
  <dcterms:created xsi:type="dcterms:W3CDTF">2016-12-20T18:58:52Z</dcterms:created>
  <dcterms:modified xsi:type="dcterms:W3CDTF">2018-02-22T00:58:47Z</dcterms:modified>
</cp:coreProperties>
</file>