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mbrubaker\Dropbox\trader\test\"/>
    </mc:Choice>
  </mc:AlternateContent>
  <bookViews>
    <workbookView xWindow="0" yWindow="0" windowWidth="28800" windowHeight="12468" activeTab="1"/>
  </bookViews>
  <sheets>
    <sheet name="Test Data" sheetId="3" r:id="rId1"/>
    <sheet name="Sample Da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" i="3" l="1"/>
  <c r="J57" i="3"/>
  <c r="K57" i="3" s="1"/>
  <c r="H56" i="3"/>
  <c r="I56" i="3" s="1"/>
  <c r="L57" i="3" s="1"/>
  <c r="G56" i="3"/>
  <c r="F56" i="3"/>
  <c r="D57" i="3" s="1"/>
  <c r="G46" i="3"/>
  <c r="H46" i="3"/>
  <c r="I46" i="3" s="1"/>
  <c r="F46" i="3"/>
  <c r="H43" i="3"/>
  <c r="G44" i="3" s="1"/>
  <c r="H44" i="3" s="1"/>
  <c r="G43" i="3"/>
  <c r="F43" i="3"/>
  <c r="I43" i="3" s="1"/>
  <c r="L44" i="3" s="1"/>
  <c r="H34" i="3"/>
  <c r="G34" i="3"/>
  <c r="H18" i="3"/>
  <c r="G19" i="3" s="1"/>
  <c r="H19" i="3" s="1"/>
  <c r="G18" i="3"/>
  <c r="F18" i="3"/>
  <c r="M21" i="2"/>
  <c r="M22" i="2"/>
  <c r="M17" i="2"/>
  <c r="M18" i="2"/>
  <c r="M19" i="2"/>
  <c r="M20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2" i="2"/>
  <c r="N57" i="3" l="1"/>
  <c r="O57" i="3" s="1"/>
  <c r="F57" i="3"/>
  <c r="G57" i="3"/>
  <c r="H57" i="3" s="1"/>
  <c r="J45" i="3"/>
  <c r="K45" i="3" s="1"/>
  <c r="G45" i="3"/>
  <c r="H45" i="3" s="1"/>
  <c r="D44" i="3"/>
  <c r="J44" i="3"/>
  <c r="K44" i="3" s="1"/>
  <c r="N44" i="3" s="1"/>
  <c r="O44" i="3" s="1"/>
  <c r="J19" i="3"/>
  <c r="K19" i="3" s="1"/>
  <c r="I18" i="3"/>
  <c r="L19" i="3" s="1"/>
  <c r="N19" i="3"/>
  <c r="O19" i="3" s="1"/>
  <c r="J20" i="3"/>
  <c r="K20" i="3" s="1"/>
  <c r="G20" i="3"/>
  <c r="H20" i="3" s="1"/>
  <c r="D19" i="3"/>
  <c r="H3" i="3"/>
  <c r="I3" i="3" s="1"/>
  <c r="L4" i="3" s="1"/>
  <c r="G3" i="3"/>
  <c r="F3" i="3"/>
  <c r="D4" i="3" s="1"/>
  <c r="I57" i="3" l="1"/>
  <c r="L58" i="3" s="1"/>
  <c r="D58" i="3"/>
  <c r="F58" i="3" s="1"/>
  <c r="G58" i="3"/>
  <c r="H58" i="3" s="1"/>
  <c r="J58" i="3"/>
  <c r="K58" i="3" s="1"/>
  <c r="G59" i="3" s="1"/>
  <c r="H59" i="3" s="1"/>
  <c r="I59" i="3" s="1"/>
  <c r="F44" i="3"/>
  <c r="I44" i="3" s="1"/>
  <c r="L45" i="3" s="1"/>
  <c r="N45" i="3" s="1"/>
  <c r="O45" i="3" s="1"/>
  <c r="G4" i="3"/>
  <c r="H4" i="3" s="1"/>
  <c r="J4" i="3"/>
  <c r="K4" i="3" s="1"/>
  <c r="N4" i="3" s="1"/>
  <c r="O4" i="3" s="1"/>
  <c r="F4" i="3"/>
  <c r="I4" i="3" s="1"/>
  <c r="L5" i="3" s="1"/>
  <c r="D5" i="3"/>
  <c r="F34" i="3"/>
  <c r="I34" i="3" s="1"/>
  <c r="F19" i="3"/>
  <c r="I19" i="3" s="1"/>
  <c r="L20" i="3" s="1"/>
  <c r="N20" i="3" s="1"/>
  <c r="O20" i="3" s="1"/>
  <c r="G21" i="3"/>
  <c r="H21" i="3" s="1"/>
  <c r="J21" i="3"/>
  <c r="K21" i="3" s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K4" i="2"/>
  <c r="K5" i="2" s="1"/>
  <c r="K6" i="2" s="1"/>
  <c r="K7" i="2" s="1"/>
  <c r="K8" i="2" s="1"/>
  <c r="K9" i="2" s="1"/>
  <c r="K10" i="2" s="1"/>
  <c r="K11" i="2" s="1"/>
  <c r="K12" i="2" s="1"/>
  <c r="K3" i="2"/>
  <c r="L2" i="2"/>
  <c r="H17" i="2"/>
  <c r="H18" i="2"/>
  <c r="H19" i="2"/>
  <c r="H20" i="2"/>
  <c r="H21" i="2"/>
  <c r="H22" i="2"/>
  <c r="F17" i="2"/>
  <c r="F18" i="2"/>
  <c r="F19" i="2" s="1"/>
  <c r="F20" i="2" s="1"/>
  <c r="F21" i="2" s="1"/>
  <c r="F22" i="2" s="1"/>
  <c r="H3" i="2"/>
  <c r="H4" i="2"/>
  <c r="H2" i="2"/>
  <c r="N3" i="2"/>
  <c r="N2" i="2"/>
  <c r="F2" i="2"/>
  <c r="F3" i="2" s="1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H16" i="2" s="1"/>
  <c r="I58" i="3" l="1"/>
  <c r="N58" i="3"/>
  <c r="O58" i="3" s="1"/>
  <c r="D45" i="3"/>
  <c r="F5" i="3"/>
  <c r="D6" i="3"/>
  <c r="G5" i="3"/>
  <c r="H5" i="3" s="1"/>
  <c r="J5" i="3"/>
  <c r="K5" i="3" s="1"/>
  <c r="N5" i="3" s="1"/>
  <c r="O5" i="3" s="1"/>
  <c r="J22" i="3"/>
  <c r="K22" i="3" s="1"/>
  <c r="G22" i="3"/>
  <c r="H22" i="3" s="1"/>
  <c r="D20" i="3"/>
  <c r="K13" i="2"/>
  <c r="K14" i="2" s="1"/>
  <c r="K15" i="2" s="1"/>
  <c r="K16" i="2" s="1"/>
  <c r="K17" i="2" s="1"/>
  <c r="K18" i="2" s="1"/>
  <c r="K19" i="2" s="1"/>
  <c r="K20" i="2" s="1"/>
  <c r="K21" i="2" s="1"/>
  <c r="K22" i="2" s="1"/>
  <c r="N12" i="2"/>
  <c r="N9" i="2"/>
  <c r="N8" i="2"/>
  <c r="N4" i="2"/>
  <c r="N5" i="2"/>
  <c r="N11" i="2"/>
  <c r="N7" i="2"/>
  <c r="N10" i="2"/>
  <c r="N6" i="2"/>
  <c r="H10" i="2"/>
  <c r="H13" i="2"/>
  <c r="H5" i="2"/>
  <c r="H15" i="2"/>
  <c r="H11" i="2"/>
  <c r="H7" i="2"/>
  <c r="H14" i="2"/>
  <c r="H6" i="2"/>
  <c r="H9" i="2"/>
  <c r="H12" i="2"/>
  <c r="H8" i="2"/>
  <c r="F45" i="3" l="1"/>
  <c r="I45" i="3" s="1"/>
  <c r="J6" i="3"/>
  <c r="K6" i="3" s="1"/>
  <c r="G6" i="3"/>
  <c r="H6" i="3" s="1"/>
  <c r="F6" i="3"/>
  <c r="D7" i="3"/>
  <c r="I5" i="3"/>
  <c r="L6" i="3" s="1"/>
  <c r="N6" i="3" s="1"/>
  <c r="O6" i="3" s="1"/>
  <c r="F20" i="3"/>
  <c r="I20" i="3" s="1"/>
  <c r="L21" i="3" s="1"/>
  <c r="N21" i="3" s="1"/>
  <c r="O21" i="3" s="1"/>
  <c r="G23" i="3"/>
  <c r="H23" i="3" s="1"/>
  <c r="J23" i="3"/>
  <c r="K23" i="3" s="1"/>
  <c r="N13" i="2"/>
  <c r="F7" i="3" l="1"/>
  <c r="D8" i="3"/>
  <c r="I6" i="3"/>
  <c r="L7" i="3" s="1"/>
  <c r="J7" i="3"/>
  <c r="K7" i="3" s="1"/>
  <c r="G7" i="3"/>
  <c r="H7" i="3" s="1"/>
  <c r="J24" i="3"/>
  <c r="K24" i="3" s="1"/>
  <c r="G24" i="3"/>
  <c r="H24" i="3" s="1"/>
  <c r="D21" i="3"/>
  <c r="N14" i="2"/>
  <c r="N7" i="3" l="1"/>
  <c r="O7" i="3" s="1"/>
  <c r="F8" i="3"/>
  <c r="I8" i="3" s="1"/>
  <c r="L9" i="3" s="1"/>
  <c r="J8" i="3"/>
  <c r="K8" i="3" s="1"/>
  <c r="G8" i="3"/>
  <c r="H8" i="3" s="1"/>
  <c r="I7" i="3"/>
  <c r="L8" i="3" s="1"/>
  <c r="F21" i="3"/>
  <c r="I21" i="3" s="1"/>
  <c r="L22" i="3" s="1"/>
  <c r="N22" i="3" s="1"/>
  <c r="O22" i="3" s="1"/>
  <c r="N15" i="2"/>
  <c r="D22" i="3" l="1"/>
  <c r="F22" i="3" s="1"/>
  <c r="I22" i="3" s="1"/>
  <c r="L23" i="3" s="1"/>
  <c r="N23" i="3" s="1"/>
  <c r="O23" i="3" s="1"/>
  <c r="D9" i="3"/>
  <c r="F9" i="3" s="1"/>
  <c r="N8" i="3"/>
  <c r="O8" i="3" s="1"/>
  <c r="J9" i="3"/>
  <c r="K9" i="3" s="1"/>
  <c r="N9" i="3" s="1"/>
  <c r="O9" i="3" s="1"/>
  <c r="G9" i="3"/>
  <c r="H9" i="3" s="1"/>
  <c r="I9" i="3" s="1"/>
  <c r="N16" i="2"/>
  <c r="D23" i="3" l="1"/>
  <c r="F23" i="3"/>
  <c r="I23" i="3" s="1"/>
  <c r="L24" i="3" s="1"/>
  <c r="N24" i="3" s="1"/>
  <c r="O24" i="3" s="1"/>
  <c r="N17" i="2"/>
  <c r="D24" i="3" l="1"/>
  <c r="F24" i="3" s="1"/>
  <c r="I24" i="3" s="1"/>
  <c r="N18" i="2"/>
  <c r="N19" i="2" l="1"/>
  <c r="N20" i="2" l="1"/>
  <c r="N22" i="2" l="1"/>
  <c r="N21" i="2"/>
</calcChain>
</file>

<file path=xl/sharedStrings.xml><?xml version="1.0" encoding="utf-8"?>
<sst xmlns="http://schemas.openxmlformats.org/spreadsheetml/2006/main" count="162" uniqueCount="29">
  <si>
    <t>runTestForSeriesOfBuysUsingPricesOfPreviousOrdersToDriveNewLimits</t>
  </si>
  <si>
    <t>Order $</t>
  </si>
  <si>
    <t>Target Buy Prices</t>
  </si>
  <si>
    <t>Target Sell Prices</t>
  </si>
  <si>
    <t>Final Buy Price</t>
  </si>
  <si>
    <t>Final Sell Price</t>
  </si>
  <si>
    <t>runTestForSeriesOfBuysUsingMarketPricesToDriveNewLimits</t>
  </si>
  <si>
    <t>-</t>
  </si>
  <si>
    <t>runTestForSeriesOfBuysThenASellUsingPricesOfPreviousOrdersToDriveNewLimits</t>
  </si>
  <si>
    <t>runTestForSeriesOfBuysThenASellUsingMarketPricesToDriveNewLimits</t>
  </si>
  <si>
    <t>Buy percentage triggers</t>
  </si>
  <si>
    <t>Sell percentage Triggers</t>
  </si>
  <si>
    <t>Bitcoin Price</t>
  </si>
  <si>
    <t>Available $</t>
  </si>
  <si>
    <t>Profit</t>
  </si>
  <si>
    <t>Purchase Price</t>
  </si>
  <si>
    <t>Total % Decrease</t>
  </si>
  <si>
    <t>Bid</t>
  </si>
  <si>
    <t>Ask</t>
  </si>
  <si>
    <t>$ Available</t>
  </si>
  <si>
    <t>Action</t>
  </si>
  <si>
    <t>None</t>
  </si>
  <si>
    <t>Profit %</t>
  </si>
  <si>
    <t>Buy</t>
  </si>
  <si>
    <t>Sell/Buy</t>
  </si>
  <si>
    <t>Buy Order Size</t>
  </si>
  <si>
    <t>Sell Order Size</t>
  </si>
  <si>
    <t># Shares</t>
  </si>
  <si>
    <t>runTestForInitialBuyAfterBasePercentageDropFromHighestPriceSeen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</si>
</sst>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.000%"/>
  </numFmts>
  <fonts count="7" x14ac:knownFonts="1">
    <font>
      <sz val="10"/>
      <color theme="1"/>
      <name val="Century Gothic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70C0"/>
      <name val="Arial"/>
      <family val="2"/>
    </font>
    <font>
      <b/>
      <sz val="10"/>
      <color indexed="9"/>
      <name val="Arial"/>
      <family val="2"/>
    </font>
    <font>
      <b/>
      <sz val="10"/>
      <color theme="1"/>
      <name val="Century Gothic"/>
      <family val="2"/>
    </font>
    <font>
      <b/>
      <i/>
      <sz val="10"/>
      <color theme="1"/>
      <name val="Century Gothic"/>
      <family val="2"/>
    </font>
  </fonts>
  <fills count="11">
    <fill>
      <patternFill patternType="none"/>
    </fill>
    <fill>
      <patternFill patternType="gray125"/>
    </fill>
    <fill>
      <patternFill patternType="solid">
        <fgColor rgb="FFC6E687"/>
        <bgColor indexed="64"/>
      </patternFill>
    </fill>
    <fill>
      <patternFill patternType="solid">
        <fgColor rgb="FF2CAF2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D7AC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9CC33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Border="0" applyAlignment="0" applyProtection="0">
      <alignment wrapText="1"/>
    </xf>
    <xf numFmtId="0" fontId="4" fillId="6" borderId="0" applyNumberFormat="0" applyBorder="0" applyAlignment="0" applyProtection="0">
      <alignment wrapText="1"/>
    </xf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4" fontId="1" fillId="0" borderId="0" applyFill="0" applyBorder="0" applyProtection="0">
      <alignment horizontal="center"/>
    </xf>
    <xf numFmtId="3" fontId="1" fillId="0" borderId="0" applyFill="0" applyBorder="0" applyProtection="0">
      <alignment horizontal="center"/>
    </xf>
  </cellStyleXfs>
  <cellXfs count="9">
    <xf numFmtId="0" fontId="0" fillId="0" borderId="0" xfId="0"/>
    <xf numFmtId="0" fontId="5" fillId="0" borderId="0" xfId="0" applyFont="1"/>
    <xf numFmtId="0" fontId="6" fillId="0" borderId="0" xfId="0" applyFont="1"/>
    <xf numFmtId="10" fontId="0" fillId="0" borderId="0" xfId="0" applyNumberFormat="1" applyFont="1"/>
    <xf numFmtId="10" fontId="0" fillId="0" borderId="0" xfId="0" applyNumberFormat="1"/>
    <xf numFmtId="164" fontId="0" fillId="0" borderId="0" xfId="0" applyNumberFormat="1"/>
    <xf numFmtId="0" fontId="0" fillId="0" borderId="0" xfId="0" applyFill="1"/>
    <xf numFmtId="165" fontId="0" fillId="0" borderId="0" xfId="0" applyNumberFormat="1"/>
    <xf numFmtId="0" fontId="0" fillId="0" borderId="0" xfId="0" quotePrefix="1" applyFill="1"/>
  </cellXfs>
  <cellStyles count="13">
    <cellStyle name="1_Supplied Input (Vendor/Customer/Etc.)" xfId="1"/>
    <cellStyle name="2_Metered Data" xfId="2"/>
    <cellStyle name="3_Assumed/Typical Input" xfId="3"/>
    <cellStyle name="4_Error" xfId="4"/>
    <cellStyle name="5_Constants" xfId="5"/>
    <cellStyle name="6_Results" xfId="6"/>
    <cellStyle name="7_Column Heading" xfId="7"/>
    <cellStyle name="8_Other" xfId="8"/>
    <cellStyle name="9.5_Default Input" xfId="9"/>
    <cellStyle name="9_Michaels" xfId="10"/>
    <cellStyle name="kW" xfId="11"/>
    <cellStyle name="kWh" xfId="1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ichaels Theme">
  <a:themeElements>
    <a:clrScheme name="MichaelsOfficial">
      <a:dk1>
        <a:srgbClr val="4B505C"/>
      </a:dk1>
      <a:lt1>
        <a:srgbClr val="FFFFFF"/>
      </a:lt1>
      <a:dk2>
        <a:srgbClr val="000000"/>
      </a:dk2>
      <a:lt2>
        <a:srgbClr val="CDD7D9"/>
      </a:lt2>
      <a:accent1>
        <a:srgbClr val="636B7B"/>
      </a:accent1>
      <a:accent2>
        <a:srgbClr val="05926F"/>
      </a:accent2>
      <a:accent3>
        <a:srgbClr val="3BAA5D"/>
      </a:accent3>
      <a:accent4>
        <a:srgbClr val="99CC33"/>
      </a:accent4>
      <a:accent5>
        <a:srgbClr val="B6CA1B"/>
      </a:accent5>
      <a:accent6>
        <a:srgbClr val="7B8495"/>
      </a:accent6>
      <a:hlink>
        <a:srgbClr val="5F5F5F"/>
      </a:hlink>
      <a:folHlink>
        <a:srgbClr val="969696"/>
      </a:folHlink>
    </a:clrScheme>
    <a:fontScheme name="MichaelsFont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topLeftCell="B35" workbookViewId="0">
      <selection activeCell="I46" sqref="I46"/>
    </sheetView>
  </sheetViews>
  <sheetFormatPr defaultRowHeight="13.2" x14ac:dyDescent="0.25"/>
  <cols>
    <col min="1" max="1" width="73.21875" bestFit="1" customWidth="1"/>
    <col min="2" max="2" width="8.6640625" customWidth="1"/>
    <col min="3" max="3" width="8.33203125" customWidth="1"/>
    <col min="4" max="5" width="12.6640625" customWidth="1"/>
    <col min="6" max="6" width="12" bestFit="1" customWidth="1"/>
    <col min="7" max="7" width="16.5546875" bestFit="1" customWidth="1"/>
    <col min="8" max="8" width="13.77734375" bestFit="1" customWidth="1"/>
    <col min="9" max="9" width="16.5546875" customWidth="1"/>
    <col min="10" max="10" width="17.44140625" customWidth="1"/>
    <col min="11" max="11" width="13.44140625" bestFit="1" customWidth="1"/>
    <col min="12" max="12" width="13.44140625" customWidth="1"/>
    <col min="14" max="14" width="8.88671875" style="5"/>
    <col min="15" max="15" width="8.88671875" style="7"/>
  </cols>
  <sheetData>
    <row r="1" spans="1:15" x14ac:dyDescent="0.25">
      <c r="A1" t="s">
        <v>0</v>
      </c>
      <c r="B1" t="s">
        <v>17</v>
      </c>
      <c r="C1" t="s">
        <v>18</v>
      </c>
      <c r="D1" t="s">
        <v>19</v>
      </c>
      <c r="E1" t="s">
        <v>20</v>
      </c>
      <c r="F1" t="s">
        <v>1</v>
      </c>
      <c r="G1" t="s">
        <v>2</v>
      </c>
      <c r="H1" t="s">
        <v>4</v>
      </c>
      <c r="I1" t="s">
        <v>25</v>
      </c>
      <c r="J1" t="s">
        <v>3</v>
      </c>
      <c r="K1" t="s">
        <v>5</v>
      </c>
      <c r="L1" t="s">
        <v>26</v>
      </c>
      <c r="N1" s="5" t="s">
        <v>14</v>
      </c>
      <c r="O1" s="7" t="s">
        <v>22</v>
      </c>
    </row>
    <row r="2" spans="1:15" x14ac:dyDescent="0.25">
      <c r="A2" s="6"/>
      <c r="B2" s="6">
        <v>13000</v>
      </c>
      <c r="C2" s="6">
        <v>13001</v>
      </c>
      <c r="D2" s="6">
        <v>1000</v>
      </c>
      <c r="E2" s="6" t="s">
        <v>21</v>
      </c>
      <c r="F2" s="6" t="s">
        <v>7</v>
      </c>
      <c r="G2" s="6"/>
      <c r="H2" s="6"/>
      <c r="I2" s="6" t="s">
        <v>7</v>
      </c>
      <c r="J2" s="6"/>
    </row>
    <row r="3" spans="1:15" x14ac:dyDescent="0.25">
      <c r="A3" s="6"/>
      <c r="B3" s="6">
        <v>11702</v>
      </c>
      <c r="C3" s="6">
        <v>11703</v>
      </c>
      <c r="D3" s="6">
        <v>1000</v>
      </c>
      <c r="E3" s="6" t="s">
        <v>23</v>
      </c>
      <c r="F3" s="6">
        <f>$D3 * 0.1</f>
        <v>100</v>
      </c>
      <c r="G3" s="6">
        <f>$B3 - 2</f>
        <v>11700</v>
      </c>
      <c r="H3" s="6">
        <f>$B3 - 2</f>
        <v>11700</v>
      </c>
      <c r="I3" s="6">
        <f>ROUNDDOWN($F3/$H3, 5)</f>
        <v>8.5400000000000007E-3</v>
      </c>
      <c r="J3" s="6" t="s">
        <v>7</v>
      </c>
      <c r="K3" t="s">
        <v>7</v>
      </c>
      <c r="L3" t="s">
        <v>7</v>
      </c>
    </row>
    <row r="4" spans="1:15" x14ac:dyDescent="0.25">
      <c r="A4" s="6"/>
      <c r="B4" s="6">
        <v>11702</v>
      </c>
      <c r="C4" s="6">
        <v>11703</v>
      </c>
      <c r="D4" s="6">
        <f>$D3 - $F3</f>
        <v>900</v>
      </c>
      <c r="E4" s="6" t="s">
        <v>24</v>
      </c>
      <c r="F4" s="6">
        <f>$D4 * 0.1</f>
        <v>90</v>
      </c>
      <c r="G4" s="6">
        <f>$H3 - ($H3 * 0.01)</f>
        <v>11583</v>
      </c>
      <c r="H4" s="6">
        <f>ROUND(MIN($G4, $B4), 0) - 2</f>
        <v>11581</v>
      </c>
      <c r="I4" s="6">
        <f>ROUNDDOWN($F4/$H4, 5)</f>
        <v>7.77E-3</v>
      </c>
      <c r="J4" s="6">
        <f>$H3 + ($H3* 0.005)</f>
        <v>11758.5</v>
      </c>
      <c r="K4">
        <f>ROUND(MAX($J4,$C4), 0) + 2</f>
        <v>11761</v>
      </c>
      <c r="L4">
        <f>$I3</f>
        <v>8.5400000000000007E-3</v>
      </c>
      <c r="N4" s="5">
        <f>L4 * ($K4 - $H3)</f>
        <v>0.52094000000000007</v>
      </c>
      <c r="O4" s="7">
        <f>$N4 / $F3</f>
        <v>5.2094000000000003E-3</v>
      </c>
    </row>
    <row r="5" spans="1:15" x14ac:dyDescent="0.25">
      <c r="A5" s="6"/>
      <c r="B5" s="6">
        <v>11582</v>
      </c>
      <c r="C5" s="6">
        <v>11583</v>
      </c>
      <c r="D5" s="6">
        <f>$D4 - $F4</f>
        <v>810</v>
      </c>
      <c r="E5" s="6" t="s">
        <v>24</v>
      </c>
      <c r="F5" s="6">
        <f>$D5 * 0.1</f>
        <v>81</v>
      </c>
      <c r="G5" s="6">
        <f>$H4 - ($H4 * 0.02)</f>
        <v>11349.38</v>
      </c>
      <c r="H5" s="6">
        <f>ROUND(MIN($G5, $B5), 0) - 2</f>
        <v>11347</v>
      </c>
      <c r="I5" s="6">
        <f>ROUNDDOWN($F5/$H5, 5)</f>
        <v>7.1300000000000001E-3</v>
      </c>
      <c r="J5" s="6">
        <f>$H4 + ($H4* 0.005)</f>
        <v>11638.905000000001</v>
      </c>
      <c r="K5">
        <f>ROUND(MAX($J5,$C5), 0) + 2</f>
        <v>11641</v>
      </c>
      <c r="L5">
        <f>$I4</f>
        <v>7.77E-3</v>
      </c>
      <c r="N5" s="5">
        <f>L5 * ($K5 - $H4)</f>
        <v>0.4662</v>
      </c>
      <c r="O5" s="7">
        <f>$N5 / $F4</f>
        <v>5.1799999999999997E-3</v>
      </c>
    </row>
    <row r="6" spans="1:15" x14ac:dyDescent="0.25">
      <c r="A6" s="6"/>
      <c r="B6" s="6">
        <v>11348</v>
      </c>
      <c r="C6" s="6">
        <v>11349</v>
      </c>
      <c r="D6" s="6">
        <f>$D5 - $F5</f>
        <v>729</v>
      </c>
      <c r="E6" s="6" t="s">
        <v>24</v>
      </c>
      <c r="F6" s="6">
        <f>$D6 * 0.1</f>
        <v>72.900000000000006</v>
      </c>
      <c r="G6" s="6">
        <f>$H5 - ($H5 * 0.005)</f>
        <v>11290.264999999999</v>
      </c>
      <c r="H6" s="6">
        <f>ROUND(MIN($G6, $B6), 0) - 2</f>
        <v>11288</v>
      </c>
      <c r="I6" s="6">
        <f>ROUNDDOWN($F6/$H6, 5)</f>
        <v>6.45E-3</v>
      </c>
      <c r="J6" s="6">
        <f>$H5 + ($H5* 0.01)</f>
        <v>11460.47</v>
      </c>
      <c r="K6">
        <f>ROUND(MAX($J6,$C6), 0) + 2</f>
        <v>11462</v>
      </c>
      <c r="L6">
        <f>$I5</f>
        <v>7.1300000000000001E-3</v>
      </c>
      <c r="N6" s="5">
        <f>L6 * ($K6 - $H5)</f>
        <v>0.81994999999999996</v>
      </c>
      <c r="O6" s="7">
        <f>$N6 / $F5</f>
        <v>1.012283950617284E-2</v>
      </c>
    </row>
    <row r="7" spans="1:15" x14ac:dyDescent="0.25">
      <c r="B7" s="6">
        <v>11289</v>
      </c>
      <c r="C7" s="6">
        <v>11290</v>
      </c>
      <c r="D7" s="6">
        <f>$D6 - $F6</f>
        <v>656.1</v>
      </c>
      <c r="E7" s="6" t="s">
        <v>24</v>
      </c>
      <c r="F7" s="6">
        <f>$D7 * 0.1</f>
        <v>65.61</v>
      </c>
      <c r="G7" s="6">
        <f>$H6 - ($H6 * 0.01)</f>
        <v>11175.12</v>
      </c>
      <c r="H7" s="6">
        <f>ROUND(MIN($G7, $B7), 0) - 2</f>
        <v>11173</v>
      </c>
      <c r="I7" s="6">
        <f>ROUNDDOWN($F7/$H7, 5)</f>
        <v>5.8700000000000002E-3</v>
      </c>
      <c r="J7" s="6">
        <f>$H6 + ($H6* 0.005)</f>
        <v>11344.44</v>
      </c>
      <c r="K7">
        <f>ROUND(MAX($J7,$C7), 0) + 2</f>
        <v>11346</v>
      </c>
      <c r="L7">
        <f>$I6</f>
        <v>6.45E-3</v>
      </c>
      <c r="N7" s="5">
        <f>L7 * ($K7 - $H6)</f>
        <v>0.37409999999999999</v>
      </c>
      <c r="O7" s="7">
        <f>$N7 / $F6</f>
        <v>5.1316872427983537E-3</v>
      </c>
    </row>
    <row r="8" spans="1:15" x14ac:dyDescent="0.25">
      <c r="B8" s="6">
        <v>11174</v>
      </c>
      <c r="C8" s="6">
        <v>11175</v>
      </c>
      <c r="D8" s="6">
        <f>$D7 - $F7</f>
        <v>590.49</v>
      </c>
      <c r="E8" s="6" t="s">
        <v>24</v>
      </c>
      <c r="F8" s="6">
        <f>$D8 * 0.1</f>
        <v>59.049000000000007</v>
      </c>
      <c r="G8" s="6">
        <f>$H7 - ($H7 * 0.02)</f>
        <v>10949.54</v>
      </c>
      <c r="H8" s="6">
        <f>ROUND(MIN($G8, $B8), 0) - 2</f>
        <v>10948</v>
      </c>
      <c r="I8" s="6">
        <f>ROUNDDOWN($F8/$H8, 5)</f>
        <v>5.3899999999999998E-3</v>
      </c>
      <c r="J8" s="6">
        <f>$H7 + ($H7* 0.005)</f>
        <v>11228.865</v>
      </c>
      <c r="K8">
        <f>ROUND(MAX($J8,$C8), 0) + 2</f>
        <v>11231</v>
      </c>
      <c r="L8">
        <f>$I7</f>
        <v>5.8700000000000002E-3</v>
      </c>
      <c r="N8" s="5">
        <f>L8 * ($K8 - $H7)</f>
        <v>0.34045999999999998</v>
      </c>
      <c r="O8" s="7">
        <f>$N8 / $F7</f>
        <v>5.1891479957323575E-3</v>
      </c>
    </row>
    <row r="9" spans="1:15" x14ac:dyDescent="0.25">
      <c r="B9" s="6">
        <v>10949</v>
      </c>
      <c r="C9" s="6">
        <v>10950</v>
      </c>
      <c r="D9" s="6">
        <f>$D8 - $F8</f>
        <v>531.44100000000003</v>
      </c>
      <c r="E9" s="6" t="s">
        <v>24</v>
      </c>
      <c r="F9" s="6">
        <f>$D9 * 0.1</f>
        <v>53.144100000000009</v>
      </c>
      <c r="G9" s="6">
        <f>$H8 - ($H8 * 0.005)</f>
        <v>10893.26</v>
      </c>
      <c r="H9" s="6">
        <f>ROUND(MIN($G9, $B9), 0) - 2</f>
        <v>10891</v>
      </c>
      <c r="I9" s="6">
        <f>ROUNDDOWN($F9/$H9, 5)</f>
        <v>4.8700000000000002E-3</v>
      </c>
      <c r="J9" s="6">
        <f>$H8 + ($H8* 0.01)</f>
        <v>11057.48</v>
      </c>
      <c r="K9">
        <f>ROUND(MAX($J9,$C9), 0) + 2</f>
        <v>11059</v>
      </c>
      <c r="L9">
        <f>$I8</f>
        <v>5.3899999999999998E-3</v>
      </c>
      <c r="N9" s="5">
        <f>L9 * ($K9 - $H8)</f>
        <v>0.59828999999999999</v>
      </c>
      <c r="O9" s="7">
        <f>$N9 / $F8</f>
        <v>1.0132093684905755E-2</v>
      </c>
    </row>
    <row r="16" spans="1:15" x14ac:dyDescent="0.25">
      <c r="A16" t="s">
        <v>6</v>
      </c>
      <c r="B16" t="s">
        <v>17</v>
      </c>
      <c r="C16" t="s">
        <v>18</v>
      </c>
      <c r="D16" t="s">
        <v>19</v>
      </c>
      <c r="E16" t="s">
        <v>20</v>
      </c>
      <c r="F16" t="s">
        <v>1</v>
      </c>
      <c r="G16" t="s">
        <v>2</v>
      </c>
      <c r="H16" t="s">
        <v>4</v>
      </c>
      <c r="I16" t="s">
        <v>25</v>
      </c>
      <c r="J16" t="s">
        <v>3</v>
      </c>
      <c r="K16" t="s">
        <v>5</v>
      </c>
      <c r="L16" t="s">
        <v>26</v>
      </c>
      <c r="N16" s="5" t="s">
        <v>14</v>
      </c>
      <c r="O16" s="7" t="s">
        <v>22</v>
      </c>
    </row>
    <row r="17" spans="1:15" x14ac:dyDescent="0.25">
      <c r="A17" s="6"/>
      <c r="B17" s="6">
        <v>13000</v>
      </c>
      <c r="C17" s="6">
        <v>13001</v>
      </c>
      <c r="D17" s="6">
        <v>1000</v>
      </c>
      <c r="E17" s="6" t="s">
        <v>21</v>
      </c>
      <c r="F17" s="6" t="s">
        <v>7</v>
      </c>
      <c r="G17" s="6"/>
      <c r="H17" s="6"/>
      <c r="I17" s="6" t="s">
        <v>7</v>
      </c>
      <c r="J17" s="6"/>
    </row>
    <row r="18" spans="1:15" x14ac:dyDescent="0.25">
      <c r="A18" s="6"/>
      <c r="B18" s="6">
        <v>11702</v>
      </c>
      <c r="C18" s="6">
        <v>11703</v>
      </c>
      <c r="D18" s="6">
        <v>1000</v>
      </c>
      <c r="E18" s="6" t="s">
        <v>23</v>
      </c>
      <c r="F18" s="6">
        <f>$D18 * 0.1</f>
        <v>100</v>
      </c>
      <c r="G18" s="6">
        <f>$B18 - 2</f>
        <v>11700</v>
      </c>
      <c r="H18" s="6">
        <f>$B18 - 2</f>
        <v>11700</v>
      </c>
      <c r="I18" s="6">
        <f>ROUNDDOWN($F18/$H18, 5)</f>
        <v>8.5400000000000007E-3</v>
      </c>
      <c r="J18" s="6" t="s">
        <v>7</v>
      </c>
      <c r="K18" t="s">
        <v>7</v>
      </c>
      <c r="L18" t="s">
        <v>7</v>
      </c>
    </row>
    <row r="19" spans="1:15" x14ac:dyDescent="0.25">
      <c r="A19" s="6"/>
      <c r="B19" s="6">
        <v>11550</v>
      </c>
      <c r="C19" s="6">
        <v>11780</v>
      </c>
      <c r="D19" s="6">
        <f>$D18 - $F18</f>
        <v>900</v>
      </c>
      <c r="E19" s="6" t="s">
        <v>24</v>
      </c>
      <c r="F19" s="6">
        <f>$D19 * 0.1</f>
        <v>90</v>
      </c>
      <c r="G19" s="6">
        <f>$H18 - ($H18 * 0.01)</f>
        <v>11583</v>
      </c>
      <c r="H19" s="6">
        <f>ROUND(MIN($G19, $B19), 0) - 2</f>
        <v>11548</v>
      </c>
      <c r="I19" s="6">
        <f>ROUNDDOWN($F19/$H19, 5)</f>
        <v>7.79E-3</v>
      </c>
      <c r="J19" s="6">
        <f>$H18 + ($H18* 0.005)</f>
        <v>11758.5</v>
      </c>
      <c r="K19">
        <f>ROUND(MAX($J19,$C19), 0) + 2</f>
        <v>11782</v>
      </c>
      <c r="L19">
        <f>$I18</f>
        <v>8.5400000000000007E-3</v>
      </c>
      <c r="N19" s="5">
        <f>L19 * ($K19 - $H18)</f>
        <v>0.70028000000000001</v>
      </c>
      <c r="O19" s="7">
        <f>$N19 / $F18</f>
        <v>7.0028E-3</v>
      </c>
    </row>
    <row r="20" spans="1:15" x14ac:dyDescent="0.25">
      <c r="A20" s="6"/>
      <c r="B20" s="6">
        <v>11300</v>
      </c>
      <c r="C20" s="6">
        <v>11650</v>
      </c>
      <c r="D20" s="6">
        <f>$D19 - $F19</f>
        <v>810</v>
      </c>
      <c r="E20" s="6" t="s">
        <v>24</v>
      </c>
      <c r="F20" s="6">
        <f>$D20 * 0.1</f>
        <v>81</v>
      </c>
      <c r="G20" s="6">
        <f>$H19 - ($H19 * 0.02)</f>
        <v>11317.04</v>
      </c>
      <c r="H20" s="6">
        <f>ROUND(MIN($G20, $B20), 0) - 2</f>
        <v>11298</v>
      </c>
      <c r="I20" s="6">
        <f>ROUNDDOWN($F20/$H20, 5)</f>
        <v>7.1599999999999997E-3</v>
      </c>
      <c r="J20" s="6">
        <f>$H19 + ($H19* 0.005)</f>
        <v>11605.74</v>
      </c>
      <c r="K20">
        <f>ROUND(MAX($J20,$C20), 0) + 2</f>
        <v>11652</v>
      </c>
      <c r="L20">
        <f>$I19</f>
        <v>7.79E-3</v>
      </c>
      <c r="N20" s="5">
        <f>L20 * ($K20 - $H19)</f>
        <v>0.81015999999999999</v>
      </c>
      <c r="O20" s="7">
        <f>$N20 / $F19</f>
        <v>9.0017777777777769E-3</v>
      </c>
    </row>
    <row r="21" spans="1:15" x14ac:dyDescent="0.25">
      <c r="A21" s="6"/>
      <c r="B21" s="6">
        <v>11200</v>
      </c>
      <c r="C21" s="6">
        <v>11500</v>
      </c>
      <c r="D21" s="6">
        <f>$D20 - $F20</f>
        <v>729</v>
      </c>
      <c r="E21" s="6" t="s">
        <v>24</v>
      </c>
      <c r="F21" s="6">
        <f>$D21 * 0.1</f>
        <v>72.900000000000006</v>
      </c>
      <c r="G21" s="6">
        <f>$H20 - ($H20 * 0.005)</f>
        <v>11241.51</v>
      </c>
      <c r="H21" s="6">
        <f>ROUND(MIN($G21, $B21), 0) - 2</f>
        <v>11198</v>
      </c>
      <c r="I21" s="6">
        <f>ROUNDDOWN($F21/$H21, 5)</f>
        <v>6.5100000000000002E-3</v>
      </c>
      <c r="J21" s="6">
        <f>$H20 + ($H20* 0.01)</f>
        <v>11410.98</v>
      </c>
      <c r="K21">
        <f>ROUND(MAX($J21,$C21), 0) + 2</f>
        <v>11502</v>
      </c>
      <c r="L21">
        <f>$I20</f>
        <v>7.1599999999999997E-3</v>
      </c>
      <c r="N21" s="5">
        <f>L21 * ($K21 - $H20)</f>
        <v>1.4606399999999999</v>
      </c>
      <c r="O21" s="7">
        <f>$N21 / $F20</f>
        <v>1.8032592592592593E-2</v>
      </c>
    </row>
    <row r="22" spans="1:15" x14ac:dyDescent="0.25">
      <c r="B22" s="6">
        <v>11050</v>
      </c>
      <c r="C22" s="6">
        <v>11300</v>
      </c>
      <c r="D22" s="6">
        <f>$D21 - $F21</f>
        <v>656.1</v>
      </c>
      <c r="E22" s="6" t="s">
        <v>24</v>
      </c>
      <c r="F22" s="6">
        <f>$D22 * 0.1</f>
        <v>65.61</v>
      </c>
      <c r="G22" s="6">
        <f>$H21 - ($H21 * 0.01)</f>
        <v>11086.02</v>
      </c>
      <c r="H22" s="6">
        <f>ROUND(MIN($G22, $B22), 0) - 2</f>
        <v>11048</v>
      </c>
      <c r="I22" s="6">
        <f>ROUNDDOWN($F22/$H22, 5)</f>
        <v>5.9300000000000004E-3</v>
      </c>
      <c r="J22" s="6">
        <f>$H21 + ($H21* 0.005)</f>
        <v>11253.99</v>
      </c>
      <c r="K22">
        <f>ROUND(MAX($J22,$C22), 0) + 2</f>
        <v>11302</v>
      </c>
      <c r="L22">
        <f>$I21</f>
        <v>6.5100000000000002E-3</v>
      </c>
      <c r="N22" s="5">
        <f>L22 * ($K22 - $H21)</f>
        <v>0.67703999999999998</v>
      </c>
      <c r="O22" s="7">
        <f>$N22 / $F21</f>
        <v>9.2872427983539084E-3</v>
      </c>
    </row>
    <row r="23" spans="1:15" x14ac:dyDescent="0.25">
      <c r="B23" s="6">
        <v>10800</v>
      </c>
      <c r="C23" s="6">
        <v>11200</v>
      </c>
      <c r="D23" s="6">
        <f>$D22 - $F22</f>
        <v>590.49</v>
      </c>
      <c r="E23" s="6" t="s">
        <v>24</v>
      </c>
      <c r="F23" s="6">
        <f>$D23 * 0.1</f>
        <v>59.049000000000007</v>
      </c>
      <c r="G23" s="6">
        <f>$H22 - ($H22 * 0.02)</f>
        <v>10827.04</v>
      </c>
      <c r="H23" s="6">
        <f>ROUND(MIN($G23, $B23), 0) - 2</f>
        <v>10798</v>
      </c>
      <c r="I23" s="6">
        <f>ROUNDDOWN($F23/$H23, 5)</f>
        <v>5.4599999999999996E-3</v>
      </c>
      <c r="J23" s="6">
        <f>$H22 + ($H22* 0.005)</f>
        <v>11103.24</v>
      </c>
      <c r="K23">
        <f>ROUND(MAX($J23,$C23), 0) + 2</f>
        <v>11202</v>
      </c>
      <c r="L23">
        <f>$I22</f>
        <v>5.9300000000000004E-3</v>
      </c>
      <c r="N23" s="5">
        <f>L23 * ($K23 - $H22)</f>
        <v>0.91322000000000003</v>
      </c>
      <c r="O23" s="7">
        <f>$N23 / $F22</f>
        <v>1.3918914799573237E-2</v>
      </c>
    </row>
    <row r="24" spans="1:15" x14ac:dyDescent="0.25">
      <c r="B24" s="6">
        <v>10700</v>
      </c>
      <c r="C24" s="6">
        <v>11000</v>
      </c>
      <c r="D24" s="6">
        <f>$D23 - $F23</f>
        <v>531.44100000000003</v>
      </c>
      <c r="E24" s="6" t="s">
        <v>24</v>
      </c>
      <c r="F24" s="6">
        <f>$D24 * 0.1</f>
        <v>53.144100000000009</v>
      </c>
      <c r="G24" s="6">
        <f>$H23 - ($H23 * 0.005)</f>
        <v>10744.01</v>
      </c>
      <c r="H24" s="6">
        <f>ROUND(MIN($G24, $B24), 0) - 2</f>
        <v>10698</v>
      </c>
      <c r="I24" s="6">
        <f>ROUNDDOWN($F24/$H24, 5)</f>
        <v>4.96E-3</v>
      </c>
      <c r="J24" s="6">
        <f>$H23 + ($H23* 0.01)</f>
        <v>10905.98</v>
      </c>
      <c r="K24">
        <f>ROUND(MAX($J24,$C24), 0) + 2</f>
        <v>11002</v>
      </c>
      <c r="L24">
        <f>$I23</f>
        <v>5.4599999999999996E-3</v>
      </c>
      <c r="N24" s="5">
        <f>L24 * ($K24 - $H23)</f>
        <v>1.1138399999999999</v>
      </c>
      <c r="O24" s="7">
        <f>$N24 / $F23</f>
        <v>1.8862978204541987E-2</v>
      </c>
    </row>
    <row r="31" spans="1:15" x14ac:dyDescent="0.25">
      <c r="A31" t="s">
        <v>28</v>
      </c>
      <c r="B31" t="s">
        <v>17</v>
      </c>
      <c r="C31" t="s">
        <v>18</v>
      </c>
      <c r="D31" t="s">
        <v>19</v>
      </c>
      <c r="E31" t="s">
        <v>20</v>
      </c>
      <c r="F31" t="s">
        <v>1</v>
      </c>
      <c r="G31" t="s">
        <v>2</v>
      </c>
      <c r="H31" t="s">
        <v>4</v>
      </c>
      <c r="I31" t="s">
        <v>25</v>
      </c>
      <c r="J31" t="s">
        <v>3</v>
      </c>
      <c r="K31" t="s">
        <v>5</v>
      </c>
      <c r="L31" t="s">
        <v>26</v>
      </c>
      <c r="N31" s="5" t="s">
        <v>14</v>
      </c>
      <c r="O31" s="7" t="s">
        <v>22</v>
      </c>
    </row>
    <row r="32" spans="1:15" x14ac:dyDescent="0.25">
      <c r="A32" s="6"/>
      <c r="B32" s="6">
        <v>13000</v>
      </c>
      <c r="C32" s="6">
        <v>13001</v>
      </c>
      <c r="D32" s="6">
        <v>1000</v>
      </c>
      <c r="E32" s="6" t="s">
        <v>21</v>
      </c>
      <c r="F32" s="6" t="s">
        <v>7</v>
      </c>
      <c r="G32" s="6" t="s">
        <v>7</v>
      </c>
      <c r="H32" s="8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N32" s="5" t="s">
        <v>7</v>
      </c>
      <c r="O32" s="7" t="s">
        <v>7</v>
      </c>
    </row>
    <row r="33" spans="1:15" x14ac:dyDescent="0.25">
      <c r="A33" s="6"/>
      <c r="B33" s="6">
        <v>12936</v>
      </c>
      <c r="C33" s="6">
        <v>12937</v>
      </c>
      <c r="D33" s="6">
        <v>1000</v>
      </c>
      <c r="E33" s="6" t="s">
        <v>21</v>
      </c>
      <c r="F33" s="6" t="s">
        <v>7</v>
      </c>
      <c r="G33" s="6" t="s">
        <v>7</v>
      </c>
      <c r="H33" s="6" t="s">
        <v>7</v>
      </c>
      <c r="I33" s="6" t="s">
        <v>7</v>
      </c>
      <c r="J33" s="6" t="s">
        <v>7</v>
      </c>
      <c r="K33" t="s">
        <v>7</v>
      </c>
      <c r="L33" t="s">
        <v>7</v>
      </c>
      <c r="N33" s="5" t="s">
        <v>7</v>
      </c>
      <c r="O33" s="7" t="s">
        <v>7</v>
      </c>
    </row>
    <row r="34" spans="1:15" x14ac:dyDescent="0.25">
      <c r="A34" s="6"/>
      <c r="B34" s="6">
        <v>12935</v>
      </c>
      <c r="C34" s="6">
        <v>12396</v>
      </c>
      <c r="D34" s="6">
        <v>1000</v>
      </c>
      <c r="E34" s="6" t="s">
        <v>23</v>
      </c>
      <c r="F34" s="6">
        <f>$D34 * 0.1</f>
        <v>100</v>
      </c>
      <c r="G34" s="6">
        <f>$B34 - 2</f>
        <v>12933</v>
      </c>
      <c r="H34" s="6">
        <f>$B34 - 2</f>
        <v>12933</v>
      </c>
      <c r="I34" s="6">
        <f>ROUNDDOWN($F34/$H34, 5)</f>
        <v>7.7299999999999999E-3</v>
      </c>
      <c r="J34" s="6" t="s">
        <v>7</v>
      </c>
      <c r="K34" t="s">
        <v>7</v>
      </c>
      <c r="L34" t="s">
        <v>7</v>
      </c>
      <c r="N34" s="5" t="s">
        <v>7</v>
      </c>
      <c r="O34" s="7" t="s">
        <v>7</v>
      </c>
    </row>
    <row r="41" spans="1:15" x14ac:dyDescent="0.25">
      <c r="A41" t="s">
        <v>9</v>
      </c>
      <c r="B41" t="s">
        <v>17</v>
      </c>
      <c r="C41" t="s">
        <v>18</v>
      </c>
      <c r="D41" t="s">
        <v>19</v>
      </c>
      <c r="E41" t="s">
        <v>20</v>
      </c>
      <c r="F41" t="s">
        <v>1</v>
      </c>
      <c r="G41" t="s">
        <v>2</v>
      </c>
      <c r="H41" t="s">
        <v>4</v>
      </c>
      <c r="I41" t="s">
        <v>25</v>
      </c>
      <c r="J41" t="s">
        <v>3</v>
      </c>
      <c r="K41" t="s">
        <v>5</v>
      </c>
      <c r="L41" t="s">
        <v>26</v>
      </c>
      <c r="N41" s="5" t="s">
        <v>14</v>
      </c>
      <c r="O41" s="7" t="s">
        <v>22</v>
      </c>
    </row>
    <row r="42" spans="1:15" x14ac:dyDescent="0.25">
      <c r="A42" s="6"/>
      <c r="B42" s="6">
        <v>13000</v>
      </c>
      <c r="C42" s="6">
        <v>13001</v>
      </c>
      <c r="D42" s="6">
        <v>1000</v>
      </c>
      <c r="E42" s="6" t="s">
        <v>21</v>
      </c>
      <c r="F42" s="6" t="s">
        <v>7</v>
      </c>
      <c r="G42" s="6"/>
      <c r="H42" s="6"/>
      <c r="I42" s="6" t="s">
        <v>7</v>
      </c>
      <c r="J42" s="6"/>
    </row>
    <row r="43" spans="1:15" x14ac:dyDescent="0.25">
      <c r="A43" s="6"/>
      <c r="B43" s="6">
        <v>11702</v>
      </c>
      <c r="C43" s="6">
        <v>11703</v>
      </c>
      <c r="D43" s="6">
        <v>1000</v>
      </c>
      <c r="E43" s="6" t="s">
        <v>23</v>
      </c>
      <c r="F43" s="6">
        <f>$D43 * 0.1</f>
        <v>100</v>
      </c>
      <c r="G43" s="6">
        <f>$B43 - 2</f>
        <v>11700</v>
      </c>
      <c r="H43" s="6">
        <f>$B43 - 2</f>
        <v>11700</v>
      </c>
      <c r="I43" s="6">
        <f>ROUNDDOWN($F43/$H43, 5)</f>
        <v>8.5400000000000007E-3</v>
      </c>
      <c r="J43" s="6" t="s">
        <v>7</v>
      </c>
      <c r="K43" t="s">
        <v>7</v>
      </c>
      <c r="L43" t="s">
        <v>7</v>
      </c>
    </row>
    <row r="44" spans="1:15" x14ac:dyDescent="0.25">
      <c r="A44" s="6"/>
      <c r="B44" s="6">
        <v>11702</v>
      </c>
      <c r="C44" s="6">
        <v>11703</v>
      </c>
      <c r="D44" s="6">
        <f>$D43 - $F43</f>
        <v>900</v>
      </c>
      <c r="E44" s="6" t="s">
        <v>24</v>
      </c>
      <c r="F44" s="6">
        <f>$D44 * 0.1</f>
        <v>90</v>
      </c>
      <c r="G44" s="6">
        <f>$H43 - ($H43 * 0.01)</f>
        <v>11583</v>
      </c>
      <c r="H44" s="6">
        <f>ROUND(MIN($G44, $B44), 0) - 2</f>
        <v>11581</v>
      </c>
      <c r="I44" s="6">
        <f>ROUNDDOWN($F44/$H44, 5)</f>
        <v>7.77E-3</v>
      </c>
      <c r="J44" s="6">
        <f>$H43 + ($H43* 0.005)</f>
        <v>11758.5</v>
      </c>
      <c r="K44">
        <f>ROUND(MAX($J44,$C44), 0) + 2</f>
        <v>11761</v>
      </c>
      <c r="L44">
        <f>$I43</f>
        <v>8.5400000000000007E-3</v>
      </c>
      <c r="N44" s="5">
        <f>L44 * ($K44 - $H43)</f>
        <v>0.52094000000000007</v>
      </c>
      <c r="O44" s="7">
        <f>$N44 / $F43</f>
        <v>5.2094000000000003E-3</v>
      </c>
    </row>
    <row r="45" spans="1:15" x14ac:dyDescent="0.25">
      <c r="A45" s="6"/>
      <c r="B45" s="6">
        <v>11582</v>
      </c>
      <c r="C45" s="6">
        <v>11583</v>
      </c>
      <c r="D45" s="6">
        <f>$D44 - $F44</f>
        <v>810</v>
      </c>
      <c r="E45" s="6" t="s">
        <v>24</v>
      </c>
      <c r="F45" s="6">
        <f>$D45 * 0.1</f>
        <v>81</v>
      </c>
      <c r="G45" s="6">
        <f>$H44 - ($H44 * 0.02)</f>
        <v>11349.38</v>
      </c>
      <c r="H45" s="6">
        <f>ROUND(MIN($G45, $B45), 0) - 2</f>
        <v>11347</v>
      </c>
      <c r="I45" s="6">
        <f>ROUNDDOWN($F45/$H45, 5)</f>
        <v>7.1300000000000001E-3</v>
      </c>
      <c r="J45" s="6">
        <f>$H44 + ($H44* 0.005)</f>
        <v>11638.905000000001</v>
      </c>
      <c r="K45">
        <f>ROUND(MAX($J45,$C45), 0) + 2</f>
        <v>11641</v>
      </c>
      <c r="L45">
        <f>$I44</f>
        <v>7.77E-3</v>
      </c>
      <c r="N45" s="5">
        <f>L45 * ($K45 - $H44)</f>
        <v>0.4662</v>
      </c>
      <c r="O45" s="7">
        <f>$N45 / $F44</f>
        <v>5.1799999999999997E-3</v>
      </c>
    </row>
    <row r="46" spans="1:15" x14ac:dyDescent="0.25">
      <c r="A46" s="6"/>
      <c r="B46" s="6">
        <v>11000</v>
      </c>
      <c r="C46" s="6">
        <v>11001</v>
      </c>
      <c r="D46" s="6">
        <v>900</v>
      </c>
      <c r="E46" s="6" t="s">
        <v>23</v>
      </c>
      <c r="F46" s="6">
        <f>$D46 * 0.1</f>
        <v>90</v>
      </c>
      <c r="G46" s="6">
        <f>$K45 / 1.005</f>
        <v>11583.084577114429</v>
      </c>
      <c r="H46" s="6">
        <f>ROUND(MIN($G46, $B46), 0) - 2</f>
        <v>10998</v>
      </c>
      <c r="I46" s="6">
        <f>ROUNDDOWN($F46/$H46, 5)</f>
        <v>8.1799999999999998E-3</v>
      </c>
      <c r="J46" s="6" t="s">
        <v>7</v>
      </c>
      <c r="K46" t="s">
        <v>7</v>
      </c>
      <c r="L46" t="s">
        <v>7</v>
      </c>
      <c r="M46" t="s">
        <v>7</v>
      </c>
      <c r="N46" s="5" t="s">
        <v>7</v>
      </c>
      <c r="O46" s="7" t="s">
        <v>7</v>
      </c>
    </row>
    <row r="47" spans="1:15" x14ac:dyDescent="0.25">
      <c r="B47" s="6"/>
      <c r="C47" s="6"/>
      <c r="D47" s="6"/>
      <c r="E47" s="6"/>
      <c r="F47" s="6"/>
      <c r="G47" s="6"/>
      <c r="H47" s="6"/>
      <c r="I47" s="6"/>
      <c r="J47" s="6"/>
    </row>
    <row r="48" spans="1:15" x14ac:dyDescent="0.25">
      <c r="B48" s="6"/>
      <c r="C48" s="6"/>
      <c r="D48" s="6"/>
      <c r="E48" s="6"/>
      <c r="F48" s="6"/>
      <c r="G48" s="6"/>
      <c r="H48" s="6"/>
      <c r="I48" s="6"/>
      <c r="J48" s="6"/>
    </row>
    <row r="49" spans="1:15" x14ac:dyDescent="0.25">
      <c r="B49" s="6"/>
      <c r="C49" s="6"/>
      <c r="D49" s="6"/>
      <c r="E49" s="6"/>
      <c r="F49" s="6"/>
      <c r="G49" s="6"/>
      <c r="H49" s="6"/>
      <c r="I49" s="6"/>
      <c r="J49" s="6"/>
    </row>
    <row r="54" spans="1:15" x14ac:dyDescent="0.25">
      <c r="A54" t="s">
        <v>8</v>
      </c>
      <c r="B54" t="s">
        <v>17</v>
      </c>
      <c r="C54" t="s">
        <v>18</v>
      </c>
      <c r="D54" t="s">
        <v>19</v>
      </c>
      <c r="E54" t="s">
        <v>20</v>
      </c>
      <c r="F54" t="s">
        <v>1</v>
      </c>
      <c r="G54" t="s">
        <v>2</v>
      </c>
      <c r="H54" t="s">
        <v>4</v>
      </c>
      <c r="I54" t="s">
        <v>25</v>
      </c>
      <c r="J54" t="s">
        <v>3</v>
      </c>
      <c r="K54" t="s">
        <v>5</v>
      </c>
      <c r="L54" t="s">
        <v>26</v>
      </c>
      <c r="N54" s="5" t="s">
        <v>14</v>
      </c>
      <c r="O54" s="7" t="s">
        <v>22</v>
      </c>
    </row>
    <row r="55" spans="1:15" x14ac:dyDescent="0.25">
      <c r="A55" s="6"/>
      <c r="B55" s="6">
        <v>13000</v>
      </c>
      <c r="C55" s="6">
        <v>13001</v>
      </c>
      <c r="D55" s="6">
        <v>1000</v>
      </c>
      <c r="E55" s="6" t="s">
        <v>21</v>
      </c>
      <c r="F55" s="6" t="s">
        <v>7</v>
      </c>
      <c r="G55" s="6"/>
      <c r="H55" s="6"/>
      <c r="I55" s="6" t="s">
        <v>7</v>
      </c>
      <c r="J55" s="6"/>
    </row>
    <row r="56" spans="1:15" x14ac:dyDescent="0.25">
      <c r="A56" s="6"/>
      <c r="B56" s="6">
        <v>11702</v>
      </c>
      <c r="C56" s="6">
        <v>11703</v>
      </c>
      <c r="D56" s="6">
        <v>1000</v>
      </c>
      <c r="E56" s="6" t="s">
        <v>23</v>
      </c>
      <c r="F56" s="6">
        <f>$D56 * 0.1</f>
        <v>100</v>
      </c>
      <c r="G56" s="6">
        <f>$B56 - 2</f>
        <v>11700</v>
      </c>
      <c r="H56" s="6">
        <f>$B56 - 2</f>
        <v>11700</v>
      </c>
      <c r="I56" s="6">
        <f>ROUNDDOWN($F56/$H56, 5)</f>
        <v>8.5400000000000007E-3</v>
      </c>
      <c r="J56" s="6" t="s">
        <v>7</v>
      </c>
      <c r="K56" t="s">
        <v>7</v>
      </c>
      <c r="L56" t="s">
        <v>7</v>
      </c>
    </row>
    <row r="57" spans="1:15" x14ac:dyDescent="0.25">
      <c r="A57" s="6"/>
      <c r="B57" s="6">
        <v>11702</v>
      </c>
      <c r="C57" s="6">
        <v>11703</v>
      </c>
      <c r="D57" s="6">
        <f>$D56 - $F56</f>
        <v>900</v>
      </c>
      <c r="E57" s="6" t="s">
        <v>24</v>
      </c>
      <c r="F57" s="6">
        <f>$D57 * 0.1</f>
        <v>90</v>
      </c>
      <c r="G57" s="6">
        <f>$H56 - ($H56 * 0.01)</f>
        <v>11583</v>
      </c>
      <c r="H57" s="6">
        <f>ROUND(MIN($G57, $B57), 0) - 2</f>
        <v>11581</v>
      </c>
      <c r="I57" s="6">
        <f>ROUNDDOWN($F57/$H57, 5)</f>
        <v>7.77E-3</v>
      </c>
      <c r="J57" s="6">
        <f>$H56 + ($H56* 0.005)</f>
        <v>11758.5</v>
      </c>
      <c r="K57">
        <f>ROUND(MAX($J57,$C57), 0) + 2</f>
        <v>11761</v>
      </c>
      <c r="L57">
        <f>$I56</f>
        <v>8.5400000000000007E-3</v>
      </c>
      <c r="N57" s="5">
        <f>L57 * ($K57 - $H56)</f>
        <v>0.52094000000000007</v>
      </c>
      <c r="O57" s="7">
        <f>$N57 / $F56</f>
        <v>5.2094000000000003E-3</v>
      </c>
    </row>
    <row r="58" spans="1:15" x14ac:dyDescent="0.25">
      <c r="A58" s="6"/>
      <c r="B58" s="6">
        <v>11582</v>
      </c>
      <c r="C58" s="6">
        <v>11583</v>
      </c>
      <c r="D58" s="6">
        <f>$D57 - $F57</f>
        <v>810</v>
      </c>
      <c r="E58" s="6" t="s">
        <v>24</v>
      </c>
      <c r="F58" s="6">
        <f>$D58 * 0.1</f>
        <v>81</v>
      </c>
      <c r="G58" s="6">
        <f>$H57 - ($H57 * 0.02)</f>
        <v>11349.38</v>
      </c>
      <c r="H58" s="6">
        <f>ROUND(MIN($G58, $B58), 0) - 2</f>
        <v>11347</v>
      </c>
      <c r="I58" s="6">
        <f>ROUNDDOWN($F58/$H58, 5)</f>
        <v>7.1300000000000001E-3</v>
      </c>
      <c r="J58" s="6">
        <f>$H57 + ($H57* 0.005)</f>
        <v>11638.905000000001</v>
      </c>
      <c r="K58">
        <f>ROUND(MAX($J58,$C58), 0) + 2</f>
        <v>11641</v>
      </c>
      <c r="L58">
        <f>$I57</f>
        <v>7.77E-3</v>
      </c>
      <c r="N58" s="5">
        <f>L58 * ($K58 - $H57)</f>
        <v>0.4662</v>
      </c>
      <c r="O58" s="7">
        <f>$N58 / $F57</f>
        <v>5.1799999999999997E-3</v>
      </c>
    </row>
    <row r="59" spans="1:15" x14ac:dyDescent="0.25">
      <c r="A59" s="6"/>
      <c r="B59" s="6">
        <v>11584</v>
      </c>
      <c r="C59" s="6">
        <v>11585</v>
      </c>
      <c r="D59" s="6">
        <v>900</v>
      </c>
      <c r="E59" s="6" t="s">
        <v>23</v>
      </c>
      <c r="F59" s="6">
        <f>$D59 * 0.1</f>
        <v>90</v>
      </c>
      <c r="G59" s="6">
        <f>$K58 / 1.005</f>
        <v>11583.084577114429</v>
      </c>
      <c r="H59" s="6">
        <f>ROUND(MIN($G59, $B59), 0) - 2</f>
        <v>11581</v>
      </c>
      <c r="I59" s="6">
        <f>ROUNDDOWN($F59/$H59, 5)</f>
        <v>7.77E-3</v>
      </c>
      <c r="J59" s="6" t="s">
        <v>7</v>
      </c>
      <c r="K59" t="s">
        <v>7</v>
      </c>
      <c r="L59" t="s">
        <v>7</v>
      </c>
      <c r="M59" t="s">
        <v>7</v>
      </c>
      <c r="N59" s="5" t="s">
        <v>7</v>
      </c>
      <c r="O59" s="7" t="s">
        <v>7</v>
      </c>
    </row>
  </sheetData>
  <pageMargins left="0.7" right="0.7" top="0.75" bottom="0.75" header="0.3" footer="0.3"/>
  <pageSetup orientation="portrait" horizontalDpi="300" verticalDpi="300" r:id="rId1"/>
  <ignoredErrors>
    <ignoredError sqref="J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workbookViewId="0">
      <selection activeCell="F2" sqref="F2"/>
    </sheetView>
  </sheetViews>
  <sheetFormatPr defaultRowHeight="13.2" x14ac:dyDescent="0.25"/>
  <cols>
    <col min="1" max="1" width="23.44140625" bestFit="1" customWidth="1"/>
    <col min="2" max="2" width="26" customWidth="1"/>
    <col min="5" max="5" width="15" customWidth="1"/>
    <col min="6" max="6" width="11.33203125" customWidth="1"/>
    <col min="8" max="8" width="17.33203125" bestFit="1" customWidth="1"/>
    <col min="11" max="11" width="14.77734375" customWidth="1"/>
    <col min="12" max="12" width="15.33203125" customWidth="1"/>
  </cols>
  <sheetData>
    <row r="1" spans="1:14" x14ac:dyDescent="0.25">
      <c r="A1" s="1" t="s">
        <v>10</v>
      </c>
      <c r="B1" s="2" t="s">
        <v>11</v>
      </c>
      <c r="E1" s="2" t="s">
        <v>12</v>
      </c>
      <c r="F1" s="5">
        <v>11700</v>
      </c>
      <c r="H1" s="2" t="s">
        <v>16</v>
      </c>
      <c r="K1" s="2" t="s">
        <v>13</v>
      </c>
      <c r="L1" s="2" t="s">
        <v>15</v>
      </c>
      <c r="M1" s="2" t="s">
        <v>27</v>
      </c>
      <c r="N1" s="2" t="s">
        <v>14</v>
      </c>
    </row>
    <row r="2" spans="1:14" x14ac:dyDescent="0.25">
      <c r="A2" s="3">
        <v>5.0000000000000001E-3</v>
      </c>
      <c r="B2" s="4">
        <v>5.0000000000000001E-3</v>
      </c>
      <c r="F2" s="5">
        <f>$F1 - ($F1 * $A2)</f>
        <v>11641.5</v>
      </c>
      <c r="H2" s="4">
        <f>($F$1 - $F2) / $F$1</f>
        <v>5.0000000000000001E-3</v>
      </c>
      <c r="K2" s="5">
        <v>1000</v>
      </c>
      <c r="L2" s="5">
        <f>$K2 * 0.1</f>
        <v>100</v>
      </c>
      <c r="M2">
        <f>$L2/$F2</f>
        <v>8.5899583387020577E-3</v>
      </c>
      <c r="N2" s="5">
        <f>$L2 *  $B2</f>
        <v>0.5</v>
      </c>
    </row>
    <row r="3" spans="1:14" x14ac:dyDescent="0.25">
      <c r="A3" s="4">
        <v>0.01</v>
      </c>
      <c r="B3" s="4">
        <v>5.0000000000000001E-3</v>
      </c>
      <c r="F3" s="5">
        <f t="shared" ref="F3:F22" si="0">$F2 - ($F2 * $A3)</f>
        <v>11525.084999999999</v>
      </c>
      <c r="H3" s="4">
        <f t="shared" ref="H3:H22" si="1">($F$1 - $F3) / $F$1</f>
        <v>1.4950000000000074E-2</v>
      </c>
      <c r="K3" s="5">
        <f>$K2-($K2 * 0.1)</f>
        <v>900</v>
      </c>
      <c r="L3" s="5">
        <f t="shared" ref="L3:L22" si="2">$K3 * 0.1</f>
        <v>90</v>
      </c>
      <c r="M3">
        <f t="shared" ref="M3:M22" si="3">$L3/$F3</f>
        <v>7.8090530351836891E-3</v>
      </c>
      <c r="N3" s="5">
        <f t="shared" ref="N3:N22" si="4">$L3 *  $B3</f>
        <v>0.45</v>
      </c>
    </row>
    <row r="4" spans="1:14" x14ac:dyDescent="0.25">
      <c r="A4" s="4">
        <v>0.02</v>
      </c>
      <c r="B4" s="4">
        <v>0.01</v>
      </c>
      <c r="F4" s="5">
        <f t="shared" si="0"/>
        <v>11294.583299999998</v>
      </c>
      <c r="H4" s="4">
        <f t="shared" si="1"/>
        <v>3.4651000000000133E-2</v>
      </c>
      <c r="K4" s="5">
        <f t="shared" ref="K4:K22" si="5">$K3-($K3 * 0.1)</f>
        <v>810</v>
      </c>
      <c r="L4" s="5">
        <f t="shared" si="2"/>
        <v>81</v>
      </c>
      <c r="M4">
        <f t="shared" si="3"/>
        <v>7.1715793180258374E-3</v>
      </c>
      <c r="N4" s="5">
        <f t="shared" si="4"/>
        <v>0.81</v>
      </c>
    </row>
    <row r="5" spans="1:14" x14ac:dyDescent="0.25">
      <c r="A5" s="3">
        <v>5.0000000000000001E-3</v>
      </c>
      <c r="B5" s="4">
        <v>5.0000000000000001E-3</v>
      </c>
      <c r="F5" s="5">
        <f t="shared" si="0"/>
        <v>11238.110383499998</v>
      </c>
      <c r="H5" s="4">
        <f t="shared" si="1"/>
        <v>3.9477745000000203E-2</v>
      </c>
      <c r="K5" s="5">
        <f t="shared" si="5"/>
        <v>729</v>
      </c>
      <c r="L5" s="5">
        <f t="shared" si="2"/>
        <v>72.900000000000006</v>
      </c>
      <c r="M5">
        <f t="shared" si="3"/>
        <v>6.4868556645459848E-3</v>
      </c>
      <c r="N5" s="5">
        <f t="shared" si="4"/>
        <v>0.36450000000000005</v>
      </c>
    </row>
    <row r="6" spans="1:14" x14ac:dyDescent="0.25">
      <c r="A6" s="4">
        <v>0.01</v>
      </c>
      <c r="B6" s="4">
        <v>5.0000000000000001E-3</v>
      </c>
      <c r="F6" s="5">
        <f t="shared" si="0"/>
        <v>11125.729279664998</v>
      </c>
      <c r="H6" s="4">
        <f t="shared" si="1"/>
        <v>4.9082967550000162E-2</v>
      </c>
      <c r="K6" s="5">
        <f t="shared" si="5"/>
        <v>656.1</v>
      </c>
      <c r="L6" s="5">
        <f t="shared" si="2"/>
        <v>65.61</v>
      </c>
      <c r="M6">
        <f t="shared" si="3"/>
        <v>5.8971415132236214E-3</v>
      </c>
      <c r="N6" s="5">
        <f t="shared" si="4"/>
        <v>0.32805000000000001</v>
      </c>
    </row>
    <row r="7" spans="1:14" x14ac:dyDescent="0.25">
      <c r="A7" s="4">
        <v>0.02</v>
      </c>
      <c r="B7" s="4">
        <v>0.01</v>
      </c>
      <c r="F7" s="5">
        <f t="shared" si="0"/>
        <v>10903.214694071698</v>
      </c>
      <c r="H7" s="4">
        <f t="shared" si="1"/>
        <v>6.8101308199000218E-2</v>
      </c>
      <c r="K7" s="5">
        <f t="shared" si="5"/>
        <v>590.49</v>
      </c>
      <c r="L7" s="5">
        <f t="shared" si="2"/>
        <v>59.049000000000007</v>
      </c>
      <c r="M7">
        <f t="shared" si="3"/>
        <v>5.4157422060216939E-3</v>
      </c>
      <c r="N7" s="5">
        <f t="shared" si="4"/>
        <v>0.59049000000000007</v>
      </c>
    </row>
    <row r="8" spans="1:14" x14ac:dyDescent="0.25">
      <c r="A8" s="3">
        <v>5.0000000000000001E-3</v>
      </c>
      <c r="B8" s="4">
        <v>5.0000000000000001E-3</v>
      </c>
      <c r="F8" s="5">
        <f t="shared" si="0"/>
        <v>10848.698620601339</v>
      </c>
      <c r="H8" s="4">
        <f t="shared" si="1"/>
        <v>7.276080165800522E-2</v>
      </c>
      <c r="K8" s="5">
        <f t="shared" si="5"/>
        <v>531.44100000000003</v>
      </c>
      <c r="L8" s="5">
        <f t="shared" si="2"/>
        <v>53.144100000000009</v>
      </c>
      <c r="M8">
        <f t="shared" si="3"/>
        <v>4.8986612918789198E-3</v>
      </c>
      <c r="N8" s="5">
        <f t="shared" si="4"/>
        <v>0.26572050000000003</v>
      </c>
    </row>
    <row r="9" spans="1:14" x14ac:dyDescent="0.25">
      <c r="A9" s="4">
        <v>0.01</v>
      </c>
      <c r="B9" s="4">
        <v>5.0000000000000001E-3</v>
      </c>
      <c r="F9" s="5">
        <f t="shared" si="0"/>
        <v>10740.211634395326</v>
      </c>
      <c r="H9" s="4">
        <f t="shared" si="1"/>
        <v>8.2033193641425153E-2</v>
      </c>
      <c r="K9" s="5">
        <f t="shared" si="5"/>
        <v>478.29690000000005</v>
      </c>
      <c r="L9" s="5">
        <f t="shared" si="2"/>
        <v>47.829690000000006</v>
      </c>
      <c r="M9">
        <f t="shared" si="3"/>
        <v>4.4533284471626544E-3</v>
      </c>
      <c r="N9" s="5">
        <f t="shared" si="4"/>
        <v>0.23914845000000004</v>
      </c>
    </row>
    <row r="10" spans="1:14" x14ac:dyDescent="0.25">
      <c r="A10" s="4">
        <v>0.02</v>
      </c>
      <c r="B10" s="4">
        <v>0.01</v>
      </c>
      <c r="F10" s="5">
        <f t="shared" si="0"/>
        <v>10525.40740170742</v>
      </c>
      <c r="H10" s="4">
        <f t="shared" si="1"/>
        <v>0.10039252976859658</v>
      </c>
      <c r="K10" s="5">
        <f t="shared" si="5"/>
        <v>430.46721000000002</v>
      </c>
      <c r="L10" s="5">
        <f t="shared" si="2"/>
        <v>43.046721000000005</v>
      </c>
      <c r="M10">
        <f t="shared" si="3"/>
        <v>4.0897914310677429E-3</v>
      </c>
      <c r="N10" s="5">
        <f t="shared" si="4"/>
        <v>0.43046721000000004</v>
      </c>
    </row>
    <row r="11" spans="1:14" x14ac:dyDescent="0.25">
      <c r="A11" s="3">
        <v>5.0000000000000001E-3</v>
      </c>
      <c r="B11" s="4">
        <v>5.0000000000000001E-3</v>
      </c>
      <c r="F11" s="5">
        <f t="shared" si="0"/>
        <v>10472.780364698883</v>
      </c>
      <c r="H11" s="4">
        <f t="shared" si="1"/>
        <v>0.10489056711975357</v>
      </c>
      <c r="K11" s="5">
        <f t="shared" si="5"/>
        <v>387.42048900000003</v>
      </c>
      <c r="L11" s="5">
        <f t="shared" si="2"/>
        <v>38.742048900000007</v>
      </c>
      <c r="M11">
        <f t="shared" si="3"/>
        <v>3.699308832121577E-3</v>
      </c>
      <c r="N11" s="5">
        <f t="shared" si="4"/>
        <v>0.19371024450000005</v>
      </c>
    </row>
    <row r="12" spans="1:14" x14ac:dyDescent="0.25">
      <c r="A12" s="4">
        <v>0.01</v>
      </c>
      <c r="B12" s="4">
        <v>5.0000000000000001E-3</v>
      </c>
      <c r="F12" s="5">
        <f t="shared" si="0"/>
        <v>10368.052561051894</v>
      </c>
      <c r="H12" s="4">
        <f t="shared" si="1"/>
        <v>0.11384166144855604</v>
      </c>
      <c r="K12" s="5">
        <f t="shared" si="5"/>
        <v>348.67844010000005</v>
      </c>
      <c r="L12" s="5">
        <f t="shared" si="2"/>
        <v>34.867844010000006</v>
      </c>
      <c r="M12">
        <f t="shared" si="3"/>
        <v>3.3630080292014336E-3</v>
      </c>
      <c r="N12" s="5">
        <f t="shared" si="4"/>
        <v>0.17433922005000002</v>
      </c>
    </row>
    <row r="13" spans="1:14" x14ac:dyDescent="0.25">
      <c r="A13" s="4">
        <v>0.02</v>
      </c>
      <c r="B13" s="4">
        <v>0.01</v>
      </c>
      <c r="F13" s="5">
        <f t="shared" si="0"/>
        <v>10160.691509830856</v>
      </c>
      <c r="H13" s="4">
        <f t="shared" si="1"/>
        <v>0.13156482821958493</v>
      </c>
      <c r="K13" s="5">
        <f t="shared" si="5"/>
        <v>313.81059609000005</v>
      </c>
      <c r="L13" s="5">
        <f t="shared" si="2"/>
        <v>31.381059609000005</v>
      </c>
      <c r="M13">
        <f t="shared" si="3"/>
        <v>3.0884767615115207E-3</v>
      </c>
      <c r="N13" s="5">
        <f t="shared" si="4"/>
        <v>0.31381059609000006</v>
      </c>
    </row>
    <row r="14" spans="1:14" x14ac:dyDescent="0.25">
      <c r="A14" s="3">
        <v>5.0000000000000001E-3</v>
      </c>
      <c r="B14" s="4">
        <v>5.0000000000000001E-3</v>
      </c>
      <c r="F14" s="5">
        <f t="shared" si="0"/>
        <v>10109.888052281702</v>
      </c>
      <c r="H14" s="4">
        <f t="shared" si="1"/>
        <v>0.13590700407848705</v>
      </c>
      <c r="K14" s="5">
        <f t="shared" si="5"/>
        <v>282.42953648100001</v>
      </c>
      <c r="L14" s="5">
        <f t="shared" si="2"/>
        <v>28.242953648100002</v>
      </c>
      <c r="M14">
        <f t="shared" si="3"/>
        <v>2.7935970707139378E-3</v>
      </c>
      <c r="N14" s="5">
        <f t="shared" si="4"/>
        <v>0.14121476824050003</v>
      </c>
    </row>
    <row r="15" spans="1:14" x14ac:dyDescent="0.25">
      <c r="A15" s="4">
        <v>0.01</v>
      </c>
      <c r="B15" s="4">
        <v>5.0000000000000001E-3</v>
      </c>
      <c r="F15" s="5">
        <f t="shared" si="0"/>
        <v>10008.789171758885</v>
      </c>
      <c r="H15" s="4">
        <f t="shared" si="1"/>
        <v>0.14454793403770216</v>
      </c>
      <c r="K15" s="5">
        <f t="shared" si="5"/>
        <v>254.1865828329</v>
      </c>
      <c r="L15" s="5">
        <f t="shared" si="2"/>
        <v>25.41865828329</v>
      </c>
      <c r="M15">
        <f t="shared" si="3"/>
        <v>2.5396337006490344E-3</v>
      </c>
      <c r="N15" s="5">
        <f t="shared" si="4"/>
        <v>0.12709329141645001</v>
      </c>
    </row>
    <row r="16" spans="1:14" x14ac:dyDescent="0.25">
      <c r="A16" s="4">
        <v>0.02</v>
      </c>
      <c r="B16" s="4">
        <v>0.01</v>
      </c>
      <c r="F16" s="5">
        <f t="shared" si="0"/>
        <v>9808.6133883237071</v>
      </c>
      <c r="H16" s="4">
        <f t="shared" si="1"/>
        <v>0.16165697535694812</v>
      </c>
      <c r="K16" s="5">
        <f t="shared" si="5"/>
        <v>228.76792454961</v>
      </c>
      <c r="L16" s="5">
        <f t="shared" si="2"/>
        <v>22.876792454961002</v>
      </c>
      <c r="M16">
        <f t="shared" si="3"/>
        <v>2.3323166638613583E-3</v>
      </c>
      <c r="N16" s="5">
        <f t="shared" si="4"/>
        <v>0.22876792454961004</v>
      </c>
    </row>
    <row r="17" spans="1:14" x14ac:dyDescent="0.25">
      <c r="A17" s="3">
        <v>5.0000000000000001E-3</v>
      </c>
      <c r="B17" s="4">
        <v>5.0000000000000001E-3</v>
      </c>
      <c r="F17" s="5">
        <f t="shared" si="0"/>
        <v>9759.5703213820889</v>
      </c>
      <c r="H17" s="4">
        <f t="shared" si="1"/>
        <v>0.16584869048016335</v>
      </c>
      <c r="K17" s="5">
        <f t="shared" si="5"/>
        <v>205.89113209464901</v>
      </c>
      <c r="L17" s="5">
        <f t="shared" si="2"/>
        <v>20.589113209464902</v>
      </c>
      <c r="M17">
        <f>$L17/$F17</f>
        <v>2.1096331632916806E-3</v>
      </c>
      <c r="N17" s="5">
        <f>$L17 *  $B17</f>
        <v>0.10294556604732451</v>
      </c>
    </row>
    <row r="18" spans="1:14" x14ac:dyDescent="0.25">
      <c r="A18" s="4">
        <v>0.01</v>
      </c>
      <c r="B18" s="4">
        <v>5.0000000000000001E-3</v>
      </c>
      <c r="F18" s="5">
        <f t="shared" si="0"/>
        <v>9661.9746181682676</v>
      </c>
      <c r="H18" s="4">
        <f t="shared" si="1"/>
        <v>0.17419020357536175</v>
      </c>
      <c r="K18" s="5">
        <f t="shared" si="5"/>
        <v>185.30201888518411</v>
      </c>
      <c r="L18" s="5">
        <f t="shared" si="2"/>
        <v>18.530201888518413</v>
      </c>
      <c r="M18">
        <f t="shared" si="3"/>
        <v>1.9178483302651646E-3</v>
      </c>
      <c r="N18" s="5">
        <f t="shared" si="4"/>
        <v>9.2651009442592067E-2</v>
      </c>
    </row>
    <row r="19" spans="1:14" x14ac:dyDescent="0.25">
      <c r="A19" s="4">
        <v>0.02</v>
      </c>
      <c r="B19" s="4">
        <v>0.01</v>
      </c>
      <c r="F19" s="5">
        <f t="shared" si="0"/>
        <v>9468.7351258049021</v>
      </c>
      <c r="H19" s="4">
        <f t="shared" si="1"/>
        <v>0.19070639950385451</v>
      </c>
      <c r="K19" s="5">
        <f t="shared" si="5"/>
        <v>166.77181699666571</v>
      </c>
      <c r="L19" s="5">
        <f t="shared" si="2"/>
        <v>16.677181699666573</v>
      </c>
      <c r="M19">
        <f t="shared" si="3"/>
        <v>1.7612892828965799E-3</v>
      </c>
      <c r="N19" s="5">
        <f t="shared" si="4"/>
        <v>0.16677181699666574</v>
      </c>
    </row>
    <row r="20" spans="1:14" x14ac:dyDescent="0.25">
      <c r="A20" s="3">
        <v>5.0000000000000001E-3</v>
      </c>
      <c r="B20" s="4">
        <v>5.0000000000000001E-3</v>
      </c>
      <c r="F20" s="5">
        <f t="shared" si="0"/>
        <v>9421.3914501758773</v>
      </c>
      <c r="H20" s="4">
        <f t="shared" si="1"/>
        <v>0.19475286750633528</v>
      </c>
      <c r="K20" s="5">
        <f t="shared" si="5"/>
        <v>150.09463529699914</v>
      </c>
      <c r="L20" s="5">
        <f t="shared" si="2"/>
        <v>15.009463529699914</v>
      </c>
      <c r="M20">
        <f t="shared" si="3"/>
        <v>1.5931259845295696E-3</v>
      </c>
      <c r="N20" s="5">
        <f t="shared" si="4"/>
        <v>7.5047317648499576E-2</v>
      </c>
    </row>
    <row r="21" spans="1:14" x14ac:dyDescent="0.25">
      <c r="A21" s="4">
        <v>0.01</v>
      </c>
      <c r="B21" s="4">
        <v>5.0000000000000001E-3</v>
      </c>
      <c r="F21" s="5">
        <f t="shared" si="0"/>
        <v>9327.1775356741182</v>
      </c>
      <c r="H21" s="4">
        <f t="shared" si="1"/>
        <v>0.20280533883127194</v>
      </c>
      <c r="K21" s="5">
        <f t="shared" si="5"/>
        <v>135.08517176729924</v>
      </c>
      <c r="L21" s="5">
        <f t="shared" si="2"/>
        <v>13.508517176729924</v>
      </c>
      <c r="M21">
        <f>$L21/$F21</f>
        <v>1.4482963495723363E-3</v>
      </c>
      <c r="N21" s="5">
        <f t="shared" si="4"/>
        <v>6.7542585883649628E-2</v>
      </c>
    </row>
    <row r="22" spans="1:14" x14ac:dyDescent="0.25">
      <c r="A22" s="4">
        <v>0.02</v>
      </c>
      <c r="B22" s="4">
        <v>0.01</v>
      </c>
      <c r="F22" s="5">
        <f t="shared" si="0"/>
        <v>9140.6339849606356</v>
      </c>
      <c r="H22" s="4">
        <f t="shared" si="1"/>
        <v>0.21874923205464653</v>
      </c>
      <c r="K22" s="5">
        <f t="shared" si="5"/>
        <v>121.57665459056932</v>
      </c>
      <c r="L22" s="5">
        <f t="shared" si="2"/>
        <v>12.157665459056933</v>
      </c>
      <c r="M22">
        <f t="shared" si="3"/>
        <v>1.3300680761378599E-3</v>
      </c>
      <c r="N22" s="5">
        <f t="shared" si="4"/>
        <v>0.12157665459056934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Data</vt:lpstr>
      <vt:lpstr>Sample Data</vt:lpstr>
    </vt:vector>
  </TitlesOfParts>
  <Company>Michaels Energy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Brubaker</dc:creator>
  <cp:lastModifiedBy>Ryan Brubaker</cp:lastModifiedBy>
  <dcterms:created xsi:type="dcterms:W3CDTF">2016-12-20T18:58:52Z</dcterms:created>
  <dcterms:modified xsi:type="dcterms:W3CDTF">2018-02-25T00:29:20Z</dcterms:modified>
</cp:coreProperties>
</file>