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mbrubaker\Dropbox\trader\test\"/>
    </mc:Choice>
  </mc:AlternateContent>
  <bookViews>
    <workbookView xWindow="0" yWindow="0" windowWidth="28800" windowHeight="12468"/>
  </bookViews>
  <sheets>
    <sheet name="Test Data" sheetId="3" r:id="rId1"/>
    <sheet name="Sample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3" l="1"/>
  <c r="F59" i="3"/>
  <c r="F58" i="3"/>
  <c r="F57" i="3"/>
  <c r="F56" i="3"/>
  <c r="G57" i="3"/>
  <c r="G46" i="3"/>
  <c r="G45" i="3"/>
  <c r="G44" i="3"/>
  <c r="G43" i="3"/>
  <c r="F46" i="3"/>
  <c r="F45" i="3"/>
  <c r="F44" i="3"/>
  <c r="F43" i="3"/>
  <c r="F34" i="3"/>
  <c r="F24" i="3"/>
  <c r="F23" i="3"/>
  <c r="F22" i="3"/>
  <c r="F21" i="3"/>
  <c r="F20" i="3"/>
  <c r="F19" i="3"/>
  <c r="F18" i="3"/>
  <c r="G19" i="3"/>
  <c r="G9" i="3"/>
  <c r="G8" i="3"/>
  <c r="G7" i="3"/>
  <c r="G6" i="3"/>
  <c r="G5" i="3"/>
  <c r="G4" i="3"/>
  <c r="F9" i="3"/>
  <c r="F8" i="3"/>
  <c r="F7" i="3"/>
  <c r="F6" i="3"/>
  <c r="F5" i="3"/>
  <c r="F4" i="3"/>
  <c r="F3" i="3"/>
  <c r="L11" i="2" l="1"/>
  <c r="L10" i="2"/>
  <c r="L9" i="2"/>
  <c r="L8" i="2"/>
  <c r="L7" i="2"/>
  <c r="L6" i="2"/>
  <c r="L3" i="2"/>
  <c r="L2" i="2"/>
  <c r="K3" i="2" l="1"/>
  <c r="J57" i="3" l="1"/>
  <c r="K57" i="3" s="1"/>
  <c r="H56" i="3"/>
  <c r="I56" i="3" s="1"/>
  <c r="L57" i="3" s="1"/>
  <c r="G56" i="3"/>
  <c r="D57" i="3"/>
  <c r="H43" i="3"/>
  <c r="H44" i="3" s="1"/>
  <c r="I43" i="3"/>
  <c r="L44" i="3" s="1"/>
  <c r="H34" i="3"/>
  <c r="G34" i="3"/>
  <c r="H18" i="3"/>
  <c r="H19" i="3" s="1"/>
  <c r="G20" i="3" s="1"/>
  <c r="G18" i="3"/>
  <c r="N57" i="3" l="1"/>
  <c r="O57" i="3" s="1"/>
  <c r="H57" i="3"/>
  <c r="J45" i="3"/>
  <c r="K45" i="3" s="1"/>
  <c r="H45" i="3"/>
  <c r="D44" i="3"/>
  <c r="J44" i="3"/>
  <c r="K44" i="3" s="1"/>
  <c r="N44" i="3" s="1"/>
  <c r="O44" i="3" s="1"/>
  <c r="J19" i="3"/>
  <c r="K19" i="3" s="1"/>
  <c r="I18" i="3"/>
  <c r="L19" i="3" s="1"/>
  <c r="N19" i="3" s="1"/>
  <c r="O19" i="3" s="1"/>
  <c r="J20" i="3"/>
  <c r="K20" i="3" s="1"/>
  <c r="H20" i="3"/>
  <c r="D19" i="3"/>
  <c r="H3" i="3"/>
  <c r="I3" i="3" s="1"/>
  <c r="L4" i="3" s="1"/>
  <c r="G3" i="3"/>
  <c r="D4" i="3"/>
  <c r="H46" i="3" l="1"/>
  <c r="I46" i="3" s="1"/>
  <c r="J21" i="3"/>
  <c r="G21" i="3"/>
  <c r="I57" i="3"/>
  <c r="L58" i="3" s="1"/>
  <c r="D58" i="3"/>
  <c r="H58" i="3"/>
  <c r="J58" i="3"/>
  <c r="K58" i="3" s="1"/>
  <c r="I44" i="3"/>
  <c r="L45" i="3" s="1"/>
  <c r="N45" i="3" s="1"/>
  <c r="O45" i="3" s="1"/>
  <c r="H4" i="3"/>
  <c r="I4" i="3" s="1"/>
  <c r="L5" i="3" s="1"/>
  <c r="J4" i="3"/>
  <c r="K4" i="3" s="1"/>
  <c r="N4" i="3" s="1"/>
  <c r="O4" i="3" s="1"/>
  <c r="I34" i="3"/>
  <c r="I19" i="3"/>
  <c r="L20" i="3" s="1"/>
  <c r="N20" i="3" s="1"/>
  <c r="O20" i="3" s="1"/>
  <c r="H21" i="3"/>
  <c r="K21" i="3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H16" i="2" s="1"/>
  <c r="G59" i="3" l="1"/>
  <c r="H59" i="3" s="1"/>
  <c r="I59" i="3" s="1"/>
  <c r="J22" i="3"/>
  <c r="G22" i="3"/>
  <c r="H22" i="3" s="1"/>
  <c r="D5" i="3"/>
  <c r="M2" i="2"/>
  <c r="F17" i="2"/>
  <c r="H2" i="2"/>
  <c r="K4" i="2"/>
  <c r="L4" i="2" s="1"/>
  <c r="H4" i="2"/>
  <c r="N2" i="2"/>
  <c r="H3" i="2"/>
  <c r="I58" i="3"/>
  <c r="N58" i="3"/>
  <c r="O58" i="3" s="1"/>
  <c r="D45" i="3"/>
  <c r="H5" i="3"/>
  <c r="J5" i="3"/>
  <c r="K5" i="3" s="1"/>
  <c r="N5" i="3" s="1"/>
  <c r="O5" i="3" s="1"/>
  <c r="K22" i="3"/>
  <c r="D20" i="3"/>
  <c r="H10" i="2"/>
  <c r="H13" i="2"/>
  <c r="H5" i="2"/>
  <c r="H15" i="2"/>
  <c r="H11" i="2"/>
  <c r="H7" i="2"/>
  <c r="H14" i="2"/>
  <c r="H6" i="2"/>
  <c r="H9" i="2"/>
  <c r="H12" i="2"/>
  <c r="H8" i="2"/>
  <c r="J23" i="3" l="1"/>
  <c r="G23" i="3"/>
  <c r="H23" i="3" s="1"/>
  <c r="J6" i="3"/>
  <c r="D6" i="3"/>
  <c r="N4" i="2"/>
  <c r="H17" i="2"/>
  <c r="F18" i="2"/>
  <c r="M3" i="2"/>
  <c r="N3" i="2"/>
  <c r="I45" i="3"/>
  <c r="K6" i="3"/>
  <c r="H6" i="3"/>
  <c r="D7" i="3"/>
  <c r="I5" i="3"/>
  <c r="L6" i="3" s="1"/>
  <c r="I20" i="3"/>
  <c r="L21" i="3" s="1"/>
  <c r="N21" i="3" s="1"/>
  <c r="O21" i="3" s="1"/>
  <c r="K23" i="3"/>
  <c r="J24" i="3" l="1"/>
  <c r="G24" i="3"/>
  <c r="H24" i="3" s="1"/>
  <c r="J7" i="3"/>
  <c r="H7" i="3"/>
  <c r="N6" i="3"/>
  <c r="O6" i="3" s="1"/>
  <c r="K5" i="2"/>
  <c r="L5" i="2" s="1"/>
  <c r="M4" i="2"/>
  <c r="F19" i="2"/>
  <c r="H18" i="2"/>
  <c r="D8" i="3"/>
  <c r="I6" i="3"/>
  <c r="L7" i="3" s="1"/>
  <c r="K7" i="3"/>
  <c r="K24" i="3"/>
  <c r="D21" i="3"/>
  <c r="J8" i="3" l="1"/>
  <c r="F20" i="2"/>
  <c r="H19" i="2"/>
  <c r="N7" i="3"/>
  <c r="O7" i="3" s="1"/>
  <c r="K8" i="3"/>
  <c r="H8" i="3"/>
  <c r="I7" i="3"/>
  <c r="L8" i="3" s="1"/>
  <c r="I21" i="3"/>
  <c r="L22" i="3" s="1"/>
  <c r="N22" i="3" s="1"/>
  <c r="O22" i="3" s="1"/>
  <c r="J9" i="3" l="1"/>
  <c r="H9" i="3"/>
  <c r="I8" i="3"/>
  <c r="L9" i="3" s="1"/>
  <c r="K6" i="2"/>
  <c r="N5" i="2"/>
  <c r="M5" i="2"/>
  <c r="F21" i="2"/>
  <c r="H20" i="2"/>
  <c r="D22" i="3"/>
  <c r="I22" i="3" s="1"/>
  <c r="L23" i="3" s="1"/>
  <c r="N23" i="3" s="1"/>
  <c r="O23" i="3" s="1"/>
  <c r="D9" i="3"/>
  <c r="N8" i="3"/>
  <c r="O8" i="3" s="1"/>
  <c r="K9" i="3"/>
  <c r="N9" i="3" s="1"/>
  <c r="O9" i="3" s="1"/>
  <c r="I9" i="3" l="1"/>
  <c r="K7" i="2"/>
  <c r="F22" i="2"/>
  <c r="H22" i="2" s="1"/>
  <c r="H21" i="2"/>
  <c r="D23" i="3"/>
  <c r="I23" i="3" s="1"/>
  <c r="L24" i="3" s="1"/>
  <c r="N24" i="3" s="1"/>
  <c r="O24" i="3" s="1"/>
  <c r="K8" i="2" l="1"/>
  <c r="M6" i="2"/>
  <c r="N6" i="2"/>
  <c r="D24" i="3"/>
  <c r="I24" i="3" s="1"/>
  <c r="K9" i="2" l="1"/>
  <c r="M7" i="2"/>
  <c r="N7" i="2"/>
  <c r="K10" i="2" l="1"/>
  <c r="N8" i="2"/>
  <c r="M8" i="2"/>
  <c r="K11" i="2" l="1"/>
  <c r="M9" i="2"/>
  <c r="N9" i="2"/>
  <c r="K12" i="2" l="1"/>
  <c r="L12" i="2" s="1"/>
  <c r="M10" i="2"/>
  <c r="N10" i="2"/>
  <c r="K13" i="2" l="1"/>
  <c r="L13" i="2" s="1"/>
  <c r="M11" i="2"/>
  <c r="N11" i="2"/>
  <c r="K14" i="2" l="1"/>
  <c r="L14" i="2" s="1"/>
  <c r="M12" i="2"/>
  <c r="N12" i="2"/>
  <c r="K15" i="2" l="1"/>
  <c r="L15" i="2" s="1"/>
  <c r="M13" i="2"/>
  <c r="N13" i="2"/>
  <c r="K16" i="2" l="1"/>
  <c r="L16" i="2" s="1"/>
  <c r="N14" i="2"/>
  <c r="M14" i="2"/>
  <c r="K17" i="2" l="1"/>
  <c r="L17" i="2" s="1"/>
  <c r="M15" i="2"/>
  <c r="N15" i="2"/>
  <c r="K18" i="2" l="1"/>
  <c r="L18" i="2" s="1"/>
  <c r="M16" i="2"/>
  <c r="N16" i="2"/>
  <c r="K19" i="2" l="1"/>
  <c r="L19" i="2" s="1"/>
  <c r="N17" i="2"/>
  <c r="M17" i="2"/>
  <c r="K20" i="2" l="1"/>
  <c r="L20" i="2" s="1"/>
  <c r="M18" i="2"/>
  <c r="N18" i="2"/>
  <c r="K21" i="2" l="1"/>
  <c r="L21" i="2" s="1"/>
  <c r="M19" i="2"/>
  <c r="N19" i="2"/>
  <c r="K22" i="2" l="1"/>
  <c r="L22" i="2" s="1"/>
  <c r="M20" i="2"/>
  <c r="N20" i="2"/>
  <c r="N22" i="2" l="1"/>
  <c r="M22" i="2"/>
  <c r="M21" i="2"/>
  <c r="N21" i="2"/>
</calcChain>
</file>

<file path=xl/sharedStrings.xml><?xml version="1.0" encoding="utf-8"?>
<sst xmlns="http://schemas.openxmlformats.org/spreadsheetml/2006/main" count="162" uniqueCount="29">
  <si>
    <t>runTestForSeriesOfBuysUsingPricesOfPreviousOrdersToDriveNewLimits</t>
  </si>
  <si>
    <t>Order $</t>
  </si>
  <si>
    <t>Target Buy Prices</t>
  </si>
  <si>
    <t>Target Sell Prices</t>
  </si>
  <si>
    <t>Final Buy Price</t>
  </si>
  <si>
    <t>Final Sell Price</t>
  </si>
  <si>
    <t>runTestForSeriesOfBuysUsingMarketPricesToDriveNewLimits</t>
  </si>
  <si>
    <t>-</t>
  </si>
  <si>
    <t>runTestForSeriesOfBuysThenASellUsingPricesOfPreviousOrdersToDriveNewLimits</t>
  </si>
  <si>
    <t>runTestForSeriesOfBuysThenASellUsingMarketPricesToDriveNewLimits</t>
  </si>
  <si>
    <t>Buy percentage triggers</t>
  </si>
  <si>
    <t>Sell percentage Triggers</t>
  </si>
  <si>
    <t>Bitcoin Price</t>
  </si>
  <si>
    <t>Available $</t>
  </si>
  <si>
    <t>Profit</t>
  </si>
  <si>
    <t>Purchase Price</t>
  </si>
  <si>
    <t>Total % Decrease</t>
  </si>
  <si>
    <t>Bid</t>
  </si>
  <si>
    <t>Ask</t>
  </si>
  <si>
    <t>$ Available</t>
  </si>
  <si>
    <t>Action</t>
  </si>
  <si>
    <t>None</t>
  </si>
  <si>
    <t>Profit %</t>
  </si>
  <si>
    <t>Buy</t>
  </si>
  <si>
    <t>Sell/Buy</t>
  </si>
  <si>
    <t>Buy Order Size</t>
  </si>
  <si>
    <t>Sell Order Size</t>
  </si>
  <si>
    <t># Shares</t>
  </si>
  <si>
    <t>runTestForInitialBuyAfterBasePercentageDropFromHighestPriceSeen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</si>
</sst>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%"/>
  </numFmts>
  <fonts count="7" x14ac:knownFonts="1"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C6E687"/>
        <bgColor indexed="64"/>
      </patternFill>
    </fill>
    <fill>
      <patternFill patternType="solid">
        <fgColor rgb="FF2CAF2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D7AC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3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Border="0" applyAlignment="0" applyProtection="0">
      <alignment wrapText="1"/>
    </xf>
    <xf numFmtId="0" fontId="4" fillId="6" borderId="0" applyNumberFormat="0" applyBorder="0" applyAlignment="0" applyProtection="0">
      <alignment wrapText="1"/>
    </xf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4" fontId="1" fillId="0" borderId="0" applyFill="0" applyBorder="0" applyProtection="0">
      <alignment horizontal="center"/>
    </xf>
    <xf numFmtId="3" fontId="1" fillId="0" borderId="0" applyFill="0" applyBorder="0" applyProtection="0">
      <alignment horizontal="center"/>
    </xf>
  </cellStyleXfs>
  <cellXfs count="10">
    <xf numFmtId="0" fontId="0" fillId="0" borderId="0" xfId="0"/>
    <xf numFmtId="0" fontId="5" fillId="0" borderId="0" xfId="0" applyFont="1"/>
    <xf numFmtId="0" fontId="6" fillId="0" borderId="0" xfId="0" applyFont="1"/>
    <xf numFmtId="10" fontId="0" fillId="0" borderId="0" xfId="0" applyNumberFormat="1" applyFont="1"/>
    <xf numFmtId="10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0" borderId="0" xfId="0" quotePrefix="1" applyFill="1"/>
    <xf numFmtId="3" fontId="0" fillId="0" borderId="0" xfId="0" applyNumberFormat="1" applyFill="1"/>
  </cellXfs>
  <cellStyles count="13">
    <cellStyle name="1_Supplied Input (Vendor/Customer/Etc.)" xfId="1"/>
    <cellStyle name="2_Metered Data" xfId="2"/>
    <cellStyle name="3_Assumed/Typical Input" xfId="3"/>
    <cellStyle name="4_Error" xfId="4"/>
    <cellStyle name="5_Constants" xfId="5"/>
    <cellStyle name="6_Results" xfId="6"/>
    <cellStyle name="7_Column Heading" xfId="7"/>
    <cellStyle name="8_Other" xfId="8"/>
    <cellStyle name="9.5_Default Input" xfId="9"/>
    <cellStyle name="9_Michaels" xfId="10"/>
    <cellStyle name="kW" xfId="11"/>
    <cellStyle name="kWh" xfId="1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ichaels Theme">
  <a:themeElements>
    <a:clrScheme name="MichaelsOfficial">
      <a:dk1>
        <a:srgbClr val="4B505C"/>
      </a:dk1>
      <a:lt1>
        <a:srgbClr val="FFFFFF"/>
      </a:lt1>
      <a:dk2>
        <a:srgbClr val="000000"/>
      </a:dk2>
      <a:lt2>
        <a:srgbClr val="CDD7D9"/>
      </a:lt2>
      <a:accent1>
        <a:srgbClr val="636B7B"/>
      </a:accent1>
      <a:accent2>
        <a:srgbClr val="05926F"/>
      </a:accent2>
      <a:accent3>
        <a:srgbClr val="3BAA5D"/>
      </a:accent3>
      <a:accent4>
        <a:srgbClr val="99CC33"/>
      </a:accent4>
      <a:accent5>
        <a:srgbClr val="B6CA1B"/>
      </a:accent5>
      <a:accent6>
        <a:srgbClr val="7B8495"/>
      </a:accent6>
      <a:hlink>
        <a:srgbClr val="5F5F5F"/>
      </a:hlink>
      <a:folHlink>
        <a:srgbClr val="969696"/>
      </a:folHlink>
    </a:clrScheme>
    <a:fontScheme name="MichaelsFon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B41" workbookViewId="0">
      <selection activeCell="H59" sqref="H59"/>
    </sheetView>
  </sheetViews>
  <sheetFormatPr defaultRowHeight="13.2" x14ac:dyDescent="0.25"/>
  <cols>
    <col min="1" max="1" width="73.21875" bestFit="1" customWidth="1"/>
    <col min="2" max="2" width="8.6640625" customWidth="1"/>
    <col min="3" max="3" width="8.33203125" customWidth="1"/>
    <col min="4" max="5" width="12.6640625" customWidth="1"/>
    <col min="6" max="6" width="12" bestFit="1" customWidth="1"/>
    <col min="7" max="7" width="16.5546875" bestFit="1" customWidth="1"/>
    <col min="8" max="8" width="13.77734375" bestFit="1" customWidth="1"/>
    <col min="9" max="9" width="16.5546875" customWidth="1"/>
    <col min="10" max="10" width="17.44140625" customWidth="1"/>
    <col min="11" max="11" width="13.44140625" bestFit="1" customWidth="1"/>
    <col min="12" max="12" width="13.44140625" customWidth="1"/>
    <col min="14" max="14" width="8.88671875" style="5"/>
    <col min="15" max="15" width="8.88671875" style="7"/>
  </cols>
  <sheetData>
    <row r="1" spans="1:15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1</v>
      </c>
      <c r="G1" t="s">
        <v>2</v>
      </c>
      <c r="H1" t="s">
        <v>4</v>
      </c>
      <c r="I1" t="s">
        <v>25</v>
      </c>
      <c r="J1" t="s">
        <v>3</v>
      </c>
      <c r="K1" t="s">
        <v>5</v>
      </c>
      <c r="L1" t="s">
        <v>26</v>
      </c>
      <c r="N1" s="5" t="s">
        <v>14</v>
      </c>
      <c r="O1" s="7" t="s">
        <v>22</v>
      </c>
    </row>
    <row r="2" spans="1:15" x14ac:dyDescent="0.25">
      <c r="A2" s="9"/>
      <c r="B2" s="6">
        <v>13000</v>
      </c>
      <c r="C2" s="6">
        <v>13001</v>
      </c>
      <c r="D2" s="6">
        <v>1000</v>
      </c>
      <c r="E2" s="6" t="s">
        <v>21</v>
      </c>
      <c r="F2" s="6" t="s">
        <v>7</v>
      </c>
      <c r="G2" s="6"/>
      <c r="H2" s="6"/>
      <c r="I2" s="6" t="s">
        <v>7</v>
      </c>
      <c r="J2" s="6"/>
    </row>
    <row r="3" spans="1:15" x14ac:dyDescent="0.25">
      <c r="A3" s="6"/>
      <c r="B3" s="6">
        <v>11702</v>
      </c>
      <c r="C3" s="6">
        <v>11703</v>
      </c>
      <c r="D3" s="6">
        <v>1000</v>
      </c>
      <c r="E3" s="6" t="s">
        <v>23</v>
      </c>
      <c r="F3" s="6">
        <f>$D3 * 0.2</f>
        <v>200</v>
      </c>
      <c r="G3" s="6">
        <f>$B3 - 2</f>
        <v>11700</v>
      </c>
      <c r="H3" s="6">
        <f>$B3 - 2</f>
        <v>11700</v>
      </c>
      <c r="I3" s="6">
        <f t="shared" ref="I3:I9" si="0">ROUNDDOWN($F3/$H3, 5)</f>
        <v>1.7090000000000001E-2</v>
      </c>
      <c r="J3" s="6" t="s">
        <v>7</v>
      </c>
      <c r="K3" t="s">
        <v>7</v>
      </c>
      <c r="L3" t="s">
        <v>7</v>
      </c>
    </row>
    <row r="4" spans="1:15" x14ac:dyDescent="0.25">
      <c r="A4" s="6"/>
      <c r="B4" s="6">
        <v>11702</v>
      </c>
      <c r="C4" s="6">
        <v>11703</v>
      </c>
      <c r="D4" s="6">
        <f t="shared" ref="D4:D9" si="1">$D3 - $F3</f>
        <v>800</v>
      </c>
      <c r="E4" s="6" t="s">
        <v>24</v>
      </c>
      <c r="F4" s="6">
        <f>$D4 * 0.2</f>
        <v>160</v>
      </c>
      <c r="G4" s="6">
        <f>$H3 - ($H3 * 0.005)</f>
        <v>11641.5</v>
      </c>
      <c r="H4" s="6">
        <f t="shared" ref="H4:H9" si="2">ROUND(MIN($G4, $B4), 0) - 2</f>
        <v>11640</v>
      </c>
      <c r="I4" s="6">
        <f t="shared" si="0"/>
        <v>1.374E-2</v>
      </c>
      <c r="J4" s="6">
        <f>$H3 + ($H3* 0.005)</f>
        <v>11758.5</v>
      </c>
      <c r="K4">
        <f t="shared" ref="K4:K9" si="3">ROUND(MAX($J4,$C4), 0) + 2</f>
        <v>11761</v>
      </c>
      <c r="L4">
        <f t="shared" ref="L4:L9" si="4">$I3</f>
        <v>1.7090000000000001E-2</v>
      </c>
      <c r="N4" s="5">
        <f t="shared" ref="N4:N9" si="5">L4 * ($K4 - $H3)</f>
        <v>1.0424900000000001</v>
      </c>
      <c r="O4" s="7">
        <f t="shared" ref="O4:O9" si="6">$N4 / $F3</f>
        <v>5.2124500000000004E-3</v>
      </c>
    </row>
    <row r="5" spans="1:15" x14ac:dyDescent="0.25">
      <c r="A5" s="6"/>
      <c r="B5" s="6">
        <v>11582</v>
      </c>
      <c r="C5" s="6">
        <v>11583</v>
      </c>
      <c r="D5" s="6">
        <f t="shared" si="1"/>
        <v>640</v>
      </c>
      <c r="E5" s="6" t="s">
        <v>24</v>
      </c>
      <c r="F5" s="6">
        <f>$D5 * 0.2</f>
        <v>128</v>
      </c>
      <c r="G5" s="6">
        <f>$H4 - ($H4 * 0.01)</f>
        <v>11523.6</v>
      </c>
      <c r="H5" s="6">
        <f t="shared" si="2"/>
        <v>11522</v>
      </c>
      <c r="I5" s="6">
        <f t="shared" si="0"/>
        <v>1.11E-2</v>
      </c>
      <c r="J5" s="6">
        <f>$H4 + ($H4* 0.005)</f>
        <v>11698.2</v>
      </c>
      <c r="K5">
        <f t="shared" si="3"/>
        <v>11700</v>
      </c>
      <c r="L5">
        <f t="shared" si="4"/>
        <v>1.374E-2</v>
      </c>
      <c r="N5" s="5">
        <f t="shared" si="5"/>
        <v>0.82440000000000002</v>
      </c>
      <c r="O5" s="7">
        <f t="shared" si="6"/>
        <v>5.1525E-3</v>
      </c>
    </row>
    <row r="6" spans="1:15" x14ac:dyDescent="0.25">
      <c r="A6" s="6"/>
      <c r="B6" s="6">
        <v>11465</v>
      </c>
      <c r="C6" s="6">
        <v>11466</v>
      </c>
      <c r="D6" s="6">
        <f t="shared" si="1"/>
        <v>512</v>
      </c>
      <c r="E6" s="6" t="s">
        <v>24</v>
      </c>
      <c r="F6" s="6">
        <f>$D6 * 0.2</f>
        <v>102.4</v>
      </c>
      <c r="G6" s="6">
        <f>$H5 - ($H5 * 0.015)</f>
        <v>11349.17</v>
      </c>
      <c r="H6" s="6">
        <f t="shared" si="2"/>
        <v>11347</v>
      </c>
      <c r="I6" s="6">
        <f t="shared" si="0"/>
        <v>9.0200000000000002E-3</v>
      </c>
      <c r="J6" s="6">
        <f>$H5 + ($H5* 0.005)</f>
        <v>11579.61</v>
      </c>
      <c r="K6">
        <f t="shared" si="3"/>
        <v>11582</v>
      </c>
      <c r="L6">
        <f t="shared" si="4"/>
        <v>1.11E-2</v>
      </c>
      <c r="N6" s="5">
        <f t="shared" si="5"/>
        <v>0.66600000000000004</v>
      </c>
      <c r="O6" s="7">
        <f t="shared" si="6"/>
        <v>5.2031250000000003E-3</v>
      </c>
    </row>
    <row r="7" spans="1:15" x14ac:dyDescent="0.25">
      <c r="B7" s="6">
        <v>11291</v>
      </c>
      <c r="C7" s="6">
        <v>11292</v>
      </c>
      <c r="D7" s="6">
        <f t="shared" si="1"/>
        <v>409.6</v>
      </c>
      <c r="E7" s="6" t="s">
        <v>24</v>
      </c>
      <c r="F7" s="6">
        <f>$D7 * 0.15</f>
        <v>61.44</v>
      </c>
      <c r="G7" s="6">
        <f>$H6 - ($H6 * 0.005)</f>
        <v>11290.264999999999</v>
      </c>
      <c r="H7" s="6">
        <f t="shared" si="2"/>
        <v>11288</v>
      </c>
      <c r="I7" s="6">
        <f t="shared" si="0"/>
        <v>5.4400000000000004E-3</v>
      </c>
      <c r="J7" s="6">
        <f>$H6 + ($H6* 0.01)</f>
        <v>11460.47</v>
      </c>
      <c r="K7">
        <f t="shared" si="3"/>
        <v>11462</v>
      </c>
      <c r="L7">
        <f t="shared" si="4"/>
        <v>9.0200000000000002E-3</v>
      </c>
      <c r="N7" s="5">
        <f t="shared" si="5"/>
        <v>1.0373000000000001</v>
      </c>
      <c r="O7" s="7">
        <f t="shared" si="6"/>
        <v>1.0129882812500001E-2</v>
      </c>
    </row>
    <row r="8" spans="1:15" x14ac:dyDescent="0.25">
      <c r="B8" s="6">
        <v>11232</v>
      </c>
      <c r="C8" s="6">
        <v>11233</v>
      </c>
      <c r="D8" s="6">
        <f t="shared" si="1"/>
        <v>348.16</v>
      </c>
      <c r="E8" s="6" t="s">
        <v>24</v>
      </c>
      <c r="F8" s="6">
        <f>$D8 * 0.15</f>
        <v>52.224000000000004</v>
      </c>
      <c r="G8" s="6">
        <f>$H7 - ($H7 * 0.005)</f>
        <v>11231.56</v>
      </c>
      <c r="H8" s="6">
        <f t="shared" si="2"/>
        <v>11230</v>
      </c>
      <c r="I8" s="6">
        <f t="shared" si="0"/>
        <v>4.6499999999999996E-3</v>
      </c>
      <c r="J8" s="6">
        <f>$H7 + ($H7* 0.005)</f>
        <v>11344.44</v>
      </c>
      <c r="K8">
        <f t="shared" si="3"/>
        <v>11346</v>
      </c>
      <c r="L8">
        <f t="shared" si="4"/>
        <v>5.4400000000000004E-3</v>
      </c>
      <c r="N8" s="5">
        <f t="shared" si="5"/>
        <v>0.31552000000000002</v>
      </c>
      <c r="O8" s="7">
        <f t="shared" si="6"/>
        <v>5.1354166666666675E-3</v>
      </c>
    </row>
    <row r="9" spans="1:15" x14ac:dyDescent="0.25">
      <c r="B9" s="6">
        <v>11174</v>
      </c>
      <c r="C9" s="6">
        <v>11175</v>
      </c>
      <c r="D9" s="6">
        <f t="shared" si="1"/>
        <v>295.93600000000004</v>
      </c>
      <c r="E9" s="6" t="s">
        <v>24</v>
      </c>
      <c r="F9" s="6">
        <f>$D9 * 0.15</f>
        <v>44.390400000000007</v>
      </c>
      <c r="G9" s="6">
        <f>$H8 - ($H8 * 0.01)</f>
        <v>11117.7</v>
      </c>
      <c r="H9" s="6">
        <f t="shared" si="2"/>
        <v>11116</v>
      </c>
      <c r="I9" s="6">
        <f t="shared" si="0"/>
        <v>3.9899999999999996E-3</v>
      </c>
      <c r="J9" s="6">
        <f>$H8 + ($H8* 0.005)</f>
        <v>11286.15</v>
      </c>
      <c r="K9">
        <f t="shared" si="3"/>
        <v>11288</v>
      </c>
      <c r="L9">
        <f t="shared" si="4"/>
        <v>4.6499999999999996E-3</v>
      </c>
      <c r="N9" s="5">
        <f t="shared" si="5"/>
        <v>0.2697</v>
      </c>
      <c r="O9" s="7">
        <f t="shared" si="6"/>
        <v>5.1642922794117646E-3</v>
      </c>
    </row>
    <row r="16" spans="1:15" x14ac:dyDescent="0.25">
      <c r="A16" t="s">
        <v>6</v>
      </c>
      <c r="B16" t="s">
        <v>17</v>
      </c>
      <c r="C16" t="s">
        <v>18</v>
      </c>
      <c r="D16" t="s">
        <v>19</v>
      </c>
      <c r="E16" t="s">
        <v>20</v>
      </c>
      <c r="F16" t="s">
        <v>1</v>
      </c>
      <c r="G16" t="s">
        <v>2</v>
      </c>
      <c r="H16" t="s">
        <v>4</v>
      </c>
      <c r="I16" t="s">
        <v>25</v>
      </c>
      <c r="J16" t="s">
        <v>3</v>
      </c>
      <c r="K16" t="s">
        <v>5</v>
      </c>
      <c r="L16" t="s">
        <v>26</v>
      </c>
      <c r="N16" s="5" t="s">
        <v>14</v>
      </c>
      <c r="O16" s="7" t="s">
        <v>22</v>
      </c>
    </row>
    <row r="17" spans="1:15" x14ac:dyDescent="0.25">
      <c r="A17" s="6"/>
      <c r="B17" s="6">
        <v>13000</v>
      </c>
      <c r="C17" s="6">
        <v>13001</v>
      </c>
      <c r="D17" s="6">
        <v>1000</v>
      </c>
      <c r="E17" s="6" t="s">
        <v>21</v>
      </c>
      <c r="F17" s="6" t="s">
        <v>7</v>
      </c>
      <c r="G17" s="6"/>
      <c r="H17" s="6"/>
      <c r="I17" s="6" t="s">
        <v>7</v>
      </c>
      <c r="J17" s="6"/>
    </row>
    <row r="18" spans="1:15" x14ac:dyDescent="0.25">
      <c r="A18" s="6"/>
      <c r="B18" s="6">
        <v>11702</v>
      </c>
      <c r="C18" s="6">
        <v>11703</v>
      </c>
      <c r="D18" s="6">
        <v>1000</v>
      </c>
      <c r="E18" s="6" t="s">
        <v>23</v>
      </c>
      <c r="F18" s="6">
        <f>$D18 * 0.2</f>
        <v>200</v>
      </c>
      <c r="G18" s="6">
        <f>$B18 - 2</f>
        <v>11700</v>
      </c>
      <c r="H18" s="6">
        <f>$B18 - 2</f>
        <v>11700</v>
      </c>
      <c r="I18" s="6">
        <f t="shared" ref="I18:I24" si="7">ROUNDDOWN($F18/$H18, 5)</f>
        <v>1.7090000000000001E-2</v>
      </c>
      <c r="J18" s="6" t="s">
        <v>7</v>
      </c>
      <c r="K18" t="s">
        <v>7</v>
      </c>
      <c r="L18" t="s">
        <v>7</v>
      </c>
    </row>
    <row r="19" spans="1:15" x14ac:dyDescent="0.25">
      <c r="A19" s="6"/>
      <c r="B19" s="6">
        <v>11000</v>
      </c>
      <c r="C19" s="6">
        <v>11001</v>
      </c>
      <c r="D19" s="6">
        <f t="shared" ref="D19:D24" si="8">$D18 - $F18</f>
        <v>800</v>
      </c>
      <c r="E19" s="6" t="s">
        <v>24</v>
      </c>
      <c r="F19" s="6">
        <f>$D19 * 0.2</f>
        <v>160</v>
      </c>
      <c r="G19" s="6">
        <f>$H18 - ($H18 * 0.005)</f>
        <v>11641.5</v>
      </c>
      <c r="H19" s="6">
        <f t="shared" ref="H19:H24" si="9">ROUND(MIN($G19, $B19), 0) - 2</f>
        <v>10998</v>
      </c>
      <c r="I19" s="6">
        <f t="shared" si="7"/>
        <v>1.4540000000000001E-2</v>
      </c>
      <c r="J19" s="6">
        <f>$H18 + ($H18* 0.005)</f>
        <v>11758.5</v>
      </c>
      <c r="K19">
        <f t="shared" ref="K19:K24" si="10">ROUND(MAX($J19,$C19), 0) + 2</f>
        <v>11761</v>
      </c>
      <c r="L19">
        <f t="shared" ref="L19:L24" si="11">$I18</f>
        <v>1.7090000000000001E-2</v>
      </c>
      <c r="N19" s="5">
        <f t="shared" ref="N19:N24" si="12">L19 * ($K19 - $H18)</f>
        <v>1.0424900000000001</v>
      </c>
      <c r="O19" s="7">
        <f t="shared" ref="O19:O24" si="13">$N19 / $F18</f>
        <v>5.2124500000000004E-3</v>
      </c>
    </row>
    <row r="20" spans="1:15" x14ac:dyDescent="0.25">
      <c r="A20" s="6"/>
      <c r="B20" s="6">
        <v>10850</v>
      </c>
      <c r="C20" s="6">
        <v>10851</v>
      </c>
      <c r="D20" s="6">
        <f t="shared" si="8"/>
        <v>640</v>
      </c>
      <c r="E20" s="6" t="s">
        <v>24</v>
      </c>
      <c r="F20" s="6">
        <f>$D20 * 0.2</f>
        <v>128</v>
      </c>
      <c r="G20" s="6">
        <f>$H19 - ($H19 * 0.01)</f>
        <v>10888.02</v>
      </c>
      <c r="H20" s="6">
        <f t="shared" si="9"/>
        <v>10848</v>
      </c>
      <c r="I20" s="6">
        <f t="shared" si="7"/>
        <v>1.179E-2</v>
      </c>
      <c r="J20" s="6">
        <f>$H19 + ($H19* 0.005)</f>
        <v>11052.99</v>
      </c>
      <c r="K20">
        <f t="shared" si="10"/>
        <v>11055</v>
      </c>
      <c r="L20">
        <f t="shared" si="11"/>
        <v>1.4540000000000001E-2</v>
      </c>
      <c r="N20" s="5">
        <f t="shared" si="12"/>
        <v>0.82878000000000007</v>
      </c>
      <c r="O20" s="7">
        <f t="shared" si="13"/>
        <v>5.1798750000000005E-3</v>
      </c>
    </row>
    <row r="21" spans="1:15" x14ac:dyDescent="0.25">
      <c r="A21" s="6"/>
      <c r="B21" s="6">
        <v>10676</v>
      </c>
      <c r="C21" s="6">
        <v>10677</v>
      </c>
      <c r="D21" s="6">
        <f t="shared" si="8"/>
        <v>512</v>
      </c>
      <c r="E21" s="6" t="s">
        <v>24</v>
      </c>
      <c r="F21" s="6">
        <f>$D21 * 0.2</f>
        <v>102.4</v>
      </c>
      <c r="G21" s="6">
        <f>$H20 - ($H20 * 0.015)</f>
        <v>10685.28</v>
      </c>
      <c r="H21" s="6">
        <f t="shared" si="9"/>
        <v>10674</v>
      </c>
      <c r="I21" s="6">
        <f t="shared" si="7"/>
        <v>9.5899999999999996E-3</v>
      </c>
      <c r="J21" s="6">
        <f>$H20 + ($H20* 0.005)</f>
        <v>10902.24</v>
      </c>
      <c r="K21">
        <f t="shared" si="10"/>
        <v>10904</v>
      </c>
      <c r="L21">
        <f t="shared" si="11"/>
        <v>1.179E-2</v>
      </c>
      <c r="N21" s="5">
        <f t="shared" si="12"/>
        <v>0.66024000000000005</v>
      </c>
      <c r="O21" s="7">
        <f t="shared" si="13"/>
        <v>5.1581250000000004E-3</v>
      </c>
    </row>
    <row r="22" spans="1:15" x14ac:dyDescent="0.25">
      <c r="B22" s="6">
        <v>10600</v>
      </c>
      <c r="C22" s="6">
        <v>10601</v>
      </c>
      <c r="D22" s="6">
        <f t="shared" si="8"/>
        <v>409.6</v>
      </c>
      <c r="E22" s="6" t="s">
        <v>24</v>
      </c>
      <c r="F22" s="6">
        <f>$D22 * 0.15</f>
        <v>61.44</v>
      </c>
      <c r="G22" s="6">
        <f>$H21 - ($H21 * 0.005)</f>
        <v>10620.63</v>
      </c>
      <c r="H22" s="6">
        <f t="shared" si="9"/>
        <v>10598</v>
      </c>
      <c r="I22" s="6">
        <f t="shared" si="7"/>
        <v>5.79E-3</v>
      </c>
      <c r="J22" s="6">
        <f>$H21 + ($H21* 0.01)</f>
        <v>10780.74</v>
      </c>
      <c r="K22">
        <f t="shared" si="10"/>
        <v>10783</v>
      </c>
      <c r="L22">
        <f t="shared" si="11"/>
        <v>9.5899999999999996E-3</v>
      </c>
      <c r="N22" s="5">
        <f t="shared" si="12"/>
        <v>1.04531</v>
      </c>
      <c r="O22" s="7">
        <f t="shared" si="13"/>
        <v>1.0208105468749999E-2</v>
      </c>
    </row>
    <row r="23" spans="1:15" x14ac:dyDescent="0.25">
      <c r="B23" s="6">
        <v>10525</v>
      </c>
      <c r="C23" s="6">
        <v>10526</v>
      </c>
      <c r="D23" s="6">
        <f t="shared" si="8"/>
        <v>348.16</v>
      </c>
      <c r="E23" s="6" t="s">
        <v>24</v>
      </c>
      <c r="F23" s="6">
        <f>$D23 * 0.15</f>
        <v>52.224000000000004</v>
      </c>
      <c r="G23" s="6">
        <f>$H22 - ($H22 * 0.005)</f>
        <v>10545.01</v>
      </c>
      <c r="H23" s="6">
        <f t="shared" si="9"/>
        <v>10523</v>
      </c>
      <c r="I23" s="6">
        <f t="shared" si="7"/>
        <v>4.96E-3</v>
      </c>
      <c r="J23" s="6">
        <f>$H22 + ($H22* 0.005)</f>
        <v>10650.99</v>
      </c>
      <c r="K23">
        <f t="shared" si="10"/>
        <v>10653</v>
      </c>
      <c r="L23">
        <f t="shared" si="11"/>
        <v>5.79E-3</v>
      </c>
      <c r="N23" s="5">
        <f t="shared" si="12"/>
        <v>0.31845000000000001</v>
      </c>
      <c r="O23" s="7">
        <f t="shared" si="13"/>
        <v>5.1831054687500001E-3</v>
      </c>
    </row>
    <row r="24" spans="1:15" x14ac:dyDescent="0.25">
      <c r="B24" s="6">
        <v>10400</v>
      </c>
      <c r="C24" s="6">
        <v>10401</v>
      </c>
      <c r="D24" s="6">
        <f t="shared" si="8"/>
        <v>295.93600000000004</v>
      </c>
      <c r="E24" s="6" t="s">
        <v>24</v>
      </c>
      <c r="F24" s="6">
        <f>$D24 * 0.15</f>
        <v>44.390400000000007</v>
      </c>
      <c r="G24" s="6">
        <f>$H23 - ($H23 * 0.01)</f>
        <v>10417.77</v>
      </c>
      <c r="H24" s="6">
        <f t="shared" si="9"/>
        <v>10398</v>
      </c>
      <c r="I24" s="6">
        <f t="shared" si="7"/>
        <v>4.2599999999999999E-3</v>
      </c>
      <c r="J24" s="6">
        <f>$H23 + ($H23* 0.005)</f>
        <v>10575.615</v>
      </c>
      <c r="K24">
        <f t="shared" si="10"/>
        <v>10578</v>
      </c>
      <c r="L24">
        <f t="shared" si="11"/>
        <v>4.96E-3</v>
      </c>
      <c r="N24" s="5">
        <f t="shared" si="12"/>
        <v>0.27279999999999999</v>
      </c>
      <c r="O24" s="7">
        <f t="shared" si="13"/>
        <v>5.2236519607843134E-3</v>
      </c>
    </row>
    <row r="31" spans="1:15" x14ac:dyDescent="0.25">
      <c r="A31" t="s">
        <v>28</v>
      </c>
      <c r="B31" t="s">
        <v>17</v>
      </c>
      <c r="C31" t="s">
        <v>18</v>
      </c>
      <c r="D31" t="s">
        <v>19</v>
      </c>
      <c r="E31" t="s">
        <v>20</v>
      </c>
      <c r="F31" t="s">
        <v>1</v>
      </c>
      <c r="G31" t="s">
        <v>2</v>
      </c>
      <c r="H31" t="s">
        <v>4</v>
      </c>
      <c r="I31" t="s">
        <v>25</v>
      </c>
      <c r="J31" t="s">
        <v>3</v>
      </c>
      <c r="K31" t="s">
        <v>5</v>
      </c>
      <c r="L31" t="s">
        <v>26</v>
      </c>
      <c r="N31" s="5" t="s">
        <v>14</v>
      </c>
      <c r="O31" s="7" t="s">
        <v>22</v>
      </c>
    </row>
    <row r="32" spans="1:15" x14ac:dyDescent="0.25">
      <c r="A32" s="6"/>
      <c r="B32" s="6">
        <v>13000</v>
      </c>
      <c r="C32" s="6">
        <v>13001</v>
      </c>
      <c r="D32" s="6">
        <v>1000</v>
      </c>
      <c r="E32" s="6" t="s">
        <v>21</v>
      </c>
      <c r="F32" s="6" t="s">
        <v>7</v>
      </c>
      <c r="G32" s="6" t="s">
        <v>7</v>
      </c>
      <c r="H32" s="8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N32" s="5" t="s">
        <v>7</v>
      </c>
      <c r="O32" s="7" t="s">
        <v>7</v>
      </c>
    </row>
    <row r="33" spans="1:15" x14ac:dyDescent="0.25">
      <c r="A33" s="6"/>
      <c r="B33" s="6">
        <v>12936</v>
      </c>
      <c r="C33" s="6">
        <v>12937</v>
      </c>
      <c r="D33" s="6">
        <v>1000</v>
      </c>
      <c r="E33" s="6" t="s">
        <v>21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t="s">
        <v>7</v>
      </c>
      <c r="L33" t="s">
        <v>7</v>
      </c>
      <c r="N33" s="5" t="s">
        <v>7</v>
      </c>
      <c r="O33" s="7" t="s">
        <v>7</v>
      </c>
    </row>
    <row r="34" spans="1:15" x14ac:dyDescent="0.25">
      <c r="A34" s="6"/>
      <c r="B34" s="6">
        <v>12935</v>
      </c>
      <c r="C34" s="6">
        <v>12396</v>
      </c>
      <c r="D34" s="6">
        <v>1000</v>
      </c>
      <c r="E34" s="6" t="s">
        <v>23</v>
      </c>
      <c r="F34" s="6">
        <f>$D34 * 0.2</f>
        <v>200</v>
      </c>
      <c r="G34" s="6">
        <f>$B34 - 2</f>
        <v>12933</v>
      </c>
      <c r="H34" s="6">
        <f>$B34 - 2</f>
        <v>12933</v>
      </c>
      <c r="I34" s="6">
        <f>ROUNDDOWN($F34/$H34, 5)</f>
        <v>1.546E-2</v>
      </c>
      <c r="J34" s="6" t="s">
        <v>7</v>
      </c>
      <c r="K34" t="s">
        <v>7</v>
      </c>
      <c r="L34" t="s">
        <v>7</v>
      </c>
      <c r="N34" s="5" t="s">
        <v>7</v>
      </c>
      <c r="O34" s="7" t="s">
        <v>7</v>
      </c>
    </row>
    <row r="41" spans="1:15" x14ac:dyDescent="0.25">
      <c r="A41" t="s">
        <v>8</v>
      </c>
      <c r="B41" t="s">
        <v>17</v>
      </c>
      <c r="C41" t="s">
        <v>18</v>
      </c>
      <c r="D41" t="s">
        <v>19</v>
      </c>
      <c r="E41" t="s">
        <v>20</v>
      </c>
      <c r="F41" t="s">
        <v>1</v>
      </c>
      <c r="G41" t="s">
        <v>2</v>
      </c>
      <c r="H41" t="s">
        <v>4</v>
      </c>
      <c r="I41" t="s">
        <v>25</v>
      </c>
      <c r="J41" t="s">
        <v>3</v>
      </c>
      <c r="K41" t="s">
        <v>5</v>
      </c>
      <c r="L41" t="s">
        <v>26</v>
      </c>
      <c r="N41" s="5" t="s">
        <v>14</v>
      </c>
      <c r="O41" s="7" t="s">
        <v>22</v>
      </c>
    </row>
    <row r="42" spans="1:15" x14ac:dyDescent="0.25">
      <c r="A42" s="6"/>
      <c r="B42" s="6">
        <v>13000</v>
      </c>
      <c r="C42" s="6">
        <v>13001</v>
      </c>
      <c r="D42" s="6">
        <v>1000</v>
      </c>
      <c r="E42" s="6" t="s">
        <v>21</v>
      </c>
      <c r="F42" s="6" t="s">
        <v>7</v>
      </c>
      <c r="G42" s="6"/>
      <c r="H42" s="6"/>
      <c r="I42" s="6" t="s">
        <v>7</v>
      </c>
      <c r="J42" s="6"/>
    </row>
    <row r="43" spans="1:15" x14ac:dyDescent="0.25">
      <c r="A43" s="6"/>
      <c r="B43" s="6">
        <v>11702</v>
      </c>
      <c r="C43" s="6">
        <v>11703</v>
      </c>
      <c r="D43" s="6">
        <v>1000</v>
      </c>
      <c r="E43" s="6" t="s">
        <v>23</v>
      </c>
      <c r="F43" s="6">
        <f>$D43 * 0.2</f>
        <v>200</v>
      </c>
      <c r="G43" s="6">
        <f>$B43 - 2</f>
        <v>11700</v>
      </c>
      <c r="H43" s="6">
        <f>$B43 - 2</f>
        <v>11700</v>
      </c>
      <c r="I43" s="6">
        <f>ROUNDDOWN($F43/$H43, 5)</f>
        <v>1.7090000000000001E-2</v>
      </c>
      <c r="J43" s="6" t="s">
        <v>7</v>
      </c>
      <c r="K43" t="s">
        <v>7</v>
      </c>
      <c r="L43" t="s">
        <v>7</v>
      </c>
    </row>
    <row r="44" spans="1:15" x14ac:dyDescent="0.25">
      <c r="A44" s="6"/>
      <c r="B44" s="6">
        <v>11702</v>
      </c>
      <c r="C44" s="6">
        <v>11703</v>
      </c>
      <c r="D44" s="6">
        <f>$D43 - $F43</f>
        <v>800</v>
      </c>
      <c r="E44" s="6" t="s">
        <v>24</v>
      </c>
      <c r="F44" s="6">
        <f>$D44 * 0.2</f>
        <v>160</v>
      </c>
      <c r="G44" s="6">
        <f>$H43 - ($H43 * 0.005)</f>
        <v>11641.5</v>
      </c>
      <c r="H44" s="6">
        <f>ROUND(MIN($G44, $B44), 0) - 2</f>
        <v>11640</v>
      </c>
      <c r="I44" s="6">
        <f>ROUNDDOWN($F44/$H44, 5)</f>
        <v>1.374E-2</v>
      </c>
      <c r="J44" s="6">
        <f>$H43 + ($H43* 0.005)</f>
        <v>11758.5</v>
      </c>
      <c r="K44">
        <f>ROUND(MAX($J44,$C44), 0) + 2</f>
        <v>11761</v>
      </c>
      <c r="L44">
        <f>$I43</f>
        <v>1.7090000000000001E-2</v>
      </c>
      <c r="N44" s="5">
        <f>L44 * ($K44 - $H43)</f>
        <v>1.0424900000000001</v>
      </c>
      <c r="O44" s="7">
        <f>$N44 / $F43</f>
        <v>5.2124500000000004E-3</v>
      </c>
    </row>
    <row r="45" spans="1:15" x14ac:dyDescent="0.25">
      <c r="A45" s="6"/>
      <c r="B45" s="6">
        <v>11582</v>
      </c>
      <c r="C45" s="6">
        <v>11583</v>
      </c>
      <c r="D45" s="6">
        <f>$D44 - $F44</f>
        <v>640</v>
      </c>
      <c r="E45" s="6" t="s">
        <v>24</v>
      </c>
      <c r="F45" s="6">
        <f>$D45 * 0.2</f>
        <v>128</v>
      </c>
      <c r="G45" s="6">
        <f>$H44 - ($H44 * 0.01)</f>
        <v>11523.6</v>
      </c>
      <c r="H45" s="6">
        <f>ROUND(MIN($G45, $B45), 0) - 2</f>
        <v>11522</v>
      </c>
      <c r="I45" s="6">
        <f>ROUNDDOWN($F45/$H45, 5)</f>
        <v>1.11E-2</v>
      </c>
      <c r="J45" s="6">
        <f>$H44 + ($H44* 0.005)</f>
        <v>11698.2</v>
      </c>
      <c r="K45">
        <f>ROUND(MAX($J45,$C45), 0) + 2</f>
        <v>11700</v>
      </c>
      <c r="L45">
        <f>$I44</f>
        <v>1.374E-2</v>
      </c>
      <c r="N45" s="5">
        <f>L45 * ($K45 - $H44)</f>
        <v>0.82440000000000002</v>
      </c>
      <c r="O45" s="7">
        <f>$N45 / $F44</f>
        <v>5.1525E-3</v>
      </c>
    </row>
    <row r="46" spans="1:15" x14ac:dyDescent="0.25">
      <c r="A46" s="6"/>
      <c r="B46" s="6">
        <v>11701</v>
      </c>
      <c r="C46" s="6">
        <v>11702</v>
      </c>
      <c r="D46" s="6">
        <v>900</v>
      </c>
      <c r="E46" s="6" t="s">
        <v>23</v>
      </c>
      <c r="F46" s="6">
        <f>$D46 * 0.2</f>
        <v>180</v>
      </c>
      <c r="G46" s="6">
        <f>$K45 / 1.005</f>
        <v>11641.791044776121</v>
      </c>
      <c r="H46" s="6">
        <f>ROUND(MIN($G46, $B46), 0) - 2</f>
        <v>11640</v>
      </c>
      <c r="I46" s="6">
        <f>ROUNDDOWN($F46/$H46, 5)</f>
        <v>1.546E-2</v>
      </c>
      <c r="J46" s="6" t="s">
        <v>7</v>
      </c>
      <c r="K46" t="s">
        <v>7</v>
      </c>
      <c r="L46" t="s">
        <v>7</v>
      </c>
      <c r="M46" t="s">
        <v>7</v>
      </c>
      <c r="N46" s="5" t="s">
        <v>7</v>
      </c>
      <c r="O46" s="7" t="s">
        <v>7</v>
      </c>
    </row>
    <row r="47" spans="1:15" x14ac:dyDescent="0.25">
      <c r="B47" s="6"/>
      <c r="C47" s="6"/>
      <c r="D47" s="6"/>
      <c r="E47" s="6"/>
      <c r="F47" s="6"/>
      <c r="G47" s="6"/>
      <c r="H47" s="6"/>
      <c r="I47" s="6"/>
      <c r="J47" s="6"/>
    </row>
    <row r="48" spans="1:15" x14ac:dyDescent="0.25">
      <c r="B48" s="6"/>
      <c r="C48" s="6"/>
      <c r="D48" s="6"/>
      <c r="E48" s="6"/>
      <c r="F48" s="6"/>
      <c r="G48" s="6"/>
      <c r="H48" s="6"/>
      <c r="I48" s="6"/>
      <c r="J48" s="6"/>
    </row>
    <row r="49" spans="1:15" x14ac:dyDescent="0.25">
      <c r="B49" s="6"/>
      <c r="C49" s="6"/>
      <c r="D49" s="6"/>
      <c r="E49" s="6"/>
      <c r="F49" s="6"/>
      <c r="G49" s="6"/>
      <c r="H49" s="6"/>
      <c r="I49" s="6"/>
      <c r="J49" s="6"/>
    </row>
    <row r="54" spans="1:15" x14ac:dyDescent="0.25">
      <c r="A54" t="s">
        <v>9</v>
      </c>
      <c r="B54" t="s">
        <v>17</v>
      </c>
      <c r="C54" t="s">
        <v>18</v>
      </c>
      <c r="D54" t="s">
        <v>19</v>
      </c>
      <c r="E54" t="s">
        <v>20</v>
      </c>
      <c r="F54" t="s">
        <v>1</v>
      </c>
      <c r="G54" t="s">
        <v>2</v>
      </c>
      <c r="H54" t="s">
        <v>4</v>
      </c>
      <c r="I54" t="s">
        <v>25</v>
      </c>
      <c r="J54" t="s">
        <v>3</v>
      </c>
      <c r="K54" t="s">
        <v>5</v>
      </c>
      <c r="L54" t="s">
        <v>26</v>
      </c>
      <c r="N54" s="5" t="s">
        <v>14</v>
      </c>
      <c r="O54" s="7" t="s">
        <v>22</v>
      </c>
    </row>
    <row r="55" spans="1:15" x14ac:dyDescent="0.25">
      <c r="B55" s="6">
        <v>13000</v>
      </c>
      <c r="C55" s="6">
        <v>13001</v>
      </c>
      <c r="D55" s="6">
        <v>1000</v>
      </c>
      <c r="E55" s="6" t="s">
        <v>21</v>
      </c>
      <c r="F55" s="6" t="s">
        <v>7</v>
      </c>
      <c r="G55" s="6"/>
      <c r="H55" s="6"/>
      <c r="I55" s="6" t="s">
        <v>7</v>
      </c>
      <c r="J55" s="6"/>
    </row>
    <row r="56" spans="1:15" x14ac:dyDescent="0.25">
      <c r="A56" s="6"/>
      <c r="B56" s="6">
        <v>11702</v>
      </c>
      <c r="C56" s="6">
        <v>11703</v>
      </c>
      <c r="D56" s="6">
        <v>1000</v>
      </c>
      <c r="E56" s="6" t="s">
        <v>23</v>
      </c>
      <c r="F56" s="6">
        <f>$D56 * 0.2</f>
        <v>200</v>
      </c>
      <c r="G56" s="6">
        <f>$B56 - 2</f>
        <v>11700</v>
      </c>
      <c r="H56" s="6">
        <f>$B56 - 2</f>
        <v>11700</v>
      </c>
      <c r="I56" s="6">
        <f>ROUNDDOWN($F56/$H56, 5)</f>
        <v>1.7090000000000001E-2</v>
      </c>
      <c r="J56" s="6" t="s">
        <v>7</v>
      </c>
      <c r="K56" t="s">
        <v>7</v>
      </c>
      <c r="L56" t="s">
        <v>7</v>
      </c>
    </row>
    <row r="57" spans="1:15" x14ac:dyDescent="0.25">
      <c r="A57" s="6"/>
      <c r="B57" s="6">
        <v>11600</v>
      </c>
      <c r="C57" s="6">
        <v>11601</v>
      </c>
      <c r="D57" s="6">
        <f>$D56 - $F56</f>
        <v>800</v>
      </c>
      <c r="E57" s="6" t="s">
        <v>24</v>
      </c>
      <c r="F57" s="6">
        <f>$D57 * 0.2</f>
        <v>160</v>
      </c>
      <c r="G57" s="6">
        <f>$H56 - ($H56 * 0.005)</f>
        <v>11641.5</v>
      </c>
      <c r="H57" s="6">
        <f>ROUND(MIN($G57, $B57), 0) - 2</f>
        <v>11598</v>
      </c>
      <c r="I57" s="6">
        <f>ROUNDDOWN($F57/$H57, 5)</f>
        <v>1.379E-2</v>
      </c>
      <c r="J57" s="6">
        <f>$H56 + ($H56* 0.005)</f>
        <v>11758.5</v>
      </c>
      <c r="K57">
        <f>ROUND(MAX($J57,$C57), 0) + 2</f>
        <v>11761</v>
      </c>
      <c r="L57">
        <f>$I56</f>
        <v>1.7090000000000001E-2</v>
      </c>
      <c r="N57" s="5">
        <f>L57 * ($K57 - $H56)</f>
        <v>1.0424900000000001</v>
      </c>
      <c r="O57" s="7">
        <f>$N57 / $F56</f>
        <v>5.2124500000000004E-3</v>
      </c>
    </row>
    <row r="58" spans="1:15" x14ac:dyDescent="0.25">
      <c r="A58" s="6"/>
      <c r="B58" s="6">
        <v>11550</v>
      </c>
      <c r="C58" s="6">
        <v>11551</v>
      </c>
      <c r="D58" s="6">
        <f>$D57 - $F57</f>
        <v>640</v>
      </c>
      <c r="E58" s="6" t="s">
        <v>24</v>
      </c>
      <c r="F58" s="6">
        <f>$D58 * 0.2</f>
        <v>128</v>
      </c>
      <c r="G58" s="6">
        <f>$H57 - ($H57 * 0.01)</f>
        <v>11482.02</v>
      </c>
      <c r="H58" s="6">
        <f>ROUND(MIN($G58, $B58), 0) - 2</f>
        <v>11480</v>
      </c>
      <c r="I58" s="6">
        <f>ROUNDDOWN($F58/$H58, 5)</f>
        <v>1.1140000000000001E-2</v>
      </c>
      <c r="J58" s="6">
        <f>$H57 + ($H57* 0.005)</f>
        <v>11655.99</v>
      </c>
      <c r="K58">
        <f>ROUND(MAX($J58,$C58), 0) + 2</f>
        <v>11658</v>
      </c>
      <c r="L58">
        <f>$I57</f>
        <v>1.379E-2</v>
      </c>
      <c r="N58" s="5">
        <f>L58 * ($K58 - $H57)</f>
        <v>0.82740000000000002</v>
      </c>
      <c r="O58" s="7">
        <f>$N58 / $F57</f>
        <v>5.1712500000000005E-3</v>
      </c>
    </row>
    <row r="59" spans="1:15" x14ac:dyDescent="0.25">
      <c r="A59" s="6"/>
      <c r="B59" s="6">
        <v>11584</v>
      </c>
      <c r="C59" s="6">
        <v>11585</v>
      </c>
      <c r="D59" s="6">
        <v>900</v>
      </c>
      <c r="E59" s="6" t="s">
        <v>23</v>
      </c>
      <c r="F59" s="6">
        <f>$D59 * 0.2</f>
        <v>180</v>
      </c>
      <c r="G59" s="6">
        <f>$K58 / 1.005</f>
        <v>11600.000000000002</v>
      </c>
      <c r="H59" s="6">
        <f>ROUND(MIN($G59, $B59), 0) - 2</f>
        <v>11582</v>
      </c>
      <c r="I59" s="6">
        <f>ROUNDDOWN($F59/$H59, 5)</f>
        <v>1.554E-2</v>
      </c>
      <c r="J59" s="6" t="s">
        <v>7</v>
      </c>
      <c r="K59" t="s">
        <v>7</v>
      </c>
      <c r="L59" t="s">
        <v>7</v>
      </c>
      <c r="M59" t="s">
        <v>7</v>
      </c>
      <c r="N59" s="5" t="s">
        <v>7</v>
      </c>
      <c r="O59" s="7" t="s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22" sqref="L22"/>
    </sheetView>
  </sheetViews>
  <sheetFormatPr defaultRowHeight="13.2" x14ac:dyDescent="0.25"/>
  <cols>
    <col min="1" max="1" width="23.44140625" bestFit="1" customWidth="1"/>
    <col min="2" max="2" width="26" customWidth="1"/>
    <col min="5" max="5" width="15" customWidth="1"/>
    <col min="6" max="6" width="11.33203125" customWidth="1"/>
    <col min="8" max="8" width="17.33203125" bestFit="1" customWidth="1"/>
    <col min="11" max="11" width="14.77734375" customWidth="1"/>
    <col min="12" max="12" width="15.33203125" customWidth="1"/>
  </cols>
  <sheetData>
    <row r="1" spans="1:14" x14ac:dyDescent="0.25">
      <c r="A1" s="1" t="s">
        <v>10</v>
      </c>
      <c r="B1" s="2" t="s">
        <v>11</v>
      </c>
      <c r="E1" s="2" t="s">
        <v>12</v>
      </c>
      <c r="F1" s="5">
        <v>11700</v>
      </c>
      <c r="H1" s="2" t="s">
        <v>16</v>
      </c>
      <c r="K1" s="2" t="s">
        <v>13</v>
      </c>
      <c r="L1" s="2" t="s">
        <v>15</v>
      </c>
      <c r="M1" s="2" t="s">
        <v>27</v>
      </c>
      <c r="N1" s="2" t="s">
        <v>14</v>
      </c>
    </row>
    <row r="2" spans="1:14" x14ac:dyDescent="0.25">
      <c r="A2" s="3">
        <v>5.0000000000000001E-3</v>
      </c>
      <c r="B2" s="4">
        <v>5.0000000000000001E-3</v>
      </c>
      <c r="F2" s="5">
        <f>$F1 - ($F1 * $A2)</f>
        <v>11641.5</v>
      </c>
      <c r="H2" s="4">
        <f>($F$1 - $F2) / $F$1</f>
        <v>5.0000000000000001E-3</v>
      </c>
      <c r="K2" s="5">
        <v>1000</v>
      </c>
      <c r="L2" s="5">
        <f>$K2 * 0.2</f>
        <v>200</v>
      </c>
      <c r="M2">
        <f>$L2/$F2</f>
        <v>1.7179916677404115E-2</v>
      </c>
      <c r="N2" s="5">
        <f>$L2 *  $B2</f>
        <v>1</v>
      </c>
    </row>
    <row r="3" spans="1:14" x14ac:dyDescent="0.25">
      <c r="A3" s="3">
        <v>5.0000000000000001E-3</v>
      </c>
      <c r="B3" s="4">
        <v>5.0000000000000001E-3</v>
      </c>
      <c r="F3" s="5">
        <f t="shared" ref="F3:F22" si="0">$F2 - ($F2 * $A3)</f>
        <v>11583.2925</v>
      </c>
      <c r="H3" s="4">
        <f t="shared" ref="H3:H22" si="1">($F$1 - $F3) / $F$1</f>
        <v>9.9750000000000377E-3</v>
      </c>
      <c r="K3" s="5">
        <f>$K2-$L2</f>
        <v>800</v>
      </c>
      <c r="L3" s="5">
        <f t="shared" ref="L3:L5" si="2">$K3 * 0.2</f>
        <v>160</v>
      </c>
      <c r="M3">
        <f t="shared" ref="M3:M22" si="3">$L3/$F3</f>
        <v>1.3812998333591248E-2</v>
      </c>
      <c r="N3" s="5">
        <f t="shared" ref="N3:N22" si="4">$L3 *  $B3</f>
        <v>0.8</v>
      </c>
    </row>
    <row r="4" spans="1:14" x14ac:dyDescent="0.25">
      <c r="A4" s="4">
        <v>0.01</v>
      </c>
      <c r="B4" s="4">
        <v>5.0000000000000001E-3</v>
      </c>
      <c r="F4" s="5">
        <f t="shared" si="0"/>
        <v>11467.459574999999</v>
      </c>
      <c r="H4" s="4">
        <f t="shared" si="1"/>
        <v>1.9875250000000091E-2</v>
      </c>
      <c r="K4" s="5">
        <f t="shared" ref="K4:K22" si="5">$K3-$L3</f>
        <v>640</v>
      </c>
      <c r="L4" s="5">
        <f t="shared" si="2"/>
        <v>128</v>
      </c>
      <c r="M4">
        <f t="shared" si="3"/>
        <v>1.1162018855427272E-2</v>
      </c>
      <c r="N4" s="5">
        <f t="shared" si="4"/>
        <v>0.64</v>
      </c>
    </row>
    <row r="5" spans="1:14" x14ac:dyDescent="0.25">
      <c r="A5" s="3">
        <v>1.4999999999999999E-2</v>
      </c>
      <c r="B5" s="4">
        <v>0.01</v>
      </c>
      <c r="F5" s="5">
        <f t="shared" si="0"/>
        <v>11295.447681374999</v>
      </c>
      <c r="H5" s="4">
        <f t="shared" si="1"/>
        <v>3.4577121250000099E-2</v>
      </c>
      <c r="K5" s="5">
        <f t="shared" si="5"/>
        <v>512</v>
      </c>
      <c r="L5" s="5">
        <f t="shared" si="2"/>
        <v>102.4</v>
      </c>
      <c r="M5">
        <f t="shared" si="3"/>
        <v>9.0655990703977854E-3</v>
      </c>
      <c r="N5" s="5">
        <f t="shared" si="4"/>
        <v>1.024</v>
      </c>
    </row>
    <row r="6" spans="1:14" x14ac:dyDescent="0.25">
      <c r="A6" s="3">
        <v>5.0000000000000001E-3</v>
      </c>
      <c r="B6" s="4">
        <v>5.0000000000000001E-3</v>
      </c>
      <c r="F6" s="5">
        <f t="shared" si="0"/>
        <v>11238.970442968124</v>
      </c>
      <c r="H6" s="4">
        <f t="shared" si="1"/>
        <v>3.940423564375007E-2</v>
      </c>
      <c r="K6" s="5">
        <f t="shared" si="5"/>
        <v>409.6</v>
      </c>
      <c r="L6" s="5">
        <f>$K6 * 0.15</f>
        <v>61.44</v>
      </c>
      <c r="M6">
        <f t="shared" si="3"/>
        <v>5.4666929067725334E-3</v>
      </c>
      <c r="N6" s="5">
        <f t="shared" si="4"/>
        <v>0.30719999999999997</v>
      </c>
    </row>
    <row r="7" spans="1:14" x14ac:dyDescent="0.25">
      <c r="A7" s="3">
        <v>5.0000000000000001E-3</v>
      </c>
      <c r="B7" s="4">
        <v>5.0000000000000001E-3</v>
      </c>
      <c r="F7" s="5">
        <f t="shared" si="0"/>
        <v>11182.775590753283</v>
      </c>
      <c r="H7" s="4">
        <f t="shared" si="1"/>
        <v>4.4207214465531386E-2</v>
      </c>
      <c r="K7" s="5">
        <f t="shared" si="5"/>
        <v>348.16</v>
      </c>
      <c r="L7" s="5">
        <f>$K7 * 0.15</f>
        <v>52.224000000000004</v>
      </c>
      <c r="M7">
        <f t="shared" si="3"/>
        <v>4.6700391665896023E-3</v>
      </c>
      <c r="N7" s="5">
        <f t="shared" si="4"/>
        <v>0.26112000000000002</v>
      </c>
    </row>
    <row r="8" spans="1:14" x14ac:dyDescent="0.25">
      <c r="A8" s="4">
        <v>0.01</v>
      </c>
      <c r="B8" s="4">
        <v>5.0000000000000001E-3</v>
      </c>
      <c r="F8" s="5">
        <f t="shared" si="0"/>
        <v>11070.947834845751</v>
      </c>
      <c r="H8" s="4">
        <f t="shared" si="1"/>
        <v>5.3765142320876022E-2</v>
      </c>
      <c r="K8" s="5">
        <f t="shared" si="5"/>
        <v>295.93600000000004</v>
      </c>
      <c r="L8" s="5">
        <f>$K8 * 0.15</f>
        <v>44.390400000000007</v>
      </c>
      <c r="M8">
        <f t="shared" si="3"/>
        <v>4.009629587475921E-3</v>
      </c>
      <c r="N8" s="5">
        <f t="shared" si="4"/>
        <v>0.22195200000000004</v>
      </c>
    </row>
    <row r="9" spans="1:14" x14ac:dyDescent="0.25">
      <c r="A9" s="3">
        <v>1.4999999999999999E-2</v>
      </c>
      <c r="B9" s="4">
        <v>0.01</v>
      </c>
      <c r="F9" s="5">
        <f t="shared" si="0"/>
        <v>10904.883617323065</v>
      </c>
      <c r="H9" s="4">
        <f t="shared" si="1"/>
        <v>6.7958665186062847E-2</v>
      </c>
      <c r="K9" s="5">
        <f t="shared" si="5"/>
        <v>251.54560000000004</v>
      </c>
      <c r="L9" s="5">
        <f>$K9 * 0.15</f>
        <v>37.731840000000005</v>
      </c>
      <c r="M9">
        <f t="shared" si="3"/>
        <v>3.460086446045211E-3</v>
      </c>
      <c r="N9" s="5">
        <f t="shared" si="4"/>
        <v>0.37731840000000005</v>
      </c>
    </row>
    <row r="10" spans="1:14" x14ac:dyDescent="0.25">
      <c r="A10" s="3">
        <v>5.0000000000000001E-3</v>
      </c>
      <c r="B10" s="4">
        <v>5.0000000000000001E-3</v>
      </c>
      <c r="F10" s="5">
        <f t="shared" si="0"/>
        <v>10850.359199236449</v>
      </c>
      <c r="H10" s="4">
        <f t="shared" si="1"/>
        <v>7.2618871860132564E-2</v>
      </c>
      <c r="K10" s="5">
        <f t="shared" si="5"/>
        <v>213.81376000000003</v>
      </c>
      <c r="L10" s="5">
        <f>$K10 * 0.1</f>
        <v>21.381376000000003</v>
      </c>
      <c r="M10">
        <f t="shared" si="3"/>
        <v>1.9705684952351283E-3</v>
      </c>
      <c r="N10" s="5">
        <f t="shared" si="4"/>
        <v>0.10690688000000002</v>
      </c>
    </row>
    <row r="11" spans="1:14" x14ac:dyDescent="0.25">
      <c r="A11" s="3">
        <v>5.0000000000000001E-3</v>
      </c>
      <c r="B11" s="4">
        <v>5.0000000000000001E-3</v>
      </c>
      <c r="F11" s="5">
        <f t="shared" si="0"/>
        <v>10796.107403240267</v>
      </c>
      <c r="H11" s="4">
        <f t="shared" si="1"/>
        <v>7.7255777500831915E-2</v>
      </c>
      <c r="K11" s="5">
        <f t="shared" si="5"/>
        <v>192.43238400000001</v>
      </c>
      <c r="L11" s="5">
        <f t="shared" ref="L11:L22" si="6">$K11 * 0.1</f>
        <v>19.243238400000003</v>
      </c>
      <c r="M11">
        <f t="shared" si="3"/>
        <v>1.782423764534287E-3</v>
      </c>
      <c r="N11" s="5">
        <f t="shared" si="4"/>
        <v>9.621619200000002E-2</v>
      </c>
    </row>
    <row r="12" spans="1:14" x14ac:dyDescent="0.25">
      <c r="A12" s="4">
        <v>0.01</v>
      </c>
      <c r="B12" s="4">
        <v>5.0000000000000001E-3</v>
      </c>
      <c r="F12" s="5">
        <f t="shared" si="0"/>
        <v>10688.146329207864</v>
      </c>
      <c r="H12" s="4">
        <f t="shared" si="1"/>
        <v>8.6483219725823568E-2</v>
      </c>
      <c r="K12" s="5">
        <f t="shared" si="5"/>
        <v>173.18914560000002</v>
      </c>
      <c r="L12" s="5">
        <f t="shared" si="6"/>
        <v>17.318914560000003</v>
      </c>
      <c r="M12">
        <f t="shared" si="3"/>
        <v>1.6203852404857156E-3</v>
      </c>
      <c r="N12" s="5">
        <f t="shared" si="4"/>
        <v>8.6594572800000019E-2</v>
      </c>
    </row>
    <row r="13" spans="1:14" x14ac:dyDescent="0.25">
      <c r="A13" s="3">
        <v>1.4999999999999999E-2</v>
      </c>
      <c r="B13" s="4">
        <v>0.01</v>
      </c>
      <c r="F13" s="5">
        <f t="shared" si="0"/>
        <v>10527.824134269746</v>
      </c>
      <c r="H13" s="4">
        <f t="shared" si="1"/>
        <v>0.10018597142993627</v>
      </c>
      <c r="K13" s="5">
        <f t="shared" si="5"/>
        <v>155.87023104000002</v>
      </c>
      <c r="L13" s="5">
        <f t="shared" si="6"/>
        <v>15.587023104000004</v>
      </c>
      <c r="M13">
        <f t="shared" si="3"/>
        <v>1.4805550420681666E-3</v>
      </c>
      <c r="N13" s="5">
        <f t="shared" si="4"/>
        <v>0.15587023104000003</v>
      </c>
    </row>
    <row r="14" spans="1:14" x14ac:dyDescent="0.25">
      <c r="A14" s="3">
        <v>5.0000000000000001E-3</v>
      </c>
      <c r="B14" s="4">
        <v>5.0000000000000001E-3</v>
      </c>
      <c r="F14" s="5">
        <f t="shared" si="0"/>
        <v>10475.185013598397</v>
      </c>
      <c r="H14" s="4">
        <f t="shared" si="1"/>
        <v>0.10468504157278659</v>
      </c>
      <c r="K14" s="5">
        <f t="shared" si="5"/>
        <v>140.28320793600003</v>
      </c>
      <c r="L14" s="5">
        <f t="shared" si="6"/>
        <v>14.028320793600003</v>
      </c>
      <c r="M14">
        <f t="shared" si="3"/>
        <v>1.3391955154385426E-3</v>
      </c>
      <c r="N14" s="5">
        <f t="shared" si="4"/>
        <v>7.014160396800001E-2</v>
      </c>
    </row>
    <row r="15" spans="1:14" x14ac:dyDescent="0.25">
      <c r="A15" s="3">
        <v>5.0000000000000001E-3</v>
      </c>
      <c r="B15" s="4">
        <v>5.0000000000000001E-3</v>
      </c>
      <c r="F15" s="5">
        <f t="shared" si="0"/>
        <v>10422.809088530405</v>
      </c>
      <c r="H15" s="4">
        <f t="shared" si="1"/>
        <v>0.10916161636492269</v>
      </c>
      <c r="K15" s="5">
        <f t="shared" si="5"/>
        <v>126.25488714240002</v>
      </c>
      <c r="L15" s="5">
        <f t="shared" si="6"/>
        <v>12.625488714240003</v>
      </c>
      <c r="M15">
        <f t="shared" si="3"/>
        <v>1.2113326270298376E-3</v>
      </c>
      <c r="N15" s="5">
        <f t="shared" si="4"/>
        <v>6.3127443571200009E-2</v>
      </c>
    </row>
    <row r="16" spans="1:14" x14ac:dyDescent="0.25">
      <c r="A16" s="4">
        <v>0.01</v>
      </c>
      <c r="B16" s="4">
        <v>5.0000000000000001E-3</v>
      </c>
      <c r="F16" s="5">
        <f t="shared" si="0"/>
        <v>10318.5809976451</v>
      </c>
      <c r="H16" s="4">
        <f t="shared" si="1"/>
        <v>0.11807000020127349</v>
      </c>
      <c r="K16" s="5">
        <f t="shared" si="5"/>
        <v>113.62939842816002</v>
      </c>
      <c r="L16" s="5">
        <f t="shared" si="6"/>
        <v>11.362939842816003</v>
      </c>
      <c r="M16">
        <f t="shared" si="3"/>
        <v>1.1012114791180343E-3</v>
      </c>
      <c r="N16" s="5">
        <f t="shared" si="4"/>
        <v>5.6814699214080014E-2</v>
      </c>
    </row>
    <row r="17" spans="1:14" x14ac:dyDescent="0.25">
      <c r="A17" s="3">
        <v>1.4999999999999999E-2</v>
      </c>
      <c r="B17" s="4">
        <v>0.01</v>
      </c>
      <c r="F17" s="5">
        <f t="shared" si="0"/>
        <v>10163.802282680424</v>
      </c>
      <c r="H17" s="4">
        <f t="shared" si="1"/>
        <v>0.13129895019825433</v>
      </c>
      <c r="K17" s="5">
        <f t="shared" si="5"/>
        <v>102.26645858534401</v>
      </c>
      <c r="L17" s="5">
        <f t="shared" si="6"/>
        <v>10.226645858534402</v>
      </c>
      <c r="M17">
        <f>$L17/$F17</f>
        <v>1.0061830773667318E-3</v>
      </c>
      <c r="N17" s="5">
        <f>$L17 *  $B17</f>
        <v>0.10226645858534403</v>
      </c>
    </row>
    <row r="18" spans="1:14" x14ac:dyDescent="0.25">
      <c r="A18" s="3">
        <v>5.0000000000000001E-3</v>
      </c>
      <c r="B18" s="4">
        <v>5.0000000000000001E-3</v>
      </c>
      <c r="F18" s="5">
        <f t="shared" si="0"/>
        <v>10112.983271267023</v>
      </c>
      <c r="H18" s="4">
        <f t="shared" si="1"/>
        <v>0.13564245544726297</v>
      </c>
      <c r="K18" s="5">
        <f t="shared" si="5"/>
        <v>92.039812726809615</v>
      </c>
      <c r="L18" s="5">
        <f t="shared" si="6"/>
        <v>9.2039812726809611</v>
      </c>
      <c r="M18">
        <f t="shared" si="3"/>
        <v>9.1011534636186776E-4</v>
      </c>
      <c r="N18" s="5">
        <f t="shared" si="4"/>
        <v>4.6019906363404806E-2</v>
      </c>
    </row>
    <row r="19" spans="1:14" x14ac:dyDescent="0.25">
      <c r="A19" s="3">
        <v>5.0000000000000001E-3</v>
      </c>
      <c r="B19" s="4">
        <v>5.0000000000000001E-3</v>
      </c>
      <c r="F19" s="5">
        <f t="shared" si="0"/>
        <v>10062.418354910687</v>
      </c>
      <c r="H19" s="4">
        <f t="shared" si="1"/>
        <v>0.1399642431700267</v>
      </c>
      <c r="K19" s="5">
        <f t="shared" si="5"/>
        <v>82.835831454128652</v>
      </c>
      <c r="L19" s="5">
        <f t="shared" si="6"/>
        <v>8.2835831454128659</v>
      </c>
      <c r="M19">
        <f t="shared" si="3"/>
        <v>8.232199112820916E-4</v>
      </c>
      <c r="N19" s="5">
        <f t="shared" si="4"/>
        <v>4.1417915727064332E-2</v>
      </c>
    </row>
    <row r="20" spans="1:14" x14ac:dyDescent="0.25">
      <c r="A20" s="4">
        <v>0.01</v>
      </c>
      <c r="B20" s="4">
        <v>5.0000000000000001E-3</v>
      </c>
      <c r="F20" s="5">
        <f t="shared" si="0"/>
        <v>9961.7941713615801</v>
      </c>
      <c r="H20" s="4">
        <f t="shared" si="1"/>
        <v>0.1485646007383265</v>
      </c>
      <c r="K20" s="5">
        <f t="shared" si="5"/>
        <v>74.552248308715789</v>
      </c>
      <c r="L20" s="5">
        <f t="shared" si="6"/>
        <v>7.4552248308715789</v>
      </c>
      <c r="M20">
        <f t="shared" si="3"/>
        <v>7.4838173752917413E-4</v>
      </c>
      <c r="N20" s="5">
        <f t="shared" si="4"/>
        <v>3.7276124154357895E-2</v>
      </c>
    </row>
    <row r="21" spans="1:14" x14ac:dyDescent="0.25">
      <c r="A21" s="3">
        <v>1.4999999999999999E-2</v>
      </c>
      <c r="B21" s="4">
        <v>0.01</v>
      </c>
      <c r="F21" s="5">
        <f t="shared" si="0"/>
        <v>9812.3672587911569</v>
      </c>
      <c r="H21" s="4">
        <f t="shared" si="1"/>
        <v>0.16133613172725156</v>
      </c>
      <c r="K21" s="5">
        <f t="shared" si="5"/>
        <v>67.097023477844203</v>
      </c>
      <c r="L21" s="5">
        <f t="shared" si="6"/>
        <v>6.7097023477844209</v>
      </c>
      <c r="M21">
        <f>$L21/$F21</f>
        <v>6.8380057236168195E-4</v>
      </c>
      <c r="N21" s="5">
        <f t="shared" si="4"/>
        <v>6.7097023477844214E-2</v>
      </c>
    </row>
    <row r="22" spans="1:14" x14ac:dyDescent="0.25">
      <c r="A22" s="4">
        <v>5.0000000000000001E-3</v>
      </c>
      <c r="B22" s="4">
        <v>5.0000000000000001E-3</v>
      </c>
      <c r="F22" s="5">
        <f t="shared" si="0"/>
        <v>9763.305422497202</v>
      </c>
      <c r="H22" s="4">
        <f t="shared" si="1"/>
        <v>0.16552945106861522</v>
      </c>
      <c r="K22" s="5">
        <f t="shared" si="5"/>
        <v>60.387321130059782</v>
      </c>
      <c r="L22" s="5">
        <f t="shared" si="6"/>
        <v>6.0387321130059783</v>
      </c>
      <c r="M22">
        <f t="shared" si="3"/>
        <v>6.1851308052815435E-4</v>
      </c>
      <c r="N22" s="5">
        <f t="shared" si="4"/>
        <v>3.0193660565029892E-2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Sample Data</vt:lpstr>
    </vt:vector>
  </TitlesOfParts>
  <Company>Michaels Energy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Brubaker</dc:creator>
  <cp:lastModifiedBy>Ryan Brubaker</cp:lastModifiedBy>
  <dcterms:created xsi:type="dcterms:W3CDTF">2016-12-20T18:58:52Z</dcterms:created>
  <dcterms:modified xsi:type="dcterms:W3CDTF">2018-03-10T21:09:19Z</dcterms:modified>
</cp:coreProperties>
</file>