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defaultThemeVersion="124226"/>
  <mc:AlternateContent xmlns:mc="http://schemas.openxmlformats.org/markup-compatibility/2006">
    <mc:Choice Requires="x15">
      <x15ac:absPath xmlns:x15ac="http://schemas.microsoft.com/office/spreadsheetml/2010/11/ac" url="/Users/reemal-mealla/Downloads/Indo Pacific Budgets/FAD 2017_Indo-Pacific/"/>
    </mc:Choice>
  </mc:AlternateContent>
  <xr:revisionPtr revIDLastSave="0" documentId="13_ncr:1_{3AB9E337-0D0A-CF43-9B94-0975BB477055}" xr6:coauthVersionLast="47" xr6:coauthVersionMax="47" xr10:uidLastSave="{00000000-0000-0000-0000-000000000000}"/>
  <bookViews>
    <workbookView xWindow="360" yWindow="460" windowWidth="21460" windowHeight="14040" activeTab="5" xr2:uid="{00000000-000D-0000-FFFF-FFFF00000000}"/>
  </bookViews>
  <sheets>
    <sheet name="Site Description" sheetId="4" r:id="rId1"/>
    <sheet name="Data Entry" sheetId="1" r:id="rId2"/>
    <sheet name="Equations" sheetId="3" r:id="rId3"/>
    <sheet name="Data Analysis GenEQ" sheetId="2" r:id="rId4"/>
    <sheet name="Data Analysis IndEQ" sheetId="5" r:id="rId5"/>
    <sheet name="Results" sheetId="6" r:id="rId6"/>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3" l="1"/>
  <c r="B9" i="3"/>
  <c r="B10" i="3"/>
  <c r="B11" i="3"/>
  <c r="B12" i="3"/>
  <c r="B13" i="3"/>
  <c r="B14" i="3"/>
  <c r="B7" i="3"/>
  <c r="B38" i="3"/>
  <c r="B39" i="3"/>
  <c r="B40" i="3"/>
  <c r="B41" i="3"/>
  <c r="B42" i="3"/>
  <c r="B43" i="3"/>
  <c r="B44" i="3"/>
  <c r="B37" i="3"/>
  <c r="B23" i="3"/>
  <c r="B24" i="3"/>
  <c r="B25" i="3"/>
  <c r="B26" i="3"/>
  <c r="B27" i="3"/>
  <c r="B28" i="3"/>
  <c r="B29" i="3"/>
  <c r="B22" i="3"/>
  <c r="C35" i="4"/>
  <c r="B4" i="5"/>
  <c r="B16" i="5"/>
  <c r="D35" i="4"/>
  <c r="E4" i="5"/>
  <c r="E16" i="5"/>
  <c r="E35" i="4"/>
  <c r="H4" i="5"/>
  <c r="H16" i="5"/>
  <c r="F35" i="4"/>
  <c r="K4" i="5"/>
  <c r="K16" i="5"/>
  <c r="G35" i="4"/>
  <c r="N4" i="5"/>
  <c r="N16" i="5"/>
  <c r="H35" i="4"/>
  <c r="Q4" i="5"/>
  <c r="Q16" i="5"/>
  <c r="I35" i="4"/>
  <c r="T16" i="5"/>
  <c r="J35" i="4"/>
  <c r="W16" i="5"/>
  <c r="B27" i="5"/>
  <c r="B27" i="2"/>
  <c r="C5" i="5"/>
  <c r="D5" i="5"/>
  <c r="W5" i="5"/>
  <c r="W6" i="5"/>
  <c r="W7" i="5"/>
  <c r="W8" i="5"/>
  <c r="W9" i="5"/>
  <c r="W10" i="5"/>
  <c r="W11" i="5"/>
  <c r="W4" i="5"/>
  <c r="T5" i="5"/>
  <c r="T6" i="5"/>
  <c r="T7" i="5"/>
  <c r="T8" i="5"/>
  <c r="T9" i="5"/>
  <c r="T10" i="5"/>
  <c r="T11" i="5"/>
  <c r="T4" i="5"/>
  <c r="Q5" i="5"/>
  <c r="Q6" i="5"/>
  <c r="Q7" i="5"/>
  <c r="Q8" i="5"/>
  <c r="Q9" i="5"/>
  <c r="Q10" i="5"/>
  <c r="Q11" i="5"/>
  <c r="N5" i="5"/>
  <c r="N6" i="5"/>
  <c r="N7" i="5"/>
  <c r="N8" i="5"/>
  <c r="N9" i="5"/>
  <c r="N10" i="5"/>
  <c r="N11" i="5"/>
  <c r="K5" i="5"/>
  <c r="K6" i="5"/>
  <c r="K7" i="5"/>
  <c r="K8" i="5"/>
  <c r="K9" i="5"/>
  <c r="K10" i="5"/>
  <c r="K11" i="5"/>
  <c r="H5" i="5"/>
  <c r="H6" i="5"/>
  <c r="H7" i="5"/>
  <c r="H8" i="5"/>
  <c r="H9" i="5"/>
  <c r="H10" i="5"/>
  <c r="H11" i="5"/>
  <c r="E5" i="5"/>
  <c r="E6" i="5"/>
  <c r="E7" i="5"/>
  <c r="E8" i="5"/>
  <c r="E9" i="5"/>
  <c r="E10" i="5"/>
  <c r="E11" i="5"/>
  <c r="B5" i="5"/>
  <c r="B6" i="5"/>
  <c r="B7" i="5"/>
  <c r="B8" i="5"/>
  <c r="B9" i="5"/>
  <c r="B10" i="5"/>
  <c r="B11" i="5"/>
  <c r="U40" i="5"/>
  <c r="U42" i="5"/>
  <c r="Y42" i="5"/>
  <c r="U44" i="5"/>
  <c r="Y44" i="5"/>
  <c r="W45" i="5"/>
  <c r="V39" i="5"/>
  <c r="D12" i="1"/>
  <c r="E12" i="1"/>
  <c r="F12" i="1"/>
  <c r="G12" i="1"/>
  <c r="H12" i="1"/>
  <c r="I12" i="1"/>
  <c r="J12" i="1"/>
  <c r="K12" i="1"/>
  <c r="L12" i="1"/>
  <c r="C103" i="1"/>
  <c r="D103" i="1"/>
  <c r="E103" i="1"/>
  <c r="F103" i="1"/>
  <c r="G103" i="1"/>
  <c r="H103" i="1"/>
  <c r="I103" i="1"/>
  <c r="J103" i="1"/>
  <c r="K103" i="1"/>
  <c r="L103" i="1"/>
  <c r="B103" i="1"/>
  <c r="C90" i="1"/>
  <c r="D90" i="1"/>
  <c r="E90" i="1"/>
  <c r="F90" i="1"/>
  <c r="G90" i="1"/>
  <c r="H90" i="1"/>
  <c r="I90" i="1"/>
  <c r="J90" i="1"/>
  <c r="K90" i="1"/>
  <c r="L90" i="1"/>
  <c r="B90" i="1"/>
  <c r="C77" i="1"/>
  <c r="D77" i="1"/>
  <c r="E77" i="1"/>
  <c r="F77" i="1"/>
  <c r="G77" i="1"/>
  <c r="H77" i="1"/>
  <c r="I77" i="1"/>
  <c r="J77" i="1"/>
  <c r="K77" i="1"/>
  <c r="L77" i="1"/>
  <c r="B77" i="1"/>
  <c r="C64" i="1"/>
  <c r="D64" i="1"/>
  <c r="E64" i="1"/>
  <c r="F64" i="1"/>
  <c r="G64" i="1"/>
  <c r="H64" i="1"/>
  <c r="I64" i="1"/>
  <c r="J64" i="1"/>
  <c r="K64" i="1"/>
  <c r="L64" i="1"/>
  <c r="B64" i="1"/>
  <c r="C51" i="1"/>
  <c r="D51" i="1"/>
  <c r="E51" i="1"/>
  <c r="F51" i="1"/>
  <c r="G51" i="1"/>
  <c r="H51" i="1"/>
  <c r="I51" i="1"/>
  <c r="J51" i="1"/>
  <c r="K51" i="1"/>
  <c r="L51" i="1"/>
  <c r="C38" i="1"/>
  <c r="D38" i="1"/>
  <c r="E38" i="1"/>
  <c r="F38" i="1"/>
  <c r="G38" i="1"/>
  <c r="H38" i="1"/>
  <c r="I38" i="1"/>
  <c r="J38" i="1"/>
  <c r="K38" i="1"/>
  <c r="L38" i="1"/>
  <c r="C25" i="1"/>
  <c r="D25" i="1"/>
  <c r="E25" i="1"/>
  <c r="F25" i="1"/>
  <c r="G25" i="1"/>
  <c r="H25" i="1"/>
  <c r="I25" i="1"/>
  <c r="J25" i="1"/>
  <c r="K25" i="1"/>
  <c r="L25" i="1"/>
  <c r="B51" i="1"/>
  <c r="B38" i="1"/>
  <c r="B25" i="1"/>
  <c r="D17" i="5"/>
  <c r="D40" i="5"/>
  <c r="C32" i="2"/>
  <c r="H17" i="5"/>
  <c r="S20" i="5"/>
  <c r="T40" i="5"/>
  <c r="X40" i="5"/>
  <c r="W17" i="5"/>
  <c r="X17" i="5"/>
  <c r="Y47" i="5"/>
  <c r="W18" i="5"/>
  <c r="Y18" i="5"/>
  <c r="X19" i="5"/>
  <c r="Y19" i="5"/>
  <c r="W20" i="5"/>
  <c r="T21" i="5"/>
  <c r="W21" i="5"/>
  <c r="X21" i="5"/>
  <c r="W22" i="5"/>
  <c r="Y22" i="5"/>
  <c r="T23" i="5"/>
  <c r="X23" i="5"/>
  <c r="Y23" i="5"/>
  <c r="Y16" i="5"/>
  <c r="U17" i="5"/>
  <c r="V18" i="5"/>
  <c r="U19" i="5"/>
  <c r="V20" i="5"/>
  <c r="U22" i="5"/>
  <c r="V22" i="5"/>
  <c r="V23" i="5"/>
  <c r="U16" i="5"/>
  <c r="H28" i="2"/>
  <c r="H29" i="2"/>
  <c r="I29" i="2"/>
  <c r="H30" i="2"/>
  <c r="H31" i="2"/>
  <c r="I31" i="2"/>
  <c r="H32" i="2"/>
  <c r="H33" i="2"/>
  <c r="I33" i="2"/>
  <c r="H34" i="2"/>
  <c r="I27" i="2"/>
  <c r="H27" i="2"/>
  <c r="X5" i="5"/>
  <c r="Y5" i="5"/>
  <c r="X6" i="5"/>
  <c r="Y6" i="5"/>
  <c r="X7" i="5"/>
  <c r="Y7" i="5"/>
  <c r="X8" i="5"/>
  <c r="Y8" i="5"/>
  <c r="X9" i="5"/>
  <c r="Y9" i="5"/>
  <c r="X10" i="5"/>
  <c r="Y10" i="5"/>
  <c r="X11" i="5"/>
  <c r="Y11" i="5"/>
  <c r="Y4" i="5"/>
  <c r="X4" i="5"/>
  <c r="U5" i="5"/>
  <c r="V5" i="5"/>
  <c r="U6" i="5"/>
  <c r="V6" i="5"/>
  <c r="U7" i="5"/>
  <c r="V7" i="5"/>
  <c r="U8" i="5"/>
  <c r="V8" i="5"/>
  <c r="U9" i="5"/>
  <c r="V9" i="5"/>
  <c r="U10" i="5"/>
  <c r="V10" i="5"/>
  <c r="U11" i="5"/>
  <c r="V11" i="5"/>
  <c r="V4" i="5"/>
  <c r="U4" i="5"/>
  <c r="R5" i="5"/>
  <c r="S5" i="5"/>
  <c r="R6" i="5"/>
  <c r="S6" i="5"/>
  <c r="R7" i="5"/>
  <c r="S7" i="5"/>
  <c r="R8" i="5"/>
  <c r="S8" i="5"/>
  <c r="R9" i="5"/>
  <c r="S9" i="5"/>
  <c r="R10" i="5"/>
  <c r="S10" i="5"/>
  <c r="R11" i="5"/>
  <c r="S11" i="5"/>
  <c r="S4" i="5"/>
  <c r="R4" i="5"/>
  <c r="O5" i="5"/>
  <c r="P5" i="5"/>
  <c r="O6" i="5"/>
  <c r="P6" i="5"/>
  <c r="O7" i="5"/>
  <c r="P7" i="5"/>
  <c r="O8" i="5"/>
  <c r="P8" i="5"/>
  <c r="O9" i="5"/>
  <c r="P9" i="5"/>
  <c r="O10" i="5"/>
  <c r="P10" i="5"/>
  <c r="O11" i="5"/>
  <c r="P11" i="5"/>
  <c r="P4" i="5"/>
  <c r="O4" i="5"/>
  <c r="L5" i="5"/>
  <c r="L17" i="5"/>
  <c r="M5" i="5"/>
  <c r="L6" i="5"/>
  <c r="M6" i="5"/>
  <c r="M18" i="5"/>
  <c r="L7" i="5"/>
  <c r="M7" i="5"/>
  <c r="M19" i="5"/>
  <c r="K20" i="5"/>
  <c r="L8" i="5"/>
  <c r="M8" i="5"/>
  <c r="L9" i="5"/>
  <c r="M9" i="5"/>
  <c r="L10" i="5"/>
  <c r="M10" i="5"/>
  <c r="L11" i="5"/>
  <c r="M11" i="5"/>
  <c r="M4" i="5"/>
  <c r="L4" i="5"/>
  <c r="K39" i="5"/>
  <c r="I5" i="5"/>
  <c r="J5" i="5"/>
  <c r="I6" i="5"/>
  <c r="J6" i="5"/>
  <c r="I7" i="5"/>
  <c r="J7" i="5"/>
  <c r="I8" i="5"/>
  <c r="J8" i="5"/>
  <c r="I9" i="5"/>
  <c r="J9" i="5"/>
  <c r="I10" i="5"/>
  <c r="J10" i="5"/>
  <c r="I11" i="5"/>
  <c r="J11" i="5"/>
  <c r="J4" i="5"/>
  <c r="I4" i="5"/>
  <c r="F5" i="5"/>
  <c r="G5" i="5"/>
  <c r="F6" i="5"/>
  <c r="G6" i="5"/>
  <c r="F7" i="5"/>
  <c r="G7" i="5"/>
  <c r="F8" i="5"/>
  <c r="G8" i="5"/>
  <c r="F9" i="5"/>
  <c r="G9" i="5"/>
  <c r="F10" i="5"/>
  <c r="G10" i="5"/>
  <c r="F11" i="5"/>
  <c r="G11" i="5"/>
  <c r="G4" i="5"/>
  <c r="F4" i="5"/>
  <c r="C6" i="5"/>
  <c r="D6" i="5"/>
  <c r="C7" i="5"/>
  <c r="D7" i="5"/>
  <c r="C8" i="5"/>
  <c r="C20" i="5"/>
  <c r="D8" i="5"/>
  <c r="C9" i="5"/>
  <c r="D9" i="5"/>
  <c r="C10" i="5"/>
  <c r="D10" i="5"/>
  <c r="C11" i="5"/>
  <c r="D11" i="5"/>
  <c r="D4" i="5"/>
  <c r="C4" i="5"/>
  <c r="H35" i="2"/>
  <c r="I16" i="2"/>
  <c r="H17" i="2"/>
  <c r="I17" i="2"/>
  <c r="M98" i="1"/>
  <c r="I6" i="2"/>
  <c r="I18" i="2"/>
  <c r="I19" i="2"/>
  <c r="H20" i="2"/>
  <c r="I21" i="2"/>
  <c r="H22" i="2"/>
  <c r="I22" i="2"/>
  <c r="H15" i="2"/>
  <c r="M73" i="1"/>
  <c r="G7" i="2"/>
  <c r="G19" i="2"/>
  <c r="M95" i="1"/>
  <c r="I3" i="2"/>
  <c r="M96" i="1"/>
  <c r="M97" i="1"/>
  <c r="I5" i="2"/>
  <c r="M99" i="1"/>
  <c r="I7" i="2"/>
  <c r="M102" i="1"/>
  <c r="I10" i="2"/>
  <c r="M101" i="1"/>
  <c r="I9" i="2"/>
  <c r="M100" i="1"/>
  <c r="I8" i="2"/>
  <c r="M82" i="1"/>
  <c r="H3" i="2"/>
  <c r="M83" i="1"/>
  <c r="H4" i="2"/>
  <c r="M84" i="1"/>
  <c r="H5" i="2"/>
  <c r="M85" i="1"/>
  <c r="H6" i="2"/>
  <c r="M86" i="1"/>
  <c r="H7" i="2"/>
  <c r="M89" i="1"/>
  <c r="H10" i="2"/>
  <c r="M88" i="1"/>
  <c r="H9" i="2"/>
  <c r="M87" i="1"/>
  <c r="H8" i="2"/>
  <c r="M69" i="1"/>
  <c r="G3" i="2"/>
  <c r="M70" i="1"/>
  <c r="G4" i="2"/>
  <c r="G16" i="2"/>
  <c r="M71" i="1"/>
  <c r="G5" i="2"/>
  <c r="M72" i="1"/>
  <c r="G6" i="2"/>
  <c r="G18" i="2"/>
  <c r="M56" i="1"/>
  <c r="F3" i="2"/>
  <c r="M57" i="1"/>
  <c r="F4" i="2"/>
  <c r="M58" i="1"/>
  <c r="F5" i="2"/>
  <c r="M59" i="1"/>
  <c r="F6" i="2"/>
  <c r="M60" i="1"/>
  <c r="F7" i="2"/>
  <c r="M76" i="1"/>
  <c r="G10" i="2"/>
  <c r="M63" i="1"/>
  <c r="F10" i="2"/>
  <c r="M75" i="1"/>
  <c r="G9" i="2"/>
  <c r="M62" i="1"/>
  <c r="F9" i="2"/>
  <c r="M74" i="1"/>
  <c r="G8" i="2"/>
  <c r="M61" i="1"/>
  <c r="F8" i="2"/>
  <c r="M18" i="1"/>
  <c r="C4" i="2"/>
  <c r="M44" i="1"/>
  <c r="E4" i="2"/>
  <c r="E16" i="2"/>
  <c r="M45" i="1"/>
  <c r="E5" i="2"/>
  <c r="E17" i="2"/>
  <c r="M48" i="1"/>
  <c r="E8" i="2"/>
  <c r="M23" i="1"/>
  <c r="C9" i="2"/>
  <c r="M36" i="1"/>
  <c r="D9" i="2"/>
  <c r="M49" i="1"/>
  <c r="E9" i="2"/>
  <c r="M24" i="1"/>
  <c r="C10" i="2"/>
  <c r="M37" i="1"/>
  <c r="D10" i="2"/>
  <c r="M50" i="1"/>
  <c r="E10" i="2"/>
  <c r="C12" i="1"/>
  <c r="B12" i="1"/>
  <c r="M22" i="1"/>
  <c r="C8" i="2"/>
  <c r="M35" i="1"/>
  <c r="D8" i="2"/>
  <c r="M17" i="1"/>
  <c r="C3" i="2"/>
  <c r="M19" i="1"/>
  <c r="C5" i="2"/>
  <c r="M20" i="1"/>
  <c r="C6" i="2"/>
  <c r="M21" i="1"/>
  <c r="C7" i="2"/>
  <c r="M30" i="1"/>
  <c r="D3" i="2"/>
  <c r="M31" i="1"/>
  <c r="D4" i="2"/>
  <c r="M32" i="1"/>
  <c r="D5" i="2"/>
  <c r="M33" i="1"/>
  <c r="D6" i="2"/>
  <c r="M34" i="1"/>
  <c r="D7" i="2"/>
  <c r="M43" i="1"/>
  <c r="E3" i="2"/>
  <c r="M46" i="1"/>
  <c r="E6" i="2"/>
  <c r="E18" i="2"/>
  <c r="M47" i="1"/>
  <c r="E7" i="2"/>
  <c r="M9" i="1"/>
  <c r="B8" i="2"/>
  <c r="M10" i="1"/>
  <c r="B9" i="2"/>
  <c r="M11" i="1"/>
  <c r="B10" i="2"/>
  <c r="A3" i="6"/>
  <c r="F3" i="6"/>
  <c r="C3" i="6"/>
  <c r="M5" i="1"/>
  <c r="B4" i="2"/>
  <c r="M6" i="1"/>
  <c r="B5" i="2"/>
  <c r="M7" i="1"/>
  <c r="B6" i="2"/>
  <c r="M8" i="1"/>
  <c r="B7" i="2"/>
  <c r="M4" i="1"/>
  <c r="B3" i="2"/>
  <c r="Q22" i="5"/>
  <c r="C34" i="2"/>
  <c r="E30" i="2"/>
  <c r="W47" i="5"/>
  <c r="T18" i="5"/>
  <c r="T20" i="5"/>
  <c r="T22" i="5"/>
  <c r="T17" i="5"/>
  <c r="T47" i="5"/>
  <c r="U18" i="5"/>
  <c r="U47" i="5"/>
  <c r="U20" i="5"/>
  <c r="V21" i="5"/>
  <c r="U23" i="5"/>
  <c r="V16" i="5"/>
  <c r="H16" i="2"/>
  <c r="H18" i="2"/>
  <c r="H19" i="2"/>
  <c r="H21" i="2"/>
  <c r="T19" i="5"/>
  <c r="V17" i="5"/>
  <c r="V19" i="5"/>
  <c r="U21" i="5"/>
  <c r="X18" i="5"/>
  <c r="X20" i="5"/>
  <c r="U48" i="5"/>
  <c r="D41" i="6"/>
  <c r="X47" i="5"/>
  <c r="X48" i="5"/>
  <c r="D42" i="6"/>
  <c r="V47" i="5"/>
  <c r="E27" i="2"/>
  <c r="E29" i="2"/>
  <c r="E22" i="2"/>
  <c r="E34" i="2"/>
  <c r="L16" i="5"/>
  <c r="L23" i="5"/>
  <c r="L46" i="5"/>
  <c r="L22" i="5"/>
  <c r="K17" i="5"/>
  <c r="K40" i="5"/>
  <c r="K21" i="5"/>
  <c r="K44" i="5"/>
  <c r="M17" i="5"/>
  <c r="M40" i="5"/>
  <c r="L20" i="5"/>
  <c r="E28" i="2"/>
  <c r="E32" i="2"/>
  <c r="R18" i="5"/>
  <c r="R20" i="5"/>
  <c r="Q18" i="5"/>
  <c r="G33" i="2"/>
  <c r="G17" i="2"/>
  <c r="L39" i="5"/>
  <c r="S17" i="5"/>
  <c r="Q20" i="5"/>
  <c r="R17" i="5"/>
  <c r="S19" i="5"/>
  <c r="S42" i="5"/>
  <c r="S43" i="5"/>
  <c r="S23" i="5"/>
  <c r="S46" i="5"/>
  <c r="R40" i="5"/>
  <c r="R43" i="5"/>
  <c r="R21" i="5"/>
  <c r="R44" i="5"/>
  <c r="Q17" i="5"/>
  <c r="Q40" i="5"/>
  <c r="Q41" i="5"/>
  <c r="Q21" i="5"/>
  <c r="Q44" i="5"/>
  <c r="Q45" i="5"/>
  <c r="R23" i="5"/>
  <c r="R46" i="5"/>
  <c r="Q39" i="5"/>
  <c r="G31" i="2"/>
  <c r="R19" i="5"/>
  <c r="G21" i="2"/>
  <c r="Q23" i="5"/>
  <c r="S21" i="5"/>
  <c r="R16" i="5"/>
  <c r="G27" i="2"/>
  <c r="G32" i="2"/>
  <c r="G28" i="2"/>
  <c r="G29" i="2"/>
  <c r="G30" i="2"/>
  <c r="G34" i="2"/>
  <c r="G35" i="2"/>
  <c r="S16" i="5"/>
  <c r="S39" i="5"/>
  <c r="S40" i="5"/>
  <c r="S18" i="5"/>
  <c r="S41" i="5"/>
  <c r="S44" i="5"/>
  <c r="S22" i="5"/>
  <c r="S45" i="5"/>
  <c r="S47" i="5"/>
  <c r="Q19" i="5"/>
  <c r="Q42" i="5"/>
  <c r="Q43" i="5"/>
  <c r="Q46" i="5"/>
  <c r="Q47" i="5"/>
  <c r="R39" i="5"/>
  <c r="R41" i="5"/>
  <c r="R42" i="5"/>
  <c r="R22" i="5"/>
  <c r="R45" i="5"/>
  <c r="R47" i="5"/>
  <c r="R48" i="5"/>
  <c r="D40" i="6"/>
  <c r="G21" i="5"/>
  <c r="G44" i="5"/>
  <c r="G17" i="5"/>
  <c r="C16" i="2"/>
  <c r="I20" i="5"/>
  <c r="I43" i="5"/>
  <c r="G22" i="2"/>
  <c r="Y46" i="5"/>
  <c r="W41" i="5"/>
  <c r="G15" i="2"/>
  <c r="G20" i="2"/>
  <c r="X22" i="5"/>
  <c r="I15" i="2"/>
  <c r="I20" i="2"/>
  <c r="I35" i="2"/>
  <c r="I34" i="2"/>
  <c r="I32" i="2"/>
  <c r="I30" i="2"/>
  <c r="I28" i="2"/>
  <c r="X16" i="5"/>
  <c r="W23" i="5"/>
  <c r="Y21" i="5"/>
  <c r="Y20" i="5"/>
  <c r="W19" i="5"/>
  <c r="Y17" i="5"/>
  <c r="U46" i="5"/>
  <c r="W43" i="5"/>
  <c r="Y40" i="5"/>
  <c r="D23" i="5"/>
  <c r="D46" i="5"/>
  <c r="D19" i="5"/>
  <c r="D42" i="5"/>
  <c r="B18" i="2"/>
  <c r="E19" i="5"/>
  <c r="E42" i="5"/>
  <c r="E22" i="5"/>
  <c r="E45" i="5"/>
  <c r="F16" i="5"/>
  <c r="F39" i="5"/>
  <c r="F17" i="5"/>
  <c r="E21" i="5"/>
  <c r="E44" i="5"/>
  <c r="C22" i="2"/>
  <c r="F20" i="5"/>
  <c r="F43" i="5"/>
  <c r="F18" i="5"/>
  <c r="F41" i="5"/>
  <c r="B17" i="5"/>
  <c r="M51" i="1"/>
  <c r="M38" i="1"/>
  <c r="M90" i="1"/>
  <c r="M103" i="1"/>
  <c r="M25" i="1"/>
  <c r="G40" i="5"/>
  <c r="E17" i="5"/>
  <c r="E40" i="5"/>
  <c r="E18" i="5"/>
  <c r="E41" i="5"/>
  <c r="C20" i="2"/>
  <c r="G16" i="5"/>
  <c r="G39" i="5"/>
  <c r="G18" i="5"/>
  <c r="G41" i="5"/>
  <c r="C29" i="2"/>
  <c r="C31" i="2"/>
  <c r="G19" i="5"/>
  <c r="G42" i="5"/>
  <c r="F19" i="5"/>
  <c r="F42" i="5"/>
  <c r="G22" i="5"/>
  <c r="G45" i="5"/>
  <c r="C33" i="2"/>
  <c r="F21" i="5"/>
  <c r="F44" i="5"/>
  <c r="E20" i="5"/>
  <c r="E43" i="5"/>
  <c r="C30" i="2"/>
  <c r="C18" i="2"/>
  <c r="F23" i="5"/>
  <c r="F46" i="5"/>
  <c r="G20" i="5"/>
  <c r="G43" i="5"/>
  <c r="C15" i="2"/>
  <c r="G23" i="5"/>
  <c r="G46" i="5"/>
  <c r="C27" i="2"/>
  <c r="C28" i="2"/>
  <c r="F40" i="5"/>
  <c r="F22" i="5"/>
  <c r="F45" i="5"/>
  <c r="C17" i="2"/>
  <c r="C19" i="2"/>
  <c r="C21" i="2"/>
  <c r="E39" i="5"/>
  <c r="E23" i="5"/>
  <c r="E46" i="5"/>
  <c r="M12" i="1"/>
  <c r="C21" i="5"/>
  <c r="B30" i="2"/>
  <c r="D18" i="5"/>
  <c r="D41" i="5"/>
  <c r="B18" i="5"/>
  <c r="B41" i="5"/>
  <c r="B19" i="5"/>
  <c r="B42" i="5"/>
  <c r="B20" i="2"/>
  <c r="B15" i="2"/>
  <c r="C16" i="5"/>
  <c r="C39" i="5"/>
  <c r="B16" i="2"/>
  <c r="B19" i="2"/>
  <c r="B21" i="2"/>
  <c r="B20" i="5"/>
  <c r="B43" i="5"/>
  <c r="D16" i="5"/>
  <c r="B23" i="5"/>
  <c r="B46" i="5"/>
  <c r="C17" i="5"/>
  <c r="B34" i="2"/>
  <c r="C19" i="5"/>
  <c r="C42" i="5"/>
  <c r="B21" i="5"/>
  <c r="B44" i="5"/>
  <c r="B28" i="2"/>
  <c r="B31" i="2"/>
  <c r="B33" i="2"/>
  <c r="D21" i="5"/>
  <c r="D44" i="5"/>
  <c r="B22" i="2"/>
  <c r="C23" i="5"/>
  <c r="C46" i="5"/>
  <c r="B22" i="5"/>
  <c r="B45" i="5"/>
  <c r="I4" i="2"/>
  <c r="H22" i="5"/>
  <c r="D17" i="2"/>
  <c r="H23" i="5"/>
  <c r="H46" i="5"/>
  <c r="C18" i="5"/>
  <c r="C41" i="5"/>
  <c r="T39" i="5"/>
  <c r="X39" i="5"/>
  <c r="W46" i="5"/>
  <c r="Y45" i="5"/>
  <c r="U45" i="5"/>
  <c r="W44" i="5"/>
  <c r="Y43" i="5"/>
  <c r="U43" i="5"/>
  <c r="W42" i="5"/>
  <c r="Y41" i="5"/>
  <c r="U41" i="5"/>
  <c r="W40" i="5"/>
  <c r="M64" i="1"/>
  <c r="M77" i="1"/>
  <c r="U39" i="5"/>
  <c r="Y39" i="5"/>
  <c r="V46" i="5"/>
  <c r="X45" i="5"/>
  <c r="T45" i="5"/>
  <c r="V44" i="5"/>
  <c r="X43" i="5"/>
  <c r="T43" i="5"/>
  <c r="V42" i="5"/>
  <c r="X41" i="5"/>
  <c r="T41" i="5"/>
  <c r="V40" i="5"/>
  <c r="H20" i="5"/>
  <c r="W39" i="5"/>
  <c r="X46" i="5"/>
  <c r="T46" i="5"/>
  <c r="V45" i="5"/>
  <c r="X44" i="5"/>
  <c r="T44" i="5"/>
  <c r="V43" i="5"/>
  <c r="X42" i="5"/>
  <c r="T42" i="5"/>
  <c r="V41" i="5"/>
  <c r="J19" i="5"/>
  <c r="F28" i="2"/>
  <c r="O19" i="5"/>
  <c r="J18" i="5"/>
  <c r="D22" i="2"/>
  <c r="H18" i="5"/>
  <c r="I22" i="5"/>
  <c r="I45" i="5"/>
  <c r="D32" i="2"/>
  <c r="D19" i="2"/>
  <c r="D28" i="2"/>
  <c r="J20" i="5"/>
  <c r="O17" i="5"/>
  <c r="O40" i="5"/>
  <c r="F16" i="2"/>
  <c r="F20" i="2"/>
  <c r="F32" i="2"/>
  <c r="O20" i="5"/>
  <c r="O23" i="5"/>
  <c r="O46" i="5"/>
  <c r="N21" i="5"/>
  <c r="F34" i="2"/>
  <c r="P21" i="5"/>
  <c r="P44" i="5"/>
  <c r="N18" i="5"/>
  <c r="O21" i="5"/>
  <c r="O44" i="5"/>
  <c r="P20" i="5"/>
  <c r="P43" i="5"/>
  <c r="F15" i="2"/>
  <c r="N23" i="5"/>
  <c r="N46" i="5"/>
  <c r="F22" i="2"/>
  <c r="O22" i="5"/>
  <c r="N19" i="5"/>
  <c r="N42" i="5"/>
  <c r="F30" i="2"/>
  <c r="O45" i="5"/>
  <c r="P18" i="5"/>
  <c r="P41" i="5"/>
  <c r="N44" i="5"/>
  <c r="P19" i="5"/>
  <c r="P42" i="5"/>
  <c r="F17" i="2"/>
  <c r="F19" i="2"/>
  <c r="F21" i="2"/>
  <c r="N17" i="5"/>
  <c r="N22" i="5"/>
  <c r="P17" i="5"/>
  <c r="N41" i="5"/>
  <c r="P22" i="5"/>
  <c r="P45" i="5"/>
  <c r="F27" i="2"/>
  <c r="N40" i="5"/>
  <c r="P40" i="5"/>
  <c r="O42" i="5"/>
  <c r="N39" i="5"/>
  <c r="F29" i="2"/>
  <c r="F33" i="2"/>
  <c r="F31" i="2"/>
  <c r="F35" i="2"/>
  <c r="P23" i="5"/>
  <c r="P46" i="5"/>
  <c r="N20" i="5"/>
  <c r="H21" i="5"/>
  <c r="H44" i="5"/>
  <c r="J21" i="5"/>
  <c r="J44" i="5"/>
  <c r="D18" i="2"/>
  <c r="D16" i="2"/>
  <c r="I16" i="5"/>
  <c r="I39" i="5"/>
  <c r="H40" i="5"/>
  <c r="D33" i="2"/>
  <c r="J43" i="5"/>
  <c r="H41" i="5"/>
  <c r="J17" i="5"/>
  <c r="J40" i="5"/>
  <c r="I18" i="5"/>
  <c r="I41" i="5"/>
  <c r="H43" i="5"/>
  <c r="D34" i="2"/>
  <c r="J22" i="5"/>
  <c r="J45" i="5"/>
  <c r="D20" i="2"/>
  <c r="D21" i="2"/>
  <c r="I23" i="5"/>
  <c r="I46" i="5"/>
  <c r="J42" i="5"/>
  <c r="I19" i="5"/>
  <c r="I42" i="5"/>
  <c r="J23" i="5"/>
  <c r="J46" i="5"/>
  <c r="I21" i="5"/>
  <c r="I44" i="5"/>
  <c r="J41" i="5"/>
  <c r="F18" i="2"/>
  <c r="N45" i="5"/>
  <c r="P16" i="5"/>
  <c r="P39" i="5"/>
  <c r="I17" i="5"/>
  <c r="I40" i="5"/>
  <c r="J16" i="5"/>
  <c r="J39" i="5"/>
  <c r="D15" i="2"/>
  <c r="H45" i="5"/>
  <c r="D30" i="2"/>
  <c r="H19" i="5"/>
  <c r="H42" i="5"/>
  <c r="D29" i="2"/>
  <c r="D31" i="2"/>
  <c r="D27" i="2"/>
  <c r="O16" i="5"/>
  <c r="O39" i="5"/>
  <c r="O18" i="5"/>
  <c r="O41" i="5"/>
  <c r="K19" i="5"/>
  <c r="K42" i="5"/>
  <c r="L18" i="5"/>
  <c r="L41" i="5"/>
  <c r="M41" i="5"/>
  <c r="K22" i="5"/>
  <c r="M16" i="5"/>
  <c r="M39" i="5"/>
  <c r="E20" i="2"/>
  <c r="E21" i="2"/>
  <c r="E15" i="2"/>
  <c r="K18" i="5"/>
  <c r="L45" i="5"/>
  <c r="E31" i="2"/>
  <c r="K23" i="5"/>
  <c r="K46" i="5"/>
  <c r="L40" i="5"/>
  <c r="K43" i="5"/>
  <c r="K45" i="5"/>
  <c r="L43" i="5"/>
  <c r="M23" i="5"/>
  <c r="M46" i="5"/>
  <c r="L21" i="5"/>
  <c r="L44" i="5"/>
  <c r="E33" i="2"/>
  <c r="E19" i="2"/>
  <c r="M22" i="5"/>
  <c r="M45" i="5"/>
  <c r="M21" i="5"/>
  <c r="M44" i="5"/>
  <c r="M20" i="5"/>
  <c r="M42" i="5"/>
  <c r="L19" i="5"/>
  <c r="L42" i="5"/>
  <c r="C43" i="5"/>
  <c r="B29" i="2"/>
  <c r="C44" i="5"/>
  <c r="D22" i="5"/>
  <c r="B40" i="5"/>
  <c r="D39" i="5"/>
  <c r="B32" i="2"/>
  <c r="C22" i="5"/>
  <c r="D20" i="5"/>
  <c r="B17" i="2"/>
  <c r="E35" i="2"/>
  <c r="F31" i="5"/>
  <c r="J47" i="5"/>
  <c r="K30" i="2"/>
  <c r="E12" i="6"/>
  <c r="C35" i="2"/>
  <c r="B28" i="5"/>
  <c r="F47" i="5"/>
  <c r="B31" i="5"/>
  <c r="E47" i="5"/>
  <c r="C40" i="5"/>
  <c r="C53" i="5"/>
  <c r="C23" i="6"/>
  <c r="C28" i="5"/>
  <c r="G47" i="5"/>
  <c r="J28" i="2"/>
  <c r="D10" i="6"/>
  <c r="B29" i="5"/>
  <c r="B34" i="5"/>
  <c r="D29" i="5"/>
  <c r="K27" i="2"/>
  <c r="E9" i="6"/>
  <c r="K32" i="2"/>
  <c r="E14" i="6"/>
  <c r="E28" i="5"/>
  <c r="D28" i="5"/>
  <c r="G29" i="5"/>
  <c r="K29" i="2"/>
  <c r="E11" i="6"/>
  <c r="K15" i="2"/>
  <c r="K34" i="2"/>
  <c r="E16" i="6"/>
  <c r="B53" i="5"/>
  <c r="B23" i="6"/>
  <c r="B30" i="5"/>
  <c r="K21" i="2"/>
  <c r="E33" i="5"/>
  <c r="K28" i="2"/>
  <c r="E10" i="6"/>
  <c r="F58" i="5"/>
  <c r="F28" i="6"/>
  <c r="J34" i="2"/>
  <c r="D16" i="6"/>
  <c r="P47" i="5"/>
  <c r="N43" i="5"/>
  <c r="N47" i="5"/>
  <c r="E59" i="5"/>
  <c r="E29" i="6"/>
  <c r="E56" i="5"/>
  <c r="E26" i="6"/>
  <c r="G30" i="5"/>
  <c r="C31" i="5"/>
  <c r="E53" i="5"/>
  <c r="E23" i="6"/>
  <c r="E31" i="5"/>
  <c r="D30" i="5"/>
  <c r="D57" i="5"/>
  <c r="D27" i="6"/>
  <c r="B59" i="5"/>
  <c r="B29" i="6"/>
  <c r="F55" i="5"/>
  <c r="F25" i="6"/>
  <c r="F28" i="5"/>
  <c r="F52" i="5"/>
  <c r="F22" i="6"/>
  <c r="G57" i="5"/>
  <c r="G27" i="6"/>
  <c r="O43" i="5"/>
  <c r="O47" i="5"/>
  <c r="K22" i="2"/>
  <c r="J21" i="2"/>
  <c r="C27" i="5"/>
  <c r="E27" i="5"/>
  <c r="L47" i="5"/>
  <c r="F57" i="5"/>
  <c r="F27" i="6"/>
  <c r="G58" i="5"/>
  <c r="G28" i="6"/>
  <c r="K41" i="5"/>
  <c r="E54" i="5"/>
  <c r="E24" i="6"/>
  <c r="K31" i="2"/>
  <c r="E13" i="6"/>
  <c r="G34" i="5"/>
  <c r="K19" i="2"/>
  <c r="G31" i="5"/>
  <c r="M43" i="5"/>
  <c r="M47" i="5"/>
  <c r="G59" i="5"/>
  <c r="G29" i="6"/>
  <c r="F56" i="5"/>
  <c r="F26" i="6"/>
  <c r="D59" i="5"/>
  <c r="D29" i="6"/>
  <c r="E55" i="5"/>
  <c r="E25" i="6"/>
  <c r="G55" i="5"/>
  <c r="G25" i="6"/>
  <c r="F53" i="5"/>
  <c r="F23" i="6"/>
  <c r="E57" i="5"/>
  <c r="E27" i="6"/>
  <c r="B57" i="5"/>
  <c r="B27" i="6"/>
  <c r="F59" i="5"/>
  <c r="F29" i="6"/>
  <c r="C59" i="5"/>
  <c r="C29" i="6"/>
  <c r="C52" i="5"/>
  <c r="C22" i="6"/>
  <c r="G33" i="5"/>
  <c r="C32" i="5"/>
  <c r="G28" i="5"/>
  <c r="I47" i="5"/>
  <c r="C55" i="5"/>
  <c r="C25" i="6"/>
  <c r="B55" i="5"/>
  <c r="B25" i="6"/>
  <c r="J19" i="2"/>
  <c r="J22" i="2"/>
  <c r="J32" i="2"/>
  <c r="D14" i="6"/>
  <c r="C57" i="5"/>
  <c r="C27" i="6"/>
  <c r="F54" i="5"/>
  <c r="F24" i="6"/>
  <c r="G32" i="5"/>
  <c r="F33" i="5"/>
  <c r="C34" i="5"/>
  <c r="D35" i="2"/>
  <c r="H39" i="5"/>
  <c r="H47" i="5"/>
  <c r="G54" i="5"/>
  <c r="G24" i="6"/>
  <c r="K20" i="2"/>
  <c r="C29" i="5"/>
  <c r="F29" i="5"/>
  <c r="D32" i="5"/>
  <c r="J15" i="2"/>
  <c r="E29" i="5"/>
  <c r="F32" i="5"/>
  <c r="F34" i="5"/>
  <c r="J16" i="2"/>
  <c r="E32" i="5"/>
  <c r="B32" i="5"/>
  <c r="J31" i="2"/>
  <c r="D13" i="6"/>
  <c r="K16" i="2"/>
  <c r="E58" i="5"/>
  <c r="E28" i="6"/>
  <c r="G27" i="5"/>
  <c r="J33" i="2"/>
  <c r="D15" i="6"/>
  <c r="K33" i="2"/>
  <c r="E15" i="6"/>
  <c r="D54" i="5"/>
  <c r="D24" i="6"/>
  <c r="D34" i="5"/>
  <c r="J27" i="2"/>
  <c r="D9" i="6"/>
  <c r="B33" i="5"/>
  <c r="F27" i="5"/>
  <c r="D55" i="5"/>
  <c r="D25" i="6"/>
  <c r="C54" i="5"/>
  <c r="C24" i="6"/>
  <c r="D27" i="5"/>
  <c r="B58" i="5"/>
  <c r="B28" i="6"/>
  <c r="J20" i="2"/>
  <c r="E34" i="5"/>
  <c r="E30" i="5"/>
  <c r="D53" i="5"/>
  <c r="D23" i="6"/>
  <c r="G53" i="5"/>
  <c r="G23" i="6"/>
  <c r="F30" i="5"/>
  <c r="G52" i="5"/>
  <c r="G22" i="6"/>
  <c r="K18" i="2"/>
  <c r="J18" i="2"/>
  <c r="C30" i="5"/>
  <c r="J30" i="2"/>
  <c r="D12" i="6"/>
  <c r="D31" i="5"/>
  <c r="D43" i="5"/>
  <c r="B39" i="5"/>
  <c r="C33" i="5"/>
  <c r="C45" i="5"/>
  <c r="C58" i="5"/>
  <c r="C28" i="6"/>
  <c r="D52" i="5"/>
  <c r="D22" i="6"/>
  <c r="J29" i="2"/>
  <c r="D11" i="6"/>
  <c r="B35" i="2"/>
  <c r="D33" i="5"/>
  <c r="D45" i="5"/>
  <c r="D58" i="5"/>
  <c r="D28" i="6"/>
  <c r="K17" i="2"/>
  <c r="J17" i="2"/>
  <c r="B56" i="5"/>
  <c r="B26" i="6"/>
  <c r="K35" i="2"/>
  <c r="E17" i="6"/>
  <c r="E52" i="5"/>
  <c r="E22" i="6"/>
  <c r="F48" i="5"/>
  <c r="D36" i="6"/>
  <c r="D47" i="5"/>
  <c r="D60" i="5"/>
  <c r="D30" i="6"/>
  <c r="G60" i="5"/>
  <c r="G30" i="6"/>
  <c r="F60" i="5"/>
  <c r="F30" i="6"/>
  <c r="C56" i="5"/>
  <c r="C26" i="6"/>
  <c r="O48" i="5"/>
  <c r="D39" i="6"/>
  <c r="B54" i="5"/>
  <c r="B24" i="6"/>
  <c r="K47" i="5"/>
  <c r="L48" i="5"/>
  <c r="D38" i="6"/>
  <c r="G56" i="5"/>
  <c r="G26" i="6"/>
  <c r="D56" i="5"/>
  <c r="D26" i="6"/>
  <c r="J35" i="2"/>
  <c r="D17" i="6"/>
  <c r="I48" i="5"/>
  <c r="D37" i="6"/>
  <c r="B52" i="5"/>
  <c r="B22" i="6"/>
  <c r="B47" i="5"/>
  <c r="C47" i="5"/>
  <c r="C60" i="5"/>
  <c r="C30" i="6"/>
  <c r="E60" i="5"/>
  <c r="E30" i="6"/>
  <c r="B60" i="5"/>
  <c r="C61" i="5"/>
  <c r="C31" i="6"/>
  <c r="C48" i="5"/>
  <c r="F61" i="5"/>
  <c r="D35" i="6"/>
  <c r="F31" i="6"/>
  <c r="B30" i="6"/>
</calcChain>
</file>

<file path=xl/sharedStrings.xml><?xml version="1.0" encoding="utf-8"?>
<sst xmlns="http://schemas.openxmlformats.org/spreadsheetml/2006/main" count="491" uniqueCount="111">
  <si>
    <t>Site</t>
  </si>
  <si>
    <t>Depth</t>
  </si>
  <si>
    <t>Surveyor</t>
  </si>
  <si>
    <t>Other Species</t>
  </si>
  <si>
    <t>0-20</t>
  </si>
  <si>
    <t>21-40</t>
  </si>
  <si>
    <t>41-60</t>
  </si>
  <si>
    <t>61-80</t>
  </si>
  <si>
    <t>81-100</t>
  </si>
  <si>
    <t>Total</t>
  </si>
  <si>
    <t>Transect 1</t>
  </si>
  <si>
    <t>Transect 2</t>
  </si>
  <si>
    <t>Transect 3</t>
  </si>
  <si>
    <t>Transect 4</t>
  </si>
  <si>
    <t>Transect 5</t>
  </si>
  <si>
    <t>Transect 6</t>
  </si>
  <si>
    <t>Transect No.</t>
  </si>
  <si>
    <t>Std Dev</t>
  </si>
  <si>
    <r>
      <t>Mean no./m</t>
    </r>
    <r>
      <rPr>
        <b/>
        <vertAlign val="superscript"/>
        <sz val="11"/>
        <color indexed="8"/>
        <rFont val="Calibri"/>
        <family val="2"/>
      </rPr>
      <t>2</t>
    </r>
  </si>
  <si>
    <t>Spreadsheet Guidelines</t>
  </si>
  <si>
    <t>1.</t>
  </si>
  <si>
    <t>2.</t>
  </si>
  <si>
    <t>3.</t>
  </si>
  <si>
    <t>Survey Date</t>
  </si>
  <si>
    <t>Notes</t>
  </si>
  <si>
    <t>Site Details</t>
  </si>
  <si>
    <t>Length (m)</t>
  </si>
  <si>
    <t>Width (m)</t>
  </si>
  <si>
    <r>
      <t>Area (m</t>
    </r>
    <r>
      <rPr>
        <b/>
        <vertAlign val="superscript"/>
        <sz val="11"/>
        <color indexed="8"/>
        <rFont val="Calibri"/>
        <family val="2"/>
      </rPr>
      <t>2</t>
    </r>
    <r>
      <rPr>
        <b/>
        <sz val="11"/>
        <color indexed="8"/>
        <rFont val="Calibri"/>
        <family val="2"/>
      </rPr>
      <t>)</t>
    </r>
  </si>
  <si>
    <t>Transect 1: Urchin Numbers</t>
  </si>
  <si>
    <t>Transect 2: Urchin Numbers</t>
  </si>
  <si>
    <t>Transect 3: Urchin Numbers</t>
  </si>
  <si>
    <t>Transect 4: Urchin Numbers</t>
  </si>
  <si>
    <t>Transect 5: Urchin Numbers</t>
  </si>
  <si>
    <t>Transect 6: Urchin Numbers</t>
  </si>
  <si>
    <t>Total No.</t>
  </si>
  <si>
    <t>where</t>
  </si>
  <si>
    <t>y = Bioerosion rate (g/urchin/day)</t>
  </si>
  <si>
    <t>Median Test Size (mm)</t>
  </si>
  <si>
    <t>x = Urchin Test Size (mm)</t>
  </si>
  <si>
    <t>Test Size (mm)</t>
  </si>
  <si>
    <t>Transect Urchin Abundance: Numbers</t>
  </si>
  <si>
    <r>
      <t>Transect Urchin Abundance: no./m</t>
    </r>
    <r>
      <rPr>
        <b/>
        <vertAlign val="superscript"/>
        <sz val="12"/>
        <color indexed="8"/>
        <rFont val="Calibri"/>
        <family val="2"/>
      </rPr>
      <t>2</t>
    </r>
  </si>
  <si>
    <t>Others</t>
  </si>
  <si>
    <t>Latitude</t>
  </si>
  <si>
    <t>Longitude</t>
  </si>
  <si>
    <t>Using the General Equation for all Urchins</t>
  </si>
  <si>
    <t>Survey Period</t>
  </si>
  <si>
    <t>Surveyors</t>
  </si>
  <si>
    <t>4.</t>
  </si>
  <si>
    <t>Transect ID</t>
  </si>
  <si>
    <t>Greyed out or yellow cells should not be manipulated.</t>
  </si>
  <si>
    <t>Survey Results</t>
  </si>
  <si>
    <t>Mean</t>
  </si>
  <si>
    <t>Standard Deviation</t>
  </si>
  <si>
    <t>Totals</t>
  </si>
  <si>
    <t>Transect Totals</t>
  </si>
  <si>
    <t>Site Total</t>
  </si>
  <si>
    <r>
      <t>Mean Bioerosion Rates (kg CaCO</t>
    </r>
    <r>
      <rPr>
        <b/>
        <vertAlign val="subscript"/>
        <sz val="14"/>
        <color indexed="8"/>
        <rFont val="Calibri"/>
        <family val="2"/>
      </rPr>
      <t>3</t>
    </r>
    <r>
      <rPr>
        <b/>
        <sz val="14"/>
        <color indexed="8"/>
        <rFont val="Calibri"/>
        <family val="2"/>
      </rPr>
      <t>/m</t>
    </r>
    <r>
      <rPr>
        <b/>
        <vertAlign val="superscript"/>
        <sz val="14"/>
        <color indexed="8"/>
        <rFont val="Calibri"/>
        <family val="2"/>
      </rPr>
      <t>2</t>
    </r>
    <r>
      <rPr>
        <b/>
        <sz val="14"/>
        <color indexed="8"/>
        <rFont val="Calibri"/>
        <family val="2"/>
      </rPr>
      <t>/yr)</t>
    </r>
  </si>
  <si>
    <t>Respective Standard Deviations</t>
  </si>
  <si>
    <r>
      <t>Site Mean Bioerosion (g CaCO</t>
    </r>
    <r>
      <rPr>
        <b/>
        <vertAlign val="subscript"/>
        <sz val="12"/>
        <color indexed="8"/>
        <rFont val="Calibri"/>
        <family val="2"/>
      </rPr>
      <t>3</t>
    </r>
    <r>
      <rPr>
        <b/>
        <sz val="12"/>
        <color indexed="8"/>
        <rFont val="Calibri"/>
        <family val="2"/>
      </rPr>
      <t>/m</t>
    </r>
    <r>
      <rPr>
        <b/>
        <vertAlign val="superscript"/>
        <sz val="12"/>
        <color indexed="8"/>
        <rFont val="Calibri"/>
        <family val="2"/>
      </rPr>
      <t>2</t>
    </r>
    <r>
      <rPr>
        <b/>
        <sz val="12"/>
        <color indexed="8"/>
        <rFont val="Calibri"/>
        <family val="2"/>
      </rPr>
      <t>/yr)</t>
    </r>
  </si>
  <si>
    <t>Echinothrix calamaris</t>
  </si>
  <si>
    <t>Diadema savignyi</t>
  </si>
  <si>
    <t>Echinothrix diadema</t>
  </si>
  <si>
    <t>101-120</t>
  </si>
  <si>
    <t>121-140</t>
  </si>
  <si>
    <t>141-160</t>
  </si>
  <si>
    <t>Transect 7</t>
  </si>
  <si>
    <t>Transect 8</t>
  </si>
  <si>
    <t>Diadema setosum</t>
  </si>
  <si>
    <t>Echinometra mathaei</t>
  </si>
  <si>
    <t>Toxopneustes pileolus</t>
  </si>
  <si>
    <t>Tripneustes  gratilla</t>
  </si>
  <si>
    <t>Transect 7: Urchin Numbers</t>
  </si>
  <si>
    <t>Transect 8: Urchin Numbers</t>
  </si>
  <si>
    <t>5.</t>
  </si>
  <si>
    <t>Transect</t>
  </si>
  <si>
    <r>
      <t>Bioerosion (g CaCO</t>
    </r>
    <r>
      <rPr>
        <b/>
        <vertAlign val="subscript"/>
        <sz val="11"/>
        <color indexed="8"/>
        <rFont val="Calibri"/>
        <family val="2"/>
      </rPr>
      <t>3</t>
    </r>
    <r>
      <rPr>
        <b/>
        <sz val="11"/>
        <color indexed="8"/>
        <rFont val="Calibri"/>
        <family val="2"/>
      </rPr>
      <t>/urchin/day)</t>
    </r>
  </si>
  <si>
    <r>
      <t xml:space="preserve">Heterocentrus </t>
    </r>
    <r>
      <rPr>
        <b/>
        <sz val="11"/>
        <color indexed="8"/>
        <rFont val="Calibri"/>
        <family val="2"/>
      </rPr>
      <t>spp.</t>
    </r>
  </si>
  <si>
    <r>
      <t>Bioerosion (g CaCO</t>
    </r>
    <r>
      <rPr>
        <b/>
        <vertAlign val="subscript"/>
        <sz val="12"/>
        <color indexed="8"/>
        <rFont val="Calibri"/>
        <family val="2"/>
      </rPr>
      <t>3</t>
    </r>
    <r>
      <rPr>
        <b/>
        <sz val="12"/>
        <color indexed="8"/>
        <rFont val="Calibri"/>
        <family val="2"/>
      </rPr>
      <t>/m</t>
    </r>
    <r>
      <rPr>
        <b/>
        <vertAlign val="superscript"/>
        <sz val="12"/>
        <color indexed="8"/>
        <rFont val="Calibri"/>
        <family val="2"/>
      </rPr>
      <t>2</t>
    </r>
    <r>
      <rPr>
        <b/>
        <sz val="12"/>
        <color indexed="8"/>
        <rFont val="Calibri"/>
        <family val="2"/>
      </rPr>
      <t>/yr)</t>
    </r>
  </si>
  <si>
    <r>
      <t xml:space="preserve">Using separate equations for </t>
    </r>
    <r>
      <rPr>
        <b/>
        <sz val="12"/>
        <color indexed="8"/>
        <rFont val="Calibri"/>
        <family val="2"/>
      </rPr>
      <t xml:space="preserve">Diadematidae, </t>
    </r>
    <r>
      <rPr>
        <b/>
        <i/>
        <sz val="12"/>
        <color indexed="8"/>
        <rFont val="Calibri"/>
        <family val="2"/>
      </rPr>
      <t>Echinometra mathaei</t>
    </r>
    <r>
      <rPr>
        <b/>
        <sz val="12"/>
        <color indexed="8"/>
        <rFont val="Calibri"/>
        <family val="2"/>
      </rPr>
      <t xml:space="preserve"> and other urchins</t>
    </r>
  </si>
  <si>
    <t>Transect lengths and widths, recorded in the table below, yield areas which are linked to urchin abundance and used to calculate erosion rates. These must be filled in.</t>
  </si>
  <si>
    <r>
      <t xml:space="preserve">Diadema </t>
    </r>
    <r>
      <rPr>
        <b/>
        <sz val="11"/>
        <rFont val="Calibri"/>
        <family val="2"/>
      </rPr>
      <t>spp.</t>
    </r>
    <r>
      <rPr>
        <b/>
        <i/>
        <sz val="11"/>
        <rFont val="Calibri"/>
        <family val="2"/>
      </rPr>
      <t xml:space="preserve"> </t>
    </r>
    <r>
      <rPr>
        <b/>
        <sz val="11"/>
        <rFont val="Calibri"/>
        <family val="2"/>
      </rPr>
      <t>&amp;</t>
    </r>
    <r>
      <rPr>
        <b/>
        <i/>
        <sz val="11"/>
        <rFont val="Calibri"/>
        <family val="2"/>
      </rPr>
      <t xml:space="preserve"> Echinothrix </t>
    </r>
    <r>
      <rPr>
        <b/>
        <sz val="11"/>
        <rFont val="Calibri"/>
        <family val="2"/>
      </rPr>
      <t>spp.</t>
    </r>
  </si>
  <si>
    <r>
      <t>Diadema</t>
    </r>
    <r>
      <rPr>
        <b/>
        <sz val="11"/>
        <rFont val="Calibri"/>
        <family val="2"/>
      </rPr>
      <t xml:space="preserve"> spp</t>
    </r>
    <r>
      <rPr>
        <b/>
        <i/>
        <sz val="11"/>
        <rFont val="Calibri"/>
        <family val="2"/>
      </rPr>
      <t xml:space="preserve">. </t>
    </r>
    <r>
      <rPr>
        <b/>
        <sz val="11"/>
        <rFont val="Calibri"/>
        <family val="2"/>
      </rPr>
      <t>&amp;</t>
    </r>
    <r>
      <rPr>
        <b/>
        <i/>
        <sz val="11"/>
        <rFont val="Calibri"/>
        <family val="2"/>
      </rPr>
      <t xml:space="preserve"> Echinothrix </t>
    </r>
    <r>
      <rPr>
        <b/>
        <sz val="11"/>
        <rFont val="Calibri"/>
        <family val="2"/>
      </rPr>
      <t>spp.</t>
    </r>
  </si>
  <si>
    <r>
      <t xml:space="preserve">Diadema </t>
    </r>
    <r>
      <rPr>
        <b/>
        <sz val="11"/>
        <rFont val="Calibri"/>
        <family val="2"/>
      </rPr>
      <t>spp. &amp;</t>
    </r>
    <r>
      <rPr>
        <b/>
        <i/>
        <sz val="11"/>
        <rFont val="Calibri"/>
        <family val="2"/>
      </rPr>
      <t xml:space="preserve"> Echinothrix </t>
    </r>
    <r>
      <rPr>
        <b/>
        <sz val="11"/>
        <rFont val="Calibri"/>
        <family val="2"/>
      </rPr>
      <t>spp.</t>
    </r>
  </si>
  <si>
    <t>The spreadsheet calculates the bioerosion rate based on mean abundances for the transects that have been entered. If you have not completed all transects, please only enter data in the cells that refer to completed transects, otherwise the calculations will be wrong.</t>
  </si>
  <si>
    <t>Stomopneustes variolaris</t>
  </si>
  <si>
    <r>
      <t xml:space="preserve">The species that are recorded in the data entry tab are as follows. 1) Diadematidae: </t>
    </r>
    <r>
      <rPr>
        <i/>
        <sz val="11"/>
        <color indexed="8"/>
        <rFont val="Calibri"/>
        <family val="2"/>
      </rPr>
      <t xml:space="preserve">Diadema savignyi, D. setosum, Echinothrix calamaris, Echinothrix diadema; </t>
    </r>
    <r>
      <rPr>
        <sz val="11"/>
        <color indexed="8"/>
        <rFont val="Calibri"/>
        <family val="2"/>
      </rPr>
      <t xml:space="preserve">2) </t>
    </r>
    <r>
      <rPr>
        <i/>
        <sz val="11"/>
        <color indexed="8"/>
        <rFont val="Calibri"/>
        <family val="2"/>
      </rPr>
      <t xml:space="preserve">Echinometra </t>
    </r>
    <r>
      <rPr>
        <sz val="11"/>
        <color indexed="8"/>
        <rFont val="Calibri"/>
        <family val="2"/>
      </rPr>
      <t>spp.</t>
    </r>
    <r>
      <rPr>
        <i/>
        <sz val="11"/>
        <color indexed="8"/>
        <rFont val="Calibri"/>
        <family val="2"/>
      </rPr>
      <t xml:space="preserve">: Echinometra mathaei; </t>
    </r>
    <r>
      <rPr>
        <sz val="11"/>
        <color indexed="8"/>
        <rFont val="Calibri"/>
        <family val="2"/>
      </rPr>
      <t xml:space="preserve">3) Others (eroding): </t>
    </r>
    <r>
      <rPr>
        <i/>
        <sz val="11"/>
        <color indexed="8"/>
        <rFont val="Calibri"/>
        <family val="2"/>
      </rPr>
      <t>Echinostrephus molaris, Heterocentrus spp., Stomopneustes variolaris, Toxopneustes pileolus;</t>
    </r>
    <r>
      <rPr>
        <sz val="11"/>
        <color indexed="8"/>
        <rFont val="Calibri"/>
        <family val="2"/>
      </rPr>
      <t xml:space="preserve"> 4) </t>
    </r>
    <r>
      <rPr>
        <sz val="11"/>
        <color theme="1"/>
        <rFont val="Calibri"/>
        <family val="2"/>
        <scheme val="minor"/>
      </rPr>
      <t xml:space="preserve">Others (non-eroding and not used in calculations of erosion): </t>
    </r>
    <r>
      <rPr>
        <i/>
        <sz val="11"/>
        <color indexed="8"/>
        <rFont val="Calibri"/>
        <family val="2"/>
      </rPr>
      <t>Tripneustes gratilla</t>
    </r>
  </si>
  <si>
    <t>Echinostrephus molaris</t>
  </si>
  <si>
    <r>
      <t>Site Mean Urchin Abundance (no./m</t>
    </r>
    <r>
      <rPr>
        <b/>
        <vertAlign val="superscript"/>
        <sz val="12"/>
        <color indexed="8"/>
        <rFont val="Calibri"/>
        <family val="2"/>
      </rPr>
      <t>2</t>
    </r>
    <r>
      <rPr>
        <b/>
        <sz val="12"/>
        <color indexed="8"/>
        <rFont val="Calibri"/>
        <family val="2"/>
      </rPr>
      <t>)</t>
    </r>
  </si>
  <si>
    <r>
      <t>Transect Bioerosion (g CaCO</t>
    </r>
    <r>
      <rPr>
        <b/>
        <vertAlign val="subscript"/>
        <sz val="12"/>
        <color indexed="8"/>
        <rFont val="Calibri"/>
        <family val="2"/>
      </rPr>
      <t>3</t>
    </r>
    <r>
      <rPr>
        <b/>
        <sz val="12"/>
        <color indexed="8"/>
        <rFont val="Calibri"/>
        <family val="2"/>
      </rPr>
      <t>/m</t>
    </r>
    <r>
      <rPr>
        <b/>
        <vertAlign val="superscript"/>
        <sz val="12"/>
        <color indexed="8"/>
        <rFont val="Calibri"/>
        <family val="2"/>
      </rPr>
      <t>2</t>
    </r>
    <r>
      <rPr>
        <b/>
        <sz val="12"/>
        <color indexed="8"/>
        <rFont val="Calibri"/>
        <family val="2"/>
      </rPr>
      <t>/yr)</t>
    </r>
  </si>
  <si>
    <r>
      <t xml:space="preserve">Diadema </t>
    </r>
    <r>
      <rPr>
        <b/>
        <sz val="11"/>
        <rFont val="Calibri"/>
        <family val="2"/>
      </rPr>
      <t xml:space="preserve">spp. &amp; </t>
    </r>
    <r>
      <rPr>
        <b/>
        <i/>
        <sz val="11"/>
        <rFont val="Calibri"/>
        <family val="2"/>
      </rPr>
      <t xml:space="preserve">Echinothrix </t>
    </r>
    <r>
      <rPr>
        <b/>
        <sz val="11"/>
        <rFont val="Calibri"/>
        <family val="2"/>
      </rPr>
      <t>spp.</t>
    </r>
  </si>
  <si>
    <r>
      <t>Site Mean Bioerosion (kg CaCO</t>
    </r>
    <r>
      <rPr>
        <b/>
        <vertAlign val="subscript"/>
        <sz val="11"/>
        <color indexed="8"/>
        <rFont val="Calibri"/>
        <family val="2"/>
      </rPr>
      <t>3</t>
    </r>
    <r>
      <rPr>
        <b/>
        <sz val="11"/>
        <color indexed="8"/>
        <rFont val="Calibri"/>
        <family val="2"/>
      </rPr>
      <t>/m</t>
    </r>
    <r>
      <rPr>
        <b/>
        <vertAlign val="superscript"/>
        <sz val="11"/>
        <color indexed="8"/>
        <rFont val="Calibri"/>
        <family val="2"/>
      </rPr>
      <t>2</t>
    </r>
    <r>
      <rPr>
        <b/>
        <sz val="11"/>
        <color indexed="8"/>
        <rFont val="Calibri"/>
        <family val="2"/>
      </rPr>
      <t>/yr)</t>
    </r>
  </si>
  <si>
    <r>
      <t>Total Bioerosion per transect (kg CaCO</t>
    </r>
    <r>
      <rPr>
        <b/>
        <vertAlign val="subscript"/>
        <sz val="11"/>
        <color indexed="8"/>
        <rFont val="Calibri"/>
        <family val="2"/>
      </rPr>
      <t>3</t>
    </r>
    <r>
      <rPr>
        <b/>
        <sz val="11"/>
        <color indexed="8"/>
        <rFont val="Calibri"/>
        <family val="2"/>
      </rPr>
      <t>/m</t>
    </r>
    <r>
      <rPr>
        <b/>
        <vertAlign val="superscript"/>
        <sz val="11"/>
        <color indexed="8"/>
        <rFont val="Calibri"/>
        <family val="2"/>
      </rPr>
      <t>2</t>
    </r>
    <r>
      <rPr>
        <b/>
        <sz val="11"/>
        <color indexed="8"/>
        <rFont val="Calibri"/>
        <family val="2"/>
      </rPr>
      <t>/yr)</t>
    </r>
  </si>
  <si>
    <r>
      <t>Diadematidae Equation: y = 3*10</t>
    </r>
    <r>
      <rPr>
        <b/>
        <vertAlign val="superscript"/>
        <sz val="14"/>
        <color indexed="8"/>
        <rFont val="Calibri"/>
        <family val="2"/>
      </rPr>
      <t>-6</t>
    </r>
    <r>
      <rPr>
        <b/>
        <sz val="14"/>
        <color indexed="8"/>
        <rFont val="Calibri"/>
        <family val="2"/>
      </rPr>
      <t>x</t>
    </r>
    <r>
      <rPr>
        <b/>
        <vertAlign val="superscript"/>
        <sz val="14"/>
        <color indexed="8"/>
        <rFont val="Calibri"/>
        <family val="2"/>
      </rPr>
      <t xml:space="preserve">3.2887 </t>
    </r>
    <r>
      <rPr>
        <b/>
        <sz val="14"/>
        <color indexed="8"/>
        <rFont val="Calibri"/>
        <family val="2"/>
      </rPr>
      <t xml:space="preserve">(to use on both </t>
    </r>
    <r>
      <rPr>
        <b/>
        <i/>
        <sz val="14"/>
        <color indexed="8"/>
        <rFont val="Calibri"/>
        <family val="2"/>
      </rPr>
      <t>Diadema</t>
    </r>
    <r>
      <rPr>
        <b/>
        <sz val="14"/>
        <color indexed="8"/>
        <rFont val="Calibri"/>
        <family val="2"/>
      </rPr>
      <t xml:space="preserve"> spp. and </t>
    </r>
    <r>
      <rPr>
        <b/>
        <i/>
        <sz val="14"/>
        <color indexed="8"/>
        <rFont val="Calibri"/>
        <family val="2"/>
      </rPr>
      <t>Echinothrix</t>
    </r>
    <r>
      <rPr>
        <b/>
        <sz val="14"/>
        <color indexed="8"/>
        <rFont val="Calibri"/>
        <family val="2"/>
      </rPr>
      <t xml:space="preserve"> spp.)</t>
    </r>
  </si>
  <si>
    <r>
      <rPr>
        <b/>
        <i/>
        <sz val="14"/>
        <color indexed="8"/>
        <rFont val="Calibri"/>
        <family val="2"/>
      </rPr>
      <t>Echinometra mathaei</t>
    </r>
    <r>
      <rPr>
        <b/>
        <sz val="14"/>
        <color indexed="8"/>
        <rFont val="Calibri"/>
        <family val="2"/>
      </rPr>
      <t xml:space="preserve"> Equation: y =  3*10</t>
    </r>
    <r>
      <rPr>
        <b/>
        <vertAlign val="superscript"/>
        <sz val="14"/>
        <color indexed="8"/>
        <rFont val="Calibri"/>
        <family val="2"/>
      </rPr>
      <t>-4</t>
    </r>
    <r>
      <rPr>
        <b/>
        <sz val="14"/>
        <color indexed="8"/>
        <rFont val="Calibri"/>
        <family val="2"/>
      </rPr>
      <t>x</t>
    </r>
    <r>
      <rPr>
        <b/>
        <vertAlign val="superscript"/>
        <sz val="14"/>
        <color indexed="8"/>
        <rFont val="Calibri"/>
        <family val="2"/>
      </rPr>
      <t>1.9671</t>
    </r>
  </si>
  <si>
    <r>
      <t>For references and calculations see file '</t>
    </r>
    <r>
      <rPr>
        <i/>
        <sz val="11"/>
        <color theme="1"/>
        <rFont val="Calibri"/>
        <family val="2"/>
        <scheme val="minor"/>
      </rPr>
      <t>IP Urchin erosion rates_database'</t>
    </r>
    <r>
      <rPr>
        <sz val="11"/>
        <color theme="1"/>
        <rFont val="Calibri"/>
        <family val="2"/>
        <scheme val="minor"/>
      </rPr>
      <t xml:space="preserve"> on the </t>
    </r>
    <r>
      <rPr>
        <i/>
        <sz val="11"/>
        <color theme="1"/>
        <rFont val="Calibri"/>
        <family val="2"/>
        <scheme val="minor"/>
      </rPr>
      <t>ReefBudget</t>
    </r>
    <r>
      <rPr>
        <sz val="11"/>
        <color theme="1"/>
        <rFont val="Calibri"/>
        <family val="2"/>
        <scheme val="minor"/>
      </rPr>
      <t xml:space="preserve"> homepage</t>
    </r>
  </si>
  <si>
    <t xml:space="preserve">Equations can be modified if local erosion rates are available </t>
  </si>
  <si>
    <r>
      <t>General Urchin Equation: y = 4*10</t>
    </r>
    <r>
      <rPr>
        <b/>
        <vertAlign val="superscript"/>
        <sz val="14"/>
        <color indexed="8"/>
        <rFont val="Calibri"/>
        <family val="2"/>
      </rPr>
      <t>-5</t>
    </r>
    <r>
      <rPr>
        <b/>
        <sz val="14"/>
        <color indexed="8"/>
        <rFont val="Calibri"/>
        <family val="2"/>
      </rPr>
      <t>x</t>
    </r>
    <r>
      <rPr>
        <b/>
        <vertAlign val="superscript"/>
        <sz val="14"/>
        <color indexed="8"/>
        <rFont val="Calibri"/>
        <family val="2"/>
      </rPr>
      <t>2.6025</t>
    </r>
  </si>
  <si>
    <r>
      <t xml:space="preserve">Site details may be added to this tab and data to the 'Data Entry' tab. The 'Equations' tab illustrates the equations used to calculate bioerosion, which can be adapted to use species-specific or more local rates. The 'Data Analysis GenEQ' tab calculates bioerosion using a general equation for all species of urchin. The 'Data Analysis IndEQ' tab calculates bioerosion using individual equations for </t>
    </r>
    <r>
      <rPr>
        <sz val="11"/>
        <color indexed="8"/>
        <rFont val="Calibri"/>
        <family val="2"/>
      </rPr>
      <t xml:space="preserve">Diadematidae and </t>
    </r>
    <r>
      <rPr>
        <i/>
        <sz val="11"/>
        <color indexed="8"/>
        <rFont val="Calibri"/>
        <family val="2"/>
      </rPr>
      <t>Echinometra mathaei</t>
    </r>
    <r>
      <rPr>
        <sz val="11"/>
        <color indexed="8"/>
        <rFont val="Calibri"/>
        <family val="2"/>
      </rPr>
      <t>.</t>
    </r>
    <r>
      <rPr>
        <sz val="11"/>
        <color theme="1"/>
        <rFont val="Calibri"/>
        <family val="2"/>
        <scheme val="minor"/>
      </rPr>
      <t xml:space="preserve"> The results are displayed in the 'Results' tab.</t>
    </r>
  </si>
  <si>
    <t>Fasht Al Adhm</t>
  </si>
  <si>
    <t>May 2017</t>
  </si>
  <si>
    <t>Reem</t>
  </si>
  <si>
    <t>5-7m</t>
  </si>
  <si>
    <t>15.05.17</t>
  </si>
  <si>
    <t>1</t>
  </si>
  <si>
    <t>2</t>
  </si>
  <si>
    <t>3</t>
  </si>
  <si>
    <t>4</t>
  </si>
  <si>
    <t>5</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</si>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</sst>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x14ac:knownFonts="1">
    <font>
      <sz val="11"/>
      <color theme="1"/>
      <name val="Calibri"/>
      <family val="2"/>
      <scheme val="minor"/>
    </font>
    <font>
      <sz val="11"/>
      <color indexed="8"/>
      <name val="Calibri"/>
      <family val="2"/>
    </font>
    <font>
      <b/>
      <vertAlign val="superscript"/>
      <sz val="11"/>
      <color indexed="8"/>
      <name val="Calibri"/>
      <family val="2"/>
    </font>
    <font>
      <b/>
      <sz val="11"/>
      <color indexed="8"/>
      <name val="Calibri"/>
      <family val="2"/>
    </font>
    <font>
      <b/>
      <sz val="14"/>
      <color indexed="8"/>
      <name val="Calibri"/>
      <family val="2"/>
    </font>
    <font>
      <b/>
      <vertAlign val="superscript"/>
      <sz val="14"/>
      <color indexed="8"/>
      <name val="Calibri"/>
      <family val="2"/>
    </font>
    <font>
      <b/>
      <vertAlign val="superscript"/>
      <sz val="12"/>
      <color indexed="8"/>
      <name val="Calibri"/>
      <family val="2"/>
    </font>
    <font>
      <b/>
      <vertAlign val="subscript"/>
      <sz val="14"/>
      <color indexed="8"/>
      <name val="Calibri"/>
      <family val="2"/>
    </font>
    <font>
      <b/>
      <sz val="11"/>
      <color indexed="8"/>
      <name val="Calibri"/>
      <family val="2"/>
    </font>
    <font>
      <b/>
      <i/>
      <sz val="11"/>
      <color indexed="8"/>
      <name val="Calibri"/>
      <family val="2"/>
    </font>
    <font>
      <b/>
      <sz val="11"/>
      <name val="Calibri"/>
      <family val="2"/>
    </font>
    <font>
      <b/>
      <sz val="12"/>
      <color indexed="8"/>
      <name val="Calibri"/>
      <family val="2"/>
    </font>
    <font>
      <b/>
      <sz val="11"/>
      <color indexed="10"/>
      <name val="Calibri"/>
      <family val="2"/>
    </font>
    <font>
      <sz val="11"/>
      <name val="Calibri"/>
      <family val="2"/>
    </font>
    <font>
      <b/>
      <i/>
      <sz val="11"/>
      <name val="Calibri"/>
      <family val="2"/>
    </font>
    <font>
      <b/>
      <sz val="14"/>
      <color indexed="8"/>
      <name val="Calibri"/>
      <family val="2"/>
    </font>
    <font>
      <b/>
      <sz val="12"/>
      <name val="Calibri"/>
      <family val="2"/>
    </font>
    <font>
      <sz val="8"/>
      <name val="Calibri"/>
      <family val="2"/>
    </font>
    <font>
      <i/>
      <sz val="11"/>
      <color indexed="8"/>
      <name val="Calibri"/>
      <family val="2"/>
    </font>
    <font>
      <b/>
      <vertAlign val="subscript"/>
      <sz val="12"/>
      <color indexed="8"/>
      <name val="Calibri"/>
      <family val="2"/>
    </font>
    <font>
      <b/>
      <vertAlign val="subscript"/>
      <sz val="11"/>
      <color indexed="8"/>
      <name val="Calibri"/>
      <family val="2"/>
    </font>
    <font>
      <b/>
      <i/>
      <sz val="12"/>
      <color indexed="8"/>
      <name val="Calibri"/>
      <family val="2"/>
    </font>
    <font>
      <b/>
      <sz val="11"/>
      <color theme="1"/>
      <name val="Calibri"/>
      <family val="2"/>
      <scheme val="minor"/>
    </font>
    <font>
      <b/>
      <sz val="14"/>
      <color theme="1"/>
      <name val="Calibri"/>
      <family val="2"/>
      <scheme val="minor"/>
    </font>
    <font>
      <b/>
      <sz val="12"/>
      <color theme="1"/>
      <name val="Calibri"/>
      <family val="2"/>
      <scheme val="minor"/>
    </font>
    <font>
      <b/>
      <i/>
      <sz val="14"/>
      <color indexed="8"/>
      <name val="Calibri"/>
      <family val="2"/>
    </font>
    <font>
      <i/>
      <sz val="11"/>
      <color theme="1"/>
      <name val="Calibri"/>
      <family val="2"/>
      <scheme val="minor"/>
    </font>
  </fonts>
  <fills count="6">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theme="0" tint="-0.249977111117893"/>
        <bgColor indexed="64"/>
      </patternFill>
    </fill>
    <fill>
      <patternFill patternType="solid">
        <fgColor rgb="FFFFFF00"/>
        <bgColor indexed="64"/>
      </patternFill>
    </fill>
  </fills>
  <borders count="56">
    <border>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top/>
      <bottom style="medium">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thin">
        <color indexed="64"/>
      </bottom>
      <diagonal/>
    </border>
    <border>
      <left style="thin">
        <color indexed="64"/>
      </left>
      <right style="medium">
        <color indexed="64"/>
      </right>
      <top style="thin">
        <color indexed="64"/>
      </top>
      <bottom/>
      <diagonal/>
    </border>
  </borders>
  <cellStyleXfs count="1">
    <xf numFmtId="0" fontId="0" fillId="0" borderId="0"/>
  </cellStyleXfs>
  <cellXfs count="328">
    <xf numFmtId="0" fontId="0" fillId="0" borderId="0" xfId="0"/>
    <xf numFmtId="0" fontId="8" fillId="0" borderId="0" xfId="0" applyFont="1"/>
    <xf numFmtId="0" fontId="8" fillId="0" borderId="0" xfId="0" applyFont="1" applyBorder="1"/>
    <xf numFmtId="0" fontId="0" fillId="0" borderId="0" xfId="0" applyBorder="1"/>
    <xf numFmtId="0" fontId="0" fillId="2" borderId="0" xfId="0" applyFill="1"/>
    <xf numFmtId="0" fontId="8" fillId="2" borderId="0" xfId="0" applyFont="1" applyFill="1"/>
    <xf numFmtId="0" fontId="0" fillId="2" borderId="5" xfId="0" applyFill="1" applyBorder="1" applyAlignment="1">
      <alignment horizontal="center"/>
    </xf>
    <xf numFmtId="0" fontId="8" fillId="2" borderId="6" xfId="0" applyFont="1" applyFill="1" applyBorder="1"/>
    <xf numFmtId="0" fontId="8" fillId="3" borderId="7" xfId="0" applyFont="1" applyFill="1" applyBorder="1" applyAlignment="1">
      <alignment horizontal="center"/>
    </xf>
    <xf numFmtId="0" fontId="8" fillId="3" borderId="8" xfId="0" applyFont="1" applyFill="1" applyBorder="1" applyAlignment="1">
      <alignment horizontal="center"/>
    </xf>
    <xf numFmtId="0" fontId="0" fillId="2" borderId="0" xfId="0" applyFill="1" applyBorder="1"/>
    <xf numFmtId="0" fontId="8" fillId="3" borderId="9" xfId="0" applyFont="1" applyFill="1" applyBorder="1"/>
    <xf numFmtId="0" fontId="8" fillId="2" borderId="9" xfId="0" applyFont="1" applyFill="1" applyBorder="1"/>
    <xf numFmtId="0" fontId="8" fillId="2" borderId="10" xfId="0" applyFont="1" applyFill="1" applyBorder="1" applyAlignment="1">
      <alignment horizontal="center"/>
    </xf>
    <xf numFmtId="0" fontId="8" fillId="2" borderId="9" xfId="0" applyFont="1" applyFill="1" applyBorder="1" applyAlignment="1">
      <alignment horizontal="center"/>
    </xf>
    <xf numFmtId="0" fontId="8" fillId="2" borderId="11" xfId="0" applyFont="1" applyFill="1" applyBorder="1" applyAlignment="1">
      <alignment vertical="center"/>
    </xf>
    <xf numFmtId="0" fontId="8" fillId="2" borderId="12" xfId="0" applyFont="1" applyFill="1" applyBorder="1" applyAlignment="1">
      <alignment vertical="center"/>
    </xf>
    <xf numFmtId="0" fontId="8" fillId="2" borderId="12" xfId="0" applyFont="1" applyFill="1" applyBorder="1"/>
    <xf numFmtId="0" fontId="8" fillId="2" borderId="0" xfId="0" applyFont="1" applyFill="1" applyBorder="1"/>
    <xf numFmtId="0" fontId="8" fillId="2" borderId="0" xfId="0" applyFont="1" applyFill="1" applyBorder="1" applyAlignment="1">
      <alignment horizontal="center"/>
    </xf>
    <xf numFmtId="0" fontId="8" fillId="2" borderId="0" xfId="0" applyFont="1" applyFill="1" applyBorder="1" applyAlignment="1">
      <alignment horizontal="center" vertical="center"/>
    </xf>
    <xf numFmtId="2" fontId="0" fillId="2" borderId="0" xfId="0" applyNumberFormat="1" applyFill="1" applyAlignment="1">
      <alignment horizontal="center"/>
    </xf>
    <xf numFmtId="0" fontId="0" fillId="2" borderId="4" xfId="0" applyFill="1" applyBorder="1"/>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 borderId="6" xfId="0" applyFill="1" applyBorder="1"/>
    <xf numFmtId="0" fontId="0" fillId="2" borderId="17" xfId="0" applyFill="1" applyBorder="1"/>
    <xf numFmtId="0" fontId="8" fillId="2" borderId="18" xfId="0" applyFont="1" applyFill="1" applyBorder="1" applyAlignment="1">
      <alignment vertical="center"/>
    </xf>
    <xf numFmtId="2" fontId="12" fillId="0" borderId="0" xfId="0" applyNumberFormat="1" applyFont="1" applyBorder="1" applyAlignment="1">
      <alignment horizontal="center"/>
    </xf>
    <xf numFmtId="2" fontId="8" fillId="0" borderId="0" xfId="0" applyNumberFormat="1" applyFont="1" applyBorder="1" applyAlignment="1">
      <alignment horizontal="center"/>
    </xf>
    <xf numFmtId="2" fontId="0" fillId="2" borderId="0" xfId="0" applyNumberFormat="1" applyFill="1"/>
    <xf numFmtId="0" fontId="8" fillId="2" borderId="19" xfId="0" applyFont="1" applyFill="1" applyBorder="1" applyAlignment="1">
      <alignment horizontal="center"/>
    </xf>
    <xf numFmtId="2" fontId="0" fillId="2" borderId="5" xfId="0" applyNumberFormat="1" applyFill="1" applyBorder="1" applyAlignment="1">
      <alignment horizontal="center"/>
    </xf>
    <xf numFmtId="2" fontId="0" fillId="2" borderId="13" xfId="0" applyNumberFormat="1" applyFill="1" applyBorder="1" applyAlignment="1">
      <alignment horizontal="center"/>
    </xf>
    <xf numFmtId="2" fontId="0" fillId="2" borderId="6" xfId="0" applyNumberFormat="1" applyFill="1" applyBorder="1" applyAlignment="1">
      <alignment horizontal="center"/>
    </xf>
    <xf numFmtId="2" fontId="0" fillId="2" borderId="14" xfId="0" applyNumberFormat="1" applyFill="1" applyBorder="1" applyAlignment="1">
      <alignment horizontal="center"/>
    </xf>
    <xf numFmtId="2" fontId="0" fillId="2" borderId="15" xfId="0" applyNumberFormat="1" applyFill="1" applyBorder="1" applyAlignment="1">
      <alignment horizontal="center"/>
    </xf>
    <xf numFmtId="2" fontId="0" fillId="2" borderId="23" xfId="0" applyNumberFormat="1" applyFill="1" applyBorder="1" applyAlignment="1">
      <alignment horizontal="center"/>
    </xf>
    <xf numFmtId="2" fontId="0" fillId="2" borderId="16" xfId="0" applyNumberFormat="1" applyFill="1" applyBorder="1" applyAlignment="1">
      <alignment horizontal="center"/>
    </xf>
    <xf numFmtId="0" fontId="13" fillId="2" borderId="14" xfId="0" applyFont="1" applyFill="1" applyBorder="1" applyAlignment="1">
      <alignment horizontal="center"/>
    </xf>
    <xf numFmtId="0" fontId="13" fillId="2" borderId="16" xfId="0" applyFont="1" applyFill="1" applyBorder="1" applyAlignment="1">
      <alignment horizontal="center"/>
    </xf>
    <xf numFmtId="2" fontId="0" fillId="0" borderId="0" xfId="0" applyNumberFormat="1"/>
    <xf numFmtId="0" fontId="8" fillId="2" borderId="24" xfId="0" applyFont="1" applyFill="1" applyBorder="1" applyAlignment="1">
      <alignment vertical="center"/>
    </xf>
    <xf numFmtId="0" fontId="0" fillId="0" borderId="0" xfId="0" applyFill="1"/>
    <xf numFmtId="0" fontId="8" fillId="0" borderId="0" xfId="0" applyFont="1" applyFill="1" applyBorder="1"/>
    <xf numFmtId="2" fontId="0" fillId="0" borderId="0" xfId="0" applyNumberFormat="1" applyFill="1" applyBorder="1" applyAlignment="1">
      <alignment horizontal="left" indent="7"/>
    </xf>
    <xf numFmtId="2" fontId="0" fillId="0" borderId="0" xfId="0" applyNumberFormat="1" applyFill="1" applyBorder="1"/>
    <xf numFmtId="0" fontId="8" fillId="2" borderId="19" xfId="0" applyFont="1" applyFill="1" applyBorder="1"/>
    <xf numFmtId="0" fontId="8" fillId="2" borderId="10" xfId="0" applyFont="1" applyFill="1" applyBorder="1"/>
    <xf numFmtId="0" fontId="8" fillId="2" borderId="25" xfId="0" applyFont="1" applyFill="1" applyBorder="1"/>
    <xf numFmtId="0" fontId="8" fillId="2" borderId="26" xfId="0" applyFont="1" applyFill="1" applyBorder="1" applyAlignment="1">
      <alignment vertical="center"/>
    </xf>
    <xf numFmtId="0" fontId="8" fillId="2" borderId="27" xfId="0" applyFont="1" applyFill="1" applyBorder="1" applyAlignment="1">
      <alignment vertical="center"/>
    </xf>
    <xf numFmtId="0" fontId="0" fillId="2" borderId="2" xfId="0" applyFill="1" applyBorder="1" applyAlignment="1">
      <alignment horizontal="center"/>
    </xf>
    <xf numFmtId="0" fontId="0" fillId="2" borderId="21" xfId="0" applyFill="1" applyBorder="1" applyAlignment="1">
      <alignment horizontal="center"/>
    </xf>
    <xf numFmtId="0" fontId="0" fillId="2" borderId="28" xfId="0" applyFill="1" applyBorder="1" applyAlignment="1">
      <alignment horizontal="center"/>
    </xf>
    <xf numFmtId="0" fontId="0" fillId="2" borderId="29" xfId="0" applyFill="1" applyBorder="1" applyAlignment="1">
      <alignment horizontal="center"/>
    </xf>
    <xf numFmtId="0" fontId="10" fillId="2" borderId="30" xfId="0" applyFont="1" applyFill="1" applyBorder="1"/>
    <xf numFmtId="0" fontId="13" fillId="2" borderId="6" xfId="0" applyFont="1" applyFill="1" applyBorder="1" applyAlignment="1">
      <alignment horizontal="center"/>
    </xf>
    <xf numFmtId="0" fontId="13" fillId="2" borderId="23" xfId="0" applyFont="1" applyFill="1" applyBorder="1" applyAlignment="1">
      <alignment horizontal="center"/>
    </xf>
    <xf numFmtId="0" fontId="0" fillId="2" borderId="6" xfId="0" applyFill="1" applyBorder="1" applyAlignment="1">
      <alignment horizontal="center"/>
    </xf>
    <xf numFmtId="0" fontId="0" fillId="2" borderId="23" xfId="0" applyFill="1" applyBorder="1" applyAlignment="1">
      <alignment horizontal="center"/>
    </xf>
    <xf numFmtId="0" fontId="0" fillId="2" borderId="13" xfId="0" applyFill="1" applyBorder="1"/>
    <xf numFmtId="0" fontId="8" fillId="3" borderId="9" xfId="0" applyFont="1" applyFill="1" applyBorder="1" applyAlignment="1">
      <alignment horizontal="center"/>
    </xf>
    <xf numFmtId="0" fontId="8" fillId="3" borderId="10" xfId="0" applyFont="1" applyFill="1" applyBorder="1" applyAlignment="1">
      <alignment horizontal="center"/>
    </xf>
    <xf numFmtId="0" fontId="8" fillId="3" borderId="32" xfId="0" applyFont="1" applyFill="1" applyBorder="1" applyAlignment="1">
      <alignment horizontal="center"/>
    </xf>
    <xf numFmtId="0" fontId="8" fillId="3" borderId="33" xfId="0" applyFont="1" applyFill="1" applyBorder="1" applyAlignment="1">
      <alignment horizontal="center"/>
    </xf>
    <xf numFmtId="0" fontId="8" fillId="3" borderId="25"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8" fillId="2" borderId="24" xfId="0" applyFont="1" applyFill="1" applyBorder="1" applyAlignment="1">
      <alignment horizontal="center"/>
    </xf>
    <xf numFmtId="0" fontId="3" fillId="2" borderId="6" xfId="0" applyFont="1" applyFill="1" applyBorder="1"/>
    <xf numFmtId="0" fontId="8" fillId="3" borderId="23" xfId="0" applyFont="1" applyFill="1" applyBorder="1"/>
    <xf numFmtId="0" fontId="3" fillId="2" borderId="4" xfId="0" applyFont="1" applyFill="1" applyBorder="1"/>
    <xf numFmtId="0" fontId="8" fillId="2" borderId="23" xfId="0" applyFont="1" applyFill="1" applyBorder="1"/>
    <xf numFmtId="0" fontId="0" fillId="0" borderId="20" xfId="0" applyFill="1" applyBorder="1" applyAlignment="1" applyProtection="1">
      <alignment horizontal="center"/>
      <protection locked="0"/>
    </xf>
    <xf numFmtId="0" fontId="0" fillId="0" borderId="34" xfId="0" applyFont="1" applyBorder="1" applyAlignment="1" applyProtection="1">
      <alignment horizontal="center"/>
      <protection locked="0"/>
    </xf>
    <xf numFmtId="0" fontId="0" fillId="0" borderId="2" xfId="0" applyFont="1" applyBorder="1" applyAlignment="1" applyProtection="1">
      <alignment horizontal="center"/>
      <protection locked="0"/>
    </xf>
    <xf numFmtId="0" fontId="0" fillId="0" borderId="28" xfId="0" applyFont="1" applyBorder="1" applyAlignment="1" applyProtection="1">
      <alignment horizontal="center"/>
      <protection locked="0"/>
    </xf>
    <xf numFmtId="0" fontId="0" fillId="0" borderId="35" xfId="0" applyFont="1" applyBorder="1" applyAlignment="1" applyProtection="1">
      <alignment horizontal="center"/>
      <protection locked="0"/>
    </xf>
    <xf numFmtId="0" fontId="0" fillId="0" borderId="5" xfId="0" applyFont="1" applyBorder="1" applyAlignment="1" applyProtection="1">
      <alignment horizontal="center"/>
      <protection locked="0"/>
    </xf>
    <xf numFmtId="0" fontId="0" fillId="0" borderId="29" xfId="0" applyFont="1" applyBorder="1" applyAlignment="1" applyProtection="1">
      <alignment horizontal="center"/>
      <protection locked="0"/>
    </xf>
    <xf numFmtId="0" fontId="0" fillId="0" borderId="36" xfId="0" applyFont="1" applyBorder="1" applyAlignment="1" applyProtection="1">
      <alignment horizontal="center"/>
      <protection locked="0"/>
    </xf>
    <xf numFmtId="0" fontId="0" fillId="0" borderId="21" xfId="0" applyFont="1" applyBorder="1" applyAlignment="1" applyProtection="1">
      <alignment horizontal="center"/>
      <protection locked="0"/>
    </xf>
    <xf numFmtId="49" fontId="8" fillId="2" borderId="0" xfId="0" applyNumberFormat="1" applyFont="1" applyFill="1" applyBorder="1" applyAlignment="1">
      <alignment horizontal="center"/>
    </xf>
    <xf numFmtId="49" fontId="0" fillId="2" borderId="0" xfId="0" applyNumberFormat="1" applyFont="1" applyFill="1" applyBorder="1" applyAlignment="1">
      <alignment horizontal="center" vertical="top"/>
    </xf>
    <xf numFmtId="49" fontId="3" fillId="2" borderId="0" xfId="0" applyNumberFormat="1" applyFont="1" applyFill="1" applyBorder="1" applyAlignment="1">
      <alignment horizontal="center" vertical="top"/>
    </xf>
    <xf numFmtId="0" fontId="0" fillId="0" borderId="0" xfId="0" applyFont="1"/>
    <xf numFmtId="0" fontId="3" fillId="2" borderId="19" xfId="0" applyFont="1" applyFill="1" applyBorder="1" applyAlignment="1">
      <alignment vertical="center"/>
    </xf>
    <xf numFmtId="2" fontId="0" fillId="2" borderId="2" xfId="0" applyNumberFormat="1" applyFill="1" applyBorder="1" applyAlignment="1">
      <alignment horizontal="center"/>
    </xf>
    <xf numFmtId="2" fontId="0" fillId="4" borderId="8" xfId="0" applyNumberFormat="1" applyFill="1" applyBorder="1" applyAlignment="1">
      <alignment horizontal="center"/>
    </xf>
    <xf numFmtId="2" fontId="0" fillId="5" borderId="17" xfId="0" applyNumberFormat="1" applyFill="1" applyBorder="1" applyAlignment="1">
      <alignment horizontal="center"/>
    </xf>
    <xf numFmtId="2" fontId="0" fillId="5" borderId="37" xfId="0" applyNumberFormat="1" applyFill="1" applyBorder="1" applyAlignment="1">
      <alignment horizontal="center"/>
    </xf>
    <xf numFmtId="2" fontId="0" fillId="5" borderId="13" xfId="0" applyNumberFormat="1" applyFill="1" applyBorder="1" applyAlignment="1">
      <alignment horizontal="center"/>
    </xf>
    <xf numFmtId="2" fontId="0" fillId="5" borderId="14" xfId="0" applyNumberFormat="1" applyFill="1" applyBorder="1" applyAlignment="1">
      <alignment horizontal="center"/>
    </xf>
    <xf numFmtId="2" fontId="0" fillId="5" borderId="15" xfId="0" applyNumberFormat="1" applyFill="1" applyBorder="1" applyAlignment="1">
      <alignment horizontal="center"/>
    </xf>
    <xf numFmtId="2" fontId="0" fillId="5" borderId="16" xfId="0" applyNumberFormat="1" applyFill="1" applyBorder="1" applyAlignment="1">
      <alignment horizontal="center"/>
    </xf>
    <xf numFmtId="0" fontId="3" fillId="5" borderId="19" xfId="0" applyFont="1" applyFill="1" applyBorder="1" applyAlignment="1">
      <alignment horizontal="center"/>
    </xf>
    <xf numFmtId="0" fontId="8" fillId="5" borderId="25" xfId="0" applyFont="1" applyFill="1" applyBorder="1" applyAlignment="1">
      <alignment horizontal="center"/>
    </xf>
    <xf numFmtId="2" fontId="22" fillId="5" borderId="39" xfId="0" applyNumberFormat="1" applyFont="1" applyFill="1" applyBorder="1" applyAlignment="1">
      <alignment horizontal="center"/>
    </xf>
    <xf numFmtId="2" fontId="22" fillId="5" borderId="17" xfId="0" applyNumberFormat="1" applyFont="1" applyFill="1" applyBorder="1" applyAlignment="1">
      <alignment horizontal="center"/>
    </xf>
    <xf numFmtId="2" fontId="22" fillId="5" borderId="37" xfId="0" applyNumberFormat="1" applyFont="1" applyFill="1" applyBorder="1" applyAlignment="1">
      <alignment horizontal="center"/>
    </xf>
    <xf numFmtId="0" fontId="22" fillId="5" borderId="19" xfId="0" applyFont="1" applyFill="1" applyBorder="1" applyAlignment="1">
      <alignment horizontal="center"/>
    </xf>
    <xf numFmtId="2" fontId="22" fillId="5" borderId="10" xfId="0" applyNumberFormat="1" applyFont="1" applyFill="1" applyBorder="1" applyAlignment="1">
      <alignment horizontal="center"/>
    </xf>
    <xf numFmtId="0" fontId="22" fillId="5" borderId="25" xfId="0" applyFont="1" applyFill="1" applyBorder="1" applyAlignment="1">
      <alignment horizontal="center"/>
    </xf>
    <xf numFmtId="0" fontId="3" fillId="5" borderId="4" xfId="0" applyFont="1" applyFill="1" applyBorder="1" applyAlignment="1">
      <alignment vertical="center"/>
    </xf>
    <xf numFmtId="0" fontId="3" fillId="5" borderId="23" xfId="0" applyFont="1" applyFill="1" applyBorder="1" applyAlignment="1">
      <alignment vertical="center"/>
    </xf>
    <xf numFmtId="0" fontId="3" fillId="5" borderId="9" xfId="0" applyFont="1" applyFill="1" applyBorder="1" applyAlignment="1">
      <alignment vertical="center"/>
    </xf>
    <xf numFmtId="0" fontId="3" fillId="5" borderId="15" xfId="0" applyFont="1" applyFill="1" applyBorder="1" applyAlignment="1">
      <alignment vertical="center"/>
    </xf>
    <xf numFmtId="0" fontId="22" fillId="5" borderId="19" xfId="0" applyFont="1" applyFill="1" applyBorder="1"/>
    <xf numFmtId="0" fontId="22" fillId="5" borderId="25" xfId="0" applyFont="1" applyFill="1" applyBorder="1"/>
    <xf numFmtId="2" fontId="8" fillId="0" borderId="0" xfId="0" applyNumberFormat="1" applyFont="1" applyFill="1" applyBorder="1"/>
    <xf numFmtId="0" fontId="0" fillId="4" borderId="0" xfId="0" applyFill="1"/>
    <xf numFmtId="0" fontId="8" fillId="5" borderId="19" xfId="0" applyFont="1" applyFill="1" applyBorder="1" applyAlignment="1">
      <alignment horizontal="center"/>
    </xf>
    <xf numFmtId="0" fontId="3" fillId="2" borderId="9" xfId="0" applyFont="1" applyFill="1" applyBorder="1"/>
    <xf numFmtId="0" fontId="0" fillId="0" borderId="18" xfId="0" applyFont="1" applyBorder="1" applyAlignment="1" applyProtection="1">
      <alignment horizontal="center"/>
      <protection locked="0"/>
    </xf>
    <xf numFmtId="0" fontId="0" fillId="0" borderId="20" xfId="0" applyFont="1" applyBorder="1" applyAlignment="1" applyProtection="1">
      <alignment horizontal="center"/>
      <protection locked="0"/>
    </xf>
    <xf numFmtId="0" fontId="0" fillId="0" borderId="40" xfId="0" applyFont="1" applyBorder="1" applyAlignment="1" applyProtection="1">
      <alignment horizontal="center"/>
      <protection locked="0"/>
    </xf>
    <xf numFmtId="0" fontId="0" fillId="0" borderId="22" xfId="0" applyFont="1" applyBorder="1" applyAlignment="1" applyProtection="1">
      <alignment horizontal="center"/>
      <protection locked="0"/>
    </xf>
    <xf numFmtId="0" fontId="3" fillId="2" borderId="12" xfId="0" applyFont="1" applyFill="1" applyBorder="1" applyAlignment="1">
      <alignment vertical="center"/>
    </xf>
    <xf numFmtId="0" fontId="3" fillId="2" borderId="41" xfId="0" applyFont="1" applyFill="1" applyBorder="1" applyAlignment="1">
      <alignment vertical="center"/>
    </xf>
    <xf numFmtId="0" fontId="0" fillId="0" borderId="42" xfId="0" applyFont="1" applyBorder="1" applyAlignment="1" applyProtection="1">
      <alignment horizontal="center"/>
      <protection locked="0"/>
    </xf>
    <xf numFmtId="0" fontId="0" fillId="0" borderId="43" xfId="0" applyFont="1" applyBorder="1" applyAlignment="1" applyProtection="1">
      <alignment horizontal="center"/>
      <protection locked="0"/>
    </xf>
    <xf numFmtId="0" fontId="0" fillId="0" borderId="44" xfId="0" applyBorder="1"/>
    <xf numFmtId="0" fontId="3" fillId="2" borderId="0" xfId="0" applyFont="1" applyFill="1" applyBorder="1" applyAlignment="1">
      <alignment vertical="center"/>
    </xf>
    <xf numFmtId="0" fontId="0" fillId="2" borderId="20" xfId="0" applyFill="1" applyBorder="1" applyAlignment="1">
      <alignment horizontal="center"/>
    </xf>
    <xf numFmtId="0" fontId="3" fillId="2" borderId="18" xfId="0" applyFont="1" applyFill="1" applyBorder="1" applyAlignment="1">
      <alignment vertical="center"/>
    </xf>
    <xf numFmtId="0" fontId="3" fillId="2" borderId="40" xfId="0" applyFont="1" applyFill="1" applyBorder="1" applyAlignment="1">
      <alignment vertical="center"/>
    </xf>
    <xf numFmtId="0" fontId="0" fillId="2" borderId="22" xfId="0" applyFill="1" applyBorder="1" applyAlignment="1">
      <alignment horizontal="center"/>
    </xf>
    <xf numFmtId="0" fontId="0" fillId="2" borderId="45" xfId="0" applyFill="1" applyBorder="1"/>
    <xf numFmtId="0" fontId="0" fillId="2" borderId="46" xfId="0" applyFill="1" applyBorder="1"/>
    <xf numFmtId="0" fontId="0" fillId="2" borderId="47" xfId="0" applyFill="1" applyBorder="1"/>
    <xf numFmtId="0" fontId="0" fillId="2" borderId="18" xfId="0" applyFill="1" applyBorder="1"/>
    <xf numFmtId="0" fontId="0" fillId="2" borderId="5" xfId="0" applyFill="1" applyBorder="1"/>
    <xf numFmtId="0" fontId="0" fillId="2" borderId="20" xfId="0" applyFill="1" applyBorder="1"/>
    <xf numFmtId="0" fontId="0" fillId="2" borderId="40" xfId="0" applyFill="1" applyBorder="1"/>
    <xf numFmtId="0" fontId="0" fillId="2" borderId="21" xfId="0" applyFill="1" applyBorder="1"/>
    <xf numFmtId="0" fontId="0" fillId="2" borderId="22" xfId="0" applyFill="1" applyBorder="1"/>
    <xf numFmtId="0" fontId="3" fillId="2" borderId="0" xfId="0" applyFont="1" applyFill="1" applyBorder="1" applyAlignment="1">
      <alignment horizontal="center" vertical="center"/>
    </xf>
    <xf numFmtId="0" fontId="0" fillId="2" borderId="0" xfId="0" applyFill="1" applyBorder="1" applyAlignment="1">
      <alignment horizontal="left" vertical="top" wrapText="1"/>
    </xf>
    <xf numFmtId="0" fontId="0" fillId="2" borderId="0" xfId="0" applyFill="1" applyBorder="1" applyAlignment="1">
      <alignment horizontal="left" wrapText="1"/>
    </xf>
    <xf numFmtId="0" fontId="0" fillId="4" borderId="39" xfId="0" applyFill="1" applyBorder="1"/>
    <xf numFmtId="0" fontId="0" fillId="4" borderId="37" xfId="0" applyFill="1" applyBorder="1"/>
    <xf numFmtId="49" fontId="3" fillId="0" borderId="5" xfId="0" applyNumberFormat="1" applyFont="1" applyFill="1" applyBorder="1" applyAlignment="1" applyProtection="1">
      <alignment horizontal="center"/>
      <protection locked="0"/>
    </xf>
    <xf numFmtId="49" fontId="3" fillId="0"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protection locked="0"/>
    </xf>
    <xf numFmtId="0" fontId="0" fillId="0" borderId="22" xfId="0" applyFill="1" applyBorder="1" applyAlignment="1" applyProtection="1">
      <alignment horizontal="center"/>
      <protection locked="0"/>
    </xf>
    <xf numFmtId="0" fontId="0" fillId="4" borderId="17" xfId="0" applyFill="1" applyBorder="1"/>
    <xf numFmtId="0" fontId="0" fillId="4" borderId="13" xfId="0" applyFont="1" applyFill="1" applyBorder="1"/>
    <xf numFmtId="0" fontId="3" fillId="2" borderId="0" xfId="0" applyFont="1" applyFill="1" applyBorder="1" applyAlignment="1">
      <alignment horizontal="center"/>
    </xf>
    <xf numFmtId="0" fontId="0" fillId="4" borderId="0" xfId="0" applyFont="1" applyFill="1" applyBorder="1"/>
    <xf numFmtId="0" fontId="0" fillId="4" borderId="14" xfId="0" applyFont="1" applyFill="1" applyBorder="1"/>
    <xf numFmtId="0" fontId="0" fillId="4" borderId="13" xfId="0" applyFill="1" applyBorder="1"/>
    <xf numFmtId="0" fontId="0" fillId="4" borderId="0" xfId="0" applyFill="1" applyBorder="1"/>
    <xf numFmtId="0" fontId="0" fillId="4" borderId="14" xfId="0" applyFill="1" applyBorder="1"/>
    <xf numFmtId="49" fontId="8" fillId="2" borderId="0" xfId="0" applyNumberFormat="1" applyFont="1" applyFill="1" applyBorder="1" applyAlignment="1">
      <alignment horizontal="center" vertical="top"/>
    </xf>
    <xf numFmtId="0" fontId="0" fillId="4" borderId="15" xfId="0" applyFill="1" applyBorder="1"/>
    <xf numFmtId="0" fontId="0" fillId="4" borderId="38" xfId="0" applyFill="1" applyBorder="1"/>
    <xf numFmtId="0" fontId="0" fillId="4" borderId="16" xfId="0" applyFill="1" applyBorder="1"/>
    <xf numFmtId="0" fontId="0" fillId="0" borderId="48" xfId="0" applyFont="1" applyBorder="1" applyAlignment="1" applyProtection="1">
      <alignment horizontal="center"/>
      <protection locked="0"/>
    </xf>
    <xf numFmtId="0" fontId="0" fillId="0" borderId="45" xfId="0" applyFont="1" applyBorder="1" applyAlignment="1" applyProtection="1">
      <alignment horizontal="center"/>
      <protection locked="0"/>
    </xf>
    <xf numFmtId="0" fontId="0" fillId="0" borderId="46" xfId="0" applyFont="1" applyBorder="1" applyAlignment="1" applyProtection="1">
      <alignment horizontal="center"/>
      <protection locked="0"/>
    </xf>
    <xf numFmtId="0" fontId="0" fillId="0" borderId="47" xfId="0" applyFont="1" applyBorder="1" applyAlignment="1" applyProtection="1">
      <alignment horizontal="center"/>
      <protection locked="0"/>
    </xf>
    <xf numFmtId="0" fontId="0" fillId="0" borderId="5" xfId="0" applyBorder="1"/>
    <xf numFmtId="0" fontId="9" fillId="2" borderId="7" xfId="0" applyFont="1" applyFill="1" applyBorder="1" applyAlignment="1">
      <alignment horizontal="left" vertical="justify"/>
    </xf>
    <xf numFmtId="0" fontId="9" fillId="2" borderId="8" xfId="0" applyFont="1" applyFill="1" applyBorder="1" applyAlignment="1">
      <alignment horizontal="left" vertical="justify"/>
    </xf>
    <xf numFmtId="0" fontId="3" fillId="2" borderId="49" xfId="0" applyFont="1" applyFill="1" applyBorder="1" applyAlignment="1">
      <alignment horizontal="left" vertical="justify"/>
    </xf>
    <xf numFmtId="2" fontId="22" fillId="5" borderId="25" xfId="0" applyNumberFormat="1" applyFont="1" applyFill="1" applyBorder="1" applyAlignment="1">
      <alignment horizontal="center"/>
    </xf>
    <xf numFmtId="2" fontId="22" fillId="5" borderId="9" xfId="0" applyNumberFormat="1" applyFont="1" applyFill="1" applyBorder="1" applyAlignment="1">
      <alignment horizontal="center"/>
    </xf>
    <xf numFmtId="0" fontId="8" fillId="5" borderId="1" xfId="0" applyFont="1" applyFill="1" applyBorder="1"/>
    <xf numFmtId="0" fontId="22" fillId="5" borderId="2" xfId="0" applyFont="1" applyFill="1" applyBorder="1" applyAlignment="1">
      <alignment horizontal="center" vertical="center"/>
    </xf>
    <xf numFmtId="0" fontId="22" fillId="5" borderId="3" xfId="0" applyFont="1" applyFill="1" applyBorder="1" applyAlignment="1">
      <alignment horizontal="center"/>
    </xf>
    <xf numFmtId="0" fontId="8" fillId="5" borderId="18" xfId="0" applyFont="1" applyFill="1" applyBorder="1" applyAlignment="1">
      <alignment vertical="center"/>
    </xf>
    <xf numFmtId="164" fontId="0" fillId="5" borderId="5" xfId="0" applyNumberFormat="1" applyFill="1" applyBorder="1" applyAlignment="1">
      <alignment horizontal="center"/>
    </xf>
    <xf numFmtId="2" fontId="0" fillId="5" borderId="20" xfId="0" applyNumberFormat="1" applyFill="1" applyBorder="1" applyAlignment="1">
      <alignment horizontal="center"/>
    </xf>
    <xf numFmtId="0" fontId="3" fillId="5" borderId="18" xfId="0" applyFont="1" applyFill="1" applyBorder="1" applyAlignment="1">
      <alignment vertical="center"/>
    </xf>
    <xf numFmtId="0" fontId="3" fillId="5" borderId="40" xfId="0" applyFont="1" applyFill="1" applyBorder="1" applyAlignment="1">
      <alignment vertical="center"/>
    </xf>
    <xf numFmtId="0" fontId="4" fillId="5" borderId="7" xfId="0" applyFont="1" applyFill="1" applyBorder="1" applyAlignment="1">
      <alignment vertical="center"/>
    </xf>
    <xf numFmtId="2" fontId="23" fillId="5" borderId="8" xfId="0" applyNumberFormat="1" applyFont="1" applyFill="1" applyBorder="1" applyAlignment="1">
      <alignment horizontal="center"/>
    </xf>
    <xf numFmtId="2" fontId="23" fillId="5" borderId="49" xfId="0" applyNumberFormat="1" applyFont="1" applyFill="1" applyBorder="1" applyAlignment="1">
      <alignment horizontal="center"/>
    </xf>
    <xf numFmtId="0" fontId="8" fillId="5" borderId="19" xfId="0" applyFont="1" applyFill="1" applyBorder="1"/>
    <xf numFmtId="0" fontId="8" fillId="5" borderId="26" xfId="0" applyFont="1" applyFill="1" applyBorder="1" applyAlignment="1">
      <alignment vertical="center"/>
    </xf>
    <xf numFmtId="2" fontId="0" fillId="5" borderId="1" xfId="0" applyNumberFormat="1" applyFill="1" applyBorder="1" applyAlignment="1">
      <alignment horizontal="center"/>
    </xf>
    <xf numFmtId="2" fontId="0" fillId="5" borderId="2" xfId="0" applyNumberFormat="1" applyFill="1" applyBorder="1" applyAlignment="1">
      <alignment horizontal="center"/>
    </xf>
    <xf numFmtId="2" fontId="0" fillId="5" borderId="3" xfId="0" applyNumberFormat="1" applyFill="1" applyBorder="1" applyAlignment="1">
      <alignment horizontal="center"/>
    </xf>
    <xf numFmtId="0" fontId="8" fillId="5" borderId="27" xfId="0" applyFont="1" applyFill="1" applyBorder="1" applyAlignment="1">
      <alignment vertical="center"/>
    </xf>
    <xf numFmtId="2" fontId="0" fillId="5" borderId="18" xfId="0" applyNumberFormat="1" applyFill="1" applyBorder="1" applyAlignment="1">
      <alignment horizontal="center"/>
    </xf>
    <xf numFmtId="2" fontId="0" fillId="5" borderId="5" xfId="0" applyNumberFormat="1" applyFill="1" applyBorder="1" applyAlignment="1">
      <alignment horizontal="center"/>
    </xf>
    <xf numFmtId="0" fontId="3" fillId="5" borderId="19" xfId="0" applyFont="1" applyFill="1" applyBorder="1" applyAlignment="1">
      <alignment vertical="center"/>
    </xf>
    <xf numFmtId="2" fontId="0" fillId="5" borderId="7" xfId="0" applyNumberFormat="1" applyFill="1" applyBorder="1" applyAlignment="1">
      <alignment horizontal="center"/>
    </xf>
    <xf numFmtId="2" fontId="0" fillId="5" borderId="8" xfId="0" applyNumberFormat="1" applyFill="1" applyBorder="1" applyAlignment="1">
      <alignment horizontal="center"/>
    </xf>
    <xf numFmtId="2" fontId="0" fillId="5" borderId="49" xfId="0" applyNumberFormat="1" applyFill="1" applyBorder="1" applyAlignment="1">
      <alignment horizontal="center"/>
    </xf>
    <xf numFmtId="0" fontId="23" fillId="5" borderId="9" xfId="0" applyFont="1" applyFill="1" applyBorder="1"/>
    <xf numFmtId="2" fontId="23" fillId="5" borderId="19" xfId="0" applyNumberFormat="1" applyFont="1" applyFill="1" applyBorder="1"/>
    <xf numFmtId="2" fontId="23" fillId="5" borderId="10" xfId="0" applyNumberFormat="1" applyFont="1" applyFill="1" applyBorder="1" applyAlignment="1">
      <alignment horizontal="center"/>
    </xf>
    <xf numFmtId="2" fontId="23" fillId="5" borderId="10" xfId="0" applyNumberFormat="1" applyFont="1" applyFill="1" applyBorder="1"/>
    <xf numFmtId="2" fontId="23" fillId="5" borderId="25" xfId="0" applyNumberFormat="1" applyFont="1" applyFill="1" applyBorder="1"/>
    <xf numFmtId="0" fontId="3" fillId="4" borderId="0" xfId="0" applyFont="1" applyFill="1" applyBorder="1" applyAlignment="1">
      <alignment horizontal="center"/>
    </xf>
    <xf numFmtId="0" fontId="0" fillId="4" borderId="13" xfId="0" applyFill="1" applyBorder="1" applyAlignment="1">
      <alignment horizontal="center"/>
    </xf>
    <xf numFmtId="14" fontId="0" fillId="4" borderId="0" xfId="0" applyNumberFormat="1" applyFill="1" applyBorder="1"/>
    <xf numFmtId="0" fontId="8" fillId="2" borderId="14" xfId="0" applyFont="1" applyFill="1" applyBorder="1" applyAlignment="1">
      <alignment horizontal="center"/>
    </xf>
    <xf numFmtId="0" fontId="8" fillId="2" borderId="13" xfId="0" applyFont="1" applyFill="1" applyBorder="1" applyAlignment="1">
      <alignment vertical="center"/>
    </xf>
    <xf numFmtId="0" fontId="8" fillId="2" borderId="14" xfId="0" applyFont="1" applyFill="1" applyBorder="1"/>
    <xf numFmtId="0" fontId="0" fillId="2" borderId="15" xfId="0" applyFill="1" applyBorder="1"/>
    <xf numFmtId="0" fontId="0" fillId="2" borderId="38" xfId="0" applyFill="1" applyBorder="1"/>
    <xf numFmtId="0" fontId="8" fillId="2" borderId="16" xfId="0" applyFont="1" applyFill="1" applyBorder="1"/>
    <xf numFmtId="0" fontId="8" fillId="3" borderId="50" xfId="0" applyFont="1" applyFill="1" applyBorder="1" applyAlignment="1">
      <alignment horizontal="center"/>
    </xf>
    <xf numFmtId="0" fontId="8" fillId="3" borderId="51" xfId="0" applyFont="1" applyFill="1" applyBorder="1" applyAlignment="1">
      <alignment horizontal="center"/>
    </xf>
    <xf numFmtId="0" fontId="8" fillId="3" borderId="52" xfId="0" applyFont="1" applyFill="1" applyBorder="1" applyAlignment="1">
      <alignment horizontal="center"/>
    </xf>
    <xf numFmtId="2" fontId="0" fillId="2" borderId="14" xfId="0" applyNumberFormat="1" applyFill="1" applyBorder="1" applyAlignment="1">
      <alignment horizontal="center"/>
    </xf>
    <xf numFmtId="0" fontId="0" fillId="0" borderId="5" xfId="0" applyFill="1" applyBorder="1" applyAlignment="1" applyProtection="1">
      <alignment horizontal="center"/>
      <protection locked="0"/>
    </xf>
    <xf numFmtId="0" fontId="0" fillId="4" borderId="0" xfId="0" applyFill="1" applyBorder="1" applyAlignment="1">
      <alignment horizontal="center"/>
    </xf>
    <xf numFmtId="0" fontId="0" fillId="5" borderId="13" xfId="0" applyFill="1" applyBorder="1"/>
    <xf numFmtId="0" fontId="0" fillId="5" borderId="18" xfId="0" applyFill="1" applyBorder="1"/>
    <xf numFmtId="0" fontId="0" fillId="5" borderId="40" xfId="0" applyFill="1" applyBorder="1"/>
    <xf numFmtId="0" fontId="3" fillId="4" borderId="13" xfId="0" applyFont="1" applyFill="1" applyBorder="1" applyAlignment="1">
      <alignment horizontal="center"/>
    </xf>
    <xf numFmtId="0" fontId="3" fillId="4" borderId="14" xfId="0" applyFont="1" applyFill="1" applyBorder="1" applyAlignment="1">
      <alignment horizontal="center"/>
    </xf>
    <xf numFmtId="164" fontId="0" fillId="5" borderId="20" xfId="0" applyNumberFormat="1" applyFill="1" applyBorder="1"/>
    <xf numFmtId="49" fontId="3" fillId="0" borderId="53" xfId="0" applyNumberFormat="1" applyFont="1" applyFill="1" applyBorder="1" applyAlignment="1" applyProtection="1">
      <alignment horizontal="center"/>
      <protection locked="0"/>
    </xf>
    <xf numFmtId="164" fontId="0" fillId="5" borderId="22" xfId="0" applyNumberFormat="1" applyFill="1" applyBorder="1"/>
    <xf numFmtId="164" fontId="0" fillId="0" borderId="0" xfId="0" applyNumberFormat="1"/>
    <xf numFmtId="49" fontId="3" fillId="0" borderId="2" xfId="0" applyNumberFormat="1" applyFont="1" applyFill="1" applyBorder="1" applyAlignment="1" applyProtection="1">
      <alignment horizontal="center"/>
      <protection locked="0"/>
    </xf>
    <xf numFmtId="49" fontId="3" fillId="0" borderId="34" xfId="0" applyNumberFormat="1" applyFont="1" applyFill="1" applyBorder="1" applyAlignment="1" applyProtection="1">
      <alignment horizontal="center"/>
      <protection locked="0"/>
    </xf>
    <xf numFmtId="0" fontId="0" fillId="2" borderId="0" xfId="0" applyNumberFormat="1" applyFill="1" applyBorder="1" applyAlignment="1">
      <alignment horizontal="left" vertical="top" wrapText="1"/>
    </xf>
    <xf numFmtId="0" fontId="3" fillId="2" borderId="0" xfId="0" applyFont="1" applyFill="1"/>
    <xf numFmtId="0" fontId="14" fillId="2" borderId="31" xfId="0" applyFont="1" applyFill="1" applyBorder="1" applyAlignment="1">
      <alignment wrapText="1"/>
    </xf>
    <xf numFmtId="0" fontId="14" fillId="0" borderId="0" xfId="0" applyFont="1" applyFill="1" applyBorder="1" applyAlignment="1">
      <alignment wrapText="1"/>
    </xf>
    <xf numFmtId="0" fontId="10" fillId="0" borderId="0" xfId="0" applyFont="1" applyFill="1" applyBorder="1"/>
    <xf numFmtId="0" fontId="0" fillId="0" borderId="0" xfId="0" applyFill="1" applyBorder="1"/>
    <xf numFmtId="0" fontId="0" fillId="0" borderId="4" xfId="0" applyFill="1" applyBorder="1"/>
    <xf numFmtId="0" fontId="0" fillId="0" borderId="6" xfId="0" applyFill="1" applyBorder="1"/>
    <xf numFmtId="0" fontId="8" fillId="0" borderId="0" xfId="0" applyFont="1" applyFill="1" applyBorder="1" applyAlignment="1">
      <alignment vertical="center"/>
    </xf>
    <xf numFmtId="2" fontId="0" fillId="0" borderId="0" xfId="0" applyNumberFormat="1" applyFill="1" applyBorder="1" applyAlignment="1">
      <alignment horizontal="center"/>
    </xf>
    <xf numFmtId="0" fontId="0" fillId="0" borderId="17" xfId="0" applyFill="1" applyBorder="1"/>
    <xf numFmtId="0" fontId="3" fillId="0" borderId="0" xfId="0" applyFont="1" applyFill="1" applyBorder="1" applyAlignment="1">
      <alignment vertical="center"/>
    </xf>
    <xf numFmtId="0" fontId="0" fillId="0" borderId="0" xfId="0" applyFill="1" applyBorder="1" applyAlignment="1">
      <alignment horizontal="center"/>
    </xf>
    <xf numFmtId="0" fontId="14" fillId="5" borderId="9" xfId="0" applyFont="1" applyFill="1" applyBorder="1" applyAlignment="1">
      <alignment wrapText="1"/>
    </xf>
    <xf numFmtId="0" fontId="10" fillId="5" borderId="25" xfId="0" applyFont="1" applyFill="1" applyBorder="1"/>
    <xf numFmtId="0" fontId="8" fillId="4" borderId="0" xfId="0" applyFont="1" applyFill="1" applyBorder="1" applyAlignment="1"/>
    <xf numFmtId="0" fontId="0" fillId="5" borderId="1" xfId="0" applyFill="1" applyBorder="1"/>
    <xf numFmtId="164" fontId="0" fillId="5" borderId="3" xfId="0" applyNumberFormat="1" applyFill="1" applyBorder="1"/>
    <xf numFmtId="0" fontId="22" fillId="5" borderId="7" xfId="0" applyFont="1" applyFill="1" applyBorder="1" applyAlignment="1">
      <alignment horizontal="center" vertical="center"/>
    </xf>
    <xf numFmtId="0" fontId="3" fillId="5" borderId="9" xfId="0" applyFont="1" applyFill="1" applyBorder="1" applyAlignment="1">
      <alignment wrapText="1"/>
    </xf>
    <xf numFmtId="0" fontId="8" fillId="4" borderId="37" xfId="0" applyFont="1" applyFill="1" applyBorder="1"/>
    <xf numFmtId="0" fontId="10" fillId="2" borderId="30" xfId="0" applyFont="1" applyFill="1" applyBorder="1" applyAlignment="1">
      <alignment horizontal="left"/>
    </xf>
    <xf numFmtId="0" fontId="3" fillId="2" borderId="0" xfId="0" applyFont="1" applyFill="1" applyBorder="1"/>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0" borderId="5" xfId="0" applyFont="1" applyFill="1" applyBorder="1" applyAlignment="1" applyProtection="1">
      <alignment horizontal="center"/>
      <protection locked="0"/>
    </xf>
    <xf numFmtId="0" fontId="3" fillId="0" borderId="20" xfId="0" applyFont="1" applyFill="1" applyBorder="1" applyAlignment="1" applyProtection="1">
      <alignment horizontal="center"/>
      <protection locked="0"/>
    </xf>
    <xf numFmtId="2" fontId="0" fillId="4" borderId="33" xfId="0" applyNumberFormat="1" applyFill="1" applyBorder="1" applyAlignment="1">
      <alignment horizontal="center"/>
    </xf>
    <xf numFmtId="2" fontId="0" fillId="5" borderId="19" xfId="0" applyNumberFormat="1" applyFill="1" applyBorder="1" applyAlignment="1">
      <alignment horizontal="center"/>
    </xf>
    <xf numFmtId="2" fontId="0" fillId="5" borderId="25" xfId="0" applyNumberFormat="1" applyFill="1" applyBorder="1" applyAlignment="1">
      <alignment horizontal="center"/>
    </xf>
    <xf numFmtId="2" fontId="13" fillId="2" borderId="6" xfId="0" applyNumberFormat="1" applyFont="1" applyFill="1" applyBorder="1" applyAlignment="1">
      <alignment horizontal="center"/>
    </xf>
    <xf numFmtId="2" fontId="0" fillId="4" borderId="0" xfId="0" applyNumberFormat="1" applyFill="1"/>
    <xf numFmtId="0" fontId="0" fillId="2" borderId="43" xfId="0" applyFill="1" applyBorder="1"/>
    <xf numFmtId="0" fontId="0" fillId="2" borderId="44" xfId="0" applyFill="1" applyBorder="1"/>
    <xf numFmtId="0" fontId="0" fillId="2" borderId="42" xfId="0" applyFill="1" applyBorder="1"/>
    <xf numFmtId="0" fontId="3" fillId="2" borderId="19" xfId="0" applyFont="1" applyFill="1" applyBorder="1" applyAlignment="1">
      <alignment horizontal="center"/>
    </xf>
    <xf numFmtId="0" fontId="3" fillId="2" borderId="10" xfId="0" applyFont="1" applyFill="1" applyBorder="1" applyAlignment="1">
      <alignment horizontal="center"/>
    </xf>
    <xf numFmtId="0" fontId="3" fillId="2" borderId="25" xfId="0" applyFont="1" applyFill="1" applyBorder="1" applyAlignment="1">
      <alignment horizontal="center"/>
    </xf>
    <xf numFmtId="0" fontId="0" fillId="0" borderId="19" xfId="0" applyBorder="1" applyAlignment="1" applyProtection="1">
      <alignment horizontal="left"/>
      <protection locked="0"/>
    </xf>
    <xf numFmtId="0" fontId="0" fillId="0" borderId="25" xfId="0" applyBorder="1" applyAlignment="1" applyProtection="1">
      <alignment horizontal="left"/>
      <protection locked="0"/>
    </xf>
    <xf numFmtId="0" fontId="0" fillId="0" borderId="19" xfId="0" applyBorder="1" applyAlignment="1" applyProtection="1">
      <alignment horizontal="center"/>
      <protection locked="0"/>
    </xf>
    <xf numFmtId="0" fontId="0" fillId="0" borderId="25" xfId="0" applyBorder="1" applyAlignment="1" applyProtection="1">
      <alignment horizontal="center"/>
      <protection locked="0"/>
    </xf>
    <xf numFmtId="0" fontId="0" fillId="2" borderId="0" xfId="0" applyFill="1" applyBorder="1" applyAlignment="1">
      <alignment horizontal="left" wrapText="1"/>
    </xf>
    <xf numFmtId="0" fontId="15" fillId="2" borderId="0" xfId="0" applyFont="1" applyFill="1" applyBorder="1" applyAlignment="1">
      <alignment horizontal="center"/>
    </xf>
    <xf numFmtId="0" fontId="0" fillId="0" borderId="17" xfId="0" applyFill="1" applyBorder="1" applyAlignment="1" applyProtection="1">
      <alignment horizontal="center" vertical="top" wrapText="1"/>
      <protection locked="0"/>
    </xf>
    <xf numFmtId="0" fontId="0" fillId="0" borderId="39" xfId="0" applyFill="1" applyBorder="1" applyAlignment="1" applyProtection="1">
      <alignment horizontal="center" vertical="top" wrapText="1"/>
      <protection locked="0"/>
    </xf>
    <xf numFmtId="0" fontId="0" fillId="0" borderId="37" xfId="0" applyFill="1" applyBorder="1" applyAlignment="1" applyProtection="1">
      <alignment horizontal="center" vertical="top" wrapText="1"/>
      <protection locked="0"/>
    </xf>
    <xf numFmtId="0" fontId="0" fillId="0" borderId="13" xfId="0" applyFill="1" applyBorder="1" applyAlignment="1" applyProtection="1">
      <alignment horizontal="center" vertical="top" wrapText="1"/>
      <protection locked="0"/>
    </xf>
    <xf numFmtId="0" fontId="0" fillId="0" borderId="0" xfId="0" applyFill="1" applyBorder="1" applyAlignment="1" applyProtection="1">
      <alignment horizontal="center" vertical="top" wrapText="1"/>
      <protection locked="0"/>
    </xf>
    <xf numFmtId="0" fontId="0" fillId="0" borderId="14" xfId="0" applyFill="1" applyBorder="1" applyAlignment="1" applyProtection="1">
      <alignment horizontal="center" vertical="top" wrapText="1"/>
      <protection locked="0"/>
    </xf>
    <xf numFmtId="0" fontId="0" fillId="0" borderId="15" xfId="0" applyFill="1" applyBorder="1" applyAlignment="1" applyProtection="1">
      <alignment horizontal="center" vertical="top" wrapText="1"/>
      <protection locked="0"/>
    </xf>
    <xf numFmtId="0" fontId="0" fillId="0" borderId="38" xfId="0" applyFill="1" applyBorder="1" applyAlignment="1" applyProtection="1">
      <alignment horizontal="center" vertical="top" wrapText="1"/>
      <protection locked="0"/>
    </xf>
    <xf numFmtId="0" fontId="0" fillId="0" borderId="16" xfId="0" applyFill="1" applyBorder="1" applyAlignment="1" applyProtection="1">
      <alignment horizontal="center" vertical="top" wrapText="1"/>
      <protection locked="0"/>
    </xf>
    <xf numFmtId="49" fontId="0" fillId="0" borderId="19" xfId="0" applyNumberFormat="1" applyBorder="1" applyAlignment="1" applyProtection="1">
      <alignment horizontal="center"/>
      <protection locked="0"/>
    </xf>
    <xf numFmtId="49" fontId="0" fillId="0" borderId="25" xfId="0" applyNumberFormat="1" applyBorder="1" applyAlignment="1" applyProtection="1">
      <alignment horizontal="center"/>
      <protection locked="0"/>
    </xf>
    <xf numFmtId="0" fontId="0" fillId="2" borderId="0" xfId="0" applyFill="1" applyBorder="1" applyAlignment="1">
      <alignment horizontal="left" vertical="top" wrapText="1"/>
    </xf>
    <xf numFmtId="0" fontId="15" fillId="2" borderId="39" xfId="0" applyFont="1" applyFill="1" applyBorder="1" applyAlignment="1">
      <alignment horizontal="center"/>
    </xf>
    <xf numFmtId="0" fontId="0" fillId="2" borderId="0" xfId="0" applyNumberFormat="1" applyFill="1" applyBorder="1" applyAlignment="1">
      <alignment horizontal="left" vertical="top" wrapText="1"/>
    </xf>
    <xf numFmtId="49" fontId="3" fillId="2" borderId="0" xfId="0" applyNumberFormat="1" applyFont="1" applyFill="1" applyBorder="1" applyAlignment="1">
      <alignment horizontal="center" vertical="top"/>
    </xf>
    <xf numFmtId="0" fontId="11" fillId="2" borderId="19" xfId="0" applyFont="1" applyFill="1" applyBorder="1" applyAlignment="1">
      <alignment horizontal="center"/>
    </xf>
    <xf numFmtId="0" fontId="11" fillId="2" borderId="10" xfId="0" applyFont="1" applyFill="1" applyBorder="1" applyAlignment="1">
      <alignment horizontal="center"/>
    </xf>
    <xf numFmtId="0" fontId="11" fillId="2" borderId="25" xfId="0" applyFont="1" applyFill="1" applyBorder="1" applyAlignment="1">
      <alignment horizontal="center"/>
    </xf>
    <xf numFmtId="0" fontId="4" fillId="2" borderId="0" xfId="0" applyFont="1" applyFill="1" applyBorder="1" applyAlignment="1">
      <alignment horizontal="center" vertical="center"/>
    </xf>
    <xf numFmtId="0" fontId="15" fillId="2" borderId="0" xfId="0" applyFont="1" applyFill="1" applyBorder="1" applyAlignment="1">
      <alignment horizontal="center" vertical="center"/>
    </xf>
    <xf numFmtId="0" fontId="0" fillId="4" borderId="43" xfId="0" applyFill="1" applyBorder="1" applyAlignment="1">
      <alignment horizontal="left" wrapText="1"/>
    </xf>
    <xf numFmtId="0" fontId="0" fillId="4" borderId="44" xfId="0" applyFill="1" applyBorder="1" applyAlignment="1">
      <alignment horizontal="left" wrapText="1"/>
    </xf>
    <xf numFmtId="0" fontId="0" fillId="4" borderId="42" xfId="0" applyFill="1" applyBorder="1" applyAlignment="1">
      <alignment horizontal="left" wrapText="1"/>
    </xf>
    <xf numFmtId="0" fontId="0" fillId="4" borderId="28" xfId="0" applyFill="1" applyBorder="1" applyAlignment="1">
      <alignment horizontal="left" wrapText="1"/>
    </xf>
    <xf numFmtId="0" fontId="0" fillId="4" borderId="54" xfId="0" applyFill="1" applyBorder="1" applyAlignment="1">
      <alignment horizontal="left" wrapText="1"/>
    </xf>
    <xf numFmtId="0" fontId="0" fillId="4" borderId="34" xfId="0" applyFill="1" applyBorder="1" applyAlignment="1">
      <alignment horizontal="left" wrapText="1"/>
    </xf>
    <xf numFmtId="0" fontId="11" fillId="2" borderId="17" xfId="0" applyFont="1" applyFill="1" applyBorder="1" applyAlignment="1">
      <alignment horizontal="center"/>
    </xf>
    <xf numFmtId="0" fontId="11" fillId="2" borderId="39" xfId="0" applyFont="1" applyFill="1" applyBorder="1" applyAlignment="1">
      <alignment horizontal="center"/>
    </xf>
    <xf numFmtId="0" fontId="11" fillId="2" borderId="37" xfId="0" applyFont="1" applyFill="1" applyBorder="1" applyAlignment="1">
      <alignment horizontal="center"/>
    </xf>
    <xf numFmtId="0" fontId="16" fillId="2" borderId="19" xfId="0" applyFont="1" applyFill="1" applyBorder="1" applyAlignment="1">
      <alignment horizontal="center"/>
    </xf>
    <xf numFmtId="0" fontId="16" fillId="2" borderId="10" xfId="0" applyFont="1" applyFill="1" applyBorder="1" applyAlignment="1">
      <alignment horizontal="center"/>
    </xf>
    <xf numFmtId="0" fontId="16" fillId="2" borderId="25" xfId="0" applyFont="1" applyFill="1" applyBorder="1" applyAlignment="1">
      <alignment horizontal="center"/>
    </xf>
    <xf numFmtId="0" fontId="3" fillId="5" borderId="19" xfId="0" applyFont="1" applyFill="1" applyBorder="1" applyAlignment="1">
      <alignment horizontal="center"/>
    </xf>
    <xf numFmtId="0" fontId="8" fillId="5" borderId="10" xfId="0" applyFont="1" applyFill="1" applyBorder="1" applyAlignment="1">
      <alignment horizontal="center"/>
    </xf>
    <xf numFmtId="0" fontId="8" fillId="5" borderId="25" xfId="0" applyFont="1" applyFill="1" applyBorder="1" applyAlignment="1">
      <alignment horizontal="center"/>
    </xf>
    <xf numFmtId="0" fontId="4" fillId="4" borderId="19" xfId="0" applyFont="1" applyFill="1" applyBorder="1" applyAlignment="1">
      <alignment horizontal="center"/>
    </xf>
    <xf numFmtId="0" fontId="4" fillId="4" borderId="10" xfId="0" applyFont="1" applyFill="1" applyBorder="1" applyAlignment="1">
      <alignment horizontal="center"/>
    </xf>
    <xf numFmtId="0" fontId="4" fillId="4" borderId="25" xfId="0" applyFont="1" applyFill="1" applyBorder="1" applyAlignment="1">
      <alignment horizontal="center"/>
    </xf>
    <xf numFmtId="0" fontId="23" fillId="4" borderId="17" xfId="0" applyFont="1" applyFill="1" applyBorder="1" applyAlignment="1">
      <alignment horizontal="center"/>
    </xf>
    <xf numFmtId="0" fontId="23" fillId="4" borderId="39" xfId="0" applyFont="1" applyFill="1" applyBorder="1" applyAlignment="1">
      <alignment horizontal="center"/>
    </xf>
    <xf numFmtId="0" fontId="23" fillId="4" borderId="37" xfId="0" applyFont="1" applyFill="1" applyBorder="1" applyAlignment="1">
      <alignment horizontal="center"/>
    </xf>
    <xf numFmtId="0" fontId="23" fillId="4" borderId="13" xfId="0" applyNumberFormat="1" applyFont="1" applyFill="1" applyBorder="1" applyAlignment="1">
      <alignment horizontal="center"/>
    </xf>
    <xf numFmtId="0" fontId="23" fillId="4" borderId="0" xfId="0" applyNumberFormat="1" applyFont="1" applyFill="1" applyBorder="1" applyAlignment="1">
      <alignment horizontal="center"/>
    </xf>
    <xf numFmtId="49" fontId="23" fillId="4" borderId="0" xfId="0" applyNumberFormat="1" applyFont="1" applyFill="1" applyBorder="1" applyAlignment="1">
      <alignment horizontal="center"/>
    </xf>
    <xf numFmtId="49" fontId="23" fillId="4" borderId="14" xfId="0" applyNumberFormat="1" applyFont="1" applyFill="1" applyBorder="1" applyAlignment="1">
      <alignment horizontal="center"/>
    </xf>
    <xf numFmtId="0" fontId="24" fillId="5" borderId="19" xfId="0" applyFont="1" applyFill="1" applyBorder="1" applyAlignment="1">
      <alignment horizontal="center" vertical="center"/>
    </xf>
    <xf numFmtId="0" fontId="24" fillId="5" borderId="10" xfId="0" applyFont="1" applyFill="1" applyBorder="1" applyAlignment="1">
      <alignment horizontal="center" vertical="center"/>
    </xf>
    <xf numFmtId="0" fontId="24" fillId="5" borderId="25" xfId="0" applyFont="1" applyFill="1" applyBorder="1" applyAlignment="1">
      <alignment horizontal="center" vertical="center"/>
    </xf>
    <xf numFmtId="0" fontId="3" fillId="0" borderId="34" xfId="0" applyFont="1" applyBorder="1" applyAlignment="1" applyProtection="1">
      <alignment horizontal="center"/>
      <protection locked="0"/>
    </xf>
    <xf numFmtId="0" fontId="3" fillId="0" borderId="2" xfId="0" applyFont="1" applyBorder="1" applyAlignment="1" applyProtection="1">
      <alignment horizontal="center"/>
      <protection locked="0"/>
    </xf>
    <xf numFmtId="0" fontId="3" fillId="0" borderId="3" xfId="0" applyFont="1" applyBorder="1" applyAlignment="1" applyProtection="1">
      <alignment horizontal="center"/>
      <protection locked="0"/>
    </xf>
    <xf numFmtId="0" fontId="0" fillId="0" borderId="35" xfId="0" applyBorder="1" applyAlignment="1" applyProtection="1">
      <alignment horizontal="center"/>
      <protection locked="0"/>
    </xf>
    <xf numFmtId="0" fontId="0" fillId="0" borderId="5" xfId="0" applyBorder="1" applyAlignment="1" applyProtection="1">
      <alignment horizontal="center"/>
      <protection locked="0"/>
    </xf>
    <xf numFmtId="0" fontId="0" fillId="0" borderId="20" xfId="0" applyBorder="1" applyAlignment="1" applyProtection="1">
      <alignment horizontal="center"/>
      <protection locked="0"/>
    </xf>
    <xf numFmtId="0" fontId="0" fillId="0" borderId="42" xfId="0" applyBorder="1" applyAlignment="1" applyProtection="1">
      <alignment horizontal="center"/>
      <protection locked="0"/>
    </xf>
    <xf numFmtId="0" fontId="0" fillId="0" borderId="36" xfId="0" applyBorder="1" applyAlignment="1" applyProtection="1">
      <alignment horizontal="center"/>
      <protection locked="0"/>
    </xf>
    <xf numFmtId="0" fontId="0" fillId="0" borderId="55" xfId="0" applyBorder="1" applyAlignment="1" applyProtection="1">
      <alignment horizontal="center"/>
      <protection locked="0"/>
    </xf>
    <xf numFmtId="0" fontId="0" fillId="0" borderId="2" xfId="0" applyBorder="1" applyAlignment="1" applyProtection="1">
      <alignment horizontal="center"/>
      <protection locked="0"/>
    </xf>
    <xf numFmtId="0" fontId="0" fillId="0" borderId="21" xfId="0" applyBorder="1" applyAlignment="1" applyProtection="1">
      <alignment horizontal="center"/>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
  <sheetViews>
    <sheetView topLeftCell="A12" zoomScale="90" zoomScaleNormal="90" workbookViewId="0">
      <selection activeCell="C32" sqref="C32"/>
    </sheetView>
  </sheetViews>
  <sheetFormatPr baseColWidth="10" defaultColWidth="8.83203125" defaultRowHeight="15" x14ac:dyDescent="0.2"/>
  <cols>
    <col min="2" max="2" width="11.5" bestFit="1" customWidth="1"/>
    <col min="3" max="10" width="15.6640625" customWidth="1"/>
  </cols>
  <sheetData>
    <row r="1" spans="1:11" ht="19" x14ac:dyDescent="0.25">
      <c r="A1" s="148"/>
      <c r="B1" s="281" t="s">
        <v>19</v>
      </c>
      <c r="C1" s="281"/>
      <c r="D1" s="281"/>
      <c r="E1" s="281"/>
      <c r="F1" s="281"/>
      <c r="G1" s="281"/>
      <c r="H1" s="281"/>
      <c r="I1" s="142"/>
      <c r="J1" s="142"/>
      <c r="K1" s="143"/>
    </row>
    <row r="2" spans="1:11" s="88" customFormat="1" ht="15" customHeight="1" x14ac:dyDescent="0.2">
      <c r="A2" s="149"/>
      <c r="B2" s="150"/>
      <c r="C2" s="150"/>
      <c r="D2" s="150"/>
      <c r="E2" s="150"/>
      <c r="F2" s="150"/>
      <c r="G2" s="150"/>
      <c r="H2" s="150"/>
      <c r="I2" s="151"/>
      <c r="J2" s="151"/>
      <c r="K2" s="152"/>
    </row>
    <row r="3" spans="1:11" x14ac:dyDescent="0.2">
      <c r="A3" s="153"/>
      <c r="B3" s="85" t="s">
        <v>20</v>
      </c>
      <c r="C3" s="267" t="s">
        <v>51</v>
      </c>
      <c r="D3" s="267"/>
      <c r="E3" s="267"/>
      <c r="F3" s="267"/>
      <c r="G3" s="267"/>
      <c r="H3" s="267"/>
      <c r="I3" s="154"/>
      <c r="J3" s="154"/>
      <c r="K3" s="155"/>
    </row>
    <row r="4" spans="1:11" x14ac:dyDescent="0.2">
      <c r="A4" s="153"/>
      <c r="B4" s="86"/>
      <c r="C4" s="141"/>
      <c r="D4" s="141"/>
      <c r="E4" s="141"/>
      <c r="F4" s="141"/>
      <c r="G4" s="141"/>
      <c r="H4" s="141"/>
      <c r="I4" s="154"/>
      <c r="J4" s="154"/>
      <c r="K4" s="155"/>
    </row>
    <row r="5" spans="1:11" ht="75" customHeight="1" x14ac:dyDescent="0.2">
      <c r="A5" s="153"/>
      <c r="B5" s="87" t="s">
        <v>21</v>
      </c>
      <c r="C5" s="280" t="s">
        <v>99</v>
      </c>
      <c r="D5" s="280"/>
      <c r="E5" s="280"/>
      <c r="F5" s="280"/>
      <c r="G5" s="280"/>
      <c r="H5" s="280"/>
      <c r="I5" s="154"/>
      <c r="J5" s="154"/>
      <c r="K5" s="155"/>
    </row>
    <row r="6" spans="1:11" x14ac:dyDescent="0.2">
      <c r="A6" s="153"/>
      <c r="B6" s="86"/>
      <c r="C6" s="141"/>
      <c r="D6" s="141"/>
      <c r="E6" s="141"/>
      <c r="F6" s="141"/>
      <c r="G6" s="141"/>
      <c r="H6" s="141"/>
      <c r="I6" s="154"/>
      <c r="J6" s="154"/>
      <c r="K6" s="155"/>
    </row>
    <row r="7" spans="1:11" ht="33" customHeight="1" x14ac:dyDescent="0.2">
      <c r="A7" s="153"/>
      <c r="B7" s="156" t="s">
        <v>22</v>
      </c>
      <c r="C7" s="280" t="s">
        <v>81</v>
      </c>
      <c r="D7" s="280"/>
      <c r="E7" s="280"/>
      <c r="F7" s="280"/>
      <c r="G7" s="280"/>
      <c r="H7" s="280"/>
      <c r="I7" s="154"/>
      <c r="J7" s="154"/>
      <c r="K7" s="155"/>
    </row>
    <row r="8" spans="1:11" x14ac:dyDescent="0.2">
      <c r="A8" s="153"/>
      <c r="B8" s="86"/>
      <c r="C8" s="140"/>
      <c r="D8" s="140"/>
      <c r="E8" s="140"/>
      <c r="F8" s="140"/>
      <c r="G8" s="140"/>
      <c r="H8" s="140"/>
      <c r="I8" s="154"/>
      <c r="J8" s="154"/>
      <c r="K8" s="155"/>
    </row>
    <row r="9" spans="1:11" ht="48.75" customHeight="1" x14ac:dyDescent="0.2">
      <c r="A9" s="153"/>
      <c r="B9" s="156" t="s">
        <v>49</v>
      </c>
      <c r="C9" s="282" t="s">
        <v>85</v>
      </c>
      <c r="D9" s="282"/>
      <c r="E9" s="282"/>
      <c r="F9" s="282"/>
      <c r="G9" s="282"/>
      <c r="H9" s="282"/>
      <c r="I9" s="154"/>
      <c r="J9" s="154"/>
      <c r="K9" s="155"/>
    </row>
    <row r="10" spans="1:11" x14ac:dyDescent="0.2">
      <c r="A10" s="153"/>
      <c r="B10" s="156"/>
      <c r="C10" s="224"/>
      <c r="D10" s="224"/>
      <c r="E10" s="224"/>
      <c r="F10" s="224"/>
      <c r="G10" s="224"/>
      <c r="H10" s="224"/>
      <c r="I10" s="154"/>
      <c r="J10" s="154"/>
      <c r="K10" s="155"/>
    </row>
    <row r="11" spans="1:11" x14ac:dyDescent="0.2">
      <c r="A11" s="153"/>
      <c r="B11" s="283" t="s">
        <v>75</v>
      </c>
      <c r="C11" s="280" t="s">
        <v>87</v>
      </c>
      <c r="D11" s="280"/>
      <c r="E11" s="280"/>
      <c r="F11" s="280"/>
      <c r="G11" s="280"/>
      <c r="H11" s="280"/>
      <c r="I11" s="154"/>
      <c r="J11" s="154"/>
      <c r="K11" s="155"/>
    </row>
    <row r="12" spans="1:11" ht="60" customHeight="1" x14ac:dyDescent="0.2">
      <c r="A12" s="153"/>
      <c r="B12" s="283"/>
      <c r="C12" s="280"/>
      <c r="D12" s="280"/>
      <c r="E12" s="280"/>
      <c r="F12" s="280"/>
      <c r="G12" s="280"/>
      <c r="H12" s="280"/>
      <c r="I12" s="154"/>
      <c r="J12" s="154"/>
      <c r="K12" s="155"/>
    </row>
    <row r="13" spans="1:11" ht="19" x14ac:dyDescent="0.25">
      <c r="A13" s="153"/>
      <c r="B13" s="268" t="s">
        <v>25</v>
      </c>
      <c r="C13" s="268"/>
      <c r="D13" s="268"/>
      <c r="E13" s="268"/>
      <c r="F13" s="268"/>
      <c r="G13" s="268"/>
      <c r="H13" s="268"/>
      <c r="I13" s="154"/>
      <c r="J13" s="154"/>
      <c r="K13" s="155"/>
    </row>
    <row r="14" spans="1:11" ht="16" thickBot="1" x14ac:dyDescent="0.25">
      <c r="A14" s="153"/>
      <c r="B14" s="10"/>
      <c r="C14" s="10"/>
      <c r="D14" s="10"/>
      <c r="E14" s="10"/>
      <c r="F14" s="10"/>
      <c r="G14" s="10"/>
      <c r="H14" s="10"/>
      <c r="I14" s="154"/>
      <c r="J14" s="154"/>
      <c r="K14" s="155"/>
    </row>
    <row r="15" spans="1:11" ht="16" thickBot="1" x14ac:dyDescent="0.25">
      <c r="A15" s="153"/>
      <c r="B15" s="18" t="s">
        <v>0</v>
      </c>
      <c r="C15" s="265" t="s">
        <v>100</v>
      </c>
      <c r="D15" s="266"/>
      <c r="E15" s="10"/>
      <c r="F15" s="246" t="s">
        <v>47</v>
      </c>
      <c r="G15" s="278" t="s">
        <v>101</v>
      </c>
      <c r="H15" s="279"/>
      <c r="I15" s="154"/>
      <c r="J15" s="154"/>
      <c r="K15" s="155"/>
    </row>
    <row r="16" spans="1:11" ht="16" thickBot="1" x14ac:dyDescent="0.25">
      <c r="A16" s="153"/>
      <c r="B16" s="10"/>
      <c r="C16" s="10"/>
      <c r="D16" s="10"/>
      <c r="E16" s="10"/>
      <c r="F16" s="10"/>
      <c r="G16" s="10"/>
      <c r="H16" s="10"/>
      <c r="I16" s="154"/>
      <c r="J16" s="154"/>
      <c r="K16" s="155"/>
    </row>
    <row r="17" spans="1:11" ht="16" thickBot="1" x14ac:dyDescent="0.25">
      <c r="A17" s="153"/>
      <c r="B17" s="18" t="s">
        <v>1</v>
      </c>
      <c r="C17" s="265" t="s">
        <v>103</v>
      </c>
      <c r="D17" s="266"/>
      <c r="E17" s="10"/>
      <c r="F17" s="246" t="s">
        <v>48</v>
      </c>
      <c r="G17" s="265" t="s">
        <v>102</v>
      </c>
      <c r="H17" s="266"/>
      <c r="I17" s="154"/>
      <c r="J17" s="154"/>
      <c r="K17" s="155"/>
    </row>
    <row r="18" spans="1:11" ht="16" thickBot="1" x14ac:dyDescent="0.25">
      <c r="A18" s="153"/>
      <c r="B18" s="10"/>
      <c r="C18" s="10"/>
      <c r="D18" s="10"/>
      <c r="E18" s="10"/>
      <c r="F18" s="10"/>
      <c r="G18" s="10"/>
      <c r="H18" s="10"/>
      <c r="I18" s="154"/>
      <c r="J18" s="154"/>
      <c r="K18" s="155"/>
    </row>
    <row r="19" spans="1:11" ht="16" thickBot="1" x14ac:dyDescent="0.25">
      <c r="A19" s="153"/>
      <c r="B19" s="18" t="s">
        <v>44</v>
      </c>
      <c r="C19" s="263"/>
      <c r="D19" s="264"/>
      <c r="E19" s="10"/>
      <c r="F19" s="246" t="s">
        <v>45</v>
      </c>
      <c r="G19" s="265"/>
      <c r="H19" s="266"/>
      <c r="I19" s="154"/>
      <c r="J19" s="154"/>
      <c r="K19" s="155"/>
    </row>
    <row r="20" spans="1:11" ht="16" thickBot="1" x14ac:dyDescent="0.25">
      <c r="A20" s="153"/>
      <c r="B20" s="10"/>
      <c r="C20" s="10"/>
      <c r="D20" s="10"/>
      <c r="E20" s="10"/>
      <c r="F20" s="10"/>
      <c r="G20" s="10"/>
      <c r="H20" s="10"/>
      <c r="I20" s="154"/>
      <c r="J20" s="154"/>
      <c r="K20" s="155"/>
    </row>
    <row r="21" spans="1:11" x14ac:dyDescent="0.2">
      <c r="A21" s="153"/>
      <c r="B21" s="18" t="s">
        <v>24</v>
      </c>
      <c r="C21" s="269"/>
      <c r="D21" s="270"/>
      <c r="E21" s="270"/>
      <c r="F21" s="270"/>
      <c r="G21" s="270"/>
      <c r="H21" s="271"/>
      <c r="I21" s="154"/>
      <c r="J21" s="154"/>
      <c r="K21" s="155"/>
    </row>
    <row r="22" spans="1:11" x14ac:dyDescent="0.2">
      <c r="A22" s="153"/>
      <c r="B22" s="10"/>
      <c r="C22" s="272"/>
      <c r="D22" s="273"/>
      <c r="E22" s="273"/>
      <c r="F22" s="273"/>
      <c r="G22" s="273"/>
      <c r="H22" s="274"/>
      <c r="I22" s="154"/>
      <c r="J22" s="154"/>
      <c r="K22" s="155"/>
    </row>
    <row r="23" spans="1:11" x14ac:dyDescent="0.2">
      <c r="A23" s="153"/>
      <c r="B23" s="10"/>
      <c r="C23" s="272"/>
      <c r="D23" s="273"/>
      <c r="E23" s="273"/>
      <c r="F23" s="273"/>
      <c r="G23" s="273"/>
      <c r="H23" s="274"/>
      <c r="I23" s="154"/>
      <c r="J23" s="154"/>
      <c r="K23" s="155"/>
    </row>
    <row r="24" spans="1:11" x14ac:dyDescent="0.2">
      <c r="A24" s="153"/>
      <c r="B24" s="10"/>
      <c r="C24" s="272"/>
      <c r="D24" s="273"/>
      <c r="E24" s="273"/>
      <c r="F24" s="273"/>
      <c r="G24" s="273"/>
      <c r="H24" s="274"/>
      <c r="I24" s="154"/>
      <c r="J24" s="154"/>
      <c r="K24" s="155"/>
    </row>
    <row r="25" spans="1:11" x14ac:dyDescent="0.2">
      <c r="A25" s="153"/>
      <c r="B25" s="10"/>
      <c r="C25" s="272"/>
      <c r="D25" s="273"/>
      <c r="E25" s="273"/>
      <c r="F25" s="273"/>
      <c r="G25" s="273"/>
      <c r="H25" s="274"/>
      <c r="I25" s="154"/>
      <c r="J25" s="154"/>
      <c r="K25" s="155"/>
    </row>
    <row r="26" spans="1:11" ht="16" thickBot="1" x14ac:dyDescent="0.25">
      <c r="A26" s="153"/>
      <c r="B26" s="10"/>
      <c r="C26" s="275"/>
      <c r="D26" s="276"/>
      <c r="E26" s="276"/>
      <c r="F26" s="276"/>
      <c r="G26" s="276"/>
      <c r="H26" s="277"/>
      <c r="I26" s="154"/>
      <c r="J26" s="154"/>
      <c r="K26" s="155"/>
    </row>
    <row r="27" spans="1:11" ht="16" thickBot="1" x14ac:dyDescent="0.25">
      <c r="A27" s="153"/>
      <c r="B27" s="10"/>
      <c r="C27" s="10"/>
      <c r="D27" s="10"/>
      <c r="E27" s="10"/>
      <c r="F27" s="10"/>
      <c r="G27" s="10"/>
      <c r="H27" s="10"/>
      <c r="I27" s="154"/>
      <c r="J27" s="154"/>
      <c r="K27" s="155"/>
    </row>
    <row r="28" spans="1:11" ht="16" thickBot="1" x14ac:dyDescent="0.25">
      <c r="A28" s="153"/>
      <c r="B28" s="28"/>
      <c r="C28" s="260" t="s">
        <v>16</v>
      </c>
      <c r="D28" s="261"/>
      <c r="E28" s="261"/>
      <c r="F28" s="261"/>
      <c r="G28" s="261"/>
      <c r="H28" s="261"/>
      <c r="I28" s="261"/>
      <c r="J28" s="262"/>
      <c r="K28" s="155"/>
    </row>
    <row r="29" spans="1:11" ht="16" thickBot="1" x14ac:dyDescent="0.25">
      <c r="A29" s="153"/>
      <c r="B29" s="27"/>
      <c r="C29" s="247">
        <v>1</v>
      </c>
      <c r="D29" s="248">
        <v>2</v>
      </c>
      <c r="E29" s="248">
        <v>3</v>
      </c>
      <c r="F29" s="248">
        <v>4</v>
      </c>
      <c r="G29" s="248">
        <v>5</v>
      </c>
      <c r="H29" s="249">
        <v>6</v>
      </c>
      <c r="I29" s="248">
        <v>7</v>
      </c>
      <c r="J29" s="249">
        <v>8</v>
      </c>
      <c r="K29" s="155"/>
    </row>
    <row r="30" spans="1:11" x14ac:dyDescent="0.2">
      <c r="A30" s="153"/>
      <c r="B30" s="74" t="s">
        <v>50</v>
      </c>
      <c r="C30" s="223" t="s">
        <v>105</v>
      </c>
      <c r="D30" s="222" t="s">
        <v>106</v>
      </c>
      <c r="E30" s="222" t="s">
        <v>107</v>
      </c>
      <c r="F30" s="222" t="s">
        <v>108</v>
      </c>
      <c r="G30" s="222" t="s">
        <v>109</v>
      </c>
      <c r="H30" s="219" t="s">
        <v>110</v>
      </c>
      <c r="I30" s="144"/>
      <c r="J30" s="145"/>
      <c r="K30" s="155"/>
    </row>
    <row r="31" spans="1:11" x14ac:dyDescent="0.2">
      <c r="A31" s="153"/>
      <c r="B31" s="72" t="s">
        <v>23</v>
      </c>
      <c r="C31" s="317" t="s">
        <v>104</v>
      </c>
      <c r="D31" s="317" t="s">
        <v>104</v>
      </c>
      <c r="E31" s="317" t="s">
        <v>104</v>
      </c>
      <c r="F31" s="317" t="s">
        <v>104</v>
      </c>
      <c r="G31" s="317" t="s">
        <v>104</v>
      </c>
      <c r="H31" s="317" t="s">
        <v>104</v>
      </c>
      <c r="I31" s="250"/>
      <c r="J31" s="251"/>
      <c r="K31" s="155"/>
    </row>
    <row r="32" spans="1:11" x14ac:dyDescent="0.2">
      <c r="A32" s="153"/>
      <c r="B32" s="72" t="s">
        <v>2</v>
      </c>
      <c r="C32" s="317"/>
      <c r="D32" s="318"/>
      <c r="E32" s="318"/>
      <c r="F32" s="318"/>
      <c r="G32" s="318"/>
      <c r="H32" s="319"/>
      <c r="I32" s="250"/>
      <c r="J32" s="251"/>
      <c r="K32" s="155"/>
    </row>
    <row r="33" spans="1:11" x14ac:dyDescent="0.2">
      <c r="A33" s="153"/>
      <c r="B33" s="7" t="s">
        <v>26</v>
      </c>
      <c r="C33" s="320">
        <v>10</v>
      </c>
      <c r="D33" s="321">
        <v>10</v>
      </c>
      <c r="E33" s="321">
        <v>10</v>
      </c>
      <c r="F33" s="321">
        <v>10</v>
      </c>
      <c r="G33" s="321">
        <v>10</v>
      </c>
      <c r="H33" s="322">
        <v>10</v>
      </c>
      <c r="I33" s="211"/>
      <c r="J33" s="76"/>
      <c r="K33" s="155"/>
    </row>
    <row r="34" spans="1:11" ht="16" thickBot="1" x14ac:dyDescent="0.25">
      <c r="A34" s="153"/>
      <c r="B34" s="75" t="s">
        <v>27</v>
      </c>
      <c r="C34" s="323">
        <v>2</v>
      </c>
      <c r="D34" s="324">
        <v>2</v>
      </c>
      <c r="E34" s="324">
        <v>2</v>
      </c>
      <c r="F34" s="324">
        <v>2</v>
      </c>
      <c r="G34" s="324">
        <v>2</v>
      </c>
      <c r="H34" s="325">
        <v>2</v>
      </c>
      <c r="I34" s="146"/>
      <c r="J34" s="147"/>
      <c r="K34" s="155"/>
    </row>
    <row r="35" spans="1:11" ht="18" thickBot="1" x14ac:dyDescent="0.25">
      <c r="A35" s="153"/>
      <c r="B35" s="73" t="s">
        <v>28</v>
      </c>
      <c r="C35" s="207">
        <f t="shared" ref="C35:H35" si="0">C33*C34</f>
        <v>20</v>
      </c>
      <c r="D35" s="208">
        <f t="shared" si="0"/>
        <v>20</v>
      </c>
      <c r="E35" s="208">
        <f t="shared" si="0"/>
        <v>20</v>
      </c>
      <c r="F35" s="208">
        <f t="shared" si="0"/>
        <v>20</v>
      </c>
      <c r="G35" s="208">
        <f t="shared" si="0"/>
        <v>20</v>
      </c>
      <c r="H35" s="208">
        <f t="shared" si="0"/>
        <v>20</v>
      </c>
      <c r="I35" s="208">
        <f>I33*I34</f>
        <v>0</v>
      </c>
      <c r="J35" s="209">
        <f>J33*J34</f>
        <v>0</v>
      </c>
      <c r="K35" s="155"/>
    </row>
    <row r="36" spans="1:11" ht="16" thickBot="1" x14ac:dyDescent="0.25">
      <c r="A36" s="157"/>
      <c r="B36" s="158"/>
      <c r="C36" s="158"/>
      <c r="D36" s="158"/>
      <c r="E36" s="158"/>
      <c r="F36" s="158"/>
      <c r="G36" s="158"/>
      <c r="H36" s="158"/>
      <c r="I36" s="158"/>
      <c r="J36" s="158"/>
      <c r="K36" s="159"/>
    </row>
  </sheetData>
  <protectedRanges>
    <protectedRange sqref="C30:H31" name="Range1_1"/>
  </protectedRanges>
  <mergeCells count="16">
    <mergeCell ref="B1:H1"/>
    <mergeCell ref="C7:H7"/>
    <mergeCell ref="C9:H9"/>
    <mergeCell ref="G17:H17"/>
    <mergeCell ref="C5:H5"/>
    <mergeCell ref="B11:B12"/>
    <mergeCell ref="C28:J28"/>
    <mergeCell ref="C19:D19"/>
    <mergeCell ref="G19:H19"/>
    <mergeCell ref="C3:H3"/>
    <mergeCell ref="B13:H13"/>
    <mergeCell ref="C21:H26"/>
    <mergeCell ref="C15:D15"/>
    <mergeCell ref="C17:D17"/>
    <mergeCell ref="G15:H15"/>
    <mergeCell ref="C11:H12"/>
  </mergeCells>
  <phoneticPr fontId="17" type="noConversion"/>
  <pageMargins left="0.31496062992125984" right="0.31496062992125984" top="0.74803149606299213" bottom="0.74803149606299213" header="0.31496062992125984" footer="0.31496062992125984"/>
  <pageSetup paperSize="9" orientation="portrait" r:id="rId1"/>
  <ignoredErrors>
    <ignoredError sqref="B3:B9 B1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O198"/>
  <sheetViews>
    <sheetView topLeftCell="A55" zoomScale="90" zoomScaleNormal="90" workbookViewId="0">
      <selection activeCell="F70" sqref="F70"/>
    </sheetView>
  </sheetViews>
  <sheetFormatPr baseColWidth="10" defaultColWidth="8.83203125" defaultRowHeight="15" x14ac:dyDescent="0.2"/>
  <cols>
    <col min="1" max="1" width="14.1640625" bestFit="1" customWidth="1"/>
    <col min="2" max="12" width="15.6640625" customWidth="1"/>
    <col min="13" max="13" width="10.6640625" style="1" customWidth="1"/>
  </cols>
  <sheetData>
    <row r="1" spans="1:119" ht="16" thickBot="1" x14ac:dyDescent="0.25">
      <c r="A1" s="148"/>
      <c r="B1" s="142"/>
      <c r="C1" s="142"/>
      <c r="D1" s="142"/>
      <c r="E1" s="142"/>
      <c r="F1" s="142"/>
      <c r="G1" s="142"/>
      <c r="H1" s="142"/>
      <c r="I1" s="142"/>
      <c r="J1" s="142"/>
      <c r="K1" s="142"/>
      <c r="L1" s="142"/>
      <c r="M1" s="244"/>
    </row>
    <row r="2" spans="1:119" ht="17" thickBot="1" x14ac:dyDescent="0.25">
      <c r="A2" s="63"/>
      <c r="B2" s="284" t="s">
        <v>29</v>
      </c>
      <c r="C2" s="285"/>
      <c r="D2" s="285"/>
      <c r="E2" s="285"/>
      <c r="F2" s="285"/>
      <c r="G2" s="285"/>
      <c r="H2" s="285"/>
      <c r="I2" s="285"/>
      <c r="J2" s="285"/>
      <c r="K2" s="285"/>
      <c r="L2" s="286"/>
      <c r="M2" s="20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row>
    <row r="3" spans="1:119" ht="33" thickBot="1" x14ac:dyDescent="0.25">
      <c r="A3" s="115" t="s">
        <v>40</v>
      </c>
      <c r="B3" s="165" t="s">
        <v>62</v>
      </c>
      <c r="C3" s="166" t="s">
        <v>69</v>
      </c>
      <c r="D3" s="166" t="s">
        <v>70</v>
      </c>
      <c r="E3" s="166" t="s">
        <v>88</v>
      </c>
      <c r="F3" s="166" t="s">
        <v>61</v>
      </c>
      <c r="G3" s="166" t="s">
        <v>63</v>
      </c>
      <c r="H3" s="166" t="s">
        <v>78</v>
      </c>
      <c r="I3" s="166" t="s">
        <v>86</v>
      </c>
      <c r="J3" s="166" t="s">
        <v>71</v>
      </c>
      <c r="K3" s="166" t="s">
        <v>72</v>
      </c>
      <c r="L3" s="167" t="s">
        <v>3</v>
      </c>
      <c r="M3" s="14" t="s">
        <v>9</v>
      </c>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row>
    <row r="4" spans="1:119" x14ac:dyDescent="0.2">
      <c r="A4" s="15" t="s">
        <v>4</v>
      </c>
      <c r="B4" s="161"/>
      <c r="C4" s="162"/>
      <c r="D4" s="326">
        <v>0</v>
      </c>
      <c r="E4" s="162"/>
      <c r="F4" s="162"/>
      <c r="G4" s="162"/>
      <c r="H4" s="162"/>
      <c r="I4" s="162"/>
      <c r="J4" s="162"/>
      <c r="K4" s="162"/>
      <c r="L4" s="163"/>
      <c r="M4" s="69">
        <f t="shared" ref="M4:M11" si="0">SUM(B4:L4)</f>
        <v>0</v>
      </c>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row>
    <row r="5" spans="1:119" x14ac:dyDescent="0.2">
      <c r="A5" s="16" t="s">
        <v>5</v>
      </c>
      <c r="B5" s="116"/>
      <c r="C5" s="81"/>
      <c r="D5" s="321">
        <v>1</v>
      </c>
      <c r="E5" s="81"/>
      <c r="F5" s="81"/>
      <c r="G5" s="81"/>
      <c r="H5" s="81"/>
      <c r="I5" s="81"/>
      <c r="J5" s="81"/>
      <c r="K5" s="81"/>
      <c r="L5" s="117"/>
      <c r="M5" s="70">
        <f t="shared" si="0"/>
        <v>1</v>
      </c>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row>
    <row r="6" spans="1:119" x14ac:dyDescent="0.2">
      <c r="A6" s="16" t="s">
        <v>6</v>
      </c>
      <c r="B6" s="116"/>
      <c r="C6" s="81"/>
      <c r="D6" s="321">
        <v>1</v>
      </c>
      <c r="E6" s="81"/>
      <c r="F6" s="81"/>
      <c r="G6" s="81"/>
      <c r="H6" s="81"/>
      <c r="I6" s="81"/>
      <c r="J6" s="81"/>
      <c r="K6" s="81"/>
      <c r="L6" s="117"/>
      <c r="M6" s="70">
        <f t="shared" si="0"/>
        <v>1</v>
      </c>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row>
    <row r="7" spans="1:119" x14ac:dyDescent="0.2">
      <c r="A7" s="16" t="s">
        <v>7</v>
      </c>
      <c r="B7" s="116"/>
      <c r="C7" s="81"/>
      <c r="D7" s="321">
        <v>20</v>
      </c>
      <c r="E7" s="81"/>
      <c r="F7" s="164"/>
      <c r="G7" s="81"/>
      <c r="H7" s="81"/>
      <c r="I7" s="81"/>
      <c r="J7" s="81"/>
      <c r="K7" s="81"/>
      <c r="L7" s="117"/>
      <c r="M7" s="70">
        <f t="shared" si="0"/>
        <v>20</v>
      </c>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row>
    <row r="8" spans="1:119" x14ac:dyDescent="0.2">
      <c r="A8" s="16" t="s">
        <v>8</v>
      </c>
      <c r="B8" s="116"/>
      <c r="C8" s="81"/>
      <c r="D8" s="324">
        <v>0</v>
      </c>
      <c r="E8" s="81"/>
      <c r="F8" s="81"/>
      <c r="G8" s="81"/>
      <c r="H8" s="81"/>
      <c r="I8" s="81"/>
      <c r="J8" s="81"/>
      <c r="K8" s="81"/>
      <c r="L8" s="117"/>
      <c r="M8" s="70">
        <f t="shared" si="0"/>
        <v>0</v>
      </c>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row>
    <row r="9" spans="1:119" x14ac:dyDescent="0.2">
      <c r="A9" s="120" t="s">
        <v>64</v>
      </c>
      <c r="B9" s="116"/>
      <c r="C9" s="81"/>
      <c r="D9" s="81"/>
      <c r="E9" s="81"/>
      <c r="F9" s="81"/>
      <c r="G9" s="81"/>
      <c r="H9" s="81"/>
      <c r="I9" s="81"/>
      <c r="J9" s="81"/>
      <c r="K9" s="81"/>
      <c r="L9" s="117"/>
      <c r="M9" s="70">
        <f t="shared" si="0"/>
        <v>0</v>
      </c>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row>
    <row r="10" spans="1:119" x14ac:dyDescent="0.2">
      <c r="A10" s="120" t="s">
        <v>65</v>
      </c>
      <c r="B10" s="116"/>
      <c r="C10" s="81"/>
      <c r="D10" s="81"/>
      <c r="E10" s="81"/>
      <c r="F10" s="81"/>
      <c r="G10" s="81"/>
      <c r="H10" s="81"/>
      <c r="I10" s="81"/>
      <c r="J10" s="81"/>
      <c r="K10" s="81"/>
      <c r="L10" s="117"/>
      <c r="M10" s="70">
        <f t="shared" si="0"/>
        <v>0</v>
      </c>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row>
    <row r="11" spans="1:119" ht="16" thickBot="1" x14ac:dyDescent="0.25">
      <c r="A11" s="121" t="s">
        <v>66</v>
      </c>
      <c r="B11" s="118"/>
      <c r="C11" s="84"/>
      <c r="D11" s="84"/>
      <c r="E11" s="84"/>
      <c r="F11" s="84"/>
      <c r="G11" s="84"/>
      <c r="H11" s="84"/>
      <c r="I11" s="84"/>
      <c r="J11" s="84"/>
      <c r="K11" s="84"/>
      <c r="L11" s="119"/>
      <c r="M11" s="70">
        <f t="shared" si="0"/>
        <v>0</v>
      </c>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row>
    <row r="12" spans="1:119" ht="16" thickBot="1" x14ac:dyDescent="0.25">
      <c r="A12" s="11" t="s">
        <v>35</v>
      </c>
      <c r="B12" s="66">
        <f>SUM(B4:B11)</f>
        <v>0</v>
      </c>
      <c r="C12" s="9">
        <f>SUM(C4:C11)</f>
        <v>0</v>
      </c>
      <c r="D12" s="9">
        <f t="shared" ref="D12:L12" si="1">SUM(D4:D11)</f>
        <v>22</v>
      </c>
      <c r="E12" s="9">
        <f t="shared" si="1"/>
        <v>0</v>
      </c>
      <c r="F12" s="9">
        <f t="shared" si="1"/>
        <v>0</v>
      </c>
      <c r="G12" s="9">
        <f t="shared" si="1"/>
        <v>0</v>
      </c>
      <c r="H12" s="9">
        <f t="shared" si="1"/>
        <v>0</v>
      </c>
      <c r="I12" s="9">
        <f t="shared" si="1"/>
        <v>0</v>
      </c>
      <c r="J12" s="67">
        <f t="shared" si="1"/>
        <v>0</v>
      </c>
      <c r="K12" s="67">
        <f t="shared" si="1"/>
        <v>0</v>
      </c>
      <c r="L12" s="67">
        <f t="shared" si="1"/>
        <v>0</v>
      </c>
      <c r="M12" s="64">
        <f>SUM(M4:M8)</f>
        <v>22</v>
      </c>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row>
    <row r="13" spans="1:119" x14ac:dyDescent="0.2">
      <c r="A13" s="63"/>
      <c r="B13" s="10"/>
      <c r="C13" s="10"/>
      <c r="D13" s="10"/>
      <c r="E13" s="10"/>
      <c r="F13" s="10"/>
      <c r="G13" s="10"/>
      <c r="H13" s="10"/>
      <c r="I13" s="10"/>
      <c r="J13" s="10"/>
      <c r="K13" s="10"/>
      <c r="L13" s="10"/>
      <c r="M13" s="201"/>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row>
    <row r="14" spans="1:119" ht="16" thickBot="1" x14ac:dyDescent="0.25">
      <c r="A14" s="63"/>
      <c r="B14" s="10"/>
      <c r="C14" s="10"/>
      <c r="D14" s="10"/>
      <c r="E14" s="10"/>
      <c r="F14" s="10"/>
      <c r="G14" s="10"/>
      <c r="H14" s="10"/>
      <c r="I14" s="10"/>
      <c r="J14" s="10"/>
      <c r="K14" s="10"/>
      <c r="L14" s="10"/>
      <c r="M14" s="201"/>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row>
    <row r="15" spans="1:119" ht="17" thickBot="1" x14ac:dyDescent="0.25">
      <c r="A15" s="63"/>
      <c r="B15" s="284" t="s">
        <v>30</v>
      </c>
      <c r="C15" s="285"/>
      <c r="D15" s="285"/>
      <c r="E15" s="285"/>
      <c r="F15" s="285"/>
      <c r="G15" s="285"/>
      <c r="H15" s="285"/>
      <c r="I15" s="285"/>
      <c r="J15" s="285"/>
      <c r="K15" s="285"/>
      <c r="L15" s="286"/>
      <c r="M15" s="201"/>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row>
    <row r="16" spans="1:119" ht="33" thickBot="1" x14ac:dyDescent="0.25">
      <c r="A16" s="115" t="s">
        <v>40</v>
      </c>
      <c r="B16" s="165" t="s">
        <v>62</v>
      </c>
      <c r="C16" s="166" t="s">
        <v>69</v>
      </c>
      <c r="D16" s="166" t="s">
        <v>70</v>
      </c>
      <c r="E16" s="166" t="s">
        <v>88</v>
      </c>
      <c r="F16" s="166" t="s">
        <v>61</v>
      </c>
      <c r="G16" s="166" t="s">
        <v>63</v>
      </c>
      <c r="H16" s="166" t="s">
        <v>78</v>
      </c>
      <c r="I16" s="166" t="s">
        <v>86</v>
      </c>
      <c r="J16" s="166" t="s">
        <v>71</v>
      </c>
      <c r="K16" s="166" t="s">
        <v>72</v>
      </c>
      <c r="L16" s="167" t="s">
        <v>3</v>
      </c>
      <c r="M16" s="14" t="s">
        <v>9</v>
      </c>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row>
    <row r="17" spans="1:119" x14ac:dyDescent="0.2">
      <c r="A17" s="15" t="s">
        <v>4</v>
      </c>
      <c r="B17" s="77"/>
      <c r="C17" s="78"/>
      <c r="D17" s="326">
        <v>0</v>
      </c>
      <c r="E17" s="78"/>
      <c r="F17" s="78"/>
      <c r="G17" s="78"/>
      <c r="H17" s="78"/>
      <c r="I17" s="78"/>
      <c r="J17" s="79"/>
      <c r="K17" s="79"/>
      <c r="L17" s="79"/>
      <c r="M17" s="69">
        <f t="shared" ref="M17:M24" si="2">SUM(B17:L17)</f>
        <v>0</v>
      </c>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row>
    <row r="18" spans="1:119" x14ac:dyDescent="0.2">
      <c r="A18" s="16" t="s">
        <v>5</v>
      </c>
      <c r="B18" s="80"/>
      <c r="C18" s="81"/>
      <c r="D18" s="321">
        <v>0</v>
      </c>
      <c r="E18" s="81"/>
      <c r="F18" s="81"/>
      <c r="G18" s="81"/>
      <c r="H18" s="81"/>
      <c r="I18" s="81"/>
      <c r="J18" s="82"/>
      <c r="K18" s="82"/>
      <c r="L18" s="82"/>
      <c r="M18" s="70">
        <f t="shared" si="2"/>
        <v>0</v>
      </c>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row>
    <row r="19" spans="1:119" x14ac:dyDescent="0.2">
      <c r="A19" s="16" t="s">
        <v>6</v>
      </c>
      <c r="B19" s="80"/>
      <c r="C19" s="81"/>
      <c r="D19" s="321">
        <v>4</v>
      </c>
      <c r="E19" s="81"/>
      <c r="F19" s="81"/>
      <c r="G19" s="81"/>
      <c r="H19" s="81"/>
      <c r="I19" s="81"/>
      <c r="J19" s="82"/>
      <c r="K19" s="82"/>
      <c r="L19" s="82"/>
      <c r="M19" s="70">
        <f t="shared" si="2"/>
        <v>4</v>
      </c>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row>
    <row r="20" spans="1:119" x14ac:dyDescent="0.2">
      <c r="A20" s="16" t="s">
        <v>7</v>
      </c>
      <c r="B20" s="80"/>
      <c r="C20" s="81"/>
      <c r="D20" s="321">
        <v>14</v>
      </c>
      <c r="E20" s="81"/>
      <c r="F20" s="81"/>
      <c r="G20" s="81"/>
      <c r="H20" s="81"/>
      <c r="I20" s="81"/>
      <c r="J20" s="82"/>
      <c r="K20" s="82"/>
      <c r="L20" s="82"/>
      <c r="M20" s="70">
        <f t="shared" si="2"/>
        <v>14</v>
      </c>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row>
    <row r="21" spans="1:119" ht="16" thickBot="1" x14ac:dyDescent="0.25">
      <c r="A21" s="44" t="s">
        <v>8</v>
      </c>
      <c r="B21" s="122"/>
      <c r="C21" s="83"/>
      <c r="D21" s="327">
        <v>0</v>
      </c>
      <c r="E21" s="83"/>
      <c r="F21" s="83"/>
      <c r="G21" s="83"/>
      <c r="H21" s="83"/>
      <c r="I21" s="83"/>
      <c r="J21" s="123"/>
      <c r="K21" s="123"/>
      <c r="L21" s="123"/>
      <c r="M21" s="71">
        <f t="shared" si="2"/>
        <v>0</v>
      </c>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row>
    <row r="22" spans="1:119" s="124" customFormat="1" x14ac:dyDescent="0.2">
      <c r="A22" s="120" t="s">
        <v>64</v>
      </c>
      <c r="B22" s="116"/>
      <c r="C22" s="81"/>
      <c r="D22" s="81"/>
      <c r="E22" s="81"/>
      <c r="F22" s="81"/>
      <c r="G22" s="81"/>
      <c r="H22" s="81"/>
      <c r="I22" s="81"/>
      <c r="J22" s="82"/>
      <c r="K22" s="82"/>
      <c r="L22" s="117"/>
      <c r="M22" s="70">
        <f t="shared" si="2"/>
        <v>0</v>
      </c>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row>
    <row r="23" spans="1:119" s="3" customFormat="1" x14ac:dyDescent="0.2">
      <c r="A23" s="120" t="s">
        <v>65</v>
      </c>
      <c r="B23" s="116"/>
      <c r="C23" s="81"/>
      <c r="D23" s="81"/>
      <c r="E23" s="81"/>
      <c r="F23" s="81"/>
      <c r="G23" s="81"/>
      <c r="H23" s="81"/>
      <c r="I23" s="81"/>
      <c r="J23" s="82"/>
      <c r="K23" s="82"/>
      <c r="L23" s="117"/>
      <c r="M23" s="70">
        <f t="shared" si="2"/>
        <v>0</v>
      </c>
    </row>
    <row r="24" spans="1:119" s="3" customFormat="1" ht="16" thickBot="1" x14ac:dyDescent="0.25">
      <c r="A24" s="121" t="s">
        <v>66</v>
      </c>
      <c r="B24" s="118"/>
      <c r="C24" s="84"/>
      <c r="D24" s="84"/>
      <c r="E24" s="84"/>
      <c r="F24" s="84"/>
      <c r="G24" s="84"/>
      <c r="H24" s="84"/>
      <c r="I24" s="84"/>
      <c r="J24" s="160"/>
      <c r="K24" s="160"/>
      <c r="L24" s="119"/>
      <c r="M24" s="70">
        <f t="shared" si="2"/>
        <v>0</v>
      </c>
    </row>
    <row r="25" spans="1:119" ht="16" thickBot="1" x14ac:dyDescent="0.25">
      <c r="A25" s="11" t="s">
        <v>35</v>
      </c>
      <c r="B25" s="66">
        <f>SUM(B17:B24)</f>
        <v>0</v>
      </c>
      <c r="C25" s="9">
        <f t="shared" ref="C25:L25" si="3">SUM(C17:C24)</f>
        <v>0</v>
      </c>
      <c r="D25" s="9">
        <f t="shared" si="3"/>
        <v>18</v>
      </c>
      <c r="E25" s="9">
        <f t="shared" si="3"/>
        <v>0</v>
      </c>
      <c r="F25" s="9">
        <f t="shared" si="3"/>
        <v>0</v>
      </c>
      <c r="G25" s="9">
        <f t="shared" si="3"/>
        <v>0</v>
      </c>
      <c r="H25" s="9">
        <f t="shared" si="3"/>
        <v>0</v>
      </c>
      <c r="I25" s="9">
        <f t="shared" si="3"/>
        <v>0</v>
      </c>
      <c r="J25" s="65">
        <f t="shared" si="3"/>
        <v>0</v>
      </c>
      <c r="K25" s="65">
        <f t="shared" si="3"/>
        <v>0</v>
      </c>
      <c r="L25" s="65">
        <f t="shared" si="3"/>
        <v>0</v>
      </c>
      <c r="M25" s="64">
        <f>SUM(M17:M21)</f>
        <v>18</v>
      </c>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row>
    <row r="26" spans="1:119" x14ac:dyDescent="0.2">
      <c r="A26" s="202"/>
      <c r="B26" s="10"/>
      <c r="C26" s="10"/>
      <c r="D26" s="10"/>
      <c r="E26" s="10"/>
      <c r="F26" s="10"/>
      <c r="G26" s="10"/>
      <c r="H26" s="10"/>
      <c r="I26" s="10"/>
      <c r="J26" s="10"/>
      <c r="K26" s="10"/>
      <c r="L26" s="10"/>
      <c r="M26" s="201"/>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row>
    <row r="27" spans="1:119" ht="16" thickBot="1" x14ac:dyDescent="0.25">
      <c r="A27" s="63"/>
      <c r="B27" s="10"/>
      <c r="C27" s="10"/>
      <c r="D27" s="10"/>
      <c r="E27" s="10"/>
      <c r="F27" s="10"/>
      <c r="G27" s="10"/>
      <c r="H27" s="10"/>
      <c r="I27" s="10"/>
      <c r="J27" s="10"/>
      <c r="K27" s="10"/>
      <c r="L27" s="10"/>
      <c r="M27" s="201"/>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row>
    <row r="28" spans="1:119" ht="17" thickBot="1" x14ac:dyDescent="0.25">
      <c r="A28" s="63"/>
      <c r="B28" s="284" t="s">
        <v>31</v>
      </c>
      <c r="C28" s="285"/>
      <c r="D28" s="285"/>
      <c r="E28" s="285"/>
      <c r="F28" s="285"/>
      <c r="G28" s="285"/>
      <c r="H28" s="285"/>
      <c r="I28" s="285"/>
      <c r="J28" s="285"/>
      <c r="K28" s="285"/>
      <c r="L28" s="286"/>
      <c r="M28" s="201"/>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row>
    <row r="29" spans="1:119" ht="33" thickBot="1" x14ac:dyDescent="0.25">
      <c r="A29" s="115" t="s">
        <v>40</v>
      </c>
      <c r="B29" s="165" t="s">
        <v>62</v>
      </c>
      <c r="C29" s="166" t="s">
        <v>69</v>
      </c>
      <c r="D29" s="166" t="s">
        <v>70</v>
      </c>
      <c r="E29" s="166" t="s">
        <v>88</v>
      </c>
      <c r="F29" s="166" t="s">
        <v>61</v>
      </c>
      <c r="G29" s="166" t="s">
        <v>63</v>
      </c>
      <c r="H29" s="166" t="s">
        <v>78</v>
      </c>
      <c r="I29" s="166" t="s">
        <v>86</v>
      </c>
      <c r="J29" s="166" t="s">
        <v>71</v>
      </c>
      <c r="K29" s="166" t="s">
        <v>72</v>
      </c>
      <c r="L29" s="167" t="s">
        <v>3</v>
      </c>
      <c r="M29" s="14" t="s">
        <v>9</v>
      </c>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row>
    <row r="30" spans="1:119" x14ac:dyDescent="0.2">
      <c r="A30" s="15" t="s">
        <v>4</v>
      </c>
      <c r="B30" s="77"/>
      <c r="C30" s="78"/>
      <c r="D30" s="326">
        <v>0</v>
      </c>
      <c r="E30" s="78"/>
      <c r="F30" s="78"/>
      <c r="G30" s="78"/>
      <c r="H30" s="78"/>
      <c r="I30" s="78"/>
      <c r="J30" s="79"/>
      <c r="K30" s="79"/>
      <c r="L30" s="79"/>
      <c r="M30" s="69">
        <f t="shared" ref="M30:M37" si="4">SUM(B30:L30)</f>
        <v>0</v>
      </c>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row>
    <row r="31" spans="1:119" x14ac:dyDescent="0.2">
      <c r="A31" s="16" t="s">
        <v>5</v>
      </c>
      <c r="B31" s="80"/>
      <c r="C31" s="81"/>
      <c r="D31" s="321">
        <v>0</v>
      </c>
      <c r="E31" s="81"/>
      <c r="F31" s="81"/>
      <c r="G31" s="81"/>
      <c r="H31" s="81"/>
      <c r="I31" s="81"/>
      <c r="J31" s="82"/>
      <c r="K31" s="82"/>
      <c r="L31" s="82"/>
      <c r="M31" s="70">
        <f t="shared" si="4"/>
        <v>0</v>
      </c>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row>
    <row r="32" spans="1:119" x14ac:dyDescent="0.2">
      <c r="A32" s="16" t="s">
        <v>6</v>
      </c>
      <c r="B32" s="80"/>
      <c r="C32" s="81"/>
      <c r="D32" s="321">
        <v>0</v>
      </c>
      <c r="E32" s="81"/>
      <c r="F32" s="81"/>
      <c r="G32" s="81"/>
      <c r="H32" s="81"/>
      <c r="I32" s="81"/>
      <c r="J32" s="82"/>
      <c r="K32" s="82"/>
      <c r="L32" s="82"/>
      <c r="M32" s="70">
        <f t="shared" si="4"/>
        <v>0</v>
      </c>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row>
    <row r="33" spans="1:119" x14ac:dyDescent="0.2">
      <c r="A33" s="16" t="s">
        <v>7</v>
      </c>
      <c r="B33" s="80"/>
      <c r="C33" s="81"/>
      <c r="D33" s="321">
        <v>11</v>
      </c>
      <c r="E33" s="81"/>
      <c r="F33" s="81"/>
      <c r="G33" s="81"/>
      <c r="H33" s="81"/>
      <c r="I33" s="81"/>
      <c r="J33" s="82"/>
      <c r="K33" s="82"/>
      <c r="L33" s="82"/>
      <c r="M33" s="70">
        <f t="shared" si="4"/>
        <v>11</v>
      </c>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row>
    <row r="34" spans="1:119" ht="16" thickBot="1" x14ac:dyDescent="0.25">
      <c r="A34" s="44" t="s">
        <v>8</v>
      </c>
      <c r="B34" s="122"/>
      <c r="C34" s="83"/>
      <c r="D34" s="327">
        <v>0</v>
      </c>
      <c r="E34" s="83"/>
      <c r="F34" s="83"/>
      <c r="G34" s="83"/>
      <c r="H34" s="83"/>
      <c r="I34" s="83"/>
      <c r="J34" s="123"/>
      <c r="K34" s="123"/>
      <c r="L34" s="123"/>
      <c r="M34" s="71">
        <f t="shared" si="4"/>
        <v>0</v>
      </c>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row>
    <row r="35" spans="1:119" s="124" customFormat="1" x14ac:dyDescent="0.2">
      <c r="A35" s="120" t="s">
        <v>64</v>
      </c>
      <c r="B35" s="116"/>
      <c r="C35" s="81"/>
      <c r="D35" s="81"/>
      <c r="E35" s="81"/>
      <c r="F35" s="81"/>
      <c r="G35" s="81"/>
      <c r="H35" s="81"/>
      <c r="I35" s="81"/>
      <c r="J35" s="82"/>
      <c r="K35" s="82"/>
      <c r="L35" s="117"/>
      <c r="M35" s="70">
        <f t="shared" si="4"/>
        <v>0</v>
      </c>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row>
    <row r="36" spans="1:119" s="3" customFormat="1" x14ac:dyDescent="0.2">
      <c r="A36" s="120" t="s">
        <v>65</v>
      </c>
      <c r="B36" s="116"/>
      <c r="C36" s="81"/>
      <c r="D36" s="81"/>
      <c r="E36" s="81"/>
      <c r="F36" s="81"/>
      <c r="G36" s="81"/>
      <c r="H36" s="81"/>
      <c r="I36" s="81"/>
      <c r="J36" s="82"/>
      <c r="K36" s="82"/>
      <c r="L36" s="117"/>
      <c r="M36" s="70">
        <f t="shared" si="4"/>
        <v>0</v>
      </c>
    </row>
    <row r="37" spans="1:119" s="3" customFormat="1" ht="16" thickBot="1" x14ac:dyDescent="0.25">
      <c r="A37" s="121" t="s">
        <v>66</v>
      </c>
      <c r="B37" s="118"/>
      <c r="C37" s="84"/>
      <c r="D37" s="84"/>
      <c r="E37" s="84"/>
      <c r="F37" s="84"/>
      <c r="G37" s="84"/>
      <c r="H37" s="84"/>
      <c r="I37" s="84"/>
      <c r="J37" s="160"/>
      <c r="K37" s="160"/>
      <c r="L37" s="119"/>
      <c r="M37" s="70">
        <f t="shared" si="4"/>
        <v>0</v>
      </c>
    </row>
    <row r="38" spans="1:119" ht="16" thickBot="1" x14ac:dyDescent="0.25">
      <c r="A38" s="11" t="s">
        <v>35</v>
      </c>
      <c r="B38" s="8">
        <f>SUM(B30:B37)</f>
        <v>0</v>
      </c>
      <c r="C38" s="66">
        <f t="shared" ref="C38:L38" si="5">SUM(C30:C37)</f>
        <v>0</v>
      </c>
      <c r="D38" s="66">
        <f t="shared" si="5"/>
        <v>11</v>
      </c>
      <c r="E38" s="66">
        <f t="shared" si="5"/>
        <v>0</v>
      </c>
      <c r="F38" s="9">
        <f t="shared" si="5"/>
        <v>0</v>
      </c>
      <c r="G38" s="9">
        <f t="shared" si="5"/>
        <v>0</v>
      </c>
      <c r="H38" s="66">
        <f t="shared" si="5"/>
        <v>0</v>
      </c>
      <c r="I38" s="66">
        <f t="shared" si="5"/>
        <v>0</v>
      </c>
      <c r="J38" s="65">
        <f t="shared" si="5"/>
        <v>0</v>
      </c>
      <c r="K38" s="65">
        <f t="shared" si="5"/>
        <v>0</v>
      </c>
      <c r="L38" s="68">
        <f t="shared" si="5"/>
        <v>0</v>
      </c>
      <c r="M38" s="64">
        <f>SUM(M30:M34)</f>
        <v>11</v>
      </c>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row>
    <row r="39" spans="1:119" x14ac:dyDescent="0.2">
      <c r="A39" s="63"/>
      <c r="B39" s="10"/>
      <c r="C39" s="10"/>
      <c r="D39" s="10"/>
      <c r="E39" s="10"/>
      <c r="F39" s="10"/>
      <c r="G39" s="10"/>
      <c r="H39" s="10"/>
      <c r="I39" s="10"/>
      <c r="J39" s="10"/>
      <c r="K39" s="10"/>
      <c r="L39" s="10"/>
      <c r="M39" s="201"/>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row>
    <row r="40" spans="1:119" ht="16" thickBot="1" x14ac:dyDescent="0.25">
      <c r="A40" s="63"/>
      <c r="B40" s="10"/>
      <c r="C40" s="10"/>
      <c r="D40" s="10"/>
      <c r="E40" s="10"/>
      <c r="F40" s="10"/>
      <c r="G40" s="10"/>
      <c r="H40" s="10"/>
      <c r="I40" s="10"/>
      <c r="J40" s="10"/>
      <c r="K40" s="10"/>
      <c r="L40" s="10"/>
      <c r="M40" s="201"/>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row>
    <row r="41" spans="1:119" ht="17" thickBot="1" x14ac:dyDescent="0.25">
      <c r="A41" s="63"/>
      <c r="B41" s="284" t="s">
        <v>32</v>
      </c>
      <c r="C41" s="285"/>
      <c r="D41" s="285"/>
      <c r="E41" s="285"/>
      <c r="F41" s="285"/>
      <c r="G41" s="285"/>
      <c r="H41" s="285"/>
      <c r="I41" s="285"/>
      <c r="J41" s="285"/>
      <c r="K41" s="285"/>
      <c r="L41" s="286"/>
      <c r="M41" s="201"/>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row>
    <row r="42" spans="1:119" ht="33" thickBot="1" x14ac:dyDescent="0.25">
      <c r="A42" s="115" t="s">
        <v>40</v>
      </c>
      <c r="B42" s="165" t="s">
        <v>62</v>
      </c>
      <c r="C42" s="166" t="s">
        <v>69</v>
      </c>
      <c r="D42" s="166" t="s">
        <v>70</v>
      </c>
      <c r="E42" s="166" t="s">
        <v>88</v>
      </c>
      <c r="F42" s="166" t="s">
        <v>61</v>
      </c>
      <c r="G42" s="166" t="s">
        <v>63</v>
      </c>
      <c r="H42" s="166" t="s">
        <v>78</v>
      </c>
      <c r="I42" s="166" t="s">
        <v>86</v>
      </c>
      <c r="J42" s="166" t="s">
        <v>71</v>
      </c>
      <c r="K42" s="166" t="s">
        <v>72</v>
      </c>
      <c r="L42" s="167" t="s">
        <v>3</v>
      </c>
      <c r="M42" s="14" t="s">
        <v>9</v>
      </c>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row>
    <row r="43" spans="1:119" x14ac:dyDescent="0.2">
      <c r="A43" s="15" t="s">
        <v>4</v>
      </c>
      <c r="B43" s="77"/>
      <c r="C43" s="78"/>
      <c r="D43" s="326">
        <v>0</v>
      </c>
      <c r="E43" s="78"/>
      <c r="F43" s="78"/>
      <c r="G43" s="78"/>
      <c r="H43" s="78"/>
      <c r="I43" s="78"/>
      <c r="J43" s="79"/>
      <c r="K43" s="79"/>
      <c r="L43" s="79"/>
      <c r="M43" s="69">
        <f t="shared" ref="M43:M50" si="6">SUM(B43:L43)</f>
        <v>0</v>
      </c>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row>
    <row r="44" spans="1:119" x14ac:dyDescent="0.2">
      <c r="A44" s="16" t="s">
        <v>5</v>
      </c>
      <c r="B44" s="80"/>
      <c r="C44" s="81"/>
      <c r="D44" s="321">
        <v>0</v>
      </c>
      <c r="E44" s="81"/>
      <c r="F44" s="81"/>
      <c r="G44" s="81"/>
      <c r="H44" s="81"/>
      <c r="I44" s="81"/>
      <c r="J44" s="82"/>
      <c r="K44" s="82"/>
      <c r="L44" s="82"/>
      <c r="M44" s="70">
        <f t="shared" si="6"/>
        <v>0</v>
      </c>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row>
    <row r="45" spans="1:119" x14ac:dyDescent="0.2">
      <c r="A45" s="16" t="s">
        <v>6</v>
      </c>
      <c r="B45" s="80"/>
      <c r="C45" s="81"/>
      <c r="D45" s="321">
        <v>0</v>
      </c>
      <c r="E45" s="81"/>
      <c r="F45" s="81"/>
      <c r="G45" s="81"/>
      <c r="H45" s="81"/>
      <c r="I45" s="81"/>
      <c r="J45" s="82"/>
      <c r="K45" s="82"/>
      <c r="L45" s="82"/>
      <c r="M45" s="70">
        <f t="shared" si="6"/>
        <v>0</v>
      </c>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row>
    <row r="46" spans="1:119" x14ac:dyDescent="0.2">
      <c r="A46" s="16" t="s">
        <v>7</v>
      </c>
      <c r="B46" s="80"/>
      <c r="C46" s="81"/>
      <c r="D46" s="321">
        <v>3</v>
      </c>
      <c r="E46" s="81"/>
      <c r="F46" s="81"/>
      <c r="G46" s="81"/>
      <c r="H46" s="81"/>
      <c r="I46" s="81"/>
      <c r="J46" s="82"/>
      <c r="K46" s="82"/>
      <c r="L46" s="82"/>
      <c r="M46" s="70">
        <f t="shared" si="6"/>
        <v>3</v>
      </c>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row>
    <row r="47" spans="1:119" ht="16" thickBot="1" x14ac:dyDescent="0.25">
      <c r="A47" s="44" t="s">
        <v>8</v>
      </c>
      <c r="B47" s="122"/>
      <c r="C47" s="83"/>
      <c r="D47" s="327">
        <v>8</v>
      </c>
      <c r="E47" s="83"/>
      <c r="F47" s="83"/>
      <c r="G47" s="83"/>
      <c r="H47" s="83"/>
      <c r="I47" s="83"/>
      <c r="J47" s="123"/>
      <c r="K47" s="123"/>
      <c r="L47" s="123"/>
      <c r="M47" s="71">
        <f t="shared" si="6"/>
        <v>8</v>
      </c>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row>
    <row r="48" spans="1:119" s="124" customFormat="1" x14ac:dyDescent="0.2">
      <c r="A48" s="120" t="s">
        <v>64</v>
      </c>
      <c r="B48" s="116"/>
      <c r="C48" s="81"/>
      <c r="D48" s="81"/>
      <c r="E48" s="81"/>
      <c r="F48" s="81"/>
      <c r="G48" s="81"/>
      <c r="H48" s="81"/>
      <c r="I48" s="81"/>
      <c r="J48" s="82"/>
      <c r="K48" s="82"/>
      <c r="L48" s="117"/>
      <c r="M48" s="70">
        <f t="shared" si="6"/>
        <v>0</v>
      </c>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row>
    <row r="49" spans="1:119" s="3" customFormat="1" x14ac:dyDescent="0.2">
      <c r="A49" s="120" t="s">
        <v>65</v>
      </c>
      <c r="B49" s="116"/>
      <c r="C49" s="81"/>
      <c r="D49" s="81"/>
      <c r="E49" s="81"/>
      <c r="F49" s="81"/>
      <c r="G49" s="81"/>
      <c r="H49" s="81"/>
      <c r="I49" s="81"/>
      <c r="J49" s="82"/>
      <c r="K49" s="82"/>
      <c r="L49" s="117"/>
      <c r="M49" s="70">
        <f t="shared" si="6"/>
        <v>0</v>
      </c>
    </row>
    <row r="50" spans="1:119" s="3" customFormat="1" ht="16" thickBot="1" x14ac:dyDescent="0.25">
      <c r="A50" s="121" t="s">
        <v>66</v>
      </c>
      <c r="B50" s="118"/>
      <c r="C50" s="84"/>
      <c r="D50" s="84"/>
      <c r="E50" s="84"/>
      <c r="F50" s="84"/>
      <c r="G50" s="84"/>
      <c r="H50" s="84"/>
      <c r="I50" s="84"/>
      <c r="J50" s="160"/>
      <c r="K50" s="160"/>
      <c r="L50" s="119"/>
      <c r="M50" s="70">
        <f t="shared" si="6"/>
        <v>0</v>
      </c>
    </row>
    <row r="51" spans="1:119" ht="16" thickBot="1" x14ac:dyDescent="0.25">
      <c r="A51" s="11" t="s">
        <v>35</v>
      </c>
      <c r="B51" s="8">
        <f>SUM(B43:B50)</f>
        <v>0</v>
      </c>
      <c r="C51" s="9">
        <f t="shared" ref="C51:L51" si="7">SUM(C43:C50)</f>
        <v>0</v>
      </c>
      <c r="D51" s="9">
        <f t="shared" si="7"/>
        <v>11</v>
      </c>
      <c r="E51" s="9">
        <f t="shared" si="7"/>
        <v>0</v>
      </c>
      <c r="F51" s="9">
        <f t="shared" si="7"/>
        <v>0</v>
      </c>
      <c r="G51" s="9">
        <f t="shared" si="7"/>
        <v>0</v>
      </c>
      <c r="H51" s="9">
        <f t="shared" si="7"/>
        <v>0</v>
      </c>
      <c r="I51" s="9">
        <f t="shared" si="7"/>
        <v>0</v>
      </c>
      <c r="J51" s="65">
        <f t="shared" si="7"/>
        <v>0</v>
      </c>
      <c r="K51" s="65">
        <f t="shared" si="7"/>
        <v>0</v>
      </c>
      <c r="L51" s="68">
        <f t="shared" si="7"/>
        <v>0</v>
      </c>
      <c r="M51" s="64">
        <f>SUM(M43:M47)</f>
        <v>11</v>
      </c>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row>
    <row r="52" spans="1:119" x14ac:dyDescent="0.2">
      <c r="A52" s="63"/>
      <c r="B52" s="10"/>
      <c r="C52" s="10"/>
      <c r="D52" s="10"/>
      <c r="E52" s="10"/>
      <c r="F52" s="10"/>
      <c r="G52" s="10"/>
      <c r="H52" s="10"/>
      <c r="I52" s="10"/>
      <c r="J52" s="10"/>
      <c r="K52" s="10"/>
      <c r="L52" s="10"/>
      <c r="M52" s="201"/>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row>
    <row r="53" spans="1:119" ht="16" thickBot="1" x14ac:dyDescent="0.25">
      <c r="A53" s="63"/>
      <c r="B53" s="10"/>
      <c r="C53" s="10"/>
      <c r="D53" s="10"/>
      <c r="E53" s="10"/>
      <c r="F53" s="10"/>
      <c r="G53" s="10"/>
      <c r="H53" s="10"/>
      <c r="I53" s="10"/>
      <c r="J53" s="10"/>
      <c r="K53" s="10"/>
      <c r="L53" s="10"/>
      <c r="M53" s="201"/>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row>
    <row r="54" spans="1:119" ht="17" thickBot="1" x14ac:dyDescent="0.25">
      <c r="A54" s="63"/>
      <c r="B54" s="284" t="s">
        <v>33</v>
      </c>
      <c r="C54" s="285"/>
      <c r="D54" s="285"/>
      <c r="E54" s="285"/>
      <c r="F54" s="285"/>
      <c r="G54" s="285"/>
      <c r="H54" s="285"/>
      <c r="I54" s="285"/>
      <c r="J54" s="285"/>
      <c r="K54" s="285"/>
      <c r="L54" s="286"/>
      <c r="M54" s="201"/>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row>
    <row r="55" spans="1:119" ht="33" thickBot="1" x14ac:dyDescent="0.25">
      <c r="A55" s="115" t="s">
        <v>40</v>
      </c>
      <c r="B55" s="165" t="s">
        <v>62</v>
      </c>
      <c r="C55" s="166" t="s">
        <v>69</v>
      </c>
      <c r="D55" s="166" t="s">
        <v>70</v>
      </c>
      <c r="E55" s="166" t="s">
        <v>88</v>
      </c>
      <c r="F55" s="166" t="s">
        <v>61</v>
      </c>
      <c r="G55" s="166" t="s">
        <v>63</v>
      </c>
      <c r="H55" s="166" t="s">
        <v>78</v>
      </c>
      <c r="I55" s="166" t="s">
        <v>86</v>
      </c>
      <c r="J55" s="166" t="s">
        <v>71</v>
      </c>
      <c r="K55" s="166" t="s">
        <v>72</v>
      </c>
      <c r="L55" s="167" t="s">
        <v>3</v>
      </c>
      <c r="M55" s="14" t="s">
        <v>9</v>
      </c>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row>
    <row r="56" spans="1:119" x14ac:dyDescent="0.2">
      <c r="A56" s="15" t="s">
        <v>4</v>
      </c>
      <c r="B56" s="77"/>
      <c r="C56" s="78"/>
      <c r="D56" s="326">
        <v>0</v>
      </c>
      <c r="E56" s="78"/>
      <c r="F56" s="78"/>
      <c r="G56" s="78"/>
      <c r="H56" s="78"/>
      <c r="I56" s="78"/>
      <c r="J56" s="79"/>
      <c r="K56" s="79"/>
      <c r="L56" s="79"/>
      <c r="M56" s="69">
        <f t="shared" ref="M56:M63" si="8">SUM(B56:L56)</f>
        <v>0</v>
      </c>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row>
    <row r="57" spans="1:119" x14ac:dyDescent="0.2">
      <c r="A57" s="16" t="s">
        <v>5</v>
      </c>
      <c r="B57" s="80"/>
      <c r="C57" s="81"/>
      <c r="D57" s="321">
        <v>2</v>
      </c>
      <c r="E57" s="81"/>
      <c r="F57" s="81"/>
      <c r="G57" s="81"/>
      <c r="H57" s="81"/>
      <c r="I57" s="81"/>
      <c r="J57" s="82"/>
      <c r="K57" s="82"/>
      <c r="L57" s="82"/>
      <c r="M57" s="70">
        <f t="shared" si="8"/>
        <v>2</v>
      </c>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row>
    <row r="58" spans="1:119" x14ac:dyDescent="0.2">
      <c r="A58" s="16" t="s">
        <v>6</v>
      </c>
      <c r="B58" s="80"/>
      <c r="C58" s="81"/>
      <c r="D58" s="321">
        <v>29</v>
      </c>
      <c r="E58" s="81"/>
      <c r="F58" s="81"/>
      <c r="G58" s="81"/>
      <c r="H58" s="81"/>
      <c r="I58" s="81"/>
      <c r="J58" s="82"/>
      <c r="K58" s="82"/>
      <c r="L58" s="82"/>
      <c r="M58" s="70">
        <f t="shared" si="8"/>
        <v>29</v>
      </c>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row>
    <row r="59" spans="1:119" x14ac:dyDescent="0.2">
      <c r="A59" s="16" t="s">
        <v>7</v>
      </c>
      <c r="B59" s="80"/>
      <c r="C59" s="81"/>
      <c r="D59" s="321">
        <v>20</v>
      </c>
      <c r="E59" s="81"/>
      <c r="F59" s="81"/>
      <c r="G59" s="81"/>
      <c r="H59" s="81"/>
      <c r="I59" s="81"/>
      <c r="J59" s="82"/>
      <c r="K59" s="82"/>
      <c r="L59" s="82"/>
      <c r="M59" s="70">
        <f t="shared" si="8"/>
        <v>20</v>
      </c>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row>
    <row r="60" spans="1:119" ht="16" thickBot="1" x14ac:dyDescent="0.25">
      <c r="A60" s="44" t="s">
        <v>8</v>
      </c>
      <c r="B60" s="122"/>
      <c r="C60" s="83"/>
      <c r="D60" s="327">
        <v>0</v>
      </c>
      <c r="E60" s="83"/>
      <c r="F60" s="83"/>
      <c r="G60" s="83"/>
      <c r="H60" s="83"/>
      <c r="I60" s="83"/>
      <c r="J60" s="123"/>
      <c r="K60" s="123"/>
      <c r="L60" s="123"/>
      <c r="M60" s="71">
        <f t="shared" si="8"/>
        <v>0</v>
      </c>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row>
    <row r="61" spans="1:119" s="124" customFormat="1" x14ac:dyDescent="0.2">
      <c r="A61" s="120" t="s">
        <v>64</v>
      </c>
      <c r="B61" s="116"/>
      <c r="C61" s="81"/>
      <c r="D61" s="81"/>
      <c r="E61" s="81"/>
      <c r="F61" s="81"/>
      <c r="G61" s="81"/>
      <c r="H61" s="81"/>
      <c r="I61" s="81"/>
      <c r="J61" s="82"/>
      <c r="K61" s="82"/>
      <c r="L61" s="117"/>
      <c r="M61" s="70">
        <f t="shared" si="8"/>
        <v>0</v>
      </c>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row>
    <row r="62" spans="1:119" s="3" customFormat="1" x14ac:dyDescent="0.2">
      <c r="A62" s="120" t="s">
        <v>65</v>
      </c>
      <c r="B62" s="116"/>
      <c r="C62" s="81"/>
      <c r="D62" s="81"/>
      <c r="E62" s="81"/>
      <c r="F62" s="81"/>
      <c r="G62" s="81"/>
      <c r="H62" s="81"/>
      <c r="I62" s="81"/>
      <c r="J62" s="82"/>
      <c r="K62" s="82"/>
      <c r="L62" s="117"/>
      <c r="M62" s="70">
        <f t="shared" si="8"/>
        <v>0</v>
      </c>
    </row>
    <row r="63" spans="1:119" s="3" customFormat="1" ht="16" thickBot="1" x14ac:dyDescent="0.25">
      <c r="A63" s="121" t="s">
        <v>66</v>
      </c>
      <c r="B63" s="118"/>
      <c r="C63" s="84"/>
      <c r="D63" s="84"/>
      <c r="E63" s="84"/>
      <c r="F63" s="84"/>
      <c r="G63" s="84"/>
      <c r="H63" s="84"/>
      <c r="I63" s="84"/>
      <c r="J63" s="160"/>
      <c r="K63" s="160"/>
      <c r="L63" s="119"/>
      <c r="M63" s="70">
        <f t="shared" si="8"/>
        <v>0</v>
      </c>
    </row>
    <row r="64" spans="1:119" ht="16" thickBot="1" x14ac:dyDescent="0.25">
      <c r="A64" s="11" t="s">
        <v>35</v>
      </c>
      <c r="B64" s="8">
        <f>SUM(B56:B63)</f>
        <v>0</v>
      </c>
      <c r="C64" s="66">
        <f t="shared" ref="C64:M64" si="9">SUM(C56:C63)</f>
        <v>0</v>
      </c>
      <c r="D64" s="66">
        <f t="shared" si="9"/>
        <v>51</v>
      </c>
      <c r="E64" s="66">
        <f t="shared" si="9"/>
        <v>0</v>
      </c>
      <c r="F64" s="66">
        <f t="shared" si="9"/>
        <v>0</v>
      </c>
      <c r="G64" s="66">
        <f t="shared" si="9"/>
        <v>0</v>
      </c>
      <c r="H64" s="66">
        <f t="shared" si="9"/>
        <v>0</v>
      </c>
      <c r="I64" s="66">
        <f t="shared" si="9"/>
        <v>0</v>
      </c>
      <c r="J64" s="65">
        <f t="shared" si="9"/>
        <v>0</v>
      </c>
      <c r="K64" s="65">
        <f t="shared" si="9"/>
        <v>0</v>
      </c>
      <c r="L64" s="65">
        <f t="shared" si="9"/>
        <v>0</v>
      </c>
      <c r="M64" s="64">
        <f t="shared" si="9"/>
        <v>51</v>
      </c>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row>
    <row r="65" spans="1:119" x14ac:dyDescent="0.2">
      <c r="A65" s="63"/>
      <c r="B65" s="10"/>
      <c r="C65" s="10"/>
      <c r="D65" s="10"/>
      <c r="E65" s="10"/>
      <c r="F65" s="10"/>
      <c r="G65" s="10"/>
      <c r="H65" s="10"/>
      <c r="I65" s="10"/>
      <c r="J65" s="10"/>
      <c r="K65" s="10"/>
      <c r="L65" s="10"/>
      <c r="M65" s="201"/>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row>
    <row r="66" spans="1:119" ht="16" thickBot="1" x14ac:dyDescent="0.25">
      <c r="A66" s="63"/>
      <c r="B66" s="10"/>
      <c r="C66" s="10"/>
      <c r="D66" s="10"/>
      <c r="E66" s="10"/>
      <c r="F66" s="10"/>
      <c r="G66" s="10"/>
      <c r="H66" s="10"/>
      <c r="I66" s="10"/>
      <c r="J66" s="10"/>
      <c r="K66" s="10"/>
      <c r="L66" s="10"/>
      <c r="M66" s="201"/>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row>
    <row r="67" spans="1:119" ht="17" thickBot="1" x14ac:dyDescent="0.25">
      <c r="A67" s="63"/>
      <c r="B67" s="284" t="s">
        <v>34</v>
      </c>
      <c r="C67" s="285"/>
      <c r="D67" s="285"/>
      <c r="E67" s="285"/>
      <c r="F67" s="285"/>
      <c r="G67" s="285"/>
      <c r="H67" s="285"/>
      <c r="I67" s="285"/>
      <c r="J67" s="285"/>
      <c r="K67" s="285"/>
      <c r="L67" s="286"/>
      <c r="M67" s="201"/>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row>
    <row r="68" spans="1:119" ht="33" thickBot="1" x14ac:dyDescent="0.25">
      <c r="A68" s="115" t="s">
        <v>40</v>
      </c>
      <c r="B68" s="165" t="s">
        <v>62</v>
      </c>
      <c r="C68" s="166" t="s">
        <v>69</v>
      </c>
      <c r="D68" s="166" t="s">
        <v>70</v>
      </c>
      <c r="E68" s="166" t="s">
        <v>88</v>
      </c>
      <c r="F68" s="166" t="s">
        <v>61</v>
      </c>
      <c r="G68" s="166" t="s">
        <v>63</v>
      </c>
      <c r="H68" s="166" t="s">
        <v>78</v>
      </c>
      <c r="I68" s="166" t="s">
        <v>86</v>
      </c>
      <c r="J68" s="166" t="s">
        <v>71</v>
      </c>
      <c r="K68" s="166" t="s">
        <v>72</v>
      </c>
      <c r="L68" s="167" t="s">
        <v>3</v>
      </c>
      <c r="M68" s="14" t="s">
        <v>9</v>
      </c>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row>
    <row r="69" spans="1:119" x14ac:dyDescent="0.2">
      <c r="A69" s="15" t="s">
        <v>4</v>
      </c>
      <c r="B69" s="77"/>
      <c r="C69" s="78"/>
      <c r="D69" s="326">
        <v>0</v>
      </c>
      <c r="E69" s="78"/>
      <c r="F69" s="78"/>
      <c r="G69" s="78"/>
      <c r="H69" s="78"/>
      <c r="I69" s="78"/>
      <c r="J69" s="79"/>
      <c r="K69" s="79"/>
      <c r="L69" s="79"/>
      <c r="M69" s="69">
        <f t="shared" ref="M69:M76" si="10">SUM(B69:L69)</f>
        <v>0</v>
      </c>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row>
    <row r="70" spans="1:119" x14ac:dyDescent="0.2">
      <c r="A70" s="16" t="s">
        <v>5</v>
      </c>
      <c r="B70" s="80"/>
      <c r="C70" s="81"/>
      <c r="D70" s="321">
        <v>0</v>
      </c>
      <c r="E70" s="81"/>
      <c r="F70" s="81"/>
      <c r="G70" s="81"/>
      <c r="H70" s="81"/>
      <c r="I70" s="81"/>
      <c r="J70" s="82"/>
      <c r="K70" s="82"/>
      <c r="L70" s="82"/>
      <c r="M70" s="70">
        <f t="shared" si="10"/>
        <v>0</v>
      </c>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row>
    <row r="71" spans="1:119" x14ac:dyDescent="0.2">
      <c r="A71" s="16" t="s">
        <v>6</v>
      </c>
      <c r="B71" s="80"/>
      <c r="C71" s="81"/>
      <c r="D71" s="321">
        <v>17</v>
      </c>
      <c r="E71" s="81"/>
      <c r="F71" s="81"/>
      <c r="G71" s="81"/>
      <c r="H71" s="81"/>
      <c r="I71" s="81"/>
      <c r="J71" s="82"/>
      <c r="K71" s="82"/>
      <c r="L71" s="82"/>
      <c r="M71" s="70">
        <f t="shared" si="10"/>
        <v>17</v>
      </c>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row>
    <row r="72" spans="1:119" x14ac:dyDescent="0.2">
      <c r="A72" s="16" t="s">
        <v>7</v>
      </c>
      <c r="B72" s="80"/>
      <c r="C72" s="81"/>
      <c r="D72" s="321">
        <v>18</v>
      </c>
      <c r="E72" s="81"/>
      <c r="F72" s="81"/>
      <c r="G72" s="81"/>
      <c r="H72" s="81"/>
      <c r="I72" s="81"/>
      <c r="J72" s="82"/>
      <c r="K72" s="82"/>
      <c r="L72" s="82"/>
      <c r="M72" s="70">
        <f t="shared" si="10"/>
        <v>18</v>
      </c>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row>
    <row r="73" spans="1:119" ht="16" thickBot="1" x14ac:dyDescent="0.25">
      <c r="A73" s="44" t="s">
        <v>8</v>
      </c>
      <c r="B73" s="122"/>
      <c r="C73" s="83"/>
      <c r="D73" s="327">
        <v>0</v>
      </c>
      <c r="E73" s="83"/>
      <c r="F73" s="83"/>
      <c r="G73" s="83"/>
      <c r="H73" s="83"/>
      <c r="I73" s="83"/>
      <c r="J73" s="123"/>
      <c r="K73" s="123"/>
      <c r="L73" s="123"/>
      <c r="M73" s="71">
        <f t="shared" si="10"/>
        <v>0</v>
      </c>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row>
    <row r="74" spans="1:119" s="124" customFormat="1" x14ac:dyDescent="0.2">
      <c r="A74" s="120" t="s">
        <v>64</v>
      </c>
      <c r="B74" s="116"/>
      <c r="C74" s="81"/>
      <c r="D74" s="81"/>
      <c r="E74" s="81"/>
      <c r="F74" s="81"/>
      <c r="G74" s="81"/>
      <c r="H74" s="81"/>
      <c r="I74" s="81"/>
      <c r="J74" s="82"/>
      <c r="K74" s="82"/>
      <c r="L74" s="117"/>
      <c r="M74" s="70">
        <f t="shared" si="10"/>
        <v>0</v>
      </c>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row>
    <row r="75" spans="1:119" s="3" customFormat="1" x14ac:dyDescent="0.2">
      <c r="A75" s="120" t="s">
        <v>65</v>
      </c>
      <c r="B75" s="116"/>
      <c r="C75" s="81"/>
      <c r="D75" s="81"/>
      <c r="E75" s="81"/>
      <c r="F75" s="81"/>
      <c r="G75" s="81"/>
      <c r="H75" s="81"/>
      <c r="I75" s="81"/>
      <c r="J75" s="82"/>
      <c r="K75" s="82"/>
      <c r="L75" s="117"/>
      <c r="M75" s="70">
        <f t="shared" si="10"/>
        <v>0</v>
      </c>
    </row>
    <row r="76" spans="1:119" s="3" customFormat="1" ht="16" thickBot="1" x14ac:dyDescent="0.25">
      <c r="A76" s="121" t="s">
        <v>66</v>
      </c>
      <c r="B76" s="118"/>
      <c r="C76" s="84"/>
      <c r="D76" s="84"/>
      <c r="E76" s="84"/>
      <c r="F76" s="84"/>
      <c r="G76" s="84"/>
      <c r="H76" s="84"/>
      <c r="I76" s="84"/>
      <c r="J76" s="160"/>
      <c r="K76" s="160"/>
      <c r="L76" s="119"/>
      <c r="M76" s="70">
        <f t="shared" si="10"/>
        <v>0</v>
      </c>
    </row>
    <row r="77" spans="1:119" ht="16" thickBot="1" x14ac:dyDescent="0.25">
      <c r="A77" s="11" t="s">
        <v>35</v>
      </c>
      <c r="B77" s="8">
        <f>SUM(B69:B76)</f>
        <v>0</v>
      </c>
      <c r="C77" s="9">
        <f t="shared" ref="C77:L77" si="11">SUM(C69:C76)</f>
        <v>0</v>
      </c>
      <c r="D77" s="9">
        <f t="shared" si="11"/>
        <v>35</v>
      </c>
      <c r="E77" s="9">
        <f t="shared" si="11"/>
        <v>0</v>
      </c>
      <c r="F77" s="9">
        <f t="shared" si="11"/>
        <v>0</v>
      </c>
      <c r="G77" s="9">
        <f t="shared" si="11"/>
        <v>0</v>
      </c>
      <c r="H77" s="9">
        <f t="shared" si="11"/>
        <v>0</v>
      </c>
      <c r="I77" s="9">
        <f t="shared" si="11"/>
        <v>0</v>
      </c>
      <c r="J77" s="65">
        <f t="shared" si="11"/>
        <v>0</v>
      </c>
      <c r="K77" s="65">
        <f t="shared" si="11"/>
        <v>0</v>
      </c>
      <c r="L77" s="65">
        <f t="shared" si="11"/>
        <v>0</v>
      </c>
      <c r="M77" s="64">
        <f>SUM(M69:M73)</f>
        <v>35</v>
      </c>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row>
    <row r="78" spans="1:119" x14ac:dyDescent="0.2">
      <c r="A78" s="63"/>
      <c r="B78" s="10"/>
      <c r="C78" s="10"/>
      <c r="D78" s="10"/>
      <c r="E78" s="10"/>
      <c r="F78" s="10"/>
      <c r="G78" s="10"/>
      <c r="H78" s="10"/>
      <c r="I78" s="10"/>
      <c r="J78" s="10"/>
      <c r="K78" s="10"/>
      <c r="L78" s="10"/>
      <c r="M78" s="20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row>
    <row r="79" spans="1:119" ht="16" thickBot="1" x14ac:dyDescent="0.25">
      <c r="A79" s="63"/>
      <c r="B79" s="10"/>
      <c r="C79" s="10"/>
      <c r="D79" s="10"/>
      <c r="E79" s="10"/>
      <c r="F79" s="10"/>
      <c r="G79" s="10"/>
      <c r="H79" s="10"/>
      <c r="I79" s="10"/>
      <c r="J79" s="10"/>
      <c r="K79" s="10"/>
      <c r="L79" s="10"/>
      <c r="M79" s="201"/>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row>
    <row r="80" spans="1:119" ht="17" thickBot="1" x14ac:dyDescent="0.25">
      <c r="A80" s="63"/>
      <c r="B80" s="284" t="s">
        <v>73</v>
      </c>
      <c r="C80" s="285"/>
      <c r="D80" s="285"/>
      <c r="E80" s="285"/>
      <c r="F80" s="285"/>
      <c r="G80" s="285"/>
      <c r="H80" s="285"/>
      <c r="I80" s="285"/>
      <c r="J80" s="285"/>
      <c r="K80" s="285"/>
      <c r="L80" s="286"/>
      <c r="M80" s="201"/>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row>
    <row r="81" spans="1:119" ht="33" thickBot="1" x14ac:dyDescent="0.25">
      <c r="A81" s="115" t="s">
        <v>40</v>
      </c>
      <c r="B81" s="165" t="s">
        <v>62</v>
      </c>
      <c r="C81" s="166" t="s">
        <v>69</v>
      </c>
      <c r="D81" s="166" t="s">
        <v>70</v>
      </c>
      <c r="E81" s="166" t="s">
        <v>88</v>
      </c>
      <c r="F81" s="166" t="s">
        <v>61</v>
      </c>
      <c r="G81" s="166" t="s">
        <v>63</v>
      </c>
      <c r="H81" s="166" t="s">
        <v>78</v>
      </c>
      <c r="I81" s="166" t="s">
        <v>86</v>
      </c>
      <c r="J81" s="166" t="s">
        <v>71</v>
      </c>
      <c r="K81" s="166" t="s">
        <v>72</v>
      </c>
      <c r="L81" s="167" t="s">
        <v>3</v>
      </c>
      <c r="M81" s="14" t="s">
        <v>9</v>
      </c>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row>
    <row r="82" spans="1:119" x14ac:dyDescent="0.2">
      <c r="A82" s="15" t="s">
        <v>4</v>
      </c>
      <c r="B82" s="77"/>
      <c r="C82" s="78"/>
      <c r="D82" s="78"/>
      <c r="E82" s="78"/>
      <c r="F82" s="78"/>
      <c r="G82" s="78"/>
      <c r="H82" s="78"/>
      <c r="I82" s="78"/>
      <c r="J82" s="79"/>
      <c r="K82" s="79"/>
      <c r="L82" s="79"/>
      <c r="M82" s="69">
        <f t="shared" ref="M82:M89" si="12">SUM(B82:L82)</f>
        <v>0</v>
      </c>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row>
    <row r="83" spans="1:119" x14ac:dyDescent="0.2">
      <c r="A83" s="16" t="s">
        <v>5</v>
      </c>
      <c r="B83" s="80"/>
      <c r="C83" s="81"/>
      <c r="D83" s="81"/>
      <c r="E83" s="81"/>
      <c r="F83" s="81"/>
      <c r="G83" s="81"/>
      <c r="H83" s="81"/>
      <c r="I83" s="81"/>
      <c r="J83" s="82"/>
      <c r="K83" s="82"/>
      <c r="L83" s="82"/>
      <c r="M83" s="70">
        <f t="shared" si="12"/>
        <v>0</v>
      </c>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row>
    <row r="84" spans="1:119" x14ac:dyDescent="0.2">
      <c r="A84" s="16" t="s">
        <v>6</v>
      </c>
      <c r="B84" s="80"/>
      <c r="C84" s="81"/>
      <c r="D84" s="81"/>
      <c r="E84" s="81"/>
      <c r="F84" s="81"/>
      <c r="G84" s="81"/>
      <c r="H84" s="81"/>
      <c r="I84" s="81"/>
      <c r="J84" s="82"/>
      <c r="K84" s="82"/>
      <c r="L84" s="82"/>
      <c r="M84" s="70">
        <f t="shared" si="12"/>
        <v>0</v>
      </c>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row>
    <row r="85" spans="1:119" x14ac:dyDescent="0.2">
      <c r="A85" s="16" t="s">
        <v>7</v>
      </c>
      <c r="B85" s="80"/>
      <c r="C85" s="81"/>
      <c r="D85" s="81"/>
      <c r="E85" s="81"/>
      <c r="F85" s="81"/>
      <c r="G85" s="81"/>
      <c r="H85" s="81"/>
      <c r="I85" s="81"/>
      <c r="J85" s="82"/>
      <c r="K85" s="82"/>
      <c r="L85" s="82"/>
      <c r="M85" s="70">
        <f t="shared" si="12"/>
        <v>0</v>
      </c>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row>
    <row r="86" spans="1:119" x14ac:dyDescent="0.2">
      <c r="A86" s="44" t="s">
        <v>8</v>
      </c>
      <c r="B86" s="122"/>
      <c r="C86" s="83"/>
      <c r="D86" s="83"/>
      <c r="E86" s="83"/>
      <c r="F86" s="83"/>
      <c r="G86" s="83"/>
      <c r="H86" s="83"/>
      <c r="I86" s="83"/>
      <c r="J86" s="123"/>
      <c r="K86" s="123"/>
      <c r="L86" s="123"/>
      <c r="M86" s="71">
        <f t="shared" si="12"/>
        <v>0</v>
      </c>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row>
    <row r="87" spans="1:119" x14ac:dyDescent="0.2">
      <c r="A87" s="120" t="s">
        <v>64</v>
      </c>
      <c r="B87" s="116"/>
      <c r="C87" s="81"/>
      <c r="D87" s="81"/>
      <c r="E87" s="81"/>
      <c r="F87" s="81"/>
      <c r="G87" s="81"/>
      <c r="H87" s="81"/>
      <c r="I87" s="81"/>
      <c r="J87" s="82"/>
      <c r="K87" s="82"/>
      <c r="L87" s="117"/>
      <c r="M87" s="70">
        <f t="shared" si="12"/>
        <v>0</v>
      </c>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row>
    <row r="88" spans="1:119" x14ac:dyDescent="0.2">
      <c r="A88" s="120" t="s">
        <v>65</v>
      </c>
      <c r="B88" s="116"/>
      <c r="C88" s="81"/>
      <c r="D88" s="81"/>
      <c r="E88" s="81"/>
      <c r="F88" s="81"/>
      <c r="G88" s="81"/>
      <c r="H88" s="81"/>
      <c r="I88" s="81"/>
      <c r="J88" s="82"/>
      <c r="K88" s="82"/>
      <c r="L88" s="117"/>
      <c r="M88" s="70">
        <f t="shared" si="12"/>
        <v>0</v>
      </c>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row>
    <row r="89" spans="1:119" ht="16" thickBot="1" x14ac:dyDescent="0.25">
      <c r="A89" s="121" t="s">
        <v>66</v>
      </c>
      <c r="B89" s="118"/>
      <c r="C89" s="84"/>
      <c r="D89" s="84"/>
      <c r="E89" s="84"/>
      <c r="F89" s="84"/>
      <c r="G89" s="84"/>
      <c r="H89" s="84"/>
      <c r="I89" s="84"/>
      <c r="J89" s="160"/>
      <c r="K89" s="160"/>
      <c r="L89" s="119"/>
      <c r="M89" s="70">
        <f t="shared" si="12"/>
        <v>0</v>
      </c>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row>
    <row r="90" spans="1:119" ht="16" thickBot="1" x14ac:dyDescent="0.25">
      <c r="A90" s="11" t="s">
        <v>35</v>
      </c>
      <c r="B90" s="8">
        <f>SUM(B82:B89)</f>
        <v>0</v>
      </c>
      <c r="C90" s="9">
        <f t="shared" ref="C90:L90" si="13">SUM(C82:C89)</f>
        <v>0</v>
      </c>
      <c r="D90" s="9">
        <f t="shared" si="13"/>
        <v>0</v>
      </c>
      <c r="E90" s="9">
        <f t="shared" si="13"/>
        <v>0</v>
      </c>
      <c r="F90" s="9">
        <f t="shared" si="13"/>
        <v>0</v>
      </c>
      <c r="G90" s="9">
        <f t="shared" si="13"/>
        <v>0</v>
      </c>
      <c r="H90" s="9">
        <f t="shared" si="13"/>
        <v>0</v>
      </c>
      <c r="I90" s="9">
        <f t="shared" si="13"/>
        <v>0</v>
      </c>
      <c r="J90" s="65">
        <f t="shared" si="13"/>
        <v>0</v>
      </c>
      <c r="K90" s="65">
        <f t="shared" si="13"/>
        <v>0</v>
      </c>
      <c r="L90" s="65">
        <f t="shared" si="13"/>
        <v>0</v>
      </c>
      <c r="M90" s="64">
        <f>SUM(M82:M86)</f>
        <v>0</v>
      </c>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row>
    <row r="91" spans="1:119" x14ac:dyDescent="0.2">
      <c r="A91" s="63"/>
      <c r="B91" s="10"/>
      <c r="C91" s="10"/>
      <c r="D91" s="10"/>
      <c r="E91" s="10"/>
      <c r="F91" s="10"/>
      <c r="G91" s="10"/>
      <c r="H91" s="10"/>
      <c r="I91" s="10"/>
      <c r="J91" s="10"/>
      <c r="K91" s="10"/>
      <c r="L91" s="10"/>
      <c r="M91" s="20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row>
    <row r="92" spans="1:119" ht="16" thickBot="1" x14ac:dyDescent="0.25">
      <c r="A92" s="63"/>
      <c r="B92" s="10"/>
      <c r="C92" s="10"/>
      <c r="D92" s="10"/>
      <c r="E92" s="10"/>
      <c r="F92" s="10"/>
      <c r="G92" s="10"/>
      <c r="H92" s="10"/>
      <c r="I92" s="10"/>
      <c r="J92" s="10"/>
      <c r="K92" s="10"/>
      <c r="L92" s="10"/>
      <c r="M92" s="201"/>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row>
    <row r="93" spans="1:119" ht="17" thickBot="1" x14ac:dyDescent="0.25">
      <c r="A93" s="63"/>
      <c r="B93" s="284" t="s">
        <v>74</v>
      </c>
      <c r="C93" s="285"/>
      <c r="D93" s="285"/>
      <c r="E93" s="285"/>
      <c r="F93" s="285"/>
      <c r="G93" s="285"/>
      <c r="H93" s="285"/>
      <c r="I93" s="285"/>
      <c r="J93" s="285"/>
      <c r="K93" s="285"/>
      <c r="L93" s="286"/>
      <c r="M93" s="201"/>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row>
    <row r="94" spans="1:119" ht="33" thickBot="1" x14ac:dyDescent="0.25">
      <c r="A94" s="115" t="s">
        <v>40</v>
      </c>
      <c r="B94" s="165" t="s">
        <v>62</v>
      </c>
      <c r="C94" s="166" t="s">
        <v>69</v>
      </c>
      <c r="D94" s="166" t="s">
        <v>70</v>
      </c>
      <c r="E94" s="166" t="s">
        <v>88</v>
      </c>
      <c r="F94" s="166" t="s">
        <v>61</v>
      </c>
      <c r="G94" s="166" t="s">
        <v>63</v>
      </c>
      <c r="H94" s="166" t="s">
        <v>78</v>
      </c>
      <c r="I94" s="166" t="s">
        <v>86</v>
      </c>
      <c r="J94" s="166" t="s">
        <v>71</v>
      </c>
      <c r="K94" s="166" t="s">
        <v>72</v>
      </c>
      <c r="L94" s="167" t="s">
        <v>3</v>
      </c>
      <c r="M94" s="14" t="s">
        <v>9</v>
      </c>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row>
    <row r="95" spans="1:119" x14ac:dyDescent="0.2">
      <c r="A95" s="15" t="s">
        <v>4</v>
      </c>
      <c r="B95" s="77"/>
      <c r="C95" s="78"/>
      <c r="D95" s="78"/>
      <c r="E95" s="78"/>
      <c r="F95" s="78"/>
      <c r="G95" s="78"/>
      <c r="H95" s="78"/>
      <c r="I95" s="78"/>
      <c r="J95" s="79"/>
      <c r="K95" s="79"/>
      <c r="L95" s="79"/>
      <c r="M95" s="69">
        <f t="shared" ref="M95:M102" si="14">SUM(B95:L95)</f>
        <v>0</v>
      </c>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row>
    <row r="96" spans="1:119" x14ac:dyDescent="0.2">
      <c r="A96" s="16" t="s">
        <v>5</v>
      </c>
      <c r="B96" s="80"/>
      <c r="C96" s="81"/>
      <c r="D96" s="81"/>
      <c r="E96" s="81"/>
      <c r="F96" s="81"/>
      <c r="G96" s="81"/>
      <c r="H96" s="81"/>
      <c r="I96" s="81"/>
      <c r="J96" s="82"/>
      <c r="K96" s="82"/>
      <c r="L96" s="82"/>
      <c r="M96" s="70">
        <f t="shared" si="14"/>
        <v>0</v>
      </c>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row>
    <row r="97" spans="1:119" x14ac:dyDescent="0.2">
      <c r="A97" s="16" t="s">
        <v>6</v>
      </c>
      <c r="B97" s="80"/>
      <c r="C97" s="81"/>
      <c r="D97" s="81"/>
      <c r="E97" s="81"/>
      <c r="F97" s="81"/>
      <c r="G97" s="81"/>
      <c r="H97" s="81"/>
      <c r="I97" s="81"/>
      <c r="J97" s="82"/>
      <c r="K97" s="82"/>
      <c r="L97" s="82"/>
      <c r="M97" s="70">
        <f t="shared" si="14"/>
        <v>0</v>
      </c>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row>
    <row r="98" spans="1:119" x14ac:dyDescent="0.2">
      <c r="A98" s="16" t="s">
        <v>7</v>
      </c>
      <c r="B98" s="80"/>
      <c r="C98" s="81"/>
      <c r="D98" s="81"/>
      <c r="E98" s="81"/>
      <c r="F98" s="81"/>
      <c r="G98" s="81"/>
      <c r="H98" s="81"/>
      <c r="I98" s="81"/>
      <c r="J98" s="82"/>
      <c r="K98" s="82"/>
      <c r="L98" s="82"/>
      <c r="M98" s="70">
        <f t="shared" si="14"/>
        <v>0</v>
      </c>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row>
    <row r="99" spans="1:119" x14ac:dyDescent="0.2">
      <c r="A99" s="44" t="s">
        <v>8</v>
      </c>
      <c r="B99" s="122"/>
      <c r="C99" s="83"/>
      <c r="D99" s="83"/>
      <c r="E99" s="83"/>
      <c r="F99" s="83"/>
      <c r="G99" s="83"/>
      <c r="H99" s="83"/>
      <c r="I99" s="83"/>
      <c r="J99" s="123"/>
      <c r="K99" s="123"/>
      <c r="L99" s="123"/>
      <c r="M99" s="71">
        <f t="shared" si="14"/>
        <v>0</v>
      </c>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row>
    <row r="100" spans="1:119" x14ac:dyDescent="0.2">
      <c r="A100" s="120" t="s">
        <v>64</v>
      </c>
      <c r="B100" s="116"/>
      <c r="C100" s="81"/>
      <c r="D100" s="81"/>
      <c r="E100" s="81"/>
      <c r="F100" s="81"/>
      <c r="G100" s="81"/>
      <c r="H100" s="81"/>
      <c r="I100" s="81"/>
      <c r="J100" s="82"/>
      <c r="K100" s="82"/>
      <c r="L100" s="117"/>
      <c r="M100" s="70">
        <f t="shared" si="14"/>
        <v>0</v>
      </c>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row>
    <row r="101" spans="1:119" x14ac:dyDescent="0.2">
      <c r="A101" s="120" t="s">
        <v>65</v>
      </c>
      <c r="B101" s="116"/>
      <c r="C101" s="81"/>
      <c r="D101" s="81"/>
      <c r="E101" s="81"/>
      <c r="F101" s="81"/>
      <c r="G101" s="81"/>
      <c r="H101" s="81"/>
      <c r="I101" s="81"/>
      <c r="J101" s="82"/>
      <c r="K101" s="82"/>
      <c r="L101" s="117"/>
      <c r="M101" s="70">
        <f t="shared" si="14"/>
        <v>0</v>
      </c>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row>
    <row r="102" spans="1:119" ht="16" thickBot="1" x14ac:dyDescent="0.25">
      <c r="A102" s="121" t="s">
        <v>66</v>
      </c>
      <c r="B102" s="118"/>
      <c r="C102" s="84"/>
      <c r="D102" s="84"/>
      <c r="E102" s="84"/>
      <c r="F102" s="84"/>
      <c r="G102" s="84"/>
      <c r="H102" s="84"/>
      <c r="I102" s="84"/>
      <c r="J102" s="160"/>
      <c r="K102" s="160"/>
      <c r="L102" s="119"/>
      <c r="M102" s="70">
        <f t="shared" si="14"/>
        <v>0</v>
      </c>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row>
    <row r="103" spans="1:119" ht="16" thickBot="1" x14ac:dyDescent="0.25">
      <c r="A103" s="11" t="s">
        <v>35</v>
      </c>
      <c r="B103" s="8">
        <f>SUM(B95:B102)</f>
        <v>0</v>
      </c>
      <c r="C103" s="8">
        <f t="shared" ref="C103:L103" si="15">SUM(C95:C102)</f>
        <v>0</v>
      </c>
      <c r="D103" s="8">
        <f t="shared" si="15"/>
        <v>0</v>
      </c>
      <c r="E103" s="8">
        <f t="shared" si="15"/>
        <v>0</v>
      </c>
      <c r="F103" s="8">
        <f t="shared" si="15"/>
        <v>0</v>
      </c>
      <c r="G103" s="8">
        <f t="shared" si="15"/>
        <v>0</v>
      </c>
      <c r="H103" s="8">
        <f t="shared" si="15"/>
        <v>0</v>
      </c>
      <c r="I103" s="8">
        <f t="shared" si="15"/>
        <v>0</v>
      </c>
      <c r="J103" s="8">
        <f t="shared" si="15"/>
        <v>0</v>
      </c>
      <c r="K103" s="8">
        <f t="shared" si="15"/>
        <v>0</v>
      </c>
      <c r="L103" s="8">
        <f t="shared" si="15"/>
        <v>0</v>
      </c>
      <c r="M103" s="64">
        <f>SUM(M95:M99)</f>
        <v>0</v>
      </c>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row>
    <row r="104" spans="1:119" ht="16" thickBot="1" x14ac:dyDescent="0.25">
      <c r="A104" s="204"/>
      <c r="B104" s="205"/>
      <c r="C104" s="205"/>
      <c r="D104" s="205"/>
      <c r="E104" s="205"/>
      <c r="F104" s="205"/>
      <c r="G104" s="205"/>
      <c r="H104" s="205"/>
      <c r="I104" s="205"/>
      <c r="J104" s="205"/>
      <c r="K104" s="205"/>
      <c r="L104" s="205"/>
      <c r="M104" s="206"/>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row>
    <row r="105" spans="1:119" x14ac:dyDescent="0.2">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row>
    <row r="106" spans="1:119" x14ac:dyDescent="0.2">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row>
    <row r="107" spans="1:119" x14ac:dyDescent="0.2">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row>
    <row r="108" spans="1:119" x14ac:dyDescent="0.2">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row>
    <row r="109" spans="1:119" x14ac:dyDescent="0.2">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row>
    <row r="110" spans="1:119" x14ac:dyDescent="0.2">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row>
    <row r="111" spans="1:119" x14ac:dyDescent="0.2">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row>
    <row r="112" spans="1:119" x14ac:dyDescent="0.2">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row>
    <row r="113" spans="14:119" x14ac:dyDescent="0.2">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row>
    <row r="114" spans="14:119" x14ac:dyDescent="0.2">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row>
    <row r="115" spans="14:119" x14ac:dyDescent="0.2">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row>
    <row r="116" spans="14:119" x14ac:dyDescent="0.2">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row>
    <row r="117" spans="14:119" x14ac:dyDescent="0.2">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row>
    <row r="118" spans="14:119" x14ac:dyDescent="0.2">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row>
    <row r="119" spans="14:119" x14ac:dyDescent="0.2">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row>
    <row r="120" spans="14:119" x14ac:dyDescent="0.2">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row>
    <row r="121" spans="14:119" x14ac:dyDescent="0.2">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row>
    <row r="122" spans="14:119" x14ac:dyDescent="0.2">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row>
    <row r="123" spans="14:119" x14ac:dyDescent="0.2">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row>
    <row r="124" spans="14:119" x14ac:dyDescent="0.2">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row>
    <row r="125" spans="14:119" x14ac:dyDescent="0.2">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row>
    <row r="126" spans="14:119" x14ac:dyDescent="0.2">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row>
    <row r="127" spans="14:119" x14ac:dyDescent="0.2">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row>
    <row r="128" spans="14:119" x14ac:dyDescent="0.2">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row>
    <row r="129" spans="14:119" x14ac:dyDescent="0.2">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row>
    <row r="130" spans="14:119" x14ac:dyDescent="0.2">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row>
    <row r="131" spans="14:119" x14ac:dyDescent="0.2">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row>
    <row r="132" spans="14:119" x14ac:dyDescent="0.2">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row>
    <row r="133" spans="14:119" x14ac:dyDescent="0.2">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row>
    <row r="134" spans="14:119" x14ac:dyDescent="0.2">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row>
    <row r="135" spans="14:119" x14ac:dyDescent="0.2">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row>
    <row r="136" spans="14:119" x14ac:dyDescent="0.2">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row>
    <row r="137" spans="14:119" x14ac:dyDescent="0.2">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row>
    <row r="138" spans="14:119" x14ac:dyDescent="0.2">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row>
    <row r="139" spans="14:119" x14ac:dyDescent="0.2">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row>
    <row r="140" spans="14:119" x14ac:dyDescent="0.2">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row>
    <row r="141" spans="14:119" x14ac:dyDescent="0.2">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row>
    <row r="142" spans="14:119" x14ac:dyDescent="0.2">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row>
    <row r="143" spans="14:119" x14ac:dyDescent="0.2">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row>
    <row r="144" spans="14:119" x14ac:dyDescent="0.2">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row>
    <row r="145" spans="14:119" x14ac:dyDescent="0.2">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row>
    <row r="146" spans="14:119" x14ac:dyDescent="0.2">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row>
    <row r="147" spans="14:119" x14ac:dyDescent="0.2">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row>
    <row r="148" spans="14:119" x14ac:dyDescent="0.2">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row>
    <row r="149" spans="14:119" x14ac:dyDescent="0.2">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row>
    <row r="150" spans="14:119" x14ac:dyDescent="0.2">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row>
    <row r="151" spans="14:119" x14ac:dyDescent="0.2">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row>
    <row r="152" spans="14:119" x14ac:dyDescent="0.2">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row>
    <row r="153" spans="14:119" x14ac:dyDescent="0.2">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row>
    <row r="154" spans="14:119" x14ac:dyDescent="0.2">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row>
    <row r="155" spans="14:119" x14ac:dyDescent="0.2">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row>
    <row r="156" spans="14:119" x14ac:dyDescent="0.2">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row>
    <row r="157" spans="14:119" x14ac:dyDescent="0.2">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row>
    <row r="158" spans="14:119" x14ac:dyDescent="0.2">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row>
    <row r="159" spans="14:119" x14ac:dyDescent="0.2">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row>
    <row r="160" spans="14:119" x14ac:dyDescent="0.2">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row>
    <row r="161" spans="14:119" x14ac:dyDescent="0.2">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row>
    <row r="162" spans="14:119" x14ac:dyDescent="0.2">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row>
    <row r="163" spans="14:119" x14ac:dyDescent="0.2">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row>
    <row r="164" spans="14:119" x14ac:dyDescent="0.2">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row>
    <row r="165" spans="14:119" x14ac:dyDescent="0.2">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row>
    <row r="166" spans="14:119" x14ac:dyDescent="0.2">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row>
    <row r="167" spans="14:119" x14ac:dyDescent="0.2">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row>
    <row r="168" spans="14:119" x14ac:dyDescent="0.2">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row>
    <row r="169" spans="14:119" x14ac:dyDescent="0.2">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row>
    <row r="170" spans="14:119" x14ac:dyDescent="0.2">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row>
    <row r="171" spans="14:119" x14ac:dyDescent="0.2">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row>
    <row r="172" spans="14:119" x14ac:dyDescent="0.2">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row>
    <row r="173" spans="14:119" x14ac:dyDescent="0.2">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row>
    <row r="174" spans="14:119" x14ac:dyDescent="0.2">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row>
    <row r="175" spans="14:119" x14ac:dyDescent="0.2">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row>
    <row r="176" spans="14:119" x14ac:dyDescent="0.2">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row>
    <row r="177" spans="14:119" x14ac:dyDescent="0.2">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row>
    <row r="178" spans="14:119" x14ac:dyDescent="0.2">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row>
    <row r="179" spans="14:119" x14ac:dyDescent="0.2">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row>
    <row r="180" spans="14:119" x14ac:dyDescent="0.2">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row>
    <row r="181" spans="14:119" x14ac:dyDescent="0.2">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row>
    <row r="182" spans="14:119" x14ac:dyDescent="0.2">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row>
    <row r="183" spans="14:119" x14ac:dyDescent="0.2">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row>
    <row r="184" spans="14:119" x14ac:dyDescent="0.2">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row>
    <row r="185" spans="14:119" x14ac:dyDescent="0.2">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row>
    <row r="186" spans="14:119" x14ac:dyDescent="0.2">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row>
    <row r="187" spans="14:119" x14ac:dyDescent="0.2">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row>
    <row r="188" spans="14:119" x14ac:dyDescent="0.2">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row>
    <row r="189" spans="14:119" x14ac:dyDescent="0.2">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row>
    <row r="190" spans="14:119" x14ac:dyDescent="0.2">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row>
    <row r="191" spans="14:119" x14ac:dyDescent="0.2">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row>
    <row r="192" spans="14:119" x14ac:dyDescent="0.2">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row>
    <row r="193" spans="14:119" x14ac:dyDescent="0.2">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row>
    <row r="194" spans="14:119" x14ac:dyDescent="0.2">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row>
    <row r="195" spans="14:119" x14ac:dyDescent="0.2">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row>
    <row r="196" spans="14:119" x14ac:dyDescent="0.2">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row>
    <row r="197" spans="14:119" x14ac:dyDescent="0.2">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row>
    <row r="198" spans="14:119" x14ac:dyDescent="0.2">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row>
  </sheetData>
  <protectedRanges>
    <protectedRange sqref="B4:L11 B17:L24 B30:L37 B43:L50 B69:L76 B82:L89 B95:L102 B56:L63" name="Range1"/>
  </protectedRanges>
  <mergeCells count="8">
    <mergeCell ref="B80:L80"/>
    <mergeCell ref="B93:L93"/>
    <mergeCell ref="B54:L54"/>
    <mergeCell ref="B67:L67"/>
    <mergeCell ref="B2:L2"/>
    <mergeCell ref="B15:L15"/>
    <mergeCell ref="B28:L28"/>
    <mergeCell ref="B41:L41"/>
  </mergeCells>
  <phoneticPr fontId="17" type="noConversion"/>
  <pageMargins left="0.51181102362204722" right="0.5118110236220472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zoomScale="90" zoomScaleNormal="90" workbookViewId="0">
      <selection sqref="A1:J2"/>
    </sheetView>
  </sheetViews>
  <sheetFormatPr baseColWidth="10" defaultColWidth="8.83203125" defaultRowHeight="15" x14ac:dyDescent="0.2"/>
  <cols>
    <col min="1" max="1" width="20.6640625" bestFit="1" customWidth="1"/>
    <col min="2" max="2" width="30.6640625" bestFit="1" customWidth="1"/>
    <col min="3" max="3" width="10.5" bestFit="1" customWidth="1"/>
    <col min="9" max="9" width="9.5" customWidth="1"/>
    <col min="11" max="11" width="13.1640625" bestFit="1" customWidth="1"/>
    <col min="12" max="12" width="27.6640625" bestFit="1" customWidth="1"/>
  </cols>
  <sheetData>
    <row r="1" spans="1:10" ht="15" customHeight="1" x14ac:dyDescent="0.2">
      <c r="A1" s="287" t="s">
        <v>98</v>
      </c>
      <c r="B1" s="288"/>
      <c r="C1" s="288"/>
      <c r="D1" s="288"/>
      <c r="E1" s="288"/>
      <c r="F1" s="288"/>
      <c r="G1" s="288"/>
      <c r="H1" s="288"/>
      <c r="I1" s="288"/>
      <c r="J1" s="288"/>
    </row>
    <row r="2" spans="1:10" ht="15.75" customHeight="1" x14ac:dyDescent="0.2">
      <c r="A2" s="288"/>
      <c r="B2" s="288"/>
      <c r="C2" s="288"/>
      <c r="D2" s="288"/>
      <c r="E2" s="288"/>
      <c r="F2" s="288"/>
      <c r="G2" s="288"/>
      <c r="H2" s="288"/>
      <c r="I2" s="288"/>
      <c r="J2" s="288"/>
    </row>
    <row r="3" spans="1:10" x14ac:dyDescent="0.2">
      <c r="A3" s="18"/>
      <c r="B3" s="10"/>
      <c r="C3" s="10"/>
      <c r="D3" s="10"/>
      <c r="E3" s="4"/>
      <c r="F3" s="19" t="s">
        <v>36</v>
      </c>
      <c r="G3" s="10" t="s">
        <v>37</v>
      </c>
      <c r="H3" s="10"/>
      <c r="I3" s="4"/>
      <c r="J3" s="4"/>
    </row>
    <row r="4" spans="1:10" x14ac:dyDescent="0.2">
      <c r="A4" s="18"/>
      <c r="B4" s="18"/>
      <c r="C4" s="10"/>
      <c r="D4" s="10"/>
      <c r="E4" s="4"/>
      <c r="F4" s="10"/>
      <c r="G4" s="10" t="s">
        <v>39</v>
      </c>
      <c r="H4" s="10"/>
      <c r="I4" s="4"/>
      <c r="J4" s="4"/>
    </row>
    <row r="5" spans="1:10" x14ac:dyDescent="0.2">
      <c r="A5" s="4"/>
      <c r="B5" s="4"/>
      <c r="C5" s="4"/>
      <c r="D5" s="4"/>
      <c r="E5" s="4"/>
      <c r="F5" s="4"/>
      <c r="G5" s="4"/>
      <c r="H5" s="4"/>
      <c r="I5" s="4"/>
      <c r="J5" s="4"/>
    </row>
    <row r="6" spans="1:10" ht="17" x14ac:dyDescent="0.25">
      <c r="A6" s="18" t="s">
        <v>38</v>
      </c>
      <c r="B6" s="225" t="s">
        <v>77</v>
      </c>
      <c r="C6" s="4"/>
      <c r="D6" s="4"/>
      <c r="E6" s="4"/>
      <c r="F6" s="4"/>
      <c r="G6" s="4"/>
      <c r="H6" s="4"/>
      <c r="I6" s="4"/>
      <c r="J6" s="4"/>
    </row>
    <row r="7" spans="1:10" x14ac:dyDescent="0.2">
      <c r="A7" s="20">
        <v>10</v>
      </c>
      <c r="B7" s="21">
        <f>4*POWER(10,-5)*(POWER(A7,2.6025))</f>
        <v>1.6016218733221867E-2</v>
      </c>
      <c r="C7" s="32"/>
      <c r="D7" s="4"/>
      <c r="E7" s="4"/>
      <c r="F7" s="4"/>
      <c r="G7" s="4"/>
      <c r="H7" s="4"/>
      <c r="I7" s="4"/>
      <c r="J7" s="4"/>
    </row>
    <row r="8" spans="1:10" x14ac:dyDescent="0.2">
      <c r="A8" s="20">
        <v>30</v>
      </c>
      <c r="B8" s="21">
        <f>4*POWER(10,-5)*(POWER(A8,2.6025))</f>
        <v>0.27942679968047723</v>
      </c>
      <c r="C8" s="32"/>
      <c r="D8" s="4"/>
      <c r="E8" s="4"/>
      <c r="F8" s="4"/>
      <c r="G8" s="4"/>
      <c r="H8" s="4"/>
      <c r="I8" s="4"/>
      <c r="J8" s="4"/>
    </row>
    <row r="9" spans="1:10" x14ac:dyDescent="0.2">
      <c r="A9" s="20">
        <v>50</v>
      </c>
      <c r="B9" s="21">
        <f t="shared" ref="B9:B14" si="0">4*POWER(10,-5)*(POWER(A9,2.6025))</f>
        <v>1.0559161384419953</v>
      </c>
      <c r="C9" s="32"/>
      <c r="D9" s="4"/>
      <c r="E9" s="4"/>
      <c r="F9" s="4"/>
      <c r="G9" s="4"/>
      <c r="H9" s="4"/>
      <c r="I9" s="4"/>
      <c r="J9" s="4"/>
    </row>
    <row r="10" spans="1:10" x14ac:dyDescent="0.2">
      <c r="A10" s="20">
        <v>70</v>
      </c>
      <c r="B10" s="21">
        <f t="shared" si="0"/>
        <v>2.534706277796464</v>
      </c>
      <c r="C10" s="32"/>
      <c r="D10" s="10"/>
      <c r="E10" s="10"/>
      <c r="F10" s="10"/>
      <c r="G10" s="10"/>
      <c r="H10" s="10"/>
      <c r="I10" s="10"/>
      <c r="J10" s="4"/>
    </row>
    <row r="11" spans="1:10" x14ac:dyDescent="0.2">
      <c r="A11" s="20">
        <v>90</v>
      </c>
      <c r="B11" s="21">
        <f t="shared" si="0"/>
        <v>4.8750168613591942</v>
      </c>
      <c r="C11" s="32"/>
      <c r="D11" s="257" t="s">
        <v>97</v>
      </c>
      <c r="E11" s="258"/>
      <c r="F11" s="258"/>
      <c r="G11" s="258"/>
      <c r="H11" s="258"/>
      <c r="I11" s="259"/>
      <c r="J11" s="4"/>
    </row>
    <row r="12" spans="1:10" ht="14.5" customHeight="1" x14ac:dyDescent="0.2">
      <c r="A12" s="20">
        <v>110</v>
      </c>
      <c r="B12" s="21">
        <f t="shared" si="0"/>
        <v>8.2183466233460756</v>
      </c>
      <c r="C12" s="32"/>
      <c r="D12" s="289" t="s">
        <v>96</v>
      </c>
      <c r="E12" s="290"/>
      <c r="F12" s="290"/>
      <c r="G12" s="290"/>
      <c r="H12" s="290"/>
      <c r="I12" s="291"/>
      <c r="J12" s="4"/>
    </row>
    <row r="13" spans="1:10" x14ac:dyDescent="0.2">
      <c r="A13" s="20">
        <v>130</v>
      </c>
      <c r="B13" s="21">
        <f t="shared" si="0"/>
        <v>12.693972867569219</v>
      </c>
      <c r="C13" s="32"/>
      <c r="D13" s="292"/>
      <c r="E13" s="293"/>
      <c r="F13" s="293"/>
      <c r="G13" s="293"/>
      <c r="H13" s="293"/>
      <c r="I13" s="294"/>
      <c r="J13" s="4"/>
    </row>
    <row r="14" spans="1:10" x14ac:dyDescent="0.2">
      <c r="A14" s="20">
        <v>150</v>
      </c>
      <c r="B14" s="21">
        <f t="shared" si="0"/>
        <v>18.42203033127916</v>
      </c>
      <c r="C14" s="32"/>
      <c r="D14" s="4"/>
      <c r="E14" s="4"/>
      <c r="F14" s="4"/>
      <c r="G14" s="4"/>
      <c r="H14" s="4"/>
      <c r="I14" s="4"/>
      <c r="J14" s="4"/>
    </row>
    <row r="15" spans="1:10" x14ac:dyDescent="0.2">
      <c r="A15" s="4"/>
      <c r="B15" s="4"/>
      <c r="C15" s="4"/>
      <c r="D15" s="4"/>
      <c r="E15" s="4"/>
      <c r="F15" s="4"/>
      <c r="G15" s="4"/>
      <c r="H15" s="4"/>
      <c r="I15" s="4"/>
      <c r="J15" s="4"/>
    </row>
    <row r="16" spans="1:10" ht="14.5" customHeight="1" x14ac:dyDescent="0.2">
      <c r="A16" s="287" t="s">
        <v>94</v>
      </c>
      <c r="B16" s="288"/>
      <c r="C16" s="288"/>
      <c r="D16" s="288"/>
      <c r="E16" s="288"/>
      <c r="F16" s="288"/>
      <c r="G16" s="288"/>
      <c r="H16" s="288"/>
      <c r="I16" s="288"/>
      <c r="J16" s="288"/>
    </row>
    <row r="17" spans="1:10" ht="14.5" customHeight="1" x14ac:dyDescent="0.2">
      <c r="A17" s="288"/>
      <c r="B17" s="288"/>
      <c r="C17" s="288"/>
      <c r="D17" s="288"/>
      <c r="E17" s="288"/>
      <c r="F17" s="288"/>
      <c r="G17" s="288"/>
      <c r="H17" s="288"/>
      <c r="I17" s="288"/>
      <c r="J17" s="288"/>
    </row>
    <row r="18" spans="1:10" x14ac:dyDescent="0.2">
      <c r="A18" s="18"/>
      <c r="B18" s="10"/>
      <c r="C18" s="10"/>
      <c r="D18" s="10"/>
      <c r="E18" s="4"/>
      <c r="F18" s="19" t="s">
        <v>36</v>
      </c>
      <c r="G18" s="10" t="s">
        <v>37</v>
      </c>
      <c r="H18" s="10"/>
      <c r="I18" s="4"/>
      <c r="J18" s="4"/>
    </row>
    <row r="19" spans="1:10" x14ac:dyDescent="0.2">
      <c r="A19" s="18"/>
      <c r="B19" s="18"/>
      <c r="C19" s="10"/>
      <c r="D19" s="10"/>
      <c r="E19" s="4"/>
      <c r="F19" s="10"/>
      <c r="G19" s="10" t="s">
        <v>39</v>
      </c>
      <c r="H19" s="10"/>
      <c r="I19" s="4"/>
      <c r="J19" s="4"/>
    </row>
    <row r="20" spans="1:10" x14ac:dyDescent="0.2">
      <c r="A20" s="4"/>
      <c r="B20" s="4"/>
      <c r="C20" s="4"/>
      <c r="D20" s="4"/>
      <c r="E20" s="4"/>
      <c r="F20" s="4"/>
      <c r="G20" s="4"/>
      <c r="H20" s="4"/>
      <c r="I20" s="4"/>
      <c r="J20" s="4"/>
    </row>
    <row r="21" spans="1:10" ht="17" x14ac:dyDescent="0.25">
      <c r="A21" s="18" t="s">
        <v>38</v>
      </c>
      <c r="B21" s="225" t="s">
        <v>77</v>
      </c>
      <c r="C21" s="4"/>
      <c r="D21" s="4"/>
      <c r="E21" s="4"/>
      <c r="F21" s="4"/>
      <c r="G21" s="4"/>
      <c r="H21" s="4"/>
      <c r="I21" s="4"/>
      <c r="J21" s="4"/>
    </row>
    <row r="22" spans="1:10" x14ac:dyDescent="0.2">
      <c r="A22" s="20">
        <v>10</v>
      </c>
      <c r="B22" s="21">
        <f>3*POWER(10,-6)*(POWER(A22,3.2887))</f>
        <v>5.8320502155390563E-3</v>
      </c>
      <c r="C22" s="32"/>
      <c r="D22" s="4"/>
      <c r="E22" s="4"/>
      <c r="F22" s="4"/>
      <c r="G22" s="10"/>
      <c r="H22" s="4"/>
      <c r="I22" s="4"/>
      <c r="J22" s="4"/>
    </row>
    <row r="23" spans="1:10" x14ac:dyDescent="0.2">
      <c r="A23" s="20">
        <v>30</v>
      </c>
      <c r="B23" s="21">
        <f t="shared" ref="B23:B29" si="1">3*POWER(10,-6)*(POWER(A23,3.2887))</f>
        <v>0.21623695899287665</v>
      </c>
      <c r="C23" s="32"/>
      <c r="D23" s="4"/>
      <c r="E23" s="4"/>
      <c r="F23" s="4"/>
      <c r="G23" s="4"/>
      <c r="H23" s="4"/>
      <c r="I23" s="4"/>
      <c r="J23" s="4"/>
    </row>
    <row r="24" spans="1:10" x14ac:dyDescent="0.2">
      <c r="A24" s="20">
        <v>50</v>
      </c>
      <c r="B24" s="21">
        <f t="shared" si="1"/>
        <v>1.1601760822659002</v>
      </c>
      <c r="C24" s="32"/>
      <c r="D24" s="4"/>
      <c r="E24" s="4"/>
      <c r="F24" s="4"/>
      <c r="G24" s="4"/>
      <c r="H24" s="4"/>
      <c r="I24" s="4"/>
      <c r="J24" s="4"/>
    </row>
    <row r="25" spans="1:10" x14ac:dyDescent="0.2">
      <c r="A25" s="20">
        <v>70</v>
      </c>
      <c r="B25" s="21">
        <f t="shared" si="1"/>
        <v>3.5082875229778172</v>
      </c>
      <c r="C25" s="32"/>
      <c r="D25" s="4"/>
      <c r="E25" s="4"/>
      <c r="F25" s="4"/>
      <c r="G25" s="4"/>
      <c r="H25" s="4"/>
      <c r="I25" s="4"/>
      <c r="J25" s="4"/>
    </row>
    <row r="26" spans="1:10" x14ac:dyDescent="0.2">
      <c r="A26" s="20">
        <v>90</v>
      </c>
      <c r="B26" s="21">
        <f t="shared" si="1"/>
        <v>8.0174931124397375</v>
      </c>
      <c r="C26" s="32"/>
      <c r="D26" s="4"/>
      <c r="E26" s="4"/>
      <c r="F26" s="4"/>
      <c r="G26" s="4"/>
      <c r="H26" s="4"/>
      <c r="I26" s="4"/>
      <c r="J26" s="4"/>
    </row>
    <row r="27" spans="1:10" x14ac:dyDescent="0.2">
      <c r="A27" s="20">
        <v>110</v>
      </c>
      <c r="B27" s="21">
        <f t="shared" si="1"/>
        <v>15.511342177097177</v>
      </c>
      <c r="C27" s="32"/>
      <c r="D27" s="4"/>
      <c r="E27" s="4"/>
      <c r="F27" s="4"/>
      <c r="G27" s="4"/>
      <c r="H27" s="4"/>
      <c r="I27" s="4"/>
      <c r="J27" s="4"/>
    </row>
    <row r="28" spans="1:10" x14ac:dyDescent="0.2">
      <c r="A28" s="20">
        <v>130</v>
      </c>
      <c r="B28" s="21">
        <f t="shared" si="1"/>
        <v>26.868706382775134</v>
      </c>
      <c r="C28" s="32"/>
      <c r="D28" s="4"/>
      <c r="E28" s="4"/>
      <c r="F28" s="4"/>
      <c r="G28" s="4"/>
      <c r="H28" s="4"/>
      <c r="I28" s="4"/>
      <c r="J28" s="4"/>
    </row>
    <row r="29" spans="1:10" x14ac:dyDescent="0.2">
      <c r="A29" s="20">
        <v>150</v>
      </c>
      <c r="B29" s="21">
        <f t="shared" si="1"/>
        <v>43.016253059175654</v>
      </c>
      <c r="C29" s="32"/>
      <c r="D29" s="4"/>
      <c r="E29" s="4"/>
      <c r="F29" s="4"/>
      <c r="G29" s="4"/>
      <c r="H29" s="4"/>
      <c r="I29" s="4"/>
      <c r="J29" s="4"/>
    </row>
    <row r="30" spans="1:10" x14ac:dyDescent="0.2">
      <c r="A30" s="4"/>
      <c r="B30" s="4"/>
      <c r="C30" s="4"/>
      <c r="D30" s="4"/>
      <c r="E30" s="4"/>
      <c r="F30" s="4"/>
      <c r="G30" s="4"/>
      <c r="H30" s="4"/>
      <c r="I30" s="4"/>
      <c r="J30" s="4"/>
    </row>
    <row r="31" spans="1:10" x14ac:dyDescent="0.2">
      <c r="A31" s="287" t="s">
        <v>95</v>
      </c>
      <c r="B31" s="288"/>
      <c r="C31" s="288"/>
      <c r="D31" s="288"/>
      <c r="E31" s="288"/>
      <c r="F31" s="288"/>
      <c r="G31" s="288"/>
      <c r="H31" s="288"/>
      <c r="I31" s="288"/>
      <c r="J31" s="288"/>
    </row>
    <row r="32" spans="1:10" x14ac:dyDescent="0.2">
      <c r="A32" s="288"/>
      <c r="B32" s="288"/>
      <c r="C32" s="288"/>
      <c r="D32" s="288"/>
      <c r="E32" s="288"/>
      <c r="F32" s="288"/>
      <c r="G32" s="288"/>
      <c r="H32" s="288"/>
      <c r="I32" s="288"/>
      <c r="J32" s="288"/>
    </row>
    <row r="33" spans="1:10" x14ac:dyDescent="0.2">
      <c r="A33" s="18"/>
      <c r="B33" s="10"/>
      <c r="C33" s="10"/>
      <c r="D33" s="10"/>
      <c r="E33" s="4"/>
      <c r="F33" s="19" t="s">
        <v>36</v>
      </c>
      <c r="G33" s="10" t="s">
        <v>37</v>
      </c>
      <c r="H33" s="10"/>
      <c r="I33" s="4"/>
      <c r="J33" s="4"/>
    </row>
    <row r="34" spans="1:10" x14ac:dyDescent="0.2">
      <c r="A34" s="18"/>
      <c r="B34" s="18"/>
      <c r="C34" s="10"/>
      <c r="D34" s="10"/>
      <c r="E34" s="4"/>
      <c r="F34" s="10"/>
      <c r="G34" s="10" t="s">
        <v>39</v>
      </c>
      <c r="H34" s="10"/>
      <c r="I34" s="4"/>
      <c r="J34" s="4"/>
    </row>
    <row r="35" spans="1:10" x14ac:dyDescent="0.2">
      <c r="A35" s="4"/>
      <c r="B35" s="4"/>
      <c r="C35" s="4"/>
      <c r="D35" s="4"/>
      <c r="E35" s="4"/>
      <c r="F35" s="4"/>
      <c r="G35" s="4"/>
      <c r="H35" s="4"/>
      <c r="I35" s="4"/>
      <c r="J35" s="4"/>
    </row>
    <row r="36" spans="1:10" ht="17" x14ac:dyDescent="0.25">
      <c r="A36" s="18" t="s">
        <v>38</v>
      </c>
      <c r="B36" s="225" t="s">
        <v>77</v>
      </c>
      <c r="C36" s="4"/>
      <c r="D36" s="4"/>
      <c r="E36" s="4"/>
      <c r="F36" s="4"/>
      <c r="G36" s="4"/>
      <c r="H36" s="4"/>
      <c r="I36" s="4"/>
      <c r="J36" s="4"/>
    </row>
    <row r="37" spans="1:10" x14ac:dyDescent="0.2">
      <c r="A37" s="20">
        <v>10</v>
      </c>
      <c r="B37" s="21">
        <f>0.0003*POWER(A37,1.9671)</f>
        <v>2.7811297752135825E-2</v>
      </c>
      <c r="C37" s="32">
        <v>3.807676041329143E-2</v>
      </c>
      <c r="D37" s="4"/>
      <c r="E37" s="4"/>
      <c r="F37" s="4"/>
      <c r="G37" s="4"/>
      <c r="H37" s="4"/>
      <c r="I37" s="4"/>
      <c r="J37" s="4"/>
    </row>
    <row r="38" spans="1:10" x14ac:dyDescent="0.2">
      <c r="A38" s="20">
        <v>30</v>
      </c>
      <c r="B38" s="21">
        <f t="shared" ref="B38:B44" si="2">0.0003*POWER(A38,1.9671)</f>
        <v>0.24141623625984251</v>
      </c>
      <c r="C38" s="32">
        <v>0.33472804878931495</v>
      </c>
      <c r="D38" s="4"/>
      <c r="E38" s="4"/>
      <c r="F38" s="4"/>
      <c r="G38" s="4"/>
      <c r="H38" s="4"/>
      <c r="I38" s="4"/>
      <c r="J38" s="4"/>
    </row>
    <row r="39" spans="1:10" x14ac:dyDescent="0.2">
      <c r="A39" s="20">
        <v>50</v>
      </c>
      <c r="B39" s="21">
        <f t="shared" si="2"/>
        <v>0.65942460861710528</v>
      </c>
      <c r="C39" s="32">
        <v>0.91969122312158968</v>
      </c>
      <c r="D39" s="4"/>
      <c r="E39" s="4"/>
      <c r="F39" s="4"/>
      <c r="G39" s="4"/>
      <c r="H39" s="4"/>
      <c r="I39" s="4"/>
      <c r="J39" s="4"/>
    </row>
    <row r="40" spans="1:10" x14ac:dyDescent="0.2">
      <c r="A40" s="20">
        <v>70</v>
      </c>
      <c r="B40" s="21">
        <f t="shared" si="2"/>
        <v>1.278243547856714</v>
      </c>
      <c r="C40" s="32">
        <v>1.7896618207753383</v>
      </c>
      <c r="D40" s="4"/>
      <c r="E40" s="4"/>
      <c r="F40" s="4"/>
      <c r="G40" s="4"/>
      <c r="H40" s="4"/>
      <c r="I40" s="4"/>
      <c r="J40" s="4"/>
    </row>
    <row r="41" spans="1:10" x14ac:dyDescent="0.2">
      <c r="A41" s="20">
        <v>90</v>
      </c>
      <c r="B41" s="21">
        <f t="shared" si="2"/>
        <v>2.0956159489318411</v>
      </c>
      <c r="C41" s="32">
        <v>2.9425525026333741</v>
      </c>
      <c r="D41" s="4"/>
      <c r="E41" s="4"/>
      <c r="F41" s="4"/>
      <c r="G41" s="4"/>
      <c r="H41" s="4"/>
      <c r="I41" s="4"/>
      <c r="J41" s="4"/>
    </row>
    <row r="42" spans="1:10" x14ac:dyDescent="0.2">
      <c r="A42" s="139">
        <v>110</v>
      </c>
      <c r="B42" s="21">
        <f t="shared" si="2"/>
        <v>3.1098884091408148</v>
      </c>
      <c r="C42" s="256">
        <v>4.3768287868908349</v>
      </c>
      <c r="D42" s="113"/>
      <c r="E42" s="113"/>
      <c r="F42" s="113"/>
      <c r="G42" s="113"/>
      <c r="H42" s="113"/>
      <c r="I42" s="113"/>
      <c r="J42" s="113"/>
    </row>
    <row r="43" spans="1:10" x14ac:dyDescent="0.2">
      <c r="A43" s="139">
        <v>130</v>
      </c>
      <c r="B43" s="21">
        <f t="shared" si="2"/>
        <v>4.3197560648123394</v>
      </c>
      <c r="C43" s="256">
        <v>6.0912764217041753</v>
      </c>
      <c r="D43" s="113"/>
      <c r="E43" s="113"/>
      <c r="F43" s="113"/>
      <c r="G43" s="113"/>
      <c r="H43" s="113"/>
      <c r="I43" s="113"/>
      <c r="J43" s="113"/>
    </row>
    <row r="44" spans="1:10" x14ac:dyDescent="0.2">
      <c r="A44" s="139">
        <v>150</v>
      </c>
      <c r="B44" s="21">
        <f t="shared" si="2"/>
        <v>5.7241416250428427</v>
      </c>
      <c r="C44" s="256">
        <v>8.0848907644120018</v>
      </c>
      <c r="D44" s="113"/>
      <c r="E44" s="113"/>
      <c r="F44" s="113"/>
      <c r="G44" s="113"/>
      <c r="H44" s="113"/>
      <c r="I44" s="113"/>
      <c r="J44" s="113"/>
    </row>
  </sheetData>
  <mergeCells count="4">
    <mergeCell ref="A1:J2"/>
    <mergeCell ref="A16:J17"/>
    <mergeCell ref="A31:J32"/>
    <mergeCell ref="D12:I13"/>
  </mergeCells>
  <phoneticPr fontId="17" type="noConversion"/>
  <pageMargins left="0.70866141732283472" right="0.70866141732283472" top="0.55118110236220474" bottom="0.55118110236220474"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5"/>
  <sheetViews>
    <sheetView zoomScale="80" zoomScaleNormal="80" workbookViewId="0">
      <selection activeCell="B27" sqref="B27"/>
    </sheetView>
  </sheetViews>
  <sheetFormatPr baseColWidth="10" defaultColWidth="8.83203125" defaultRowHeight="15" x14ac:dyDescent="0.2"/>
  <cols>
    <col min="1" max="1" width="14.1640625" bestFit="1" customWidth="1"/>
    <col min="2" max="9" width="13.6640625" customWidth="1"/>
    <col min="10" max="10" width="12.6640625" bestFit="1" customWidth="1"/>
    <col min="11" max="11" width="11" customWidth="1"/>
    <col min="12" max="12" width="30.1640625" bestFit="1" customWidth="1"/>
    <col min="13" max="13" width="27.33203125" bestFit="1" customWidth="1"/>
  </cols>
  <sheetData>
    <row r="1" spans="1:13" ht="17" thickBot="1" x14ac:dyDescent="0.25">
      <c r="A1" s="4"/>
      <c r="B1" s="284" t="s">
        <v>41</v>
      </c>
      <c r="C1" s="285"/>
      <c r="D1" s="285"/>
      <c r="E1" s="285"/>
      <c r="F1" s="285"/>
      <c r="G1" s="285"/>
      <c r="H1" s="285"/>
      <c r="I1" s="286"/>
      <c r="J1" s="4"/>
      <c r="K1" s="4"/>
      <c r="L1" s="45"/>
      <c r="M1" s="3"/>
    </row>
    <row r="2" spans="1:13" ht="16" thickBot="1" x14ac:dyDescent="0.25">
      <c r="A2" s="12" t="s">
        <v>40</v>
      </c>
      <c r="B2" s="49">
        <v>1</v>
      </c>
      <c r="C2" s="50">
        <v>2</v>
      </c>
      <c r="D2" s="50">
        <v>3</v>
      </c>
      <c r="E2" s="50">
        <v>4</v>
      </c>
      <c r="F2" s="50">
        <v>5</v>
      </c>
      <c r="G2" s="50">
        <v>6</v>
      </c>
      <c r="H2" s="50">
        <v>7</v>
      </c>
      <c r="I2" s="51">
        <v>8</v>
      </c>
      <c r="J2" s="5"/>
      <c r="K2" s="5"/>
      <c r="L2" s="46"/>
      <c r="M2" s="2"/>
    </row>
    <row r="3" spans="1:13" x14ac:dyDescent="0.2">
      <c r="A3" s="15" t="s">
        <v>4</v>
      </c>
      <c r="B3" s="130">
        <f>'Data Entry'!M4</f>
        <v>0</v>
      </c>
      <c r="C3" s="131">
        <f>'Data Entry'!M17</f>
        <v>0</v>
      </c>
      <c r="D3" s="131">
        <f>'Data Entry'!M30</f>
        <v>0</v>
      </c>
      <c r="E3" s="131">
        <f>'Data Entry'!M43</f>
        <v>0</v>
      </c>
      <c r="F3" s="131">
        <f>'Data Entry'!M56</f>
        <v>0</v>
      </c>
      <c r="G3" s="131">
        <f>'Data Entry'!M69</f>
        <v>0</v>
      </c>
      <c r="H3" s="131">
        <f>'Data Entry'!M82</f>
        <v>0</v>
      </c>
      <c r="I3" s="132">
        <f>'Data Entry'!M95</f>
        <v>0</v>
      </c>
      <c r="J3" s="32"/>
      <c r="K3" s="32"/>
      <c r="L3" s="47"/>
      <c r="M3" s="30"/>
    </row>
    <row r="4" spans="1:13" x14ac:dyDescent="0.2">
      <c r="A4" s="16" t="s">
        <v>5</v>
      </c>
      <c r="B4" s="133">
        <f>'Data Entry'!M5</f>
        <v>1</v>
      </c>
      <c r="C4" s="134">
        <f>'Data Entry'!M18</f>
        <v>0</v>
      </c>
      <c r="D4" s="134">
        <f>'Data Entry'!M31</f>
        <v>0</v>
      </c>
      <c r="E4" s="134">
        <f>'Data Entry'!M44</f>
        <v>0</v>
      </c>
      <c r="F4" s="134">
        <f>'Data Entry'!M57</f>
        <v>2</v>
      </c>
      <c r="G4" s="134">
        <f>'Data Entry'!M70</f>
        <v>0</v>
      </c>
      <c r="H4" s="134">
        <f>'Data Entry'!M83</f>
        <v>0</v>
      </c>
      <c r="I4" s="135">
        <f>'Data Entry'!M96</f>
        <v>0</v>
      </c>
      <c r="J4" s="32"/>
      <c r="K4" s="32"/>
      <c r="L4" s="48"/>
      <c r="M4" s="30"/>
    </row>
    <row r="5" spans="1:13" x14ac:dyDescent="0.2">
      <c r="A5" s="16" t="s">
        <v>6</v>
      </c>
      <c r="B5" s="133">
        <f>'Data Entry'!M6</f>
        <v>1</v>
      </c>
      <c r="C5" s="134">
        <f>'Data Entry'!M19</f>
        <v>4</v>
      </c>
      <c r="D5" s="134">
        <f>'Data Entry'!M32</f>
        <v>0</v>
      </c>
      <c r="E5" s="134">
        <f>'Data Entry'!M45</f>
        <v>0</v>
      </c>
      <c r="F5" s="134">
        <f>'Data Entry'!M58</f>
        <v>29</v>
      </c>
      <c r="G5" s="134">
        <f>'Data Entry'!M71</f>
        <v>17</v>
      </c>
      <c r="H5" s="134">
        <f>'Data Entry'!M84</f>
        <v>0</v>
      </c>
      <c r="I5" s="135">
        <f>'Data Entry'!M97</f>
        <v>0</v>
      </c>
      <c r="J5" s="32"/>
      <c r="K5" s="32"/>
      <c r="L5" s="48"/>
      <c r="M5" s="30"/>
    </row>
    <row r="6" spans="1:13" x14ac:dyDescent="0.2">
      <c r="A6" s="16" t="s">
        <v>7</v>
      </c>
      <c r="B6" s="133">
        <f>'Data Entry'!M7</f>
        <v>20</v>
      </c>
      <c r="C6" s="134">
        <f>'Data Entry'!M20</f>
        <v>14</v>
      </c>
      <c r="D6" s="134">
        <f>'Data Entry'!M33</f>
        <v>11</v>
      </c>
      <c r="E6" s="134">
        <f>'Data Entry'!M46</f>
        <v>3</v>
      </c>
      <c r="F6" s="134">
        <f>'Data Entry'!M59</f>
        <v>20</v>
      </c>
      <c r="G6" s="134">
        <f>'Data Entry'!M72</f>
        <v>18</v>
      </c>
      <c r="H6" s="134">
        <f>'Data Entry'!M85</f>
        <v>0</v>
      </c>
      <c r="I6" s="135">
        <f>'Data Entry'!M98</f>
        <v>0</v>
      </c>
      <c r="J6" s="32"/>
      <c r="K6" s="32"/>
      <c r="L6" s="48"/>
      <c r="M6" s="30"/>
    </row>
    <row r="7" spans="1:13" x14ac:dyDescent="0.2">
      <c r="A7" s="44" t="s">
        <v>8</v>
      </c>
      <c r="B7" s="133">
        <f>'Data Entry'!M8</f>
        <v>0</v>
      </c>
      <c r="C7" s="134">
        <f>'Data Entry'!M21</f>
        <v>0</v>
      </c>
      <c r="D7" s="134">
        <f>'Data Entry'!M34</f>
        <v>0</v>
      </c>
      <c r="E7" s="134">
        <f>'Data Entry'!M47</f>
        <v>8</v>
      </c>
      <c r="F7" s="134">
        <f>'Data Entry'!M60</f>
        <v>0</v>
      </c>
      <c r="G7" s="134">
        <f>'Data Entry'!M73</f>
        <v>0</v>
      </c>
      <c r="H7" s="134">
        <f>'Data Entry'!M86</f>
        <v>0</v>
      </c>
      <c r="I7" s="135">
        <f>'Data Entry'!M99</f>
        <v>0</v>
      </c>
      <c r="J7" s="32"/>
      <c r="K7" s="32"/>
      <c r="L7" s="48"/>
      <c r="M7" s="30"/>
    </row>
    <row r="8" spans="1:13" x14ac:dyDescent="0.2">
      <c r="A8" s="120" t="s">
        <v>64</v>
      </c>
      <c r="B8" s="133">
        <f>'Data Entry'!M9</f>
        <v>0</v>
      </c>
      <c r="C8" s="134">
        <f>'Data Entry'!M22</f>
        <v>0</v>
      </c>
      <c r="D8" s="134">
        <f>'Data Entry'!M35</f>
        <v>0</v>
      </c>
      <c r="E8" s="134">
        <f>'Data Entry'!M48</f>
        <v>0</v>
      </c>
      <c r="F8" s="134">
        <f>'Data Entry'!M61</f>
        <v>0</v>
      </c>
      <c r="G8" s="134">
        <f>'Data Entry'!M74</f>
        <v>0</v>
      </c>
      <c r="H8" s="134">
        <f>'Data Entry'!M87</f>
        <v>0</v>
      </c>
      <c r="I8" s="135">
        <f>'Data Entry'!M100</f>
        <v>0</v>
      </c>
      <c r="J8" s="32"/>
      <c r="K8" s="32"/>
      <c r="L8" s="48"/>
      <c r="M8" s="30"/>
    </row>
    <row r="9" spans="1:13" x14ac:dyDescent="0.2">
      <c r="A9" s="120" t="s">
        <v>65</v>
      </c>
      <c r="B9" s="133">
        <f>'Data Entry'!M10</f>
        <v>0</v>
      </c>
      <c r="C9" s="134">
        <f>'Data Entry'!M23</f>
        <v>0</v>
      </c>
      <c r="D9" s="134">
        <f>'Data Entry'!M36</f>
        <v>0</v>
      </c>
      <c r="E9" s="134">
        <f>'Data Entry'!M49</f>
        <v>0</v>
      </c>
      <c r="F9" s="134">
        <f>'Data Entry'!M62</f>
        <v>0</v>
      </c>
      <c r="G9" s="134">
        <f>'Data Entry'!M75</f>
        <v>0</v>
      </c>
      <c r="H9" s="134">
        <f>'Data Entry'!M88</f>
        <v>0</v>
      </c>
      <c r="I9" s="135">
        <f>'Data Entry'!M101</f>
        <v>0</v>
      </c>
      <c r="J9" s="32"/>
      <c r="K9" s="32"/>
      <c r="L9" s="48"/>
      <c r="M9" s="30"/>
    </row>
    <row r="10" spans="1:13" ht="16" thickBot="1" x14ac:dyDescent="0.25">
      <c r="A10" s="121" t="s">
        <v>66</v>
      </c>
      <c r="B10" s="136">
        <f>'Data Entry'!M11</f>
        <v>0</v>
      </c>
      <c r="C10" s="137">
        <f>'Data Entry'!M24</f>
        <v>0</v>
      </c>
      <c r="D10" s="137">
        <f>'Data Entry'!M37</f>
        <v>0</v>
      </c>
      <c r="E10" s="137">
        <f>'Data Entry'!M50</f>
        <v>0</v>
      </c>
      <c r="F10" s="137">
        <f>'Data Entry'!M63</f>
        <v>0</v>
      </c>
      <c r="G10" s="137">
        <f>'Data Entry'!M76</f>
        <v>0</v>
      </c>
      <c r="H10" s="137">
        <f>'Data Entry'!M89</f>
        <v>0</v>
      </c>
      <c r="I10" s="138">
        <f>'Data Entry'!M102</f>
        <v>0</v>
      </c>
      <c r="J10" s="32"/>
      <c r="K10" s="32"/>
      <c r="L10" s="48"/>
      <c r="M10" s="30"/>
    </row>
    <row r="11" spans="1:13" x14ac:dyDescent="0.2">
      <c r="A11" s="125"/>
      <c r="B11" s="10"/>
      <c r="C11" s="10"/>
      <c r="D11" s="10"/>
      <c r="E11" s="10"/>
      <c r="F11" s="10"/>
      <c r="G11" s="10"/>
      <c r="H11" s="10"/>
      <c r="I11" s="10"/>
      <c r="J11" s="32"/>
      <c r="K11" s="32"/>
      <c r="L11" s="48"/>
      <c r="M11" s="30"/>
    </row>
    <row r="12" spans="1:13" ht="16" thickBot="1" x14ac:dyDescent="0.25">
      <c r="A12" s="4"/>
      <c r="B12" s="4"/>
      <c r="C12" s="4"/>
      <c r="D12" s="4"/>
      <c r="E12" s="4"/>
      <c r="F12" s="4"/>
      <c r="G12" s="4"/>
      <c r="H12" s="4"/>
      <c r="I12" s="4"/>
      <c r="J12" s="4"/>
      <c r="K12" s="4"/>
      <c r="L12" s="45"/>
      <c r="M12" s="31"/>
    </row>
    <row r="13" spans="1:13" ht="20" thickBot="1" x14ac:dyDescent="0.25">
      <c r="A13" s="22"/>
      <c r="B13" s="295" t="s">
        <v>42</v>
      </c>
      <c r="C13" s="296"/>
      <c r="D13" s="296"/>
      <c r="E13" s="296"/>
      <c r="F13" s="296"/>
      <c r="G13" s="296"/>
      <c r="H13" s="296"/>
      <c r="I13" s="297"/>
      <c r="J13" s="4"/>
      <c r="K13" s="4"/>
      <c r="L13" s="45"/>
    </row>
    <row r="14" spans="1:13" ht="18" thickBot="1" x14ac:dyDescent="0.25">
      <c r="A14" s="12" t="s">
        <v>40</v>
      </c>
      <c r="B14" s="33">
        <v>1</v>
      </c>
      <c r="C14" s="13">
        <v>2</v>
      </c>
      <c r="D14" s="13">
        <v>3</v>
      </c>
      <c r="E14" s="13">
        <v>4</v>
      </c>
      <c r="F14" s="50">
        <v>5</v>
      </c>
      <c r="G14" s="50">
        <v>6</v>
      </c>
      <c r="H14" s="50">
        <v>7</v>
      </c>
      <c r="I14" s="51">
        <v>8</v>
      </c>
      <c r="J14" s="114" t="s">
        <v>18</v>
      </c>
      <c r="K14" s="99" t="s">
        <v>17</v>
      </c>
      <c r="L14" s="45"/>
    </row>
    <row r="15" spans="1:13" x14ac:dyDescent="0.2">
      <c r="A15" s="52" t="s">
        <v>4</v>
      </c>
      <c r="B15" s="54">
        <f>IF('Site Description'!$C$35&gt;0,B3/'Site Description'!$C$35,"NO TRANSECT")</f>
        <v>0</v>
      </c>
      <c r="C15" s="54">
        <f>IF('Site Description'!$D$35&gt;0,C3/'Site Description'!$D$35,"NO TRANSECT")</f>
        <v>0</v>
      </c>
      <c r="D15" s="54">
        <f>IF('Site Description'!$E$35&gt;0,D3/'Site Description'!$E$35,"NO TRANSECT")</f>
        <v>0</v>
      </c>
      <c r="E15" s="54">
        <f>IF('Site Description'!$F$35&gt;0,E3/'Site Description'!$F$35,"NO TRANSECT")</f>
        <v>0</v>
      </c>
      <c r="F15" s="54">
        <f>IF('Site Description'!$G$35&gt;0,F3/'Site Description'!$G$35,"NO TRANSECT")</f>
        <v>0</v>
      </c>
      <c r="G15" s="54">
        <f>IF('Site Description'!$H$35&gt;0,G3/'Site Description'!$H$35,"NO TRANSECT")</f>
        <v>0</v>
      </c>
      <c r="H15" s="54" t="str">
        <f>IF('Site Description'!$I$35&gt;0,H3/'Site Description'!$I$35,"NO TRANSECT")</f>
        <v>NO TRANSECT</v>
      </c>
      <c r="I15" s="56" t="str">
        <f>IF('Site Description'!$J$35&gt;0,I3/'Site Description'!$J$35,"NO TRANSECT")</f>
        <v>NO TRANSECT</v>
      </c>
      <c r="J15" s="92">
        <f>AVERAGE(B15:H15)</f>
        <v>0</v>
      </c>
      <c r="K15" s="93">
        <f>STDEV(B15:H15)</f>
        <v>0</v>
      </c>
      <c r="L15" s="45"/>
    </row>
    <row r="16" spans="1:13" x14ac:dyDescent="0.2">
      <c r="A16" s="53" t="s">
        <v>5</v>
      </c>
      <c r="B16" s="6">
        <f>IF('Site Description'!$C$35&gt;0,B4/'Site Description'!$C$35,"NO TRANSECT")</f>
        <v>0.05</v>
      </c>
      <c r="C16" s="6">
        <f>IF('Site Description'!$D$35&gt;0,C4/'Site Description'!$D$35,"NO TRANSECT")</f>
        <v>0</v>
      </c>
      <c r="D16" s="6">
        <f>IF('Site Description'!$E$35&gt;0,D4/'Site Description'!$E$35,"NO TRANSECT")</f>
        <v>0</v>
      </c>
      <c r="E16" s="6">
        <f>IF('Site Description'!$F$35&gt;0,E4/'Site Description'!$F$35,"NO TRANSECT")</f>
        <v>0</v>
      </c>
      <c r="F16" s="6">
        <f>IF('Site Description'!$G$35&gt;0,F4/'Site Description'!$G$35,"NO TRANSECT")</f>
        <v>0.1</v>
      </c>
      <c r="G16" s="6">
        <f>IF('Site Description'!$H$35&gt;0,G4/'Site Description'!$H$35,"NO TRANSECT")</f>
        <v>0</v>
      </c>
      <c r="H16" s="6" t="str">
        <f>IF('Site Description'!$I$35&gt;0,H4/'Site Description'!$I$35,"NO TRANSECT")</f>
        <v>NO TRANSECT</v>
      </c>
      <c r="I16" s="57" t="str">
        <f>IF('Site Description'!$J$35&gt;0,I4/'Site Description'!$J$35,"NO TRANSECT")</f>
        <v>NO TRANSECT</v>
      </c>
      <c r="J16" s="94">
        <f t="shared" ref="J16:J22" si="0">AVERAGE(B16:H16)</f>
        <v>2.5000000000000005E-2</v>
      </c>
      <c r="K16" s="95">
        <f t="shared" ref="K16:K22" si="1">STDEV(B16:H16)</f>
        <v>4.1833001326703784E-2</v>
      </c>
    </row>
    <row r="17" spans="1:11" x14ac:dyDescent="0.2">
      <c r="A17" s="53" t="s">
        <v>6</v>
      </c>
      <c r="B17" s="6">
        <f>IF('Site Description'!$C$35&gt;0,B5/'Site Description'!$C$35,"NO TRANSECT")</f>
        <v>0.05</v>
      </c>
      <c r="C17" s="6">
        <f>IF('Site Description'!$D$35&gt;0,C5/'Site Description'!$D$35,"NO TRANSECT")</f>
        <v>0.2</v>
      </c>
      <c r="D17" s="6">
        <f>IF('Site Description'!$E$35&gt;0,D5/'Site Description'!$E$35,"NO TRANSECT")</f>
        <v>0</v>
      </c>
      <c r="E17" s="6">
        <f>IF('Site Description'!$F$35&gt;0,E5/'Site Description'!$F$35,"NO TRANSECT")</f>
        <v>0</v>
      </c>
      <c r="F17" s="6">
        <f>IF('Site Description'!$G$35&gt;0,F5/'Site Description'!$G$35,"NO TRANSECT")</f>
        <v>1.45</v>
      </c>
      <c r="G17" s="6">
        <f>IF('Site Description'!$H$35&gt;0,G5/'Site Description'!$H$35,"NO TRANSECT")</f>
        <v>0.85</v>
      </c>
      <c r="H17" s="6" t="str">
        <f>IF('Site Description'!$I$35&gt;0,H5/'Site Description'!$I$35,"NO TRANSECT")</f>
        <v>NO TRANSECT</v>
      </c>
      <c r="I17" s="57" t="str">
        <f>IF('Site Description'!$J$35&gt;0,I5/'Site Description'!$J$35,"NO TRANSECT")</f>
        <v>NO TRANSECT</v>
      </c>
      <c r="J17" s="94">
        <f t="shared" si="0"/>
        <v>0.42499999999999999</v>
      </c>
      <c r="K17" s="95">
        <f t="shared" si="1"/>
        <v>0.59728552636071797</v>
      </c>
    </row>
    <row r="18" spans="1:11" x14ac:dyDescent="0.2">
      <c r="A18" s="53" t="s">
        <v>7</v>
      </c>
      <c r="B18" s="6">
        <f>IF('Site Description'!$C$35&gt;0,B6/'Site Description'!$C$35,"NO TRANSECT")</f>
        <v>1</v>
      </c>
      <c r="C18" s="6">
        <f>IF('Site Description'!$D$35&gt;0,C6/'Site Description'!$D$35,"NO TRANSECT")</f>
        <v>0.7</v>
      </c>
      <c r="D18" s="6">
        <f>IF('Site Description'!$E$35&gt;0,D6/'Site Description'!$E$35,"NO TRANSECT")</f>
        <v>0.55000000000000004</v>
      </c>
      <c r="E18" s="6">
        <f>IF('Site Description'!$F$35&gt;0,E6/'Site Description'!$F$35,"NO TRANSECT")</f>
        <v>0.15</v>
      </c>
      <c r="F18" s="6">
        <f>IF('Site Description'!$G$35&gt;0,F6/'Site Description'!$G$35,"NO TRANSECT")</f>
        <v>1</v>
      </c>
      <c r="G18" s="6">
        <f>IF('Site Description'!$H$35&gt;0,G6/'Site Description'!$H$35,"NO TRANSECT")</f>
        <v>0.9</v>
      </c>
      <c r="H18" s="6" t="str">
        <f>IF('Site Description'!$I$35&gt;0,H6/'Site Description'!$I$35,"NO TRANSECT")</f>
        <v>NO TRANSECT</v>
      </c>
      <c r="I18" s="57" t="str">
        <f>IF('Site Description'!$J$35&gt;0,I6/'Site Description'!$J$35,"NO TRANSECT")</f>
        <v>NO TRANSECT</v>
      </c>
      <c r="J18" s="94">
        <f t="shared" si="0"/>
        <v>0.71666666666666667</v>
      </c>
      <c r="K18" s="95">
        <f t="shared" si="1"/>
        <v>0.32964627506869648</v>
      </c>
    </row>
    <row r="19" spans="1:11" x14ac:dyDescent="0.2">
      <c r="A19" s="29" t="s">
        <v>8</v>
      </c>
      <c r="B19" s="6">
        <f>IF('Site Description'!$C$35&gt;0,B7/'Site Description'!$C$35,"NO TRANSECT")</f>
        <v>0</v>
      </c>
      <c r="C19" s="6">
        <f>IF('Site Description'!$D$35&gt;0,C7/'Site Description'!$D$35,"NO TRANSECT")</f>
        <v>0</v>
      </c>
      <c r="D19" s="6">
        <f>IF('Site Description'!$E$35&gt;0,D7/'Site Description'!$E$35,"NO TRANSECT")</f>
        <v>0</v>
      </c>
      <c r="E19" s="6">
        <f>IF('Site Description'!$F$35&gt;0,E7/'Site Description'!$F$35,"NO TRANSECT")</f>
        <v>0.4</v>
      </c>
      <c r="F19" s="6">
        <f>IF('Site Description'!$G$35&gt;0,F7/'Site Description'!$G$35,"NO TRANSECT")</f>
        <v>0</v>
      </c>
      <c r="G19" s="6">
        <f>IF('Site Description'!$H$35&gt;0,G7/'Site Description'!$H$35,"NO TRANSECT")</f>
        <v>0</v>
      </c>
      <c r="H19" s="6" t="str">
        <f>IF('Site Description'!$I$35&gt;0,H7/'Site Description'!$I$35,"NO TRANSECT")</f>
        <v>NO TRANSECT</v>
      </c>
      <c r="I19" s="126" t="str">
        <f>IF('Site Description'!$J$35&gt;0,I7/'Site Description'!$J$35,"NO TRANSECT")</f>
        <v>NO TRANSECT</v>
      </c>
      <c r="J19" s="94">
        <f t="shared" si="0"/>
        <v>6.6666666666666666E-2</v>
      </c>
      <c r="K19" s="95">
        <f t="shared" si="1"/>
        <v>0.16329931618554522</v>
      </c>
    </row>
    <row r="20" spans="1:11" x14ac:dyDescent="0.2">
      <c r="A20" s="127" t="s">
        <v>64</v>
      </c>
      <c r="B20" s="6">
        <f>IF('Site Description'!$C$35&gt;0,B8/'Site Description'!$C$35,"NO TRANSECT")</f>
        <v>0</v>
      </c>
      <c r="C20" s="6">
        <f>IF('Site Description'!$D$35&gt;0,C8/'Site Description'!$D$35,"NO TRANSECT")</f>
        <v>0</v>
      </c>
      <c r="D20" s="6">
        <f>IF('Site Description'!$E$35&gt;0,D8/'Site Description'!$E$35,"NO TRANSECT")</f>
        <v>0</v>
      </c>
      <c r="E20" s="6">
        <f>IF('Site Description'!$F$35&gt;0,E8/'Site Description'!$F$35,"NO TRANSECT")</f>
        <v>0</v>
      </c>
      <c r="F20" s="6">
        <f>IF('Site Description'!$G$35&gt;0,F8/'Site Description'!$G$35,"NO TRANSECT")</f>
        <v>0</v>
      </c>
      <c r="G20" s="6">
        <f>IF('Site Description'!$H$35&gt;0,G8/'Site Description'!$H$35,"NO TRANSECT")</f>
        <v>0</v>
      </c>
      <c r="H20" s="6" t="str">
        <f>IF('Site Description'!$I$35&gt;0,H8/'Site Description'!$I$35,"NO TRANSECT")</f>
        <v>NO TRANSECT</v>
      </c>
      <c r="I20" s="126" t="str">
        <f>IF('Site Description'!$J$35&gt;0,I8/'Site Description'!$J$35,"NO TRANSECT")</f>
        <v>NO TRANSECT</v>
      </c>
      <c r="J20" s="94">
        <f t="shared" si="0"/>
        <v>0</v>
      </c>
      <c r="K20" s="95">
        <f t="shared" si="1"/>
        <v>0</v>
      </c>
    </row>
    <row r="21" spans="1:11" x14ac:dyDescent="0.2">
      <c r="A21" s="127" t="s">
        <v>65</v>
      </c>
      <c r="B21" s="6">
        <f>IF('Site Description'!$C$35&gt;0,B9/'Site Description'!$C$35,"NO TRANSECT")</f>
        <v>0</v>
      </c>
      <c r="C21" s="6">
        <f>IF('Site Description'!$D$35&gt;0,C9/'Site Description'!$D$35,"NO TRANSECT")</f>
        <v>0</v>
      </c>
      <c r="D21" s="6">
        <f>IF('Site Description'!$E$35&gt;0,D9/'Site Description'!$E$35,"NO TRANSECT")</f>
        <v>0</v>
      </c>
      <c r="E21" s="6">
        <f>IF('Site Description'!$F$35&gt;0,E9/'Site Description'!$F$35,"NO TRANSECT")</f>
        <v>0</v>
      </c>
      <c r="F21" s="6">
        <f>IF('Site Description'!$G$35&gt;0,F9/'Site Description'!$G$35,"NO TRANSECT")</f>
        <v>0</v>
      </c>
      <c r="G21" s="6">
        <f>IF('Site Description'!$H$35&gt;0,G9/'Site Description'!$H$35,"NO TRANSECT")</f>
        <v>0</v>
      </c>
      <c r="H21" s="6" t="str">
        <f>IF('Site Description'!$I$35&gt;0,H9/'Site Description'!$I$35,"NO TRANSECT")</f>
        <v>NO TRANSECT</v>
      </c>
      <c r="I21" s="126" t="str">
        <f>IF('Site Description'!$J$35&gt;0,I9/'Site Description'!$J$35,"NO TRANSECT")</f>
        <v>NO TRANSECT</v>
      </c>
      <c r="J21" s="94">
        <f t="shared" si="0"/>
        <v>0</v>
      </c>
      <c r="K21" s="95">
        <f t="shared" si="1"/>
        <v>0</v>
      </c>
    </row>
    <row r="22" spans="1:11" ht="16" thickBot="1" x14ac:dyDescent="0.25">
      <c r="A22" s="128" t="s">
        <v>66</v>
      </c>
      <c r="B22" s="55">
        <f>IF('Site Description'!$C$35&gt;0,B10/'Site Description'!$C$35,"NO TRANSECT")</f>
        <v>0</v>
      </c>
      <c r="C22" s="55">
        <f>IF('Site Description'!$D$35&gt;0,C10/'Site Description'!$D$35,"NO TRANSECT")</f>
        <v>0</v>
      </c>
      <c r="D22" s="55">
        <f>IF('Site Description'!$E$35&gt;0,D10/'Site Description'!$E$35,"NO TRANSECT")</f>
        <v>0</v>
      </c>
      <c r="E22" s="55">
        <f>IF('Site Description'!$F$35&gt;0,E10/'Site Description'!$F$35,"NO TRANSECT")</f>
        <v>0</v>
      </c>
      <c r="F22" s="55">
        <f>IF('Site Description'!$G$35&gt;0,F10/'Site Description'!$G$35,"NO TRANSECT")</f>
        <v>0</v>
      </c>
      <c r="G22" s="55">
        <f>IF('Site Description'!$H$35&gt;0,G10/'Site Description'!$H$35,"NO TRANSECT")</f>
        <v>0</v>
      </c>
      <c r="H22" s="55" t="str">
        <f>IF('Site Description'!$I$35&gt;0,H10/'Site Description'!$I$35,"NO TRANSECT")</f>
        <v>NO TRANSECT</v>
      </c>
      <c r="I22" s="129" t="str">
        <f>IF('Site Description'!$J$35&gt;0,I10/'Site Description'!$J$35,"NO TRANSECT")</f>
        <v>NO TRANSECT</v>
      </c>
      <c r="J22" s="96">
        <f t="shared" si="0"/>
        <v>0</v>
      </c>
      <c r="K22" s="97">
        <f t="shared" si="1"/>
        <v>0</v>
      </c>
    </row>
    <row r="23" spans="1:11" x14ac:dyDescent="0.2">
      <c r="A23" s="4"/>
      <c r="B23" s="4"/>
      <c r="C23" s="4"/>
      <c r="D23" s="4"/>
      <c r="E23" s="4"/>
      <c r="F23" s="4"/>
      <c r="G23" s="4"/>
      <c r="H23" s="4"/>
      <c r="I23" s="4"/>
      <c r="J23" s="4"/>
      <c r="K23" s="10"/>
    </row>
    <row r="24" spans="1:11" ht="16" thickBot="1" x14ac:dyDescent="0.25">
      <c r="A24" s="4"/>
      <c r="B24" s="4"/>
      <c r="C24" s="4"/>
      <c r="D24" s="4"/>
      <c r="E24" s="4"/>
      <c r="F24" s="4"/>
      <c r="G24" s="4"/>
      <c r="H24" s="4"/>
      <c r="I24" s="4"/>
      <c r="J24" s="4"/>
      <c r="K24" s="4"/>
    </row>
    <row r="25" spans="1:11" ht="21" thickBot="1" x14ac:dyDescent="0.3">
      <c r="A25" s="22"/>
      <c r="B25" s="295" t="s">
        <v>79</v>
      </c>
      <c r="C25" s="296"/>
      <c r="D25" s="296"/>
      <c r="E25" s="296"/>
      <c r="F25" s="296"/>
      <c r="G25" s="296"/>
      <c r="H25" s="296"/>
      <c r="I25" s="297"/>
      <c r="J25" s="4"/>
      <c r="K25" s="4"/>
    </row>
    <row r="26" spans="1:11" ht="16" thickBot="1" x14ac:dyDescent="0.25">
      <c r="A26" s="12" t="s">
        <v>40</v>
      </c>
      <c r="B26" s="33">
        <v>1</v>
      </c>
      <c r="C26" s="13">
        <v>2</v>
      </c>
      <c r="D26" s="13">
        <v>3</v>
      </c>
      <c r="E26" s="13">
        <v>4</v>
      </c>
      <c r="F26" s="50">
        <v>5</v>
      </c>
      <c r="G26" s="50">
        <v>6</v>
      </c>
      <c r="H26" s="50">
        <v>7</v>
      </c>
      <c r="I26" s="51">
        <v>8</v>
      </c>
      <c r="J26" s="98" t="s">
        <v>53</v>
      </c>
      <c r="K26" s="99" t="s">
        <v>17</v>
      </c>
    </row>
    <row r="27" spans="1:11" x14ac:dyDescent="0.2">
      <c r="A27" s="52" t="s">
        <v>4</v>
      </c>
      <c r="B27" s="90">
        <f>IF('Site Description'!$C$35&gt;1,(SUM('Data Entry'!$B4:$J4,'Data Entry'!$L4)/'Site Description'!$C$35)*Equations!$B7*365,"NO TRANSECT")</f>
        <v>0</v>
      </c>
      <c r="C27" s="90">
        <f>IF('Site Description'!$D$35&gt;1,(SUM('Data Entry'!$B17:$J17,'Data Entry'!$L17)/'Site Description'!$D$35)*Equations!$B7*365,"NO TRANSECT")</f>
        <v>0</v>
      </c>
      <c r="D27" s="90">
        <f>IF('Site Description'!$E$35&gt;1,(SUM('Data Entry'!$B30:$J30,'Data Entry'!$L30)/'Site Description'!$E$35)*Equations!$B7*365,"NO TRANSECT")</f>
        <v>0</v>
      </c>
      <c r="E27" s="90">
        <f>IF('Site Description'!$F$35&gt;1,(SUM('Data Entry'!$B43:$J43,'Data Entry'!$L43)/'Site Description'!$F$35)*Equations!$B7*365,"NO TRANSECT")</f>
        <v>0</v>
      </c>
      <c r="F27" s="90">
        <f>IF('Site Description'!$G$35&gt;1,(SUM('Data Entry'!$B56:$J56,'Data Entry'!$L56)/'Site Description'!$G$35)*Equations!$B7*365,"NO TRANSECT")</f>
        <v>0</v>
      </c>
      <c r="G27" s="90">
        <f>IF('Site Description'!$H$35&gt;1,(SUM('Data Entry'!$B69:$J69,'Data Entry'!$L69)/'Site Description'!$H$35)*Equations!$B7*365,"NO TRANSECT")</f>
        <v>0</v>
      </c>
      <c r="H27" s="90" t="str">
        <f>IF('Site Description'!$I$35&gt;1,(SUM('Data Entry'!$B82:$J82,'Data Entry'!$L82)/'Site Description'!$I$35)*Equations!$B7*365,"NO TRANSECT")</f>
        <v>NO TRANSECT</v>
      </c>
      <c r="I27" s="90" t="str">
        <f>IF('Site Description'!$J$35&gt;1,(SUM('Data Entry'!$B95:$J95,'Data Entry'!$L95)/'Site Description'!$J$35)*Equations!$B7*365,"NO TRANSECT")</f>
        <v>NO TRANSECT</v>
      </c>
      <c r="J27" s="92">
        <f>AVERAGE(B27:H27)</f>
        <v>0</v>
      </c>
      <c r="K27" s="93">
        <f>STDEV(C27:H27)</f>
        <v>0</v>
      </c>
    </row>
    <row r="28" spans="1:11" x14ac:dyDescent="0.2">
      <c r="A28" s="53" t="s">
        <v>5</v>
      </c>
      <c r="B28" s="90">
        <f>IF('Site Description'!$C$35&gt;1,(SUM('Data Entry'!$B5:$J5,'Data Entry'!$L5)/'Site Description'!$C$35)*Equations!$B8*365,"NO TRANSECT")</f>
        <v>5.0995390941687093</v>
      </c>
      <c r="C28" s="90">
        <f>IF('Site Description'!$D$35&gt;1,(SUM('Data Entry'!$B18:$J18,'Data Entry'!$L18)/'Site Description'!$D$35)*Equations!$B8*365,"NO TRANSECT")</f>
        <v>0</v>
      </c>
      <c r="D28" s="90">
        <f>IF('Site Description'!$E$35&gt;1,(SUM('Data Entry'!$B31:$J31,'Data Entry'!$L31)/'Site Description'!$E$35)*Equations!$B8*365,"NO TRANSECT")</f>
        <v>0</v>
      </c>
      <c r="E28" s="90">
        <f>IF('Site Description'!$F$35&gt;1,(SUM('Data Entry'!$B44:$J44,'Data Entry'!$L44)/'Site Description'!$F$35)*Equations!$B8*365,"NO TRANSECT")</f>
        <v>0</v>
      </c>
      <c r="F28" s="90">
        <f>IF('Site Description'!$G$35&gt;1,(SUM('Data Entry'!$B57:$J57,'Data Entry'!$L57)/'Site Description'!$G$35)*Equations!$B8*365,"NO TRANSECT")</f>
        <v>10.199078188337419</v>
      </c>
      <c r="G28" s="90">
        <f>IF('Site Description'!$H$35&gt;1,(SUM('Data Entry'!$B70:$J70,'Data Entry'!$L70)/'Site Description'!$H$35)*Equations!$B8*365,"NO TRANSECT")</f>
        <v>0</v>
      </c>
      <c r="H28" s="90" t="str">
        <f>IF('Site Description'!$I$35&gt;1,(SUM('Data Entry'!$B83:$J83,'Data Entry'!$L83)/'Site Description'!$I$35)*Equations!$B8*365,"NO TRANSECT")</f>
        <v>NO TRANSECT</v>
      </c>
      <c r="I28" s="90" t="str">
        <f>IF('Site Description'!$J$35&gt;1,(SUM('Data Entry'!$B96:$J96,'Data Entry'!$L96)/'Site Description'!$J$35)*Equations!$B8*365,"NO TRANSECT")</f>
        <v>NO TRANSECT</v>
      </c>
      <c r="J28" s="94">
        <f t="shared" ref="J28:J35" si="2">AVERAGE(B28:H28)</f>
        <v>2.5497695470843547</v>
      </c>
      <c r="K28" s="95">
        <f t="shared" ref="K28:K35" si="3">STDEV(C28:H28)</f>
        <v>4.5611664273915746</v>
      </c>
    </row>
    <row r="29" spans="1:11" x14ac:dyDescent="0.2">
      <c r="A29" s="53" t="s">
        <v>6</v>
      </c>
      <c r="B29" s="90">
        <f>IF('Site Description'!$C$35&gt;1,(SUM('Data Entry'!$B6:$J6,'Data Entry'!$L6)/'Site Description'!$C$35)*Equations!$B9*365,"NO TRANSECT")</f>
        <v>19.270469526566416</v>
      </c>
      <c r="C29" s="90">
        <f>IF('Site Description'!$D$35&gt;1,(SUM('Data Entry'!$B19:$J19,'Data Entry'!$L19)/'Site Description'!$D$35)*Equations!$B9*365,"NO TRANSECT")</f>
        <v>77.081878106265663</v>
      </c>
      <c r="D29" s="90">
        <f>IF('Site Description'!$E$35&gt;1,(SUM('Data Entry'!$B32:$J32,'Data Entry'!$L32)/'Site Description'!$E$35)*Equations!$B9*365,"NO TRANSECT")</f>
        <v>0</v>
      </c>
      <c r="E29" s="90">
        <f>IF('Site Description'!$F$35&gt;1,(SUM('Data Entry'!$B45:$J45,'Data Entry'!$L45)/'Site Description'!$F$35)*Equations!$B9*365,"NO TRANSECT")</f>
        <v>0</v>
      </c>
      <c r="F29" s="90">
        <f>IF('Site Description'!$G$35&gt;1,(SUM('Data Entry'!$B58:$J58,'Data Entry'!$L58)/'Site Description'!$G$35)*Equations!$B9*365,"NO TRANSECT")</f>
        <v>558.84361627042597</v>
      </c>
      <c r="G29" s="90">
        <f>IF('Site Description'!$H$35&gt;1,(SUM('Data Entry'!$B71:$J71,'Data Entry'!$L71)/'Site Description'!$H$35)*Equations!$B9*365,"NO TRANSECT")</f>
        <v>327.59798195162904</v>
      </c>
      <c r="H29" s="90" t="str">
        <f>IF('Site Description'!$I$35&gt;1,(SUM('Data Entry'!$B84:$J84,'Data Entry'!$L84)/'Site Description'!$I$35)*Equations!$B9*365,"NO TRANSECT")</f>
        <v>NO TRANSECT</v>
      </c>
      <c r="I29" s="90" t="str">
        <f>IF('Site Description'!$J$35&gt;1,(SUM('Data Entry'!$B97:$J97,'Data Entry'!$L97)/'Site Description'!$J$35)*Equations!$B9*365,"NO TRANSECT")</f>
        <v>NO TRANSECT</v>
      </c>
      <c r="J29" s="94">
        <f t="shared" si="2"/>
        <v>163.79899097581452</v>
      </c>
      <c r="K29" s="95">
        <f t="shared" si="3"/>
        <v>244.89423394100862</v>
      </c>
    </row>
    <row r="30" spans="1:11" x14ac:dyDescent="0.2">
      <c r="A30" s="53" t="s">
        <v>7</v>
      </c>
      <c r="B30" s="90">
        <f>IF('Site Description'!$C$35&gt;1,(SUM('Data Entry'!$B7:$J7,'Data Entry'!$L7)/'Site Description'!$C$35)*Equations!$B10*365,"NO TRANSECT")</f>
        <v>925.1677913957094</v>
      </c>
      <c r="C30" s="90">
        <f>IF('Site Description'!$D$35&gt;1,(SUM('Data Entry'!$B20:$J20,'Data Entry'!$L20)/'Site Description'!$D$35)*Equations!$B10*365,"NO TRANSECT")</f>
        <v>647.61745397699656</v>
      </c>
      <c r="D30" s="90">
        <f>IF('Site Description'!$E$35&gt;1,(SUM('Data Entry'!$B33:$J33,'Data Entry'!$L33)/'Site Description'!$E$35)*Equations!$B10*365,"NO TRANSECT")</f>
        <v>508.84228526764019</v>
      </c>
      <c r="E30" s="90">
        <f>IF('Site Description'!$F$35&gt;1,(SUM('Data Entry'!$B46:$J46,'Data Entry'!$L46)/'Site Description'!$F$35)*Equations!$B10*365,"NO TRANSECT")</f>
        <v>138.77516870935639</v>
      </c>
      <c r="F30" s="90">
        <f>IF('Site Description'!$G$35&gt;1,(SUM('Data Entry'!$B59:$J59,'Data Entry'!$L59)/'Site Description'!$G$35)*Equations!$B10*365,"NO TRANSECT")</f>
        <v>925.1677913957094</v>
      </c>
      <c r="G30" s="90">
        <f>IF('Site Description'!$H$35&gt;1,(SUM('Data Entry'!$B72:$J72,'Data Entry'!$L72)/'Site Description'!$H$35)*Equations!$B10*365,"NO TRANSECT")</f>
        <v>832.65101225613853</v>
      </c>
      <c r="H30" s="90" t="str">
        <f>IF('Site Description'!$I$35&gt;1,(SUM('Data Entry'!$B85:$J85,'Data Entry'!$L85)/'Site Description'!$I$35)*Equations!$B10*365,"NO TRANSECT")</f>
        <v>NO TRANSECT</v>
      </c>
      <c r="I30" s="90" t="str">
        <f>IF('Site Description'!$J$35&gt;1,(SUM('Data Entry'!$B98:$J98,'Data Entry'!$L98)/'Site Description'!$J$35)*Equations!$B10*365,"NO TRANSECT")</f>
        <v>NO TRANSECT</v>
      </c>
      <c r="J30" s="94">
        <f t="shared" si="2"/>
        <v>663.03691716692504</v>
      </c>
      <c r="K30" s="95">
        <f t="shared" si="3"/>
        <v>309.27461206810125</v>
      </c>
    </row>
    <row r="31" spans="1:11" x14ac:dyDescent="0.2">
      <c r="A31" s="29" t="s">
        <v>8</v>
      </c>
      <c r="B31" s="90">
        <f>IF('Site Description'!$C$35&gt;1,(SUM('Data Entry'!$B8:$J8,'Data Entry'!$L8)/'Site Description'!$C$35)*Equations!$B11*365,"NO TRANSECT")</f>
        <v>0</v>
      </c>
      <c r="C31" s="34">
        <f>IF('Site Description'!$D$35&gt;1,(SUM('Data Entry'!$B21:$J21,'Data Entry'!$L21)/'Site Description'!$D$35)*Equations!$B11*365,"NO TRANSECT")</f>
        <v>0</v>
      </c>
      <c r="D31" s="34">
        <f>IF('Site Description'!$E$35&gt;1,(SUM('Data Entry'!$B34:$J34,'Data Entry'!$L34)/'Site Description'!$E$35)*Equations!$B11*365,"NO TRANSECT")</f>
        <v>0</v>
      </c>
      <c r="E31" s="34">
        <f>IF('Site Description'!$F$35&gt;1,(SUM('Data Entry'!$B47:$J47,'Data Entry'!$L47)/'Site Description'!$F$35)*Equations!$B11*365,"NO TRANSECT")</f>
        <v>711.75246175844234</v>
      </c>
      <c r="F31" s="34">
        <f>IF('Site Description'!$G$35&gt;1,(SUM('Data Entry'!$B60:$J60,'Data Entry'!$L60)/'Site Description'!$G$35)*Equations!$B11*365,"NO TRANSECT")</f>
        <v>0</v>
      </c>
      <c r="G31" s="34">
        <f>IF('Site Description'!$H$35&gt;1,(SUM('Data Entry'!$B73:$J73,'Data Entry'!$L73)/'Site Description'!$H$35)*Equations!$B11*365,"NO TRANSECT")</f>
        <v>0</v>
      </c>
      <c r="H31" s="34" t="str">
        <f>IF('Site Description'!$I$35&gt;1,(SUM('Data Entry'!$B86:$J86,'Data Entry'!$L86)/'Site Description'!$I$35)*Equations!$B11*365,"NO TRANSECT")</f>
        <v>NO TRANSECT</v>
      </c>
      <c r="I31" s="34" t="str">
        <f>IF('Site Description'!$J$35&gt;1,(SUM('Data Entry'!$B99:$J99,'Data Entry'!$L99)/'Site Description'!$J$35)*Equations!$B11*365,"NO TRANSECT")</f>
        <v>NO TRANSECT</v>
      </c>
      <c r="J31" s="94">
        <f t="shared" si="2"/>
        <v>118.62541029307373</v>
      </c>
      <c r="K31" s="95">
        <f t="shared" si="3"/>
        <v>318.30537752893929</v>
      </c>
    </row>
    <row r="32" spans="1:11" x14ac:dyDescent="0.2">
      <c r="A32" s="127" t="s">
        <v>64</v>
      </c>
      <c r="B32" s="90">
        <f>IF('Site Description'!$C$35&gt;1,(SUM('Data Entry'!$B9:$J9,'Data Entry'!$L9)/'Site Description'!$C$35)*Equations!$B12*365,"NO TRANSECT")</f>
        <v>0</v>
      </c>
      <c r="C32" s="34">
        <f>IF('Site Description'!$D$35&gt;1,(SUM('Data Entry'!$B22:$J22,'Data Entry'!$L22)/'Site Description'!$D$35)*Equations!$B12*365,"NO TRANSECT")</f>
        <v>0</v>
      </c>
      <c r="D32" s="34">
        <f>IF('Site Description'!$E$35&gt;1,(SUM('Data Entry'!$B35:$J35,'Data Entry'!$L35)/'Site Description'!$E$35)*Equations!$B12*365,"NO TRANSECT")</f>
        <v>0</v>
      </c>
      <c r="E32" s="34">
        <f>IF('Site Description'!$F$35&gt;1,(SUM('Data Entry'!$B48:$J48,'Data Entry'!$L48)/'Site Description'!$F$35)*Equations!$B12*365,"NO TRANSECT")</f>
        <v>0</v>
      </c>
      <c r="F32" s="34">
        <f>IF('Site Description'!$G$35&gt;1,(SUM('Data Entry'!$B61:$J61,'Data Entry'!$L61)/'Site Description'!$G$35)*Equations!$B12*365,"NO TRANSECT")</f>
        <v>0</v>
      </c>
      <c r="G32" s="34">
        <f>IF('Site Description'!$H$35&gt;1,(SUM('Data Entry'!$B74:$J74,'Data Entry'!$L74)/'Site Description'!$H$35)*Equations!$B12*365,"NO TRANSECT")</f>
        <v>0</v>
      </c>
      <c r="H32" s="34" t="str">
        <f>IF('Site Description'!$I$35&gt;1,(SUM('Data Entry'!$B87:$J87,'Data Entry'!$L87)/'Site Description'!$I$35)*Equations!$B12*365,"NO TRANSECT")</f>
        <v>NO TRANSECT</v>
      </c>
      <c r="I32" s="34" t="str">
        <f>IF('Site Description'!$J$35&gt;1,(SUM('Data Entry'!$B100:$J100,'Data Entry'!$L100)/'Site Description'!$J$35)*Equations!$B12*365,"NO TRANSECT")</f>
        <v>NO TRANSECT</v>
      </c>
      <c r="J32" s="94">
        <f t="shared" si="2"/>
        <v>0</v>
      </c>
      <c r="K32" s="95">
        <f t="shared" si="3"/>
        <v>0</v>
      </c>
    </row>
    <row r="33" spans="1:11" x14ac:dyDescent="0.2">
      <c r="A33" s="127" t="s">
        <v>65</v>
      </c>
      <c r="B33" s="90">
        <f>IF('Site Description'!$C$35&gt;1,(SUM('Data Entry'!$B10:$J10,'Data Entry'!$L10)/'Site Description'!$C$35)*Equations!$B13*365,"NO TRANSECT")</f>
        <v>0</v>
      </c>
      <c r="C33" s="34">
        <f>IF('Site Description'!$D$35&gt;1,(SUM('Data Entry'!$B23:$J23,'Data Entry'!$L23)/'Site Description'!$D$35)*Equations!$B13*365,"NO TRANSECT")</f>
        <v>0</v>
      </c>
      <c r="D33" s="34">
        <f>IF('Site Description'!$E$35&gt;1,(SUM('Data Entry'!$B36:$J36,'Data Entry'!$L36)/'Site Description'!$E$35)*Equations!$B13*365,"NO TRANSECT")</f>
        <v>0</v>
      </c>
      <c r="E33" s="34">
        <f>IF('Site Description'!$F$35&gt;1,(SUM('Data Entry'!$B49:$J49,'Data Entry'!$L49)/'Site Description'!$F$35)*Equations!$B13*365,"NO TRANSECT")</f>
        <v>0</v>
      </c>
      <c r="F33" s="34">
        <f>IF('Site Description'!$G$35&gt;1,(SUM('Data Entry'!$B62:$J62,'Data Entry'!$L62)/'Site Description'!$G$35)*Equations!$B13*365,"NO TRANSECT")</f>
        <v>0</v>
      </c>
      <c r="G33" s="34">
        <f>IF('Site Description'!$H$35&gt;1,(SUM('Data Entry'!$B75:$J75,'Data Entry'!$L75)/'Site Description'!$H$35)*Equations!$B13*365,"NO TRANSECT")</f>
        <v>0</v>
      </c>
      <c r="H33" s="34" t="str">
        <f>IF('Site Description'!$I$35&gt;1,(SUM('Data Entry'!$B88:$J88,'Data Entry'!$L88)/'Site Description'!$I$35)*Equations!$B13*365,"NO TRANSECT")</f>
        <v>NO TRANSECT</v>
      </c>
      <c r="I33" s="34" t="str">
        <f>IF('Site Description'!$J$35&gt;1,(SUM('Data Entry'!$B101:$J101,'Data Entry'!$L101)/'Site Description'!$J$35)*Equations!$B13*365,"NO TRANSECT")</f>
        <v>NO TRANSECT</v>
      </c>
      <c r="J33" s="94">
        <f t="shared" si="2"/>
        <v>0</v>
      </c>
      <c r="K33" s="95">
        <f t="shared" si="3"/>
        <v>0</v>
      </c>
    </row>
    <row r="34" spans="1:11" ht="16" thickBot="1" x14ac:dyDescent="0.25">
      <c r="A34" s="128" t="s">
        <v>66</v>
      </c>
      <c r="B34" s="90">
        <f>IF('Site Description'!$C$35&gt;1,(SUM('Data Entry'!$B11:$J11,'Data Entry'!$L11)/'Site Description'!$C$35)*Equations!$B14*365,"NO TRANSECT")</f>
        <v>0</v>
      </c>
      <c r="C34" s="34">
        <f>IF('Site Description'!$D$35&gt;1,(SUM('Data Entry'!$B24:$J24,'Data Entry'!$L24)/'Site Description'!$D$35)*Equations!$B14*365,"NO TRANSECT")</f>
        <v>0</v>
      </c>
      <c r="D34" s="34">
        <f>IF('Site Description'!$E$35&gt;1,(SUM('Data Entry'!$B37:$J37,'Data Entry'!$L37)/'Site Description'!$E$35)*Equations!$B14*365,"NO TRANSECT")</f>
        <v>0</v>
      </c>
      <c r="E34" s="34">
        <f>IF('Site Description'!$F$35&gt;1,(SUM('Data Entry'!$B50:$J50,'Data Entry'!$L50)/'Site Description'!$F$35)*Equations!$B14*365,"NO TRANSECT")</f>
        <v>0</v>
      </c>
      <c r="F34" s="34">
        <f>IF('Site Description'!$G$35&gt;1,(SUM('Data Entry'!$B63:$J63,'Data Entry'!$L63)/'Site Description'!$G$35)*Equations!$B14*365,"NO TRANSECT")</f>
        <v>0</v>
      </c>
      <c r="G34" s="34">
        <f>IF('Site Description'!$H$35&gt;1,(SUM('Data Entry'!$B76:$J76,'Data Entry'!$L76)/'Site Description'!$H$35)*Equations!$B14*365,"NO TRANSECT")</f>
        <v>0</v>
      </c>
      <c r="H34" s="34" t="str">
        <f>IF('Site Description'!$I$35&gt;1,(SUM('Data Entry'!$B89:$J89,'Data Entry'!$L89)/'Site Description'!$I$35)*Equations!$B14*365,"NO TRANSECT")</f>
        <v>NO TRANSECT</v>
      </c>
      <c r="I34" s="34" t="str">
        <f>IF('Site Description'!$J$35&gt;1,(SUM('Data Entry'!$B102:$J102,'Data Entry'!$L102)/'Site Description'!$J$35)*Equations!$B14*365,"NO TRANSECT")</f>
        <v>NO TRANSECT</v>
      </c>
      <c r="J34" s="94">
        <f t="shared" si="2"/>
        <v>0</v>
      </c>
      <c r="K34" s="95">
        <f t="shared" si="3"/>
        <v>0</v>
      </c>
    </row>
    <row r="35" spans="1:11" ht="16" thickBot="1" x14ac:dyDescent="0.25">
      <c r="A35" s="89" t="s">
        <v>9</v>
      </c>
      <c r="B35" s="91">
        <f>IF('Site Description'!C35&gt;1,SUM(B27:B34),"NO TRANSECT")</f>
        <v>949.53780001644452</v>
      </c>
      <c r="C35" s="91">
        <f>IF('Site Description'!D35&gt;1,SUM(C27:C34),"NO TRANSECT")</f>
        <v>724.69933208326222</v>
      </c>
      <c r="D35" s="91">
        <f>IF('Site Description'!E35&gt;1,SUM(D27:D34),"NO TRANSECT")</f>
        <v>508.84228526764019</v>
      </c>
      <c r="E35" s="91">
        <f>IF('Site Description'!F35&gt;1,SUM(E27:E34),"NO TRANSECT")</f>
        <v>850.52763046779876</v>
      </c>
      <c r="F35" s="91">
        <f>IF('Site Description'!G35&gt;1,SUM(F27:F34),"NO TRANSECT")</f>
        <v>1494.2104858544728</v>
      </c>
      <c r="G35" s="91">
        <f>IF('Site Description'!H35&gt;1,SUM(G27:G34),"NO TRANSECT")</f>
        <v>1160.2489942077675</v>
      </c>
      <c r="H35" s="91" t="str">
        <f>IF('Site Description'!I35&gt;1,SUM(H27:H34),"NO TRANSECT")</f>
        <v>NO TRANSECT</v>
      </c>
      <c r="I35" s="252" t="str">
        <f>IF('Site Description'!J35&gt;1,SUM(I27:I34),"NO TRANSECT")</f>
        <v>NO TRANSECT</v>
      </c>
      <c r="J35" s="253">
        <f t="shared" si="2"/>
        <v>948.01108798289761</v>
      </c>
      <c r="K35" s="254">
        <f t="shared" si="3"/>
        <v>385.88166806499504</v>
      </c>
    </row>
  </sheetData>
  <sheetProtection algorithmName="SHA-512" hashValue="WSSpfFbD4BdTdx0CnmugvtXbGzd+GhCH2hXvWnG7pKLoPfcZ4+jRMFe3nD88OasI3MOXAUgNtrak1G/jVO8eyA==" saltValue="WAz2cNXQ0IKhBXnLGumoiw==" spinCount="100000" sheet="1" objects="1" scenarios="1"/>
  <mergeCells count="3">
    <mergeCell ref="B25:I25"/>
    <mergeCell ref="B1:I1"/>
    <mergeCell ref="B13:I13"/>
  </mergeCells>
  <phoneticPr fontId="17" type="noConversion"/>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62"/>
  <sheetViews>
    <sheetView zoomScale="80" zoomScaleNormal="80" workbookViewId="0">
      <pane xSplit="1" topLeftCell="B1" activePane="topRight" state="frozen"/>
      <selection activeCell="B7" sqref="B7"/>
      <selection pane="topRight"/>
    </sheetView>
  </sheetViews>
  <sheetFormatPr baseColWidth="10" defaultColWidth="8.83203125" defaultRowHeight="15" x14ac:dyDescent="0.2"/>
  <cols>
    <col min="1" max="1" width="14.1640625" bestFit="1" customWidth="1"/>
    <col min="2" max="25" width="16.6640625" customWidth="1"/>
  </cols>
  <sheetData>
    <row r="1" spans="1:25" ht="17" thickBot="1" x14ac:dyDescent="0.25">
      <c r="A1" s="230"/>
      <c r="B1" s="284" t="s">
        <v>41</v>
      </c>
      <c r="C1" s="285"/>
      <c r="D1" s="285"/>
      <c r="E1" s="285"/>
      <c r="F1" s="285"/>
      <c r="G1" s="286"/>
      <c r="H1" s="284" t="s">
        <v>41</v>
      </c>
      <c r="I1" s="285"/>
      <c r="J1" s="285"/>
      <c r="K1" s="285"/>
      <c r="L1" s="285"/>
      <c r="M1" s="286"/>
      <c r="N1" s="284" t="s">
        <v>41</v>
      </c>
      <c r="O1" s="285"/>
      <c r="P1" s="285"/>
      <c r="Q1" s="285"/>
      <c r="R1" s="285"/>
      <c r="S1" s="286"/>
      <c r="T1" s="284" t="s">
        <v>41</v>
      </c>
      <c r="U1" s="285"/>
      <c r="V1" s="285"/>
      <c r="W1" s="285"/>
      <c r="X1" s="285"/>
      <c r="Y1" s="286"/>
    </row>
    <row r="2" spans="1:25" ht="17" thickBot="1" x14ac:dyDescent="0.25">
      <c r="A2" s="231"/>
      <c r="B2" s="298" t="s">
        <v>10</v>
      </c>
      <c r="C2" s="299"/>
      <c r="D2" s="300"/>
      <c r="E2" s="284" t="s">
        <v>11</v>
      </c>
      <c r="F2" s="285"/>
      <c r="G2" s="286"/>
      <c r="H2" s="284" t="s">
        <v>12</v>
      </c>
      <c r="I2" s="285"/>
      <c r="J2" s="286"/>
      <c r="K2" s="284" t="s">
        <v>13</v>
      </c>
      <c r="L2" s="285"/>
      <c r="M2" s="286"/>
      <c r="N2" s="284" t="s">
        <v>14</v>
      </c>
      <c r="O2" s="285"/>
      <c r="P2" s="286"/>
      <c r="Q2" s="284" t="s">
        <v>15</v>
      </c>
      <c r="R2" s="285"/>
      <c r="S2" s="286"/>
      <c r="T2" s="284" t="s">
        <v>67</v>
      </c>
      <c r="U2" s="285"/>
      <c r="V2" s="286"/>
      <c r="W2" s="284" t="s">
        <v>68</v>
      </c>
      <c r="X2" s="285"/>
      <c r="Y2" s="286"/>
    </row>
    <row r="3" spans="1:25" ht="29.25" customHeight="1" x14ac:dyDescent="0.2">
      <c r="A3" s="17" t="s">
        <v>40</v>
      </c>
      <c r="B3" s="226" t="s">
        <v>70</v>
      </c>
      <c r="C3" s="226" t="s">
        <v>82</v>
      </c>
      <c r="D3" s="245" t="s">
        <v>43</v>
      </c>
      <c r="E3" s="226" t="s">
        <v>70</v>
      </c>
      <c r="F3" s="226" t="s">
        <v>83</v>
      </c>
      <c r="G3" s="245" t="s">
        <v>43</v>
      </c>
      <c r="H3" s="226" t="s">
        <v>70</v>
      </c>
      <c r="I3" s="226" t="s">
        <v>82</v>
      </c>
      <c r="J3" s="245" t="s">
        <v>43</v>
      </c>
      <c r="K3" s="226" t="s">
        <v>70</v>
      </c>
      <c r="L3" s="226" t="s">
        <v>83</v>
      </c>
      <c r="M3" s="245" t="s">
        <v>43</v>
      </c>
      <c r="N3" s="226" t="s">
        <v>70</v>
      </c>
      <c r="O3" s="226" t="s">
        <v>82</v>
      </c>
      <c r="P3" s="245" t="s">
        <v>43</v>
      </c>
      <c r="Q3" s="226" t="s">
        <v>70</v>
      </c>
      <c r="R3" s="226" t="s">
        <v>83</v>
      </c>
      <c r="S3" s="245" t="s">
        <v>43</v>
      </c>
      <c r="T3" s="226" t="s">
        <v>70</v>
      </c>
      <c r="U3" s="226" t="s">
        <v>82</v>
      </c>
      <c r="V3" s="245" t="s">
        <v>43</v>
      </c>
      <c r="W3" s="226" t="s">
        <v>70</v>
      </c>
      <c r="X3" s="226" t="s">
        <v>83</v>
      </c>
      <c r="Y3" s="245" t="s">
        <v>43</v>
      </c>
    </row>
    <row r="4" spans="1:25" x14ac:dyDescent="0.2">
      <c r="A4" s="15" t="s">
        <v>4</v>
      </c>
      <c r="B4" s="59">
        <f>'Data Entry'!$D4</f>
        <v>0</v>
      </c>
      <c r="C4" s="59">
        <f>SUM('Data Entry'!$B4:$C4,'Data Entry'!$F4:$G4)</f>
        <v>0</v>
      </c>
      <c r="D4" s="41">
        <f>SUM('Data Entry'!$E4,'Data Entry'!$H4:$J4,'Data Entry'!$L4)</f>
        <v>0</v>
      </c>
      <c r="E4" s="59">
        <f>'Data Entry'!$D17</f>
        <v>0</v>
      </c>
      <c r="F4" s="59">
        <f>SUM('Data Entry'!$B17:$C17,'Data Entry'!$F17:$G17)</f>
        <v>0</v>
      </c>
      <c r="G4" s="41">
        <f>SUM('Data Entry'!$E17,'Data Entry'!$H17:$J17,'Data Entry'!$L17)</f>
        <v>0</v>
      </c>
      <c r="H4" s="59">
        <f>'Data Entry'!$D30</f>
        <v>0</v>
      </c>
      <c r="I4" s="59">
        <f>SUM('Data Entry'!$B30:$C30,'Data Entry'!$F30:$G30)</f>
        <v>0</v>
      </c>
      <c r="J4" s="41">
        <f>SUM('Data Entry'!$E30,'Data Entry'!$H30:$J30,'Data Entry'!$L30)</f>
        <v>0</v>
      </c>
      <c r="K4" s="59">
        <f>'Data Entry'!$D43</f>
        <v>0</v>
      </c>
      <c r="L4" s="59">
        <f>SUM('Data Entry'!$B43:$C43,'Data Entry'!$F43:$G43)</f>
        <v>0</v>
      </c>
      <c r="M4" s="41">
        <f>SUM('Data Entry'!$E43,'Data Entry'!$H43:$J43,'Data Entry'!$L43)</f>
        <v>0</v>
      </c>
      <c r="N4" s="59">
        <f>'Data Entry'!$D56</f>
        <v>0</v>
      </c>
      <c r="O4" s="59">
        <f>SUM('Data Entry'!$B56:$C56,'Data Entry'!$F56:$G56)</f>
        <v>0</v>
      </c>
      <c r="P4" s="41">
        <f>SUM('Data Entry'!$E56,'Data Entry'!$H56:$J56,'Data Entry'!$L56)</f>
        <v>0</v>
      </c>
      <c r="Q4" s="59">
        <f>'Data Entry'!$D69</f>
        <v>0</v>
      </c>
      <c r="R4" s="59">
        <f>SUM('Data Entry'!$B69:$C69,'Data Entry'!$F69:$G69)</f>
        <v>0</v>
      </c>
      <c r="S4" s="41">
        <f>SUM('Data Entry'!$E69,'Data Entry'!$H69:$J69,'Data Entry'!$L69)</f>
        <v>0</v>
      </c>
      <c r="T4" s="59">
        <f>'Data Entry'!$D82</f>
        <v>0</v>
      </c>
      <c r="U4" s="59">
        <f>SUM('Data Entry'!$B82:$C82,'Data Entry'!$F82:$G82)</f>
        <v>0</v>
      </c>
      <c r="V4" s="41">
        <f>SUM('Data Entry'!$E82,'Data Entry'!$H82:$J82,'Data Entry'!$L82)</f>
        <v>0</v>
      </c>
      <c r="W4" s="59">
        <f>'Data Entry'!$D95</f>
        <v>0</v>
      </c>
      <c r="X4" s="59">
        <f>SUM('Data Entry'!$B95:$C95,'Data Entry'!$F95:$G95)</f>
        <v>0</v>
      </c>
      <c r="Y4" s="41">
        <f>SUM('Data Entry'!$E95,'Data Entry'!$H95:$J95,'Data Entry'!$L95)</f>
        <v>0</v>
      </c>
    </row>
    <row r="5" spans="1:25" x14ac:dyDescent="0.2">
      <c r="A5" s="16" t="s">
        <v>5</v>
      </c>
      <c r="B5" s="59">
        <f>'Data Entry'!$D5</f>
        <v>1</v>
      </c>
      <c r="C5" s="59">
        <f>SUM('Data Entry'!$B5:$C5,'Data Entry'!$F5:$G5)</f>
        <v>0</v>
      </c>
      <c r="D5" s="41">
        <f>SUM('Data Entry'!$E5,'Data Entry'!$H5:$J5,'Data Entry'!$L5)</f>
        <v>0</v>
      </c>
      <c r="E5" s="59">
        <f>'Data Entry'!$D18</f>
        <v>0</v>
      </c>
      <c r="F5" s="59">
        <f>SUM('Data Entry'!$B18:$C18,'Data Entry'!$F18:$G18)</f>
        <v>0</v>
      </c>
      <c r="G5" s="41">
        <f>SUM('Data Entry'!$E18,'Data Entry'!$H18:$J18,'Data Entry'!$L18)</f>
        <v>0</v>
      </c>
      <c r="H5" s="23">
        <f>'Data Entry'!$D31</f>
        <v>0</v>
      </c>
      <c r="I5" s="61">
        <f>SUM('Data Entry'!$B31:$C31,'Data Entry'!$F31:$G31)</f>
        <v>0</v>
      </c>
      <c r="J5" s="24">
        <f>SUM('Data Entry'!$E31,'Data Entry'!$H31:$J31,'Data Entry'!$L31)</f>
        <v>0</v>
      </c>
      <c r="K5" s="23">
        <f>'Data Entry'!$D44</f>
        <v>0</v>
      </c>
      <c r="L5" s="61">
        <f>SUM('Data Entry'!$B44:$C44,'Data Entry'!$F44:$G44)</f>
        <v>0</v>
      </c>
      <c r="M5" s="24">
        <f>SUM('Data Entry'!$E44,'Data Entry'!$H44:$J44,'Data Entry'!$L44)</f>
        <v>0</v>
      </c>
      <c r="N5" s="23">
        <f>'Data Entry'!$D57</f>
        <v>2</v>
      </c>
      <c r="O5" s="61">
        <f>SUM('Data Entry'!$B57:$C57,'Data Entry'!$F57:$G57)</f>
        <v>0</v>
      </c>
      <c r="P5" s="24">
        <f>SUM('Data Entry'!$E57,'Data Entry'!$H57:$J57,'Data Entry'!$L57)</f>
        <v>0</v>
      </c>
      <c r="Q5" s="23">
        <f>'Data Entry'!$D70</f>
        <v>0</v>
      </c>
      <c r="R5" s="61">
        <f>SUM('Data Entry'!$B70:$C70,'Data Entry'!$F70:$G70)</f>
        <v>0</v>
      </c>
      <c r="S5" s="24">
        <f>SUM('Data Entry'!$E70,'Data Entry'!$H70:$J70,'Data Entry'!$L70)</f>
        <v>0</v>
      </c>
      <c r="T5" s="23">
        <f>'Data Entry'!$D83</f>
        <v>0</v>
      </c>
      <c r="U5" s="61">
        <f>SUM('Data Entry'!$B83:$C83,'Data Entry'!$F83:$G83)</f>
        <v>0</v>
      </c>
      <c r="V5" s="24">
        <f>SUM('Data Entry'!$E83,'Data Entry'!$H83:$J83,'Data Entry'!$L83)</f>
        <v>0</v>
      </c>
      <c r="W5" s="23">
        <f>'Data Entry'!$D96</f>
        <v>0</v>
      </c>
      <c r="X5" s="61">
        <f>SUM('Data Entry'!$B96:$C96,'Data Entry'!$F96:$G96)</f>
        <v>0</v>
      </c>
      <c r="Y5" s="24">
        <f>SUM('Data Entry'!$E96,'Data Entry'!$H96:$J96,'Data Entry'!$L96)</f>
        <v>0</v>
      </c>
    </row>
    <row r="6" spans="1:25" x14ac:dyDescent="0.2">
      <c r="A6" s="16" t="s">
        <v>6</v>
      </c>
      <c r="B6" s="59">
        <f>'Data Entry'!$D6</f>
        <v>1</v>
      </c>
      <c r="C6" s="59">
        <f>SUM('Data Entry'!$B6:$C6,'Data Entry'!$F6:$G6)</f>
        <v>0</v>
      </c>
      <c r="D6" s="41">
        <f>SUM('Data Entry'!$E6,'Data Entry'!$H6:$J6,'Data Entry'!$L6)</f>
        <v>0</v>
      </c>
      <c r="E6" s="59">
        <f>'Data Entry'!$D19</f>
        <v>4</v>
      </c>
      <c r="F6" s="59">
        <f>SUM('Data Entry'!$B19:$C19,'Data Entry'!$F19:$G19)</f>
        <v>0</v>
      </c>
      <c r="G6" s="41">
        <f>SUM('Data Entry'!$E19,'Data Entry'!$H19:$J19,'Data Entry'!$L19)</f>
        <v>0</v>
      </c>
      <c r="H6" s="23">
        <f>'Data Entry'!$D32</f>
        <v>0</v>
      </c>
      <c r="I6" s="61">
        <f>SUM('Data Entry'!$B32:$C32,'Data Entry'!$F32:$G32)</f>
        <v>0</v>
      </c>
      <c r="J6" s="24">
        <f>SUM('Data Entry'!$E32,'Data Entry'!$H32:$J32,'Data Entry'!$L32)</f>
        <v>0</v>
      </c>
      <c r="K6" s="23">
        <f>'Data Entry'!$D45</f>
        <v>0</v>
      </c>
      <c r="L6" s="61">
        <f>SUM('Data Entry'!$B45:$C45,'Data Entry'!$F45:$G45)</f>
        <v>0</v>
      </c>
      <c r="M6" s="24">
        <f>SUM('Data Entry'!$E45,'Data Entry'!$H45:$J45,'Data Entry'!$L45)</f>
        <v>0</v>
      </c>
      <c r="N6" s="23">
        <f>'Data Entry'!$D58</f>
        <v>29</v>
      </c>
      <c r="O6" s="61">
        <f>SUM('Data Entry'!$B58:$C58,'Data Entry'!$F58:$G58)</f>
        <v>0</v>
      </c>
      <c r="P6" s="24">
        <f>SUM('Data Entry'!$E58,'Data Entry'!$H58:$J58,'Data Entry'!$L58)</f>
        <v>0</v>
      </c>
      <c r="Q6" s="23">
        <f>'Data Entry'!$D71</f>
        <v>17</v>
      </c>
      <c r="R6" s="61">
        <f>SUM('Data Entry'!$B71:$C71,'Data Entry'!$F71:$G71)</f>
        <v>0</v>
      </c>
      <c r="S6" s="24">
        <f>SUM('Data Entry'!$E71,'Data Entry'!$H71:$J71,'Data Entry'!$L71)</f>
        <v>0</v>
      </c>
      <c r="T6" s="23">
        <f>'Data Entry'!$D84</f>
        <v>0</v>
      </c>
      <c r="U6" s="61">
        <f>SUM('Data Entry'!$B84:$C84,'Data Entry'!$F84:$G84)</f>
        <v>0</v>
      </c>
      <c r="V6" s="24">
        <f>SUM('Data Entry'!$E84,'Data Entry'!$H84:$J84,'Data Entry'!$L84)</f>
        <v>0</v>
      </c>
      <c r="W6" s="23">
        <f>'Data Entry'!$D97</f>
        <v>0</v>
      </c>
      <c r="X6" s="61">
        <f>SUM('Data Entry'!$B97:$C97,'Data Entry'!$F97:$G97)</f>
        <v>0</v>
      </c>
      <c r="Y6" s="24">
        <f>SUM('Data Entry'!$E97,'Data Entry'!$H97:$J97,'Data Entry'!$L97)</f>
        <v>0</v>
      </c>
    </row>
    <row r="7" spans="1:25" x14ac:dyDescent="0.2">
      <c r="A7" s="16" t="s">
        <v>7</v>
      </c>
      <c r="B7" s="59">
        <f>'Data Entry'!$D7</f>
        <v>20</v>
      </c>
      <c r="C7" s="59">
        <f>SUM('Data Entry'!$B7:$C7,'Data Entry'!$F7:$G7)</f>
        <v>0</v>
      </c>
      <c r="D7" s="41">
        <f>SUM('Data Entry'!$E7,'Data Entry'!$H7:$J7,'Data Entry'!$L7)</f>
        <v>0</v>
      </c>
      <c r="E7" s="59">
        <f>'Data Entry'!$D20</f>
        <v>14</v>
      </c>
      <c r="F7" s="59">
        <f>SUM('Data Entry'!$B20:$C20,'Data Entry'!$F20:$G20)</f>
        <v>0</v>
      </c>
      <c r="G7" s="41">
        <f>SUM('Data Entry'!$E20,'Data Entry'!$H20:$J20,'Data Entry'!$L20)</f>
        <v>0</v>
      </c>
      <c r="H7" s="23">
        <f>'Data Entry'!$D33</f>
        <v>11</v>
      </c>
      <c r="I7" s="61">
        <f>SUM('Data Entry'!$B33:$C33,'Data Entry'!$F33:$G33)</f>
        <v>0</v>
      </c>
      <c r="J7" s="24">
        <f>SUM('Data Entry'!$E33,'Data Entry'!$H33:$J33,'Data Entry'!$L33)</f>
        <v>0</v>
      </c>
      <c r="K7" s="23">
        <f>'Data Entry'!$D46</f>
        <v>3</v>
      </c>
      <c r="L7" s="61">
        <f>SUM('Data Entry'!$B46:$C46,'Data Entry'!$F46:$G46)</f>
        <v>0</v>
      </c>
      <c r="M7" s="24">
        <f>SUM('Data Entry'!$E46,'Data Entry'!$H46:$J46,'Data Entry'!$L46)</f>
        <v>0</v>
      </c>
      <c r="N7" s="23">
        <f>'Data Entry'!$D59</f>
        <v>20</v>
      </c>
      <c r="O7" s="61">
        <f>SUM('Data Entry'!$B59:$C59,'Data Entry'!$F59:$G59)</f>
        <v>0</v>
      </c>
      <c r="P7" s="24">
        <f>SUM('Data Entry'!$E59,'Data Entry'!$H59:$J59,'Data Entry'!$L59)</f>
        <v>0</v>
      </c>
      <c r="Q7" s="23">
        <f>'Data Entry'!$D72</f>
        <v>18</v>
      </c>
      <c r="R7" s="61">
        <f>SUM('Data Entry'!$B72:$C72,'Data Entry'!$F72:$G72)</f>
        <v>0</v>
      </c>
      <c r="S7" s="24">
        <f>SUM('Data Entry'!$E72,'Data Entry'!$H72:$J72,'Data Entry'!$L72)</f>
        <v>0</v>
      </c>
      <c r="T7" s="23">
        <f>'Data Entry'!$D85</f>
        <v>0</v>
      </c>
      <c r="U7" s="61">
        <f>SUM('Data Entry'!$B85:$C85,'Data Entry'!$F85:$G85)</f>
        <v>0</v>
      </c>
      <c r="V7" s="24">
        <f>SUM('Data Entry'!$E85,'Data Entry'!$H85:$J85,'Data Entry'!$L85)</f>
        <v>0</v>
      </c>
      <c r="W7" s="23">
        <f>'Data Entry'!$D98</f>
        <v>0</v>
      </c>
      <c r="X7" s="61">
        <f>SUM('Data Entry'!$B98:$C98,'Data Entry'!$F98:$G98)</f>
        <v>0</v>
      </c>
      <c r="Y7" s="24">
        <f>SUM('Data Entry'!$E98,'Data Entry'!$H98:$J98,'Data Entry'!$L98)</f>
        <v>0</v>
      </c>
    </row>
    <row r="8" spans="1:25" x14ac:dyDescent="0.2">
      <c r="A8" s="44" t="s">
        <v>8</v>
      </c>
      <c r="B8" s="59">
        <f>'Data Entry'!$D8</f>
        <v>0</v>
      </c>
      <c r="C8" s="59">
        <f>SUM('Data Entry'!$B8:$C8,'Data Entry'!$F8:$G8)</f>
        <v>0</v>
      </c>
      <c r="D8" s="41">
        <f>SUM('Data Entry'!$E8,'Data Entry'!$H8:$J8,'Data Entry'!$L8)</f>
        <v>0</v>
      </c>
      <c r="E8" s="59">
        <f>'Data Entry'!$D21</f>
        <v>0</v>
      </c>
      <c r="F8" s="59">
        <f>SUM('Data Entry'!$B21:$C21,'Data Entry'!$F21:$G21)</f>
        <v>0</v>
      </c>
      <c r="G8" s="41">
        <f>SUM('Data Entry'!$E21,'Data Entry'!$H21:$J21,'Data Entry'!$L21)</f>
        <v>0</v>
      </c>
      <c r="H8" s="23">
        <f>'Data Entry'!$D34</f>
        <v>0</v>
      </c>
      <c r="I8" s="61">
        <f>SUM('Data Entry'!$B34:$C34,'Data Entry'!$F34:$G34)</f>
        <v>0</v>
      </c>
      <c r="J8" s="24">
        <f>SUM('Data Entry'!$E34,'Data Entry'!$H34:$J34,'Data Entry'!$L34)</f>
        <v>0</v>
      </c>
      <c r="K8" s="23">
        <f>'Data Entry'!$D47</f>
        <v>8</v>
      </c>
      <c r="L8" s="61">
        <f>SUM('Data Entry'!$B47:$C47,'Data Entry'!$F47:$G47)</f>
        <v>0</v>
      </c>
      <c r="M8" s="24">
        <f>SUM('Data Entry'!$E47,'Data Entry'!$H47:$J47,'Data Entry'!$L47)</f>
        <v>0</v>
      </c>
      <c r="N8" s="23">
        <f>'Data Entry'!$D60</f>
        <v>0</v>
      </c>
      <c r="O8" s="61">
        <f>SUM('Data Entry'!$B60:$C60,'Data Entry'!$F60:$G60)</f>
        <v>0</v>
      </c>
      <c r="P8" s="24">
        <f>SUM('Data Entry'!$E60,'Data Entry'!$H60:$J60,'Data Entry'!$L60)</f>
        <v>0</v>
      </c>
      <c r="Q8" s="23">
        <f>'Data Entry'!$D73</f>
        <v>0</v>
      </c>
      <c r="R8" s="61">
        <f>SUM('Data Entry'!$B73:$C73,'Data Entry'!$F73:$G73)</f>
        <v>0</v>
      </c>
      <c r="S8" s="24">
        <f>SUM('Data Entry'!$E73,'Data Entry'!$H73:$J73,'Data Entry'!$L73)</f>
        <v>0</v>
      </c>
      <c r="T8" s="23">
        <f>'Data Entry'!$D86</f>
        <v>0</v>
      </c>
      <c r="U8" s="61">
        <f>SUM('Data Entry'!$B86:$C86,'Data Entry'!$F86:$G86)</f>
        <v>0</v>
      </c>
      <c r="V8" s="24">
        <f>SUM('Data Entry'!$E86,'Data Entry'!$H86:$J86,'Data Entry'!$L86)</f>
        <v>0</v>
      </c>
      <c r="W8" s="23">
        <f>'Data Entry'!$D99</f>
        <v>0</v>
      </c>
      <c r="X8" s="61">
        <f>SUM('Data Entry'!$B99:$C99,'Data Entry'!$F99:$G99)</f>
        <v>0</v>
      </c>
      <c r="Y8" s="24">
        <f>SUM('Data Entry'!$E99,'Data Entry'!$H99:$J99,'Data Entry'!$L99)</f>
        <v>0</v>
      </c>
    </row>
    <row r="9" spans="1:25" x14ac:dyDescent="0.2">
      <c r="A9" s="120" t="s">
        <v>64</v>
      </c>
      <c r="B9" s="59">
        <f>'Data Entry'!$D9</f>
        <v>0</v>
      </c>
      <c r="C9" s="59">
        <f>SUM('Data Entry'!$B9:$C9,'Data Entry'!$F9:$G9)</f>
        <v>0</v>
      </c>
      <c r="D9" s="41">
        <f>SUM('Data Entry'!$E9,'Data Entry'!$H9:$J9,'Data Entry'!$L9)</f>
        <v>0</v>
      </c>
      <c r="E9" s="59">
        <f>'Data Entry'!$D22</f>
        <v>0</v>
      </c>
      <c r="F9" s="59">
        <f>SUM('Data Entry'!$B22:$C22,'Data Entry'!$F22:$G22)</f>
        <v>0</v>
      </c>
      <c r="G9" s="41">
        <f>SUM('Data Entry'!$E22,'Data Entry'!$H22:$J22,'Data Entry'!$L22)</f>
        <v>0</v>
      </c>
      <c r="H9" s="23">
        <f>'Data Entry'!$D35</f>
        <v>0</v>
      </c>
      <c r="I9" s="61">
        <f>SUM('Data Entry'!$B35:$C35,'Data Entry'!$F35:$G35)</f>
        <v>0</v>
      </c>
      <c r="J9" s="24">
        <f>SUM('Data Entry'!$E35,'Data Entry'!$H35:$J35,'Data Entry'!$L35)</f>
        <v>0</v>
      </c>
      <c r="K9" s="23">
        <f>'Data Entry'!$D48</f>
        <v>0</v>
      </c>
      <c r="L9" s="61">
        <f>SUM('Data Entry'!$B48:$C48,'Data Entry'!$F48:$G48)</f>
        <v>0</v>
      </c>
      <c r="M9" s="24">
        <f>SUM('Data Entry'!$E48,'Data Entry'!$H48:$J48,'Data Entry'!$L48)</f>
        <v>0</v>
      </c>
      <c r="N9" s="23">
        <f>'Data Entry'!$D61</f>
        <v>0</v>
      </c>
      <c r="O9" s="61">
        <f>SUM('Data Entry'!$B61:$C61,'Data Entry'!$F61:$G61)</f>
        <v>0</v>
      </c>
      <c r="P9" s="24">
        <f>SUM('Data Entry'!$E61,'Data Entry'!$H61:$J61,'Data Entry'!$L61)</f>
        <v>0</v>
      </c>
      <c r="Q9" s="23">
        <f>'Data Entry'!$D74</f>
        <v>0</v>
      </c>
      <c r="R9" s="61">
        <f>SUM('Data Entry'!$B74:$C74,'Data Entry'!$F74:$G74)</f>
        <v>0</v>
      </c>
      <c r="S9" s="24">
        <f>SUM('Data Entry'!$E74,'Data Entry'!$H74:$J74,'Data Entry'!$L74)</f>
        <v>0</v>
      </c>
      <c r="T9" s="23">
        <f>'Data Entry'!$D87</f>
        <v>0</v>
      </c>
      <c r="U9" s="61">
        <f>SUM('Data Entry'!$B87:$C87,'Data Entry'!$F87:$G87)</f>
        <v>0</v>
      </c>
      <c r="V9" s="24">
        <f>SUM('Data Entry'!$E87,'Data Entry'!$H87:$J87,'Data Entry'!$L87)</f>
        <v>0</v>
      </c>
      <c r="W9" s="23">
        <f>'Data Entry'!$D100</f>
        <v>0</v>
      </c>
      <c r="X9" s="61">
        <f>SUM('Data Entry'!$B100:$C100,'Data Entry'!$F100:$G100)</f>
        <v>0</v>
      </c>
      <c r="Y9" s="24">
        <f>SUM('Data Entry'!$E100,'Data Entry'!$H100:$J100,'Data Entry'!$L100)</f>
        <v>0</v>
      </c>
    </row>
    <row r="10" spans="1:25" x14ac:dyDescent="0.2">
      <c r="A10" s="120" t="s">
        <v>65</v>
      </c>
      <c r="B10" s="59">
        <f>'Data Entry'!$D10</f>
        <v>0</v>
      </c>
      <c r="C10" s="59">
        <f>SUM('Data Entry'!$B10:$C10,'Data Entry'!$F10:$G10)</f>
        <v>0</v>
      </c>
      <c r="D10" s="41">
        <f>SUM('Data Entry'!$E10,'Data Entry'!$H10:$J10,'Data Entry'!$L10)</f>
        <v>0</v>
      </c>
      <c r="E10" s="59">
        <f>'Data Entry'!$D23</f>
        <v>0</v>
      </c>
      <c r="F10" s="59">
        <f>SUM('Data Entry'!$B23:$C23,'Data Entry'!$F23:$G23)</f>
        <v>0</v>
      </c>
      <c r="G10" s="41">
        <f>SUM('Data Entry'!$E23,'Data Entry'!$H23:$J23,'Data Entry'!$L23)</f>
        <v>0</v>
      </c>
      <c r="H10" s="23">
        <f>'Data Entry'!$D36</f>
        <v>0</v>
      </c>
      <c r="I10" s="61">
        <f>SUM('Data Entry'!$B36:$C36,'Data Entry'!$F36:$G36)</f>
        <v>0</v>
      </c>
      <c r="J10" s="24">
        <f>SUM('Data Entry'!$E36,'Data Entry'!$H36:$J36,'Data Entry'!$L36)</f>
        <v>0</v>
      </c>
      <c r="K10" s="23">
        <f>'Data Entry'!$D49</f>
        <v>0</v>
      </c>
      <c r="L10" s="61">
        <f>SUM('Data Entry'!$B49:$C49,'Data Entry'!$F49:$G49)</f>
        <v>0</v>
      </c>
      <c r="M10" s="24">
        <f>SUM('Data Entry'!$E49,'Data Entry'!$H49:$J49,'Data Entry'!$L49)</f>
        <v>0</v>
      </c>
      <c r="N10" s="23">
        <f>'Data Entry'!$D62</f>
        <v>0</v>
      </c>
      <c r="O10" s="61">
        <f>SUM('Data Entry'!$B62:$C62,'Data Entry'!$F62:$G62)</f>
        <v>0</v>
      </c>
      <c r="P10" s="24">
        <f>SUM('Data Entry'!$E62,'Data Entry'!$H62:$J62,'Data Entry'!$L62)</f>
        <v>0</v>
      </c>
      <c r="Q10" s="23">
        <f>'Data Entry'!$D75</f>
        <v>0</v>
      </c>
      <c r="R10" s="61">
        <f>SUM('Data Entry'!$B75:$C75,'Data Entry'!$F75:$G75)</f>
        <v>0</v>
      </c>
      <c r="S10" s="24">
        <f>SUM('Data Entry'!$E75,'Data Entry'!$H75:$J75,'Data Entry'!$L75)</f>
        <v>0</v>
      </c>
      <c r="T10" s="23">
        <f>'Data Entry'!$D88</f>
        <v>0</v>
      </c>
      <c r="U10" s="61">
        <f>SUM('Data Entry'!$B88:$C88,'Data Entry'!$F88:$G88)</f>
        <v>0</v>
      </c>
      <c r="V10" s="24">
        <f>SUM('Data Entry'!$E88,'Data Entry'!$H88:$J88,'Data Entry'!$L88)</f>
        <v>0</v>
      </c>
      <c r="W10" s="23">
        <f>'Data Entry'!$D101</f>
        <v>0</v>
      </c>
      <c r="X10" s="61">
        <f>SUM('Data Entry'!$B101:$C101,'Data Entry'!$F101:$G101)</f>
        <v>0</v>
      </c>
      <c r="Y10" s="24">
        <f>SUM('Data Entry'!$E101,'Data Entry'!$H101:$J101,'Data Entry'!$L101)</f>
        <v>0</v>
      </c>
    </row>
    <row r="11" spans="1:25" ht="16" thickBot="1" x14ac:dyDescent="0.25">
      <c r="A11" s="121" t="s">
        <v>66</v>
      </c>
      <c r="B11" s="60">
        <f>'Data Entry'!$D11</f>
        <v>0</v>
      </c>
      <c r="C11" s="60">
        <f>SUM('Data Entry'!$B11:$C11,'Data Entry'!$F11:$G11)</f>
        <v>0</v>
      </c>
      <c r="D11" s="42">
        <f>SUM('Data Entry'!$E11,'Data Entry'!$H11:$J11,'Data Entry'!$L11)</f>
        <v>0</v>
      </c>
      <c r="E11" s="60">
        <f>'Data Entry'!$D24</f>
        <v>0</v>
      </c>
      <c r="F11" s="60">
        <f>SUM('Data Entry'!$B24:$C24,'Data Entry'!$F24:$G24)</f>
        <v>0</v>
      </c>
      <c r="G11" s="42">
        <f>SUM('Data Entry'!$E24,'Data Entry'!$H24:$J24,'Data Entry'!$L24)</f>
        <v>0</v>
      </c>
      <c r="H11" s="25">
        <f>'Data Entry'!$D37</f>
        <v>0</v>
      </c>
      <c r="I11" s="62">
        <f>SUM('Data Entry'!$B37:$C37,'Data Entry'!$F37:$G37)</f>
        <v>0</v>
      </c>
      <c r="J11" s="26">
        <f>SUM('Data Entry'!$E37,'Data Entry'!$H37:$J37,'Data Entry'!$L37)</f>
        <v>0</v>
      </c>
      <c r="K11" s="25">
        <f>'Data Entry'!$D50</f>
        <v>0</v>
      </c>
      <c r="L11" s="62">
        <f>SUM('Data Entry'!$B50:$C50,'Data Entry'!$F50:$G50)</f>
        <v>0</v>
      </c>
      <c r="M11" s="26">
        <f>SUM('Data Entry'!$E50,'Data Entry'!$H50:$J50,'Data Entry'!$L50)</f>
        <v>0</v>
      </c>
      <c r="N11" s="25">
        <f>'Data Entry'!$D63</f>
        <v>0</v>
      </c>
      <c r="O11" s="62">
        <f>SUM('Data Entry'!$B63:$C63,'Data Entry'!$F63:$G63)</f>
        <v>0</v>
      </c>
      <c r="P11" s="26">
        <f>SUM('Data Entry'!$E63,'Data Entry'!$H63:$J63,'Data Entry'!$L63)</f>
        <v>0</v>
      </c>
      <c r="Q11" s="25">
        <f>'Data Entry'!$D76</f>
        <v>0</v>
      </c>
      <c r="R11" s="62">
        <f>SUM('Data Entry'!$B76:$C76,'Data Entry'!$F76:$G76)</f>
        <v>0</v>
      </c>
      <c r="S11" s="26">
        <f>SUM('Data Entry'!$E76,'Data Entry'!$H76:$J76,'Data Entry'!$L76)</f>
        <v>0</v>
      </c>
      <c r="T11" s="25">
        <f>'Data Entry'!$D89</f>
        <v>0</v>
      </c>
      <c r="U11" s="62">
        <f>SUM('Data Entry'!$B89:$C89,'Data Entry'!$F89:$G89)</f>
        <v>0</v>
      </c>
      <c r="V11" s="26">
        <f>SUM('Data Entry'!$E89,'Data Entry'!$H89:$J89,'Data Entry'!$L89)</f>
        <v>0</v>
      </c>
      <c r="W11" s="25">
        <f>'Data Entry'!$D102</f>
        <v>0</v>
      </c>
      <c r="X11" s="62">
        <f>SUM('Data Entry'!$B102:$C102,'Data Entry'!$F102:$G102)</f>
        <v>0</v>
      </c>
      <c r="Y11" s="26">
        <f>SUM('Data Entry'!$E102,'Data Entry'!$H102:$J102,'Data Entry'!$L102)</f>
        <v>0</v>
      </c>
    </row>
    <row r="12" spans="1:25" ht="16" thickBot="1" x14ac:dyDescent="0.25">
      <c r="A12" s="45"/>
      <c r="B12" s="229"/>
      <c r="C12" s="229"/>
      <c r="D12" s="45"/>
      <c r="E12" s="45"/>
      <c r="F12" s="45"/>
      <c r="G12" s="45"/>
      <c r="H12" s="45"/>
      <c r="I12" s="45"/>
      <c r="J12" s="45"/>
      <c r="K12" s="45"/>
      <c r="L12" s="45"/>
      <c r="M12" s="45"/>
      <c r="N12" s="45"/>
      <c r="O12" s="45"/>
      <c r="P12" s="45"/>
      <c r="Q12" s="45"/>
      <c r="R12" s="45"/>
      <c r="S12" s="45"/>
      <c r="T12" s="45"/>
      <c r="U12" s="45"/>
      <c r="V12" s="45"/>
      <c r="W12" s="45"/>
      <c r="X12" s="45"/>
      <c r="Y12" s="45"/>
    </row>
    <row r="13" spans="1:25" ht="20" thickBot="1" x14ac:dyDescent="0.25">
      <c r="A13" s="230"/>
      <c r="B13" s="284" t="s">
        <v>42</v>
      </c>
      <c r="C13" s="285"/>
      <c r="D13" s="285"/>
      <c r="E13" s="285"/>
      <c r="F13" s="285"/>
      <c r="G13" s="285"/>
      <c r="H13" s="284" t="s">
        <v>42</v>
      </c>
      <c r="I13" s="285"/>
      <c r="J13" s="285"/>
      <c r="K13" s="285"/>
      <c r="L13" s="285"/>
      <c r="M13" s="285"/>
      <c r="N13" s="284" t="s">
        <v>42</v>
      </c>
      <c r="O13" s="285"/>
      <c r="P13" s="285"/>
      <c r="Q13" s="285"/>
      <c r="R13" s="285"/>
      <c r="S13" s="286"/>
      <c r="T13" s="284" t="s">
        <v>42</v>
      </c>
      <c r="U13" s="285"/>
      <c r="V13" s="285"/>
      <c r="W13" s="285"/>
      <c r="X13" s="285"/>
      <c r="Y13" s="286"/>
    </row>
    <row r="14" spans="1:25" ht="17" thickBot="1" x14ac:dyDescent="0.25">
      <c r="A14" s="231"/>
      <c r="B14" s="298" t="s">
        <v>10</v>
      </c>
      <c r="C14" s="299"/>
      <c r="D14" s="300"/>
      <c r="E14" s="284" t="s">
        <v>11</v>
      </c>
      <c r="F14" s="285"/>
      <c r="G14" s="286"/>
      <c r="H14" s="284" t="s">
        <v>12</v>
      </c>
      <c r="I14" s="285"/>
      <c r="J14" s="286"/>
      <c r="K14" s="284" t="s">
        <v>13</v>
      </c>
      <c r="L14" s="285"/>
      <c r="M14" s="286"/>
      <c r="N14" s="284" t="s">
        <v>14</v>
      </c>
      <c r="O14" s="285"/>
      <c r="P14" s="286"/>
      <c r="Q14" s="284" t="s">
        <v>15</v>
      </c>
      <c r="R14" s="285"/>
      <c r="S14" s="286"/>
      <c r="T14" s="284" t="s">
        <v>67</v>
      </c>
      <c r="U14" s="285"/>
      <c r="V14" s="286"/>
      <c r="W14" s="284" t="s">
        <v>68</v>
      </c>
      <c r="X14" s="285"/>
      <c r="Y14" s="286"/>
    </row>
    <row r="15" spans="1:25" ht="29.25" customHeight="1" x14ac:dyDescent="0.2">
      <c r="A15" s="17" t="s">
        <v>40</v>
      </c>
      <c r="B15" s="226" t="s">
        <v>70</v>
      </c>
      <c r="C15" s="226" t="s">
        <v>82</v>
      </c>
      <c r="D15" s="245" t="s">
        <v>43</v>
      </c>
      <c r="E15" s="226" t="s">
        <v>70</v>
      </c>
      <c r="F15" s="226" t="s">
        <v>83</v>
      </c>
      <c r="G15" s="245" t="s">
        <v>43</v>
      </c>
      <c r="H15" s="226" t="s">
        <v>70</v>
      </c>
      <c r="I15" s="226" t="s">
        <v>82</v>
      </c>
      <c r="J15" s="245" t="s">
        <v>43</v>
      </c>
      <c r="K15" s="226" t="s">
        <v>70</v>
      </c>
      <c r="L15" s="226" t="s">
        <v>83</v>
      </c>
      <c r="M15" s="245" t="s">
        <v>43</v>
      </c>
      <c r="N15" s="226" t="s">
        <v>70</v>
      </c>
      <c r="O15" s="226" t="s">
        <v>82</v>
      </c>
      <c r="P15" s="245" t="s">
        <v>43</v>
      </c>
      <c r="Q15" s="226" t="s">
        <v>70</v>
      </c>
      <c r="R15" s="226" t="s">
        <v>83</v>
      </c>
      <c r="S15" s="245" t="s">
        <v>43</v>
      </c>
      <c r="T15" s="226" t="s">
        <v>70</v>
      </c>
      <c r="U15" s="226" t="s">
        <v>82</v>
      </c>
      <c r="V15" s="245" t="s">
        <v>43</v>
      </c>
      <c r="W15" s="226" t="s">
        <v>70</v>
      </c>
      <c r="X15" s="226" t="s">
        <v>83</v>
      </c>
      <c r="Y15" s="245" t="s">
        <v>43</v>
      </c>
    </row>
    <row r="16" spans="1:25" x14ac:dyDescent="0.2">
      <c r="A16" s="16" t="s">
        <v>4</v>
      </c>
      <c r="B16" s="35">
        <f>IF('Site Description'!$C$35&gt;0,B4/'Site Description'!$C$35,"NO TRANSECT")</f>
        <v>0</v>
      </c>
      <c r="C16" s="36">
        <f>IF('Site Description'!$C$35&gt;0,C4/'Site Description'!$C$35,"NO TRANSECT")</f>
        <v>0</v>
      </c>
      <c r="D16" s="37">
        <f>IF('Site Description'!$C$35&gt;0,D4/'Site Description'!$C$35,"NO TRANSECT")</f>
        <v>0</v>
      </c>
      <c r="E16" s="35">
        <f>IF('Site Description'!$D$35&gt;0,E4/'Site Description'!$D$35,"NO TRANSECT")</f>
        <v>0</v>
      </c>
      <c r="F16" s="36">
        <f>IF('Site Description'!$D$35&gt;0,F4/'Site Description'!$D$35,"NO TRANSECT")</f>
        <v>0</v>
      </c>
      <c r="G16" s="37">
        <f>IF('Site Description'!$D$35&gt;0,G4/'Site Description'!$D$35,"NO TRANSECT")</f>
        <v>0</v>
      </c>
      <c r="H16" s="35">
        <f>IF('Site Description'!$E$35&gt;0,H4/'Site Description'!$E$35,"NO TRANSECT")</f>
        <v>0</v>
      </c>
      <c r="I16" s="36">
        <f>IF('Site Description'!$E$35&gt;0,I4/'Site Description'!$E$35,"NO TRANSECT")</f>
        <v>0</v>
      </c>
      <c r="J16" s="37">
        <f>IF('Site Description'!$E$35&gt;0,J4/'Site Description'!$E$35,"NO TRANSECT")</f>
        <v>0</v>
      </c>
      <c r="K16" s="35">
        <f>IF('Site Description'!$F$35&gt;0,K4/'Site Description'!$F$35,"NO TRANSECT")</f>
        <v>0</v>
      </c>
      <c r="L16" s="36">
        <f>IF('Site Description'!$F$35&gt;0,L4/'Site Description'!$F$35,"NO TRANSECT")</f>
        <v>0</v>
      </c>
      <c r="M16" s="37">
        <f>IF('Site Description'!$F$35&gt;0,M4/'Site Description'!$F$35,"NO TRANSECT")</f>
        <v>0</v>
      </c>
      <c r="N16" s="35">
        <f>IF('Site Description'!$G$35&gt;0,N4/'Site Description'!$G$35,"NO TRANSECT")</f>
        <v>0</v>
      </c>
      <c r="O16" s="36">
        <f>IF('Site Description'!$G$35&gt;0,O4/'Site Description'!$G$35,"NO TRANSECT")</f>
        <v>0</v>
      </c>
      <c r="P16" s="37">
        <f>IF('Site Description'!$G$35&gt;0,P4/'Site Description'!$G$35,"NO TRANSECT")</f>
        <v>0</v>
      </c>
      <c r="Q16" s="35">
        <f>IF('Site Description'!$H$35&gt;0,Q4/'Site Description'!$H$35,"NO TRANSECT")</f>
        <v>0</v>
      </c>
      <c r="R16" s="36">
        <f>IF('Site Description'!$H$35&gt;0,R4/'Site Description'!$H$35,"NO TRANSECT")</f>
        <v>0</v>
      </c>
      <c r="S16" s="37">
        <f>IF('Site Description'!$H$35&gt;0,S4/'Site Description'!$H$35,"NO TRANSECT")</f>
        <v>0</v>
      </c>
      <c r="T16" s="35" t="str">
        <f>IF('Site Description'!$I$35&gt;0,T4/'Site Description'!$I$35,"NO TRANSECT")</f>
        <v>NO TRANSECT</v>
      </c>
      <c r="U16" s="36" t="str">
        <f>IF('Site Description'!$I$35&gt;0,U4/'Site Description'!$I$35,"NO TRANSECT")</f>
        <v>NO TRANSECT</v>
      </c>
      <c r="V16" s="210" t="str">
        <f>IF('Site Description'!$I$35&gt;0,V4/'Site Description'!$I$35,"NO TRANSECT")</f>
        <v>NO TRANSECT</v>
      </c>
      <c r="W16" s="35" t="str">
        <f>IF('Site Description'!$J$35&gt;0,W4/'Site Description'!$J$35,"NO TRANSECT")</f>
        <v>NO TRANSECT</v>
      </c>
      <c r="X16" s="36" t="str">
        <f>IF('Site Description'!$J$35&gt;0,X4/'Site Description'!$J$35,"NO TRANSECT")</f>
        <v>NO TRANSECT</v>
      </c>
      <c r="Y16" s="210" t="str">
        <f>IF('Site Description'!$J$35&gt;0,Y4/'Site Description'!$J$35,"NO TRANSECT")</f>
        <v>NO TRANSECT</v>
      </c>
    </row>
    <row r="17" spans="1:51" x14ac:dyDescent="0.2">
      <c r="A17" s="16" t="s">
        <v>5</v>
      </c>
      <c r="B17" s="35">
        <f>IF('Site Description'!$C$35&gt;0,B5/'Site Description'!$C$35,"NO TRANSECT")</f>
        <v>0.05</v>
      </c>
      <c r="C17" s="36">
        <f>IF('Site Description'!$C$35&gt;0,C5/'Site Description'!$C$35,"NO TRANSECT")</f>
        <v>0</v>
      </c>
      <c r="D17" s="37">
        <f>IF('Site Description'!$C$35&gt;0,D5/'Site Description'!$C$35,"NO TRANSECT")</f>
        <v>0</v>
      </c>
      <c r="E17" s="35">
        <f>IF('Site Description'!$D$35&gt;0,E5/'Site Description'!$D$35,"NO TRANSECT")</f>
        <v>0</v>
      </c>
      <c r="F17" s="36">
        <f>IF('Site Description'!$D$35&gt;0,F5/'Site Description'!$D$35,"NO TRANSECT")</f>
        <v>0</v>
      </c>
      <c r="G17" s="37">
        <f>IF('Site Description'!$D$35&gt;0,G5/'Site Description'!$D$35,"NO TRANSECT")</f>
        <v>0</v>
      </c>
      <c r="H17" s="35">
        <f>IF('Site Description'!$E$35&gt;0,H5/'Site Description'!$E$35,"NO TRANSECT")</f>
        <v>0</v>
      </c>
      <c r="I17" s="36">
        <f>IF('Site Description'!$E$35&gt;0,I5/'Site Description'!$E$35,"NO TRANSECT")</f>
        <v>0</v>
      </c>
      <c r="J17" s="37">
        <f>IF('Site Description'!$E$35&gt;0,J5/'Site Description'!$E$35,"NO TRANSECT")</f>
        <v>0</v>
      </c>
      <c r="K17" s="35">
        <f>IF('Site Description'!$F$35&gt;0,K5/'Site Description'!$F$35,"NO TRANSECT")</f>
        <v>0</v>
      </c>
      <c r="L17" s="36">
        <f>IF('Site Description'!$F$35&gt;0,L5/'Site Description'!$F$35,"NO TRANSECT")</f>
        <v>0</v>
      </c>
      <c r="M17" s="37">
        <f>IF('Site Description'!$F$35&gt;0,M5/'Site Description'!$F$35,"NO TRANSECT")</f>
        <v>0</v>
      </c>
      <c r="N17" s="35">
        <f>IF('Site Description'!$G$35&gt;0,N5/'Site Description'!$G$35,"NO TRANSECT")</f>
        <v>0.1</v>
      </c>
      <c r="O17" s="36">
        <f>IF('Site Description'!$G$35&gt;0,O5/'Site Description'!$G$35,"NO TRANSECT")</f>
        <v>0</v>
      </c>
      <c r="P17" s="37">
        <f>IF('Site Description'!$G$35&gt;0,P5/'Site Description'!$G$35,"NO TRANSECT")</f>
        <v>0</v>
      </c>
      <c r="Q17" s="35">
        <f>IF('Site Description'!$H$35&gt;0,Q5/'Site Description'!$H$35,"NO TRANSECT")</f>
        <v>0</v>
      </c>
      <c r="R17" s="36">
        <f>IF('Site Description'!$H$35&gt;0,R5/'Site Description'!$H$35,"NO TRANSECT")</f>
        <v>0</v>
      </c>
      <c r="S17" s="37">
        <f>IF('Site Description'!$H$35&gt;0,S5/'Site Description'!$H$35,"NO TRANSECT")</f>
        <v>0</v>
      </c>
      <c r="T17" s="35" t="str">
        <f>IF('Site Description'!$I$35&gt;0,T5/'Site Description'!$I$35,"NO TRANSECT")</f>
        <v>NO TRANSECT</v>
      </c>
      <c r="U17" s="36" t="str">
        <f>IF('Site Description'!$I$35&gt;0,U5/'Site Description'!$I$35,"NO TRANSECT")</f>
        <v>NO TRANSECT</v>
      </c>
      <c r="V17" s="210" t="str">
        <f>IF('Site Description'!$I$35&gt;0,V5/'Site Description'!$I$35,"NO TRANSECT")</f>
        <v>NO TRANSECT</v>
      </c>
      <c r="W17" s="35" t="str">
        <f>IF('Site Description'!$J$35&gt;0,W5/'Site Description'!$J$35,"NO TRANSECT")</f>
        <v>NO TRANSECT</v>
      </c>
      <c r="X17" s="36" t="str">
        <f>IF('Site Description'!$J$35&gt;0,X5/'Site Description'!$J$35,"NO TRANSECT")</f>
        <v>NO TRANSECT</v>
      </c>
      <c r="Y17" s="210" t="str">
        <f>IF('Site Description'!$J$35&gt;0,Y5/'Site Description'!$J$35,"NO TRANSECT")</f>
        <v>NO TRANSECT</v>
      </c>
    </row>
    <row r="18" spans="1:51" x14ac:dyDescent="0.2">
      <c r="A18" s="16" t="s">
        <v>6</v>
      </c>
      <c r="B18" s="35">
        <f>IF('Site Description'!$C$35&gt;0,B6/'Site Description'!$C$35,"NO TRANSECT")</f>
        <v>0.05</v>
      </c>
      <c r="C18" s="36">
        <f>IF('Site Description'!$C$35&gt;0,C6/'Site Description'!$C$35,"NO TRANSECT")</f>
        <v>0</v>
      </c>
      <c r="D18" s="37">
        <f>IF('Site Description'!$C$35&gt;0,D6/'Site Description'!$C$35,"NO TRANSECT")</f>
        <v>0</v>
      </c>
      <c r="E18" s="35">
        <f>IF('Site Description'!$D$35&gt;0,E6/'Site Description'!$D$35,"NO TRANSECT")</f>
        <v>0.2</v>
      </c>
      <c r="F18" s="36">
        <f>IF('Site Description'!$D$35&gt;0,F6/'Site Description'!$D$35,"NO TRANSECT")</f>
        <v>0</v>
      </c>
      <c r="G18" s="37">
        <f>IF('Site Description'!$D$35&gt;0,G6/'Site Description'!$D$35,"NO TRANSECT")</f>
        <v>0</v>
      </c>
      <c r="H18" s="35">
        <f>IF('Site Description'!$E$35&gt;0,H6/'Site Description'!$E$35,"NO TRANSECT")</f>
        <v>0</v>
      </c>
      <c r="I18" s="36">
        <f>IF('Site Description'!$E$35&gt;0,I6/'Site Description'!$E$35,"NO TRANSECT")</f>
        <v>0</v>
      </c>
      <c r="J18" s="37">
        <f>IF('Site Description'!$E$35&gt;0,J6/'Site Description'!$E$35,"NO TRANSECT")</f>
        <v>0</v>
      </c>
      <c r="K18" s="35">
        <f>IF('Site Description'!$F$35&gt;0,K6/'Site Description'!$F$35,"NO TRANSECT")</f>
        <v>0</v>
      </c>
      <c r="L18" s="36">
        <f>IF('Site Description'!$F$35&gt;0,L6/'Site Description'!$F$35,"NO TRANSECT")</f>
        <v>0</v>
      </c>
      <c r="M18" s="37">
        <f>IF('Site Description'!$F$35&gt;0,M6/'Site Description'!$F$35,"NO TRANSECT")</f>
        <v>0</v>
      </c>
      <c r="N18" s="35">
        <f>IF('Site Description'!$G$35&gt;0,N6/'Site Description'!$G$35,"NO TRANSECT")</f>
        <v>1.45</v>
      </c>
      <c r="O18" s="36">
        <f>IF('Site Description'!$G$35&gt;0,O6/'Site Description'!$G$35,"NO TRANSECT")</f>
        <v>0</v>
      </c>
      <c r="P18" s="37">
        <f>IF('Site Description'!$G$35&gt;0,P6/'Site Description'!$G$35,"NO TRANSECT")</f>
        <v>0</v>
      </c>
      <c r="Q18" s="35">
        <f>IF('Site Description'!$H$35&gt;0,Q6/'Site Description'!$H$35,"NO TRANSECT")</f>
        <v>0.85</v>
      </c>
      <c r="R18" s="36">
        <f>IF('Site Description'!$H$35&gt;0,R6/'Site Description'!$H$35,"NO TRANSECT")</f>
        <v>0</v>
      </c>
      <c r="S18" s="37">
        <f>IF('Site Description'!$H$35&gt;0,S6/'Site Description'!$H$35,"NO TRANSECT")</f>
        <v>0</v>
      </c>
      <c r="T18" s="35" t="str">
        <f>IF('Site Description'!$I$35&gt;0,T6/'Site Description'!$I$35,"NO TRANSECT")</f>
        <v>NO TRANSECT</v>
      </c>
      <c r="U18" s="36" t="str">
        <f>IF('Site Description'!$I$35&gt;0,U6/'Site Description'!$I$35,"NO TRANSECT")</f>
        <v>NO TRANSECT</v>
      </c>
      <c r="V18" s="210" t="str">
        <f>IF('Site Description'!$I$35&gt;0,V6/'Site Description'!$I$35,"NO TRANSECT")</f>
        <v>NO TRANSECT</v>
      </c>
      <c r="W18" s="35" t="str">
        <f>IF('Site Description'!$J$35&gt;0,W6/'Site Description'!$J$35,"NO TRANSECT")</f>
        <v>NO TRANSECT</v>
      </c>
      <c r="X18" s="36" t="str">
        <f>IF('Site Description'!$J$35&gt;0,X6/'Site Description'!$J$35,"NO TRANSECT")</f>
        <v>NO TRANSECT</v>
      </c>
      <c r="Y18" s="210" t="str">
        <f>IF('Site Description'!$J$35&gt;0,Y6/'Site Description'!$J$35,"NO TRANSECT")</f>
        <v>NO TRANSECT</v>
      </c>
    </row>
    <row r="19" spans="1:51" x14ac:dyDescent="0.2">
      <c r="A19" s="16" t="s">
        <v>7</v>
      </c>
      <c r="B19" s="35">
        <f>IF('Site Description'!$C$35&gt;0,B7/'Site Description'!$C$35,"NO TRANSECT")</f>
        <v>1</v>
      </c>
      <c r="C19" s="36">
        <f>IF('Site Description'!$C$35&gt;0,C7/'Site Description'!$C$35,"NO TRANSECT")</f>
        <v>0</v>
      </c>
      <c r="D19" s="37">
        <f>IF('Site Description'!$C$35&gt;0,D7/'Site Description'!$C$35,"NO TRANSECT")</f>
        <v>0</v>
      </c>
      <c r="E19" s="35">
        <f>IF('Site Description'!$D$35&gt;0,E7/'Site Description'!$D$35,"NO TRANSECT")</f>
        <v>0.7</v>
      </c>
      <c r="F19" s="36">
        <f>IF('Site Description'!$D$35&gt;0,F7/'Site Description'!$D$35,"NO TRANSECT")</f>
        <v>0</v>
      </c>
      <c r="G19" s="37">
        <f>IF('Site Description'!$D$35&gt;0,G7/'Site Description'!$D$35,"NO TRANSECT")</f>
        <v>0</v>
      </c>
      <c r="H19" s="35">
        <f>IF('Site Description'!$E$35&gt;0,H7/'Site Description'!$E$35,"NO TRANSECT")</f>
        <v>0.55000000000000004</v>
      </c>
      <c r="I19" s="36">
        <f>IF('Site Description'!$E$35&gt;0,I7/'Site Description'!$E$35,"NO TRANSECT")</f>
        <v>0</v>
      </c>
      <c r="J19" s="37">
        <f>IF('Site Description'!$E$35&gt;0,J7/'Site Description'!$E$35,"NO TRANSECT")</f>
        <v>0</v>
      </c>
      <c r="K19" s="35">
        <f>IF('Site Description'!$F$35&gt;0,K7/'Site Description'!$F$35,"NO TRANSECT")</f>
        <v>0.15</v>
      </c>
      <c r="L19" s="36">
        <f>IF('Site Description'!$F$35&gt;0,L7/'Site Description'!$F$35,"NO TRANSECT")</f>
        <v>0</v>
      </c>
      <c r="M19" s="37">
        <f>IF('Site Description'!$F$35&gt;0,M7/'Site Description'!$F$35,"NO TRANSECT")</f>
        <v>0</v>
      </c>
      <c r="N19" s="35">
        <f>IF('Site Description'!$G$35&gt;0,N7/'Site Description'!$G$35,"NO TRANSECT")</f>
        <v>1</v>
      </c>
      <c r="O19" s="36">
        <f>IF('Site Description'!$G$35&gt;0,O7/'Site Description'!$G$35,"NO TRANSECT")</f>
        <v>0</v>
      </c>
      <c r="P19" s="37">
        <f>IF('Site Description'!$G$35&gt;0,P7/'Site Description'!$G$35,"NO TRANSECT")</f>
        <v>0</v>
      </c>
      <c r="Q19" s="35">
        <f>IF('Site Description'!$H$35&gt;0,Q7/'Site Description'!$H$35,"NO TRANSECT")</f>
        <v>0.9</v>
      </c>
      <c r="R19" s="36">
        <f>IF('Site Description'!$H$35&gt;0,R7/'Site Description'!$H$35,"NO TRANSECT")</f>
        <v>0</v>
      </c>
      <c r="S19" s="37">
        <f>IF('Site Description'!$H$35&gt;0,S7/'Site Description'!$H$35,"NO TRANSECT")</f>
        <v>0</v>
      </c>
      <c r="T19" s="35" t="str">
        <f>IF('Site Description'!$I$35&gt;0,T7/'Site Description'!$I$35,"NO TRANSECT")</f>
        <v>NO TRANSECT</v>
      </c>
      <c r="U19" s="36" t="str">
        <f>IF('Site Description'!$I$35&gt;0,U7/'Site Description'!$I$35,"NO TRANSECT")</f>
        <v>NO TRANSECT</v>
      </c>
      <c r="V19" s="210" t="str">
        <f>IF('Site Description'!$I$35&gt;0,V7/'Site Description'!$I$35,"NO TRANSECT")</f>
        <v>NO TRANSECT</v>
      </c>
      <c r="W19" s="35" t="str">
        <f>IF('Site Description'!$J$35&gt;0,W7/'Site Description'!$J$35,"NO TRANSECT")</f>
        <v>NO TRANSECT</v>
      </c>
      <c r="X19" s="36" t="str">
        <f>IF('Site Description'!$J$35&gt;0,X7/'Site Description'!$J$35,"NO TRANSECT")</f>
        <v>NO TRANSECT</v>
      </c>
      <c r="Y19" s="210" t="str">
        <f>IF('Site Description'!$J$35&gt;0,Y7/'Site Description'!$J$35,"NO TRANSECT")</f>
        <v>NO TRANSECT</v>
      </c>
    </row>
    <row r="20" spans="1:51" x14ac:dyDescent="0.2">
      <c r="A20" s="44" t="s">
        <v>8</v>
      </c>
      <c r="B20" s="35">
        <f>IF('Site Description'!$C$35&gt;0,B8/'Site Description'!$C$35,"NO TRANSECT")</f>
        <v>0</v>
      </c>
      <c r="C20" s="36">
        <f>IF('Site Description'!$C$35&gt;0,C8/'Site Description'!$C$35,"NO TRANSECT")</f>
        <v>0</v>
      </c>
      <c r="D20" s="37">
        <f>IF('Site Description'!$C$35&gt;0,D8/'Site Description'!$C$35,"NO TRANSECT")</f>
        <v>0</v>
      </c>
      <c r="E20" s="35">
        <f>IF('Site Description'!$D$35&gt;0,E8/'Site Description'!$D$35,"NO TRANSECT")</f>
        <v>0</v>
      </c>
      <c r="F20" s="36">
        <f>IF('Site Description'!$D$35&gt;0,F8/'Site Description'!$D$35,"NO TRANSECT")</f>
        <v>0</v>
      </c>
      <c r="G20" s="37">
        <f>IF('Site Description'!$D$35&gt;0,G8/'Site Description'!$D$35,"NO TRANSECT")</f>
        <v>0</v>
      </c>
      <c r="H20" s="35">
        <f>IF('Site Description'!$E$35&gt;0,H8/'Site Description'!$E$35,"NO TRANSECT")</f>
        <v>0</v>
      </c>
      <c r="I20" s="36">
        <f>IF('Site Description'!$E$35&gt;0,I8/'Site Description'!$E$35,"NO TRANSECT")</f>
        <v>0</v>
      </c>
      <c r="J20" s="37">
        <f>IF('Site Description'!$E$35&gt;0,J8/'Site Description'!$E$35,"NO TRANSECT")</f>
        <v>0</v>
      </c>
      <c r="K20" s="35">
        <f>IF('Site Description'!$F$35&gt;0,K8/'Site Description'!$F$35,"NO TRANSECT")</f>
        <v>0.4</v>
      </c>
      <c r="L20" s="36">
        <f>IF('Site Description'!$F$35&gt;0,L8/'Site Description'!$F$35,"NO TRANSECT")</f>
        <v>0</v>
      </c>
      <c r="M20" s="37">
        <f>IF('Site Description'!$F$35&gt;0,M8/'Site Description'!$F$35,"NO TRANSECT")</f>
        <v>0</v>
      </c>
      <c r="N20" s="35">
        <f>IF('Site Description'!$G$35&gt;0,N8/'Site Description'!$G$35,"NO TRANSECT")</f>
        <v>0</v>
      </c>
      <c r="O20" s="36">
        <f>IF('Site Description'!$G$35&gt;0,O8/'Site Description'!$G$35,"NO TRANSECT")</f>
        <v>0</v>
      </c>
      <c r="P20" s="37">
        <f>IF('Site Description'!$G$35&gt;0,P8/'Site Description'!$G$35,"NO TRANSECT")</f>
        <v>0</v>
      </c>
      <c r="Q20" s="35">
        <f>IF('Site Description'!$H$35&gt;0,Q8/'Site Description'!$H$35,"NO TRANSECT")</f>
        <v>0</v>
      </c>
      <c r="R20" s="36">
        <f>IF('Site Description'!$H$35&gt;0,R8/'Site Description'!$H$35,"NO TRANSECT")</f>
        <v>0</v>
      </c>
      <c r="S20" s="37">
        <f>IF('Site Description'!$H$35&gt;0,S8/'Site Description'!$H$35,"NO TRANSECT")</f>
        <v>0</v>
      </c>
      <c r="T20" s="35" t="str">
        <f>IF('Site Description'!$I$35&gt;0,T8/'Site Description'!$I$35,"NO TRANSECT")</f>
        <v>NO TRANSECT</v>
      </c>
      <c r="U20" s="36" t="str">
        <f>IF('Site Description'!$I$35&gt;0,U8/'Site Description'!$I$35,"NO TRANSECT")</f>
        <v>NO TRANSECT</v>
      </c>
      <c r="V20" s="210" t="str">
        <f>IF('Site Description'!$I$35&gt;0,V8/'Site Description'!$I$35,"NO TRANSECT")</f>
        <v>NO TRANSECT</v>
      </c>
      <c r="W20" s="35" t="str">
        <f>IF('Site Description'!$J$35&gt;0,W8/'Site Description'!$J$35,"NO TRANSECT")</f>
        <v>NO TRANSECT</v>
      </c>
      <c r="X20" s="36" t="str">
        <f>IF('Site Description'!$J$35&gt;0,X8/'Site Description'!$J$35,"NO TRANSECT")</f>
        <v>NO TRANSECT</v>
      </c>
      <c r="Y20" s="210" t="str">
        <f>IF('Site Description'!$J$35&gt;0,Y8/'Site Description'!$J$35,"NO TRANSECT")</f>
        <v>NO TRANSECT</v>
      </c>
    </row>
    <row r="21" spans="1:51" x14ac:dyDescent="0.2">
      <c r="A21" s="120" t="s">
        <v>64</v>
      </c>
      <c r="B21" s="35">
        <f>IF('Site Description'!$C$35&gt;0,B9/'Site Description'!$C$35,"NO TRANSECT")</f>
        <v>0</v>
      </c>
      <c r="C21" s="36">
        <f>IF('Site Description'!$C$35&gt;0,C9/'Site Description'!$C$35,"NO TRANSECT")</f>
        <v>0</v>
      </c>
      <c r="D21" s="37">
        <f>IF('Site Description'!$C$35&gt;0,D9/'Site Description'!$C$35,"NO TRANSECT")</f>
        <v>0</v>
      </c>
      <c r="E21" s="35">
        <f>IF('Site Description'!$D$35&gt;0,E9/'Site Description'!$D$35,"NO TRANSECT")</f>
        <v>0</v>
      </c>
      <c r="F21" s="36">
        <f>IF('Site Description'!$D$35&gt;0,F9/'Site Description'!$D$35,"NO TRANSECT")</f>
        <v>0</v>
      </c>
      <c r="G21" s="37">
        <f>IF('Site Description'!$D$35&gt;0,G9/'Site Description'!$D$35,"NO TRANSECT")</f>
        <v>0</v>
      </c>
      <c r="H21" s="35">
        <f>IF('Site Description'!$E$35&gt;0,H9/'Site Description'!$E$35,"NO TRANSECT")</f>
        <v>0</v>
      </c>
      <c r="I21" s="36">
        <f>IF('Site Description'!$E$35&gt;0,I9/'Site Description'!$E$35,"NO TRANSECT")</f>
        <v>0</v>
      </c>
      <c r="J21" s="37">
        <f>IF('Site Description'!$E$35&gt;0,J9/'Site Description'!$E$35,"NO TRANSECT")</f>
        <v>0</v>
      </c>
      <c r="K21" s="35">
        <f>IF('Site Description'!$F$35&gt;0,K9/'Site Description'!$F$35,"NO TRANSECT")</f>
        <v>0</v>
      </c>
      <c r="L21" s="36">
        <f>IF('Site Description'!$F$35&gt;0,L9/'Site Description'!$F$35,"NO TRANSECT")</f>
        <v>0</v>
      </c>
      <c r="M21" s="37">
        <f>IF('Site Description'!$F$35&gt;0,M9/'Site Description'!$F$35,"NO TRANSECT")</f>
        <v>0</v>
      </c>
      <c r="N21" s="35">
        <f>IF('Site Description'!$G$35&gt;0,N9/'Site Description'!$G$35,"NO TRANSECT")</f>
        <v>0</v>
      </c>
      <c r="O21" s="36">
        <f>IF('Site Description'!$G$35&gt;0,O9/'Site Description'!$G$35,"NO TRANSECT")</f>
        <v>0</v>
      </c>
      <c r="P21" s="37">
        <f>IF('Site Description'!$G$35&gt;0,P9/'Site Description'!$G$35,"NO TRANSECT")</f>
        <v>0</v>
      </c>
      <c r="Q21" s="35">
        <f>IF('Site Description'!$H$35&gt;0,Q9/'Site Description'!$H$35,"NO TRANSECT")</f>
        <v>0</v>
      </c>
      <c r="R21" s="36">
        <f>IF('Site Description'!$H$35&gt;0,R9/'Site Description'!$H$35,"NO TRANSECT")</f>
        <v>0</v>
      </c>
      <c r="S21" s="37">
        <f>IF('Site Description'!$H$35&gt;0,S9/'Site Description'!$H$35,"NO TRANSECT")</f>
        <v>0</v>
      </c>
      <c r="T21" s="35" t="str">
        <f>IF('Site Description'!$I$35&gt;0,T9/'Site Description'!$I$35,"NO TRANSECT")</f>
        <v>NO TRANSECT</v>
      </c>
      <c r="U21" s="36" t="str">
        <f>IF('Site Description'!$I$35&gt;0,U9/'Site Description'!$I$35,"NO TRANSECT")</f>
        <v>NO TRANSECT</v>
      </c>
      <c r="V21" s="210" t="str">
        <f>IF('Site Description'!$I$35&gt;0,V9/'Site Description'!$I$35,"NO TRANSECT")</f>
        <v>NO TRANSECT</v>
      </c>
      <c r="W21" s="35" t="str">
        <f>IF('Site Description'!$J$35&gt;0,W9/'Site Description'!$J$35,"NO TRANSECT")</f>
        <v>NO TRANSECT</v>
      </c>
      <c r="X21" s="36" t="str">
        <f>IF('Site Description'!$J$35&gt;0,X9/'Site Description'!$J$35,"NO TRANSECT")</f>
        <v>NO TRANSECT</v>
      </c>
      <c r="Y21" s="210" t="str">
        <f>IF('Site Description'!$J$35&gt;0,Y9/'Site Description'!$J$35,"NO TRANSECT")</f>
        <v>NO TRANSECT</v>
      </c>
    </row>
    <row r="22" spans="1:51" x14ac:dyDescent="0.2">
      <c r="A22" s="120" t="s">
        <v>65</v>
      </c>
      <c r="B22" s="35">
        <f>IF('Site Description'!$C$35&gt;0,B10/'Site Description'!$C$35,"NO TRANSECT")</f>
        <v>0</v>
      </c>
      <c r="C22" s="36">
        <f>IF('Site Description'!$C$35&gt;0,C10/'Site Description'!$C$35,"NO TRANSECT")</f>
        <v>0</v>
      </c>
      <c r="D22" s="37">
        <f>IF('Site Description'!$C$35&gt;0,D10/'Site Description'!$C$35,"NO TRANSECT")</f>
        <v>0</v>
      </c>
      <c r="E22" s="35">
        <f>IF('Site Description'!$D$35&gt;0,E10/'Site Description'!$D$35,"NO TRANSECT")</f>
        <v>0</v>
      </c>
      <c r="F22" s="36">
        <f>IF('Site Description'!$D$35&gt;0,F10/'Site Description'!$D$35,"NO TRANSECT")</f>
        <v>0</v>
      </c>
      <c r="G22" s="37">
        <f>IF('Site Description'!$D$35&gt;0,G10/'Site Description'!$D$35,"NO TRANSECT")</f>
        <v>0</v>
      </c>
      <c r="H22" s="35">
        <f>IF('Site Description'!$E$35&gt;0,H10/'Site Description'!$E$35,"NO TRANSECT")</f>
        <v>0</v>
      </c>
      <c r="I22" s="36">
        <f>IF('Site Description'!$E$35&gt;0,I10/'Site Description'!$E$35,"NO TRANSECT")</f>
        <v>0</v>
      </c>
      <c r="J22" s="37">
        <f>IF('Site Description'!$E$35&gt;0,J10/'Site Description'!$E$35,"NO TRANSECT")</f>
        <v>0</v>
      </c>
      <c r="K22" s="35">
        <f>IF('Site Description'!$F$35&gt;0,K10/'Site Description'!$F$35,"NO TRANSECT")</f>
        <v>0</v>
      </c>
      <c r="L22" s="36">
        <f>IF('Site Description'!$F$35&gt;0,L10/'Site Description'!$F$35,"NO TRANSECT")</f>
        <v>0</v>
      </c>
      <c r="M22" s="37">
        <f>IF('Site Description'!$F$35&gt;0,M10/'Site Description'!$F$35,"NO TRANSECT")</f>
        <v>0</v>
      </c>
      <c r="N22" s="35">
        <f>IF('Site Description'!$G$35&gt;0,N10/'Site Description'!$G$35,"NO TRANSECT")</f>
        <v>0</v>
      </c>
      <c r="O22" s="36">
        <f>IF('Site Description'!$G$35&gt;0,O10/'Site Description'!$G$35,"NO TRANSECT")</f>
        <v>0</v>
      </c>
      <c r="P22" s="37">
        <f>IF('Site Description'!$G$35&gt;0,P10/'Site Description'!$G$35,"NO TRANSECT")</f>
        <v>0</v>
      </c>
      <c r="Q22" s="35">
        <f>IF('Site Description'!$H$35&gt;0,Q10/'Site Description'!$H$35,"NO TRANSECT")</f>
        <v>0</v>
      </c>
      <c r="R22" s="36">
        <f>IF('Site Description'!$H$35&gt;0,R10/'Site Description'!$H$35,"NO TRANSECT")</f>
        <v>0</v>
      </c>
      <c r="S22" s="37">
        <f>IF('Site Description'!$H$35&gt;0,S10/'Site Description'!$H$35,"NO TRANSECT")</f>
        <v>0</v>
      </c>
      <c r="T22" s="35" t="str">
        <f>IF('Site Description'!$I$35&gt;0,T10/'Site Description'!$I$35,"NO TRANSECT")</f>
        <v>NO TRANSECT</v>
      </c>
      <c r="U22" s="36" t="str">
        <f>IF('Site Description'!$I$35&gt;0,U10/'Site Description'!$I$35,"NO TRANSECT")</f>
        <v>NO TRANSECT</v>
      </c>
      <c r="V22" s="210" t="str">
        <f>IF('Site Description'!$I$35&gt;0,V10/'Site Description'!$I$35,"NO TRANSECT")</f>
        <v>NO TRANSECT</v>
      </c>
      <c r="W22" s="35" t="str">
        <f>IF('Site Description'!$J$35&gt;0,W10/'Site Description'!$J$35,"NO TRANSECT")</f>
        <v>NO TRANSECT</v>
      </c>
      <c r="X22" s="36" t="str">
        <f>IF('Site Description'!$J$35&gt;0,X10/'Site Description'!$J$35,"NO TRANSECT")</f>
        <v>NO TRANSECT</v>
      </c>
      <c r="Y22" s="210" t="str">
        <f>IF('Site Description'!$J$35&gt;0,Y10/'Site Description'!$J$35,"NO TRANSECT")</f>
        <v>NO TRANSECT</v>
      </c>
    </row>
    <row r="23" spans="1:51" ht="16" thickBot="1" x14ac:dyDescent="0.25">
      <c r="A23" s="121" t="s">
        <v>66</v>
      </c>
      <c r="B23" s="38">
        <f>IF('Site Description'!$C$35&gt;0,B11/'Site Description'!$C$35,"NO TRANSECT")</f>
        <v>0</v>
      </c>
      <c r="C23" s="39">
        <f>IF('Site Description'!$C$35&gt;0,C11/'Site Description'!$C$35,"NO TRANSECT")</f>
        <v>0</v>
      </c>
      <c r="D23" s="40">
        <f>IF('Site Description'!$C$35&gt;0,D11/'Site Description'!$C$35,"NO TRANSECT")</f>
        <v>0</v>
      </c>
      <c r="E23" s="38">
        <f>IF('Site Description'!$D$35&gt;0,E11/'Site Description'!$D$35,"NO TRANSECT")</f>
        <v>0</v>
      </c>
      <c r="F23" s="39">
        <f>IF('Site Description'!$D$35&gt;0,F11/'Site Description'!$D$35,"NO TRANSECT")</f>
        <v>0</v>
      </c>
      <c r="G23" s="40">
        <f>IF('Site Description'!$D$35&gt;0,G11/'Site Description'!$D$35,"NO TRANSECT")</f>
        <v>0</v>
      </c>
      <c r="H23" s="38">
        <f>IF('Site Description'!$E$35&gt;0,H11/'Site Description'!$E$35,"NO TRANSECT")</f>
        <v>0</v>
      </c>
      <c r="I23" s="39">
        <f>IF('Site Description'!$E$35&gt;0,I11/'Site Description'!$E$35,"NO TRANSECT")</f>
        <v>0</v>
      </c>
      <c r="J23" s="40">
        <f>IF('Site Description'!$E$35&gt;0,J11/'Site Description'!$E$35,"NO TRANSECT")</f>
        <v>0</v>
      </c>
      <c r="K23" s="38">
        <f>IF('Site Description'!$F$35&gt;0,K11/'Site Description'!$F$35,"NO TRANSECT")</f>
        <v>0</v>
      </c>
      <c r="L23" s="39">
        <f>IF('Site Description'!$F$35&gt;0,L11/'Site Description'!$F$35,"NO TRANSECT")</f>
        <v>0</v>
      </c>
      <c r="M23" s="40">
        <f>IF('Site Description'!$F$35&gt;0,M11/'Site Description'!$F$35,"NO TRANSECT")</f>
        <v>0</v>
      </c>
      <c r="N23" s="38">
        <f>IF('Site Description'!$G$35&gt;0,N11/'Site Description'!$G$35,"NO TRANSECT")</f>
        <v>0</v>
      </c>
      <c r="O23" s="39">
        <f>IF('Site Description'!$G$35&gt;0,O11/'Site Description'!$G$35,"NO TRANSECT")</f>
        <v>0</v>
      </c>
      <c r="P23" s="40">
        <f>IF('Site Description'!$G$35&gt;0,P11/'Site Description'!$G$35,"NO TRANSECT")</f>
        <v>0</v>
      </c>
      <c r="Q23" s="38">
        <f>IF('Site Description'!$H$35&gt;0,Q11/'Site Description'!$H$35,"NO TRANSECT")</f>
        <v>0</v>
      </c>
      <c r="R23" s="39">
        <f>IF('Site Description'!$H$35&gt;0,R11/'Site Description'!$H$35,"NO TRANSECT")</f>
        <v>0</v>
      </c>
      <c r="S23" s="40">
        <f>IF('Site Description'!$H$35&gt;0,S11/'Site Description'!$H$35,"NO TRANSECT")</f>
        <v>0</v>
      </c>
      <c r="T23" s="38" t="str">
        <f>IF('Site Description'!$I$35&gt;0,T11/'Site Description'!$I$35,"NO TRANSECT")</f>
        <v>NO TRANSECT</v>
      </c>
      <c r="U23" s="39" t="str">
        <f>IF('Site Description'!$I$35&gt;0,U11/'Site Description'!$I$35,"NO TRANSECT")</f>
        <v>NO TRANSECT</v>
      </c>
      <c r="V23" s="40" t="str">
        <f>IF('Site Description'!$I$35&gt;0,V11/'Site Description'!$I$35,"NO TRANSECT")</f>
        <v>NO TRANSECT</v>
      </c>
      <c r="W23" s="38" t="str">
        <f>IF('Site Description'!$J$35&gt;0,W11/'Site Description'!$J$35,"NO TRANSECT")</f>
        <v>NO TRANSECT</v>
      </c>
      <c r="X23" s="39" t="str">
        <f>IF('Site Description'!$J$35&gt;0,X11/'Site Description'!$J$35,"NO TRANSECT")</f>
        <v>NO TRANSECT</v>
      </c>
      <c r="Y23" s="40" t="str">
        <f>IF('Site Description'!$J$35&gt;0,Y11/'Site Description'!$J$35,"NO TRANSECT")</f>
        <v>NO TRANSECT</v>
      </c>
    </row>
    <row r="24" spans="1:51" ht="16" thickBot="1" x14ac:dyDescent="0.25">
      <c r="A24" s="232"/>
      <c r="B24" s="233"/>
      <c r="C24" s="233"/>
      <c r="D24" s="233"/>
      <c r="E24" s="233"/>
      <c r="F24" s="233"/>
      <c r="G24" s="233"/>
      <c r="H24" s="233"/>
      <c r="I24" s="233"/>
      <c r="J24" s="233"/>
      <c r="K24" s="233"/>
      <c r="L24" s="233"/>
      <c r="M24" s="233"/>
      <c r="N24" s="233"/>
      <c r="O24" s="233"/>
      <c r="P24" s="233"/>
      <c r="Q24" s="233"/>
      <c r="R24" s="233"/>
      <c r="S24" s="233"/>
      <c r="T24" s="233"/>
      <c r="U24" s="233"/>
      <c r="V24" s="233"/>
      <c r="W24" s="233"/>
      <c r="X24" s="233"/>
      <c r="Y24" s="233"/>
    </row>
    <row r="25" spans="1:51" ht="20" thickBot="1" x14ac:dyDescent="0.25">
      <c r="A25" s="234"/>
      <c r="B25" s="285" t="s">
        <v>89</v>
      </c>
      <c r="C25" s="285"/>
      <c r="D25" s="286"/>
      <c r="E25" s="284" t="s">
        <v>54</v>
      </c>
      <c r="F25" s="285"/>
      <c r="G25" s="286"/>
    </row>
    <row r="26" spans="1:51" ht="29.25" customHeight="1" x14ac:dyDescent="0.2">
      <c r="A26" s="17" t="s">
        <v>40</v>
      </c>
      <c r="B26" s="226" t="s">
        <v>70</v>
      </c>
      <c r="C26" s="226" t="s">
        <v>84</v>
      </c>
      <c r="D26" s="58" t="s">
        <v>43</v>
      </c>
      <c r="E26" s="226" t="s">
        <v>70</v>
      </c>
      <c r="F26" s="226" t="s">
        <v>82</v>
      </c>
      <c r="G26" s="58" t="s">
        <v>43</v>
      </c>
      <c r="H26" s="227"/>
      <c r="I26" s="227"/>
      <c r="J26" s="228"/>
      <c r="K26" s="227"/>
      <c r="L26" s="227"/>
      <c r="M26" s="228"/>
      <c r="N26" s="227"/>
      <c r="O26" s="227"/>
      <c r="P26" s="228"/>
      <c r="Q26" s="227"/>
      <c r="R26" s="227"/>
      <c r="S26" s="228"/>
      <c r="T26" s="227"/>
      <c r="U26" s="227"/>
      <c r="V26" s="228"/>
      <c r="W26" s="227"/>
      <c r="X26" s="227"/>
      <c r="Y26" s="228"/>
      <c r="Z26" s="229"/>
      <c r="AA26" s="229"/>
      <c r="AB26" s="229"/>
      <c r="AC26" s="229"/>
      <c r="AD26" s="229"/>
      <c r="AE26" s="229"/>
      <c r="AF26" s="229"/>
      <c r="AG26" s="229"/>
      <c r="AH26" s="229"/>
      <c r="AI26" s="229"/>
      <c r="AJ26" s="229"/>
      <c r="AK26" s="229"/>
      <c r="AL26" s="229"/>
      <c r="AM26" s="229"/>
      <c r="AN26" s="229"/>
      <c r="AO26" s="229"/>
      <c r="AP26" s="229"/>
      <c r="AQ26" s="229"/>
      <c r="AR26" s="229"/>
      <c r="AS26" s="229"/>
      <c r="AT26" s="229"/>
      <c r="AU26" s="229"/>
      <c r="AV26" s="229"/>
      <c r="AW26" s="229"/>
      <c r="AX26" s="229"/>
      <c r="AY26" s="229"/>
    </row>
    <row r="27" spans="1:51" x14ac:dyDescent="0.2">
      <c r="A27" s="29" t="s">
        <v>4</v>
      </c>
      <c r="B27" s="255">
        <f>AVERAGE(B16,E16,H16,K16,N16,Q16,T16,W16)</f>
        <v>0</v>
      </c>
      <c r="C27" s="59">
        <f>AVERAGE(C16,F16,I16,L16,O16,U16,X16)</f>
        <v>0</v>
      </c>
      <c r="D27" s="41">
        <f>AVERAGE(D16,G16,J16,M16,P16, V16, Y16)</f>
        <v>0</v>
      </c>
      <c r="E27" s="59">
        <f>STDEV(E16,H16,K16,N16,Q16,T16,W16,Z16)</f>
        <v>0</v>
      </c>
      <c r="F27" s="59">
        <f>STDEV(F16,I16,L16,O16,R16,X16,AA16)</f>
        <v>0</v>
      </c>
      <c r="G27" s="41">
        <f>STDEV(G16,J16,M16,P16,S16, Y16, AB16)</f>
        <v>0</v>
      </c>
    </row>
    <row r="28" spans="1:51" x14ac:dyDescent="0.2">
      <c r="A28" s="29" t="s">
        <v>5</v>
      </c>
      <c r="B28" s="59">
        <f t="shared" ref="B28:B34" si="0">AVERAGE(B17,E17,H17,K17,N17,Q17,T17,W17)</f>
        <v>2.5000000000000005E-2</v>
      </c>
      <c r="C28" s="59">
        <f>AVERAGE(C17,F17,I17,L17,O17,U17,X17)</f>
        <v>0</v>
      </c>
      <c r="D28" s="41">
        <f t="shared" ref="D28:D34" si="1">AVERAGE(D17,G17,J17,M17,P17, V17, Y17)</f>
        <v>0</v>
      </c>
      <c r="E28" s="59">
        <f t="shared" ref="E28:E34" si="2">STDEV(E17,H17,K17,N17,Q17,T17,W17,Z17)</f>
        <v>4.4721359549995801E-2</v>
      </c>
      <c r="F28" s="59">
        <f t="shared" ref="F28:F34" si="3">STDEV(F17,I17,L17,O17,R17,X17,AA17)</f>
        <v>0</v>
      </c>
      <c r="G28" s="41">
        <f t="shared" ref="G28:G34" si="4">STDEV(G17,J17,M17,P17,S17, Y17, AB17)</f>
        <v>0</v>
      </c>
    </row>
    <row r="29" spans="1:51" x14ac:dyDescent="0.2">
      <c r="A29" s="29" t="s">
        <v>6</v>
      </c>
      <c r="B29" s="59">
        <f t="shared" si="0"/>
        <v>0.42499999999999999</v>
      </c>
      <c r="C29" s="59">
        <f t="shared" ref="C29:C34" si="5">AVERAGE(C18,F18,I18,L18,O18,U18,X18)</f>
        <v>0</v>
      </c>
      <c r="D29" s="41">
        <f t="shared" si="1"/>
        <v>0</v>
      </c>
      <c r="E29" s="59">
        <f t="shared" si="2"/>
        <v>0.63541325135694171</v>
      </c>
      <c r="F29" s="59">
        <f t="shared" si="3"/>
        <v>0</v>
      </c>
      <c r="G29" s="41">
        <f t="shared" si="4"/>
        <v>0</v>
      </c>
    </row>
    <row r="30" spans="1:51" x14ac:dyDescent="0.2">
      <c r="A30" s="29" t="s">
        <v>7</v>
      </c>
      <c r="B30" s="59">
        <f t="shared" si="0"/>
        <v>0.71666666666666667</v>
      </c>
      <c r="C30" s="59">
        <f t="shared" si="5"/>
        <v>0</v>
      </c>
      <c r="D30" s="41">
        <f t="shared" si="1"/>
        <v>0</v>
      </c>
      <c r="E30" s="59">
        <f t="shared" si="2"/>
        <v>0.33429029300893559</v>
      </c>
      <c r="F30" s="59">
        <f t="shared" si="3"/>
        <v>0</v>
      </c>
      <c r="G30" s="41">
        <f t="shared" si="4"/>
        <v>0</v>
      </c>
    </row>
    <row r="31" spans="1:51" x14ac:dyDescent="0.2">
      <c r="A31" s="29" t="s">
        <v>8</v>
      </c>
      <c r="B31" s="59">
        <f t="shared" si="0"/>
        <v>6.6666666666666666E-2</v>
      </c>
      <c r="C31" s="59">
        <f t="shared" si="5"/>
        <v>0</v>
      </c>
      <c r="D31" s="41">
        <f t="shared" si="1"/>
        <v>0</v>
      </c>
      <c r="E31" s="59">
        <f t="shared" si="2"/>
        <v>0.1788854381999832</v>
      </c>
      <c r="F31" s="59">
        <f t="shared" si="3"/>
        <v>0</v>
      </c>
      <c r="G31" s="41">
        <f t="shared" si="4"/>
        <v>0</v>
      </c>
    </row>
    <row r="32" spans="1:51" x14ac:dyDescent="0.2">
      <c r="A32" s="127" t="s">
        <v>64</v>
      </c>
      <c r="B32" s="59">
        <f t="shared" si="0"/>
        <v>0</v>
      </c>
      <c r="C32" s="59">
        <f t="shared" si="5"/>
        <v>0</v>
      </c>
      <c r="D32" s="41">
        <f t="shared" si="1"/>
        <v>0</v>
      </c>
      <c r="E32" s="59">
        <f t="shared" si="2"/>
        <v>0</v>
      </c>
      <c r="F32" s="59">
        <f t="shared" si="3"/>
        <v>0</v>
      </c>
      <c r="G32" s="41">
        <f t="shared" si="4"/>
        <v>0</v>
      </c>
    </row>
    <row r="33" spans="1:25" x14ac:dyDescent="0.2">
      <c r="A33" s="127" t="s">
        <v>65</v>
      </c>
      <c r="B33" s="59">
        <f t="shared" si="0"/>
        <v>0</v>
      </c>
      <c r="C33" s="59">
        <f t="shared" si="5"/>
        <v>0</v>
      </c>
      <c r="D33" s="41">
        <f t="shared" si="1"/>
        <v>0</v>
      </c>
      <c r="E33" s="59">
        <f t="shared" si="2"/>
        <v>0</v>
      </c>
      <c r="F33" s="59">
        <f t="shared" si="3"/>
        <v>0</v>
      </c>
      <c r="G33" s="41">
        <f t="shared" si="4"/>
        <v>0</v>
      </c>
    </row>
    <row r="34" spans="1:25" ht="16" thickBot="1" x14ac:dyDescent="0.25">
      <c r="A34" s="128" t="s">
        <v>66</v>
      </c>
      <c r="B34" s="60">
        <f t="shared" si="0"/>
        <v>0</v>
      </c>
      <c r="C34" s="60">
        <f t="shared" si="5"/>
        <v>0</v>
      </c>
      <c r="D34" s="42">
        <f t="shared" si="1"/>
        <v>0</v>
      </c>
      <c r="E34" s="60">
        <f t="shared" si="2"/>
        <v>0</v>
      </c>
      <c r="F34" s="60">
        <f t="shared" si="3"/>
        <v>0</v>
      </c>
      <c r="G34" s="42">
        <f t="shared" si="4"/>
        <v>0</v>
      </c>
    </row>
    <row r="35" spans="1:25" ht="16" thickBot="1" x14ac:dyDescent="0.25">
      <c r="A35" s="232"/>
      <c r="B35" s="233"/>
      <c r="C35" s="233"/>
      <c r="D35" s="233"/>
      <c r="E35" s="233"/>
      <c r="F35" s="233"/>
      <c r="G35" s="233"/>
    </row>
    <row r="36" spans="1:25" ht="21" thickBot="1" x14ac:dyDescent="0.3">
      <c r="A36" s="230"/>
      <c r="B36" s="284" t="s">
        <v>90</v>
      </c>
      <c r="C36" s="285"/>
      <c r="D36" s="285"/>
      <c r="E36" s="285"/>
      <c r="F36" s="285"/>
      <c r="G36" s="285"/>
      <c r="H36" s="284" t="s">
        <v>90</v>
      </c>
      <c r="I36" s="285"/>
      <c r="J36" s="285"/>
      <c r="K36" s="285"/>
      <c r="L36" s="285"/>
      <c r="M36" s="285"/>
      <c r="N36" s="284" t="s">
        <v>90</v>
      </c>
      <c r="O36" s="285"/>
      <c r="P36" s="285"/>
      <c r="Q36" s="285"/>
      <c r="R36" s="285"/>
      <c r="S36" s="285"/>
      <c r="T36" s="284" t="s">
        <v>90</v>
      </c>
      <c r="U36" s="285"/>
      <c r="V36" s="285"/>
      <c r="W36" s="285"/>
      <c r="X36" s="285"/>
      <c r="Y36" s="285"/>
    </row>
    <row r="37" spans="1:25" ht="17" thickBot="1" x14ac:dyDescent="0.25">
      <c r="A37" s="231"/>
      <c r="B37" s="298" t="s">
        <v>10</v>
      </c>
      <c r="C37" s="299"/>
      <c r="D37" s="300"/>
      <c r="E37" s="284" t="s">
        <v>11</v>
      </c>
      <c r="F37" s="285"/>
      <c r="G37" s="286"/>
      <c r="H37" s="284" t="s">
        <v>12</v>
      </c>
      <c r="I37" s="285"/>
      <c r="J37" s="286"/>
      <c r="K37" s="284" t="s">
        <v>13</v>
      </c>
      <c r="L37" s="285"/>
      <c r="M37" s="286"/>
      <c r="N37" s="284" t="s">
        <v>14</v>
      </c>
      <c r="O37" s="285"/>
      <c r="P37" s="286"/>
      <c r="Q37" s="284" t="s">
        <v>15</v>
      </c>
      <c r="R37" s="285"/>
      <c r="S37" s="286"/>
      <c r="T37" s="284" t="s">
        <v>67</v>
      </c>
      <c r="U37" s="285"/>
      <c r="V37" s="286"/>
      <c r="W37" s="284" t="s">
        <v>68</v>
      </c>
      <c r="X37" s="285"/>
      <c r="Y37" s="286"/>
    </row>
    <row r="38" spans="1:25" ht="29.25" customHeight="1" x14ac:dyDescent="0.2">
      <c r="A38" s="17" t="s">
        <v>40</v>
      </c>
      <c r="B38" s="226" t="s">
        <v>70</v>
      </c>
      <c r="C38" s="226" t="s">
        <v>82</v>
      </c>
      <c r="D38" s="245" t="s">
        <v>43</v>
      </c>
      <c r="E38" s="226" t="s">
        <v>70</v>
      </c>
      <c r="F38" s="226" t="s">
        <v>83</v>
      </c>
      <c r="G38" s="245" t="s">
        <v>43</v>
      </c>
      <c r="H38" s="226" t="s">
        <v>70</v>
      </c>
      <c r="I38" s="226" t="s">
        <v>82</v>
      </c>
      <c r="J38" s="245" t="s">
        <v>43</v>
      </c>
      <c r="K38" s="226" t="s">
        <v>70</v>
      </c>
      <c r="L38" s="226" t="s">
        <v>83</v>
      </c>
      <c r="M38" s="245" t="s">
        <v>43</v>
      </c>
      <c r="N38" s="226" t="s">
        <v>70</v>
      </c>
      <c r="O38" s="226" t="s">
        <v>82</v>
      </c>
      <c r="P38" s="245" t="s">
        <v>43</v>
      </c>
      <c r="Q38" s="226" t="s">
        <v>70</v>
      </c>
      <c r="R38" s="226" t="s">
        <v>83</v>
      </c>
      <c r="S38" s="245" t="s">
        <v>43</v>
      </c>
      <c r="T38" s="226" t="s">
        <v>70</v>
      </c>
      <c r="U38" s="226" t="s">
        <v>82</v>
      </c>
      <c r="V38" s="245" t="s">
        <v>43</v>
      </c>
      <c r="W38" s="226" t="s">
        <v>70</v>
      </c>
      <c r="X38" s="226" t="s">
        <v>83</v>
      </c>
      <c r="Y38" s="245" t="s">
        <v>43</v>
      </c>
    </row>
    <row r="39" spans="1:25" x14ac:dyDescent="0.2">
      <c r="A39" s="16" t="s">
        <v>4</v>
      </c>
      <c r="B39" s="35">
        <f>IF('Site Description'!$C$35&gt;1,B16*Equations!$B37*365,"NO TRANSECT")</f>
        <v>0</v>
      </c>
      <c r="C39" s="36">
        <f>IF('Site Description'!$C$35&gt;1,C16*Equations!$B22*365,"NO TRANSECT")</f>
        <v>0</v>
      </c>
      <c r="D39" s="37">
        <f>IF('Site Description'!$C$35&gt;1,D16*Equations!$B7*365,"NO TRANSECT")</f>
        <v>0</v>
      </c>
      <c r="E39" s="35">
        <f>IF('Site Description'!$D$35&gt;1,E16*Equations!$B37*365,"NO TRANSECT")</f>
        <v>0</v>
      </c>
      <c r="F39" s="36">
        <f>IF('Site Description'!$D$35&gt;1,F16*Equations!$B22*365,"NO TRANSECT")</f>
        <v>0</v>
      </c>
      <c r="G39" s="37">
        <f>IF('Site Description'!$D$35&gt;1,G16*Equations!$B7*365,"NO TRANSECT")</f>
        <v>0</v>
      </c>
      <c r="H39" s="35">
        <f>IF('Site Description'!$E$35&gt;1,H16*Equations!$B37*365,"NO TRANSECT")</f>
        <v>0</v>
      </c>
      <c r="I39" s="36">
        <f>IF('Site Description'!$E$35&gt;1,I16*Equations!$B22*365,"NO TRANSECT")</f>
        <v>0</v>
      </c>
      <c r="J39" s="37">
        <f>IF('Site Description'!$E$35&gt;1,J16*Equations!$B7*365,"NO TRANSECT")</f>
        <v>0</v>
      </c>
      <c r="K39" s="35">
        <f>IF('Site Description'!$F$35&gt;1,K16*Equations!$B37*365,"NO TRANSECT")</f>
        <v>0</v>
      </c>
      <c r="L39" s="36">
        <f>IF('Site Description'!$F$35&gt;1,L16*Equations!$B22*365,"NO TRANSECT")</f>
        <v>0</v>
      </c>
      <c r="M39" s="37">
        <f>IF('Site Description'!$F$35&gt;1,M16*Equations!$B7*365,"NO TRANSECT")</f>
        <v>0</v>
      </c>
      <c r="N39" s="35">
        <f>IF('Site Description'!$G$35&gt;1,N16*Equations!$B37*365,"NO TRANSECT")</f>
        <v>0</v>
      </c>
      <c r="O39" s="36">
        <f>IF('Site Description'!$G$35&gt;1,O16*Equations!$B22*365,"NO TRANSECT")</f>
        <v>0</v>
      </c>
      <c r="P39" s="37">
        <f>IF('Site Description'!$G$35&gt;1,P16*Equations!$B7*365,"NO TRANSECT")</f>
        <v>0</v>
      </c>
      <c r="Q39" s="35">
        <f>IF('Site Description'!$H$35&gt;1,Q16*Equations!$B37*365,"NO TRANSECT")</f>
        <v>0</v>
      </c>
      <c r="R39" s="36">
        <f>IF('Site Description'!$H$35&gt;1,R16*Equations!$B22*365,"NO TRANSECT")</f>
        <v>0</v>
      </c>
      <c r="S39" s="37">
        <f>IF('Site Description'!$H$35&gt;1,S16*Equations!$B7*365,"NO TRANSECT")</f>
        <v>0</v>
      </c>
      <c r="T39" s="35" t="str">
        <f>IF('Site Description'!$I$35&gt;1,T16*Equations!$B37*365,"NO TRANSECT")</f>
        <v>NO TRANSECT</v>
      </c>
      <c r="U39" s="36" t="str">
        <f>IF('Site Description'!$I$35&gt;1,U16*Equations!$B22*365,"NO TRANSECT")</f>
        <v>NO TRANSECT</v>
      </c>
      <c r="V39" s="210" t="str">
        <f>IF('Site Description'!$I$35&gt;1,V16*Equations!$B7*365,"NO TRANSECT")</f>
        <v>NO TRANSECT</v>
      </c>
      <c r="W39" s="35" t="str">
        <f>IF('Site Description'!$J$35&gt;1,W16*Equations!$B37*365,"NO TRANSECT")</f>
        <v>NO TRANSECT</v>
      </c>
      <c r="X39" s="36" t="str">
        <f>IF('Site Description'!$J$35&gt;1,X16*Equations!$B22*365,"NO TRANSECT")</f>
        <v>NO TRANSECT</v>
      </c>
      <c r="Y39" s="210" t="str">
        <f>IF('Site Description'!$J$35&gt;1,Y16*Equations!$B7*365,"NO TRANSECT")</f>
        <v>NO TRANSECT</v>
      </c>
    </row>
    <row r="40" spans="1:25" x14ac:dyDescent="0.2">
      <c r="A40" s="16" t="s">
        <v>5</v>
      </c>
      <c r="B40" s="35">
        <f>IF('Site Description'!$C$35&gt;1,B17*Equations!$B38*365,"NO TRANSECT")</f>
        <v>4.4058463117421258</v>
      </c>
      <c r="C40" s="36">
        <f>IF('Site Description'!$C$35&gt;1,C17*Equations!$B23*365,"NO TRANSECT")</f>
        <v>0</v>
      </c>
      <c r="D40" s="210">
        <f>IF('Site Description'!$C$35&gt;1,D17*Equations!$B8*365,"NO TRANSECT")</f>
        <v>0</v>
      </c>
      <c r="E40" s="35">
        <f>IF('Site Description'!$D$35&gt;1,E17*Equations!$B38*365,"NO TRANSECT")</f>
        <v>0</v>
      </c>
      <c r="F40" s="36">
        <f>IF('Site Description'!$D$35&gt;1,F17*Equations!$B23*365,"NO TRANSECT")</f>
        <v>0</v>
      </c>
      <c r="G40" s="210">
        <f>IF('Site Description'!$D$35&gt;1,G17*Equations!$B8*365,"NO TRANSECT")</f>
        <v>0</v>
      </c>
      <c r="H40" s="35">
        <f>IF('Site Description'!$E$35&gt;1,H17*Equations!$B38*365,"NO TRANSECT")</f>
        <v>0</v>
      </c>
      <c r="I40" s="36">
        <f>IF('Site Description'!$E$35&gt;1,I17*Equations!$B23*365,"NO TRANSECT")</f>
        <v>0</v>
      </c>
      <c r="J40" s="210">
        <f>IF('Site Description'!$E$35&gt;1,J17*Equations!$B8*365,"NO TRANSECT")</f>
        <v>0</v>
      </c>
      <c r="K40" s="35">
        <f>IF('Site Description'!$F$35&gt;1,K17*Equations!$B38*365,"NO TRANSECT")</f>
        <v>0</v>
      </c>
      <c r="L40" s="36">
        <f>IF('Site Description'!$F$35&gt;1,L17*Equations!$B23*365,"NO TRANSECT")</f>
        <v>0</v>
      </c>
      <c r="M40" s="210">
        <f>IF('Site Description'!$F$35&gt;1,M17*Equations!$B8*365,"NO TRANSECT")</f>
        <v>0</v>
      </c>
      <c r="N40" s="35">
        <f>IF('Site Description'!$G$35&gt;1,N17*Equations!$B38*365,"NO TRANSECT")</f>
        <v>8.8116926234842516</v>
      </c>
      <c r="O40" s="36">
        <f>IF('Site Description'!$G$35&gt;1,O17*Equations!$B23*365,"NO TRANSECT")</f>
        <v>0</v>
      </c>
      <c r="P40" s="210">
        <f>IF('Site Description'!$G$35&gt;1,P17*Equations!$B8*365,"NO TRANSECT")</f>
        <v>0</v>
      </c>
      <c r="Q40" s="35">
        <f>IF('Site Description'!$H$35&gt;1,Q17*Equations!$B38*365,"NO TRANSECT")</f>
        <v>0</v>
      </c>
      <c r="R40" s="36">
        <f>IF('Site Description'!$H$35&gt;1,R17*Equations!$B23*365,"NO TRANSECT")</f>
        <v>0</v>
      </c>
      <c r="S40" s="210">
        <f>IF('Site Description'!$H$35&gt;1,S17*Equations!$B8*365,"NO TRANSECT")</f>
        <v>0</v>
      </c>
      <c r="T40" s="35" t="str">
        <f>IF('Site Description'!$I$35&gt;1,T17*Equations!$B38*365,"NO TRANSECT")</f>
        <v>NO TRANSECT</v>
      </c>
      <c r="U40" s="36" t="str">
        <f>IF('Site Description'!$I$35&gt;1,U17*Equations!$B23*365,"NO TRANSECT")</f>
        <v>NO TRANSECT</v>
      </c>
      <c r="V40" s="210" t="str">
        <f>IF('Site Description'!$I$35&gt;1,V17*Equations!$B8*365,"NO TRANSECT")</f>
        <v>NO TRANSECT</v>
      </c>
      <c r="W40" s="35" t="str">
        <f>IF('Site Description'!$J$35&gt;1,W17*Equations!$B38*365,"NO TRANSECT")</f>
        <v>NO TRANSECT</v>
      </c>
      <c r="X40" s="36" t="str">
        <f>IF('Site Description'!$J$35&gt;1,X17*Equations!$B23*365,"NO TRANSECT")</f>
        <v>NO TRANSECT</v>
      </c>
      <c r="Y40" s="210" t="str">
        <f>IF('Site Description'!$J$35&gt;1,Y17*Equations!$B8*365,"NO TRANSECT")</f>
        <v>NO TRANSECT</v>
      </c>
    </row>
    <row r="41" spans="1:25" x14ac:dyDescent="0.2">
      <c r="A41" s="16" t="s">
        <v>6</v>
      </c>
      <c r="B41" s="35">
        <f>IF('Site Description'!$C$35&gt;1,B18*Equations!$B39*365,"NO TRANSECT")</f>
        <v>12.034499107262171</v>
      </c>
      <c r="C41" s="36">
        <f>IF('Site Description'!$C$35&gt;1,C18*Equations!$B24*365,"NO TRANSECT")</f>
        <v>0</v>
      </c>
      <c r="D41" s="210">
        <f>IF('Site Description'!$C$35&gt;1,D18*Equations!$B9*365,"NO TRANSECT")</f>
        <v>0</v>
      </c>
      <c r="E41" s="35">
        <f>IF('Site Description'!$D$35&gt;1,E18*Equations!$B39*365,"NO TRANSECT")</f>
        <v>48.137996429048684</v>
      </c>
      <c r="F41" s="36">
        <f>IF('Site Description'!$D$35&gt;1,F18*Equations!$B24*365,"NO TRANSECT")</f>
        <v>0</v>
      </c>
      <c r="G41" s="210">
        <f>IF('Site Description'!$D$35&gt;1,G18*Equations!$B9*365,"NO TRANSECT")</f>
        <v>0</v>
      </c>
      <c r="H41" s="35">
        <f>IF('Site Description'!$E$35&gt;1,H18*Equations!$B39*365,"NO TRANSECT")</f>
        <v>0</v>
      </c>
      <c r="I41" s="36">
        <f>IF('Site Description'!$E$35&gt;1,I18*Equations!$B24*365,"NO TRANSECT")</f>
        <v>0</v>
      </c>
      <c r="J41" s="210">
        <f>IF('Site Description'!$E$35&gt;1,J18*Equations!$B9*365,"NO TRANSECT")</f>
        <v>0</v>
      </c>
      <c r="K41" s="35">
        <f>IF('Site Description'!$F$35&gt;1,K18*Equations!$B39*365,"NO TRANSECT")</f>
        <v>0</v>
      </c>
      <c r="L41" s="36">
        <f>IF('Site Description'!$F$35&gt;1,L18*Equations!$B24*365,"NO TRANSECT")</f>
        <v>0</v>
      </c>
      <c r="M41" s="210">
        <f>IF('Site Description'!$F$35&gt;1,M18*Equations!$B9*365,"NO TRANSECT")</f>
        <v>0</v>
      </c>
      <c r="N41" s="35">
        <f>IF('Site Description'!$G$35&gt;1,N18*Equations!$B39*365,"NO TRANSECT")</f>
        <v>349.00047411060297</v>
      </c>
      <c r="O41" s="36">
        <f>IF('Site Description'!$G$35&gt;1,O18*Equations!$B24*365,"NO TRANSECT")</f>
        <v>0</v>
      </c>
      <c r="P41" s="210">
        <f>IF('Site Description'!$G$35&gt;1,P18*Equations!$B9*365,"NO TRANSECT")</f>
        <v>0</v>
      </c>
      <c r="Q41" s="35">
        <f>IF('Site Description'!$H$35&gt;1,Q18*Equations!$B39*365,"NO TRANSECT")</f>
        <v>204.58648482345691</v>
      </c>
      <c r="R41" s="36">
        <f>IF('Site Description'!$H$35&gt;1,R18*Equations!$B24*365,"NO TRANSECT")</f>
        <v>0</v>
      </c>
      <c r="S41" s="210">
        <f>IF('Site Description'!$H$35&gt;1,S18*Equations!$B9*365,"NO TRANSECT")</f>
        <v>0</v>
      </c>
      <c r="T41" s="35" t="str">
        <f>IF('Site Description'!$I$35&gt;1,T18*Equations!$B39*365,"NO TRANSECT")</f>
        <v>NO TRANSECT</v>
      </c>
      <c r="U41" s="36" t="str">
        <f>IF('Site Description'!$I$35&gt;1,U18*Equations!$B24*365,"NO TRANSECT")</f>
        <v>NO TRANSECT</v>
      </c>
      <c r="V41" s="210" t="str">
        <f>IF('Site Description'!$I$35&gt;1,V18*Equations!$B9*365,"NO TRANSECT")</f>
        <v>NO TRANSECT</v>
      </c>
      <c r="W41" s="35" t="str">
        <f>IF('Site Description'!$J$35&gt;1,W18*Equations!$B39*365,"NO TRANSECT")</f>
        <v>NO TRANSECT</v>
      </c>
      <c r="X41" s="36" t="str">
        <f>IF('Site Description'!$J$35&gt;1,X18*Equations!$B24*365,"NO TRANSECT")</f>
        <v>NO TRANSECT</v>
      </c>
      <c r="Y41" s="210" t="str">
        <f>IF('Site Description'!$J$35&gt;1,Y18*Equations!$B9*365,"NO TRANSECT")</f>
        <v>NO TRANSECT</v>
      </c>
    </row>
    <row r="42" spans="1:25" x14ac:dyDescent="0.2">
      <c r="A42" s="16" t="s">
        <v>7</v>
      </c>
      <c r="B42" s="35">
        <f>IF('Site Description'!$C$35&gt;1,B19*Equations!$B40*365,"NO TRANSECT")</f>
        <v>466.55889496770061</v>
      </c>
      <c r="C42" s="36">
        <f>IF('Site Description'!$C$35&gt;1,C19*Equations!$B25*365,"NO TRANSECT")</f>
        <v>0</v>
      </c>
      <c r="D42" s="210">
        <f>IF('Site Description'!$C$35&gt;1,D19*Equations!$B10*365,"NO TRANSECT")</f>
        <v>0</v>
      </c>
      <c r="E42" s="35">
        <f>IF('Site Description'!$D$35&gt;1,E19*Equations!$B40*365,"NO TRANSECT")</f>
        <v>326.59122647739042</v>
      </c>
      <c r="F42" s="36">
        <f>IF('Site Description'!$D$35&gt;1,F19*Equations!$B25*365,"NO TRANSECT")</f>
        <v>0</v>
      </c>
      <c r="G42" s="210">
        <f>IF('Site Description'!$D$35&gt;1,G19*Equations!$B10*365,"NO TRANSECT")</f>
        <v>0</v>
      </c>
      <c r="H42" s="35">
        <f>IF('Site Description'!$E$35&gt;1,H19*Equations!$B40*365,"NO TRANSECT")</f>
        <v>256.60739223223533</v>
      </c>
      <c r="I42" s="36">
        <f>IF('Site Description'!$E$35&gt;1,I19*Equations!$B25*365,"NO TRANSECT")</f>
        <v>0</v>
      </c>
      <c r="J42" s="210">
        <f>IF('Site Description'!$E$35&gt;1,J19*Equations!$B10*365,"NO TRANSECT")</f>
        <v>0</v>
      </c>
      <c r="K42" s="35">
        <f>IF('Site Description'!$F$35&gt;1,K19*Equations!$B40*365,"NO TRANSECT")</f>
        <v>69.98383424515508</v>
      </c>
      <c r="L42" s="36">
        <f>IF('Site Description'!$F$35&gt;1,L19*Equations!$B25*365,"NO TRANSECT")</f>
        <v>0</v>
      </c>
      <c r="M42" s="210">
        <f>IF('Site Description'!$F$35&gt;1,M19*Equations!$B10*365,"NO TRANSECT")</f>
        <v>0</v>
      </c>
      <c r="N42" s="35">
        <f>IF('Site Description'!$G$35&gt;1,N19*Equations!$B40*365,"NO TRANSECT")</f>
        <v>466.55889496770061</v>
      </c>
      <c r="O42" s="36">
        <f>IF('Site Description'!$G$35&gt;1,O19*Equations!$B25*365,"NO TRANSECT")</f>
        <v>0</v>
      </c>
      <c r="P42" s="210">
        <f>IF('Site Description'!$G$35&gt;1,P19*Equations!$B10*365,"NO TRANSECT")</f>
        <v>0</v>
      </c>
      <c r="Q42" s="35">
        <f>IF('Site Description'!$H$35&gt;1,Q19*Equations!$B40*365,"NO TRANSECT")</f>
        <v>419.90300547093051</v>
      </c>
      <c r="R42" s="36">
        <f>IF('Site Description'!$H$35&gt;1,R19*Equations!$B25*365,"NO TRANSECT")</f>
        <v>0</v>
      </c>
      <c r="S42" s="210">
        <f>IF('Site Description'!$H$35&gt;1,S19*Equations!$B10*365,"NO TRANSECT")</f>
        <v>0</v>
      </c>
      <c r="T42" s="35" t="str">
        <f>IF('Site Description'!$I$35&gt;1,T19*Equations!$B40*365,"NO TRANSECT")</f>
        <v>NO TRANSECT</v>
      </c>
      <c r="U42" s="36" t="str">
        <f>IF('Site Description'!$I$35&gt;1,U19*Equations!$B25*365,"NO TRANSECT")</f>
        <v>NO TRANSECT</v>
      </c>
      <c r="V42" s="210" t="str">
        <f>IF('Site Description'!$I$35&gt;1,V19*Equations!$B10*365,"NO TRANSECT")</f>
        <v>NO TRANSECT</v>
      </c>
      <c r="W42" s="35" t="str">
        <f>IF('Site Description'!$J$35&gt;1,W19*Equations!$B40*365,"NO TRANSECT")</f>
        <v>NO TRANSECT</v>
      </c>
      <c r="X42" s="36" t="str">
        <f>IF('Site Description'!$J$35&gt;1,X19*Equations!$B25*365,"NO TRANSECT")</f>
        <v>NO TRANSECT</v>
      </c>
      <c r="Y42" s="210" t="str">
        <f>IF('Site Description'!$J$35&gt;1,Y19*Equations!$B10*365,"NO TRANSECT")</f>
        <v>NO TRANSECT</v>
      </c>
    </row>
    <row r="43" spans="1:25" x14ac:dyDescent="0.2">
      <c r="A43" s="44" t="s">
        <v>8</v>
      </c>
      <c r="B43" s="35">
        <f>IF('Site Description'!$C$35&gt;1,B20*Equations!$B41*365,"NO TRANSECT")</f>
        <v>0</v>
      </c>
      <c r="C43" s="36">
        <f>IF('Site Description'!$C$35&gt;1,C20*Equations!$B26*365,"NO TRANSECT")</f>
        <v>0</v>
      </c>
      <c r="D43" s="210">
        <f>IF('Site Description'!$C$35&gt;1,D20*Equations!$B11*365,"NO TRANSECT")</f>
        <v>0</v>
      </c>
      <c r="E43" s="35">
        <f>IF('Site Description'!$D$35&gt;1,E20*Equations!$B41*365,"NO TRANSECT")</f>
        <v>0</v>
      </c>
      <c r="F43" s="36">
        <f>IF('Site Description'!$D$35&gt;1,F20*Equations!$B26*365,"NO TRANSECT")</f>
        <v>0</v>
      </c>
      <c r="G43" s="210">
        <f>IF('Site Description'!$D$35&gt;1,G20*Equations!$B11*365,"NO TRANSECT")</f>
        <v>0</v>
      </c>
      <c r="H43" s="35">
        <f>IF('Site Description'!$E$35&gt;1,H20*Equations!$B41*365,"NO TRANSECT")</f>
        <v>0</v>
      </c>
      <c r="I43" s="36">
        <f>IF('Site Description'!$E$35&gt;1,I20*Equations!$B26*365,"NO TRANSECT")</f>
        <v>0</v>
      </c>
      <c r="J43" s="210">
        <f>IF('Site Description'!$E$35&gt;1,J20*Equations!$B11*365,"NO TRANSECT")</f>
        <v>0</v>
      </c>
      <c r="K43" s="35">
        <f>IF('Site Description'!$F$35&gt;1,K20*Equations!$B41*365,"NO TRANSECT")</f>
        <v>305.95992854404881</v>
      </c>
      <c r="L43" s="36">
        <f>IF('Site Description'!$F$35&gt;1,L20*Equations!$B26*365,"NO TRANSECT")</f>
        <v>0</v>
      </c>
      <c r="M43" s="210">
        <f>IF('Site Description'!$F$35&gt;1,M20*Equations!$B11*365,"NO TRANSECT")</f>
        <v>0</v>
      </c>
      <c r="N43" s="35">
        <f>IF('Site Description'!$G$35&gt;1,N20*Equations!$B41*365,"NO TRANSECT")</f>
        <v>0</v>
      </c>
      <c r="O43" s="36">
        <f>IF('Site Description'!$G$35&gt;1,O20*Equations!$B26*365,"NO TRANSECT")</f>
        <v>0</v>
      </c>
      <c r="P43" s="210">
        <f>IF('Site Description'!$G$35&gt;1,P20*Equations!$B11*365,"NO TRANSECT")</f>
        <v>0</v>
      </c>
      <c r="Q43" s="35">
        <f>IF('Site Description'!$H$35&gt;1,Q20*Equations!$B41*365,"NO TRANSECT")</f>
        <v>0</v>
      </c>
      <c r="R43" s="36">
        <f>IF('Site Description'!$H$35&gt;1,R20*Equations!$B26*365,"NO TRANSECT")</f>
        <v>0</v>
      </c>
      <c r="S43" s="210">
        <f>IF('Site Description'!$H$35&gt;1,S20*Equations!$B11*365,"NO TRANSECT")</f>
        <v>0</v>
      </c>
      <c r="T43" s="35" t="str">
        <f>IF('Site Description'!$I$35&gt;1,T20*Equations!$B41*365,"NO TRANSECT")</f>
        <v>NO TRANSECT</v>
      </c>
      <c r="U43" s="36" t="str">
        <f>IF('Site Description'!$I$35&gt;1,U20*Equations!$B26*365,"NO TRANSECT")</f>
        <v>NO TRANSECT</v>
      </c>
      <c r="V43" s="210" t="str">
        <f>IF('Site Description'!$I$35&gt;1,V20*Equations!$B11*365,"NO TRANSECT")</f>
        <v>NO TRANSECT</v>
      </c>
      <c r="W43" s="35" t="str">
        <f>IF('Site Description'!$J$35&gt;1,W20*Equations!$B41*365,"NO TRANSECT")</f>
        <v>NO TRANSECT</v>
      </c>
      <c r="X43" s="36" t="str">
        <f>IF('Site Description'!$J$35&gt;1,X20*Equations!$B26*365,"NO TRANSECT")</f>
        <v>NO TRANSECT</v>
      </c>
      <c r="Y43" s="210" t="str">
        <f>IF('Site Description'!$J$35&gt;1,Y20*Equations!$B11*365,"NO TRANSECT")</f>
        <v>NO TRANSECT</v>
      </c>
    </row>
    <row r="44" spans="1:25" x14ac:dyDescent="0.2">
      <c r="A44" s="120" t="s">
        <v>64</v>
      </c>
      <c r="B44" s="35">
        <f>IF('Site Description'!$C$35&gt;1,B21*Equations!$B42*365,"NO TRANSECT")</f>
        <v>0</v>
      </c>
      <c r="C44" s="36">
        <f>IF('Site Description'!$C$35&gt;1,C21*Equations!$B27*365,"NO TRANSECT")</f>
        <v>0</v>
      </c>
      <c r="D44" s="210">
        <f>IF('Site Description'!$C$35&gt;1,D21*Equations!$B12*365,"NO TRANSECT")</f>
        <v>0</v>
      </c>
      <c r="E44" s="35">
        <f>IF('Site Description'!$D$35&gt;1,E21*Equations!$B42*365,"NO TRANSECT")</f>
        <v>0</v>
      </c>
      <c r="F44" s="36">
        <f>IF('Site Description'!$D$35&gt;1,F21*Equations!$B27*365,"NO TRANSECT")</f>
        <v>0</v>
      </c>
      <c r="G44" s="210">
        <f>IF('Site Description'!$D$35&gt;1,G21*Equations!$B12*365,"NO TRANSECT")</f>
        <v>0</v>
      </c>
      <c r="H44" s="35">
        <f>IF('Site Description'!$E$35&gt;1,H21*Equations!$B42*365,"NO TRANSECT")</f>
        <v>0</v>
      </c>
      <c r="I44" s="36">
        <f>IF('Site Description'!$E$35&gt;1,I21*Equations!$B27*365,"NO TRANSECT")</f>
        <v>0</v>
      </c>
      <c r="J44" s="210">
        <f>IF('Site Description'!$E$35&gt;1,J21*Equations!$B12*365,"NO TRANSECT")</f>
        <v>0</v>
      </c>
      <c r="K44" s="35">
        <f>IF('Site Description'!$F$35&gt;1,K21*Equations!$B42*365,"NO TRANSECT")</f>
        <v>0</v>
      </c>
      <c r="L44" s="36">
        <f>IF('Site Description'!$F$35&gt;1,L21*Equations!$B27*365,"NO TRANSECT")</f>
        <v>0</v>
      </c>
      <c r="M44" s="210">
        <f>IF('Site Description'!$F$35&gt;1,M21*Equations!$B12*365,"NO TRANSECT")</f>
        <v>0</v>
      </c>
      <c r="N44" s="35">
        <f>IF('Site Description'!$G$35&gt;1,N21*Equations!$B42*365,"NO TRANSECT")</f>
        <v>0</v>
      </c>
      <c r="O44" s="36">
        <f>IF('Site Description'!$G$35&gt;1,O21*Equations!$B27*365,"NO TRANSECT")</f>
        <v>0</v>
      </c>
      <c r="P44" s="210">
        <f>IF('Site Description'!$G$35&gt;1,P21*Equations!$B12*365,"NO TRANSECT")</f>
        <v>0</v>
      </c>
      <c r="Q44" s="35">
        <f>IF('Site Description'!$H$35&gt;1,Q21*Equations!$B42*365,"NO TRANSECT")</f>
        <v>0</v>
      </c>
      <c r="R44" s="36">
        <f>IF('Site Description'!$H$35&gt;1,R21*Equations!$B27*365,"NO TRANSECT")</f>
        <v>0</v>
      </c>
      <c r="S44" s="210">
        <f>IF('Site Description'!$H$35&gt;1,S21*Equations!$B12*365,"NO TRANSECT")</f>
        <v>0</v>
      </c>
      <c r="T44" s="35" t="str">
        <f>IF('Site Description'!$I$35&gt;1,T21*Equations!$B42*365,"NO TRANSECT")</f>
        <v>NO TRANSECT</v>
      </c>
      <c r="U44" s="36" t="str">
        <f>IF('Site Description'!$I$35&gt;1,U21*Equations!$B27*365,"NO TRANSECT")</f>
        <v>NO TRANSECT</v>
      </c>
      <c r="V44" s="210" t="str">
        <f>IF('Site Description'!$I$35&gt;1,V21*Equations!$B12*365,"NO TRANSECT")</f>
        <v>NO TRANSECT</v>
      </c>
      <c r="W44" s="35" t="str">
        <f>IF('Site Description'!$J$35&gt;1,W21*Equations!$B42*365,"NO TRANSECT")</f>
        <v>NO TRANSECT</v>
      </c>
      <c r="X44" s="36" t="str">
        <f>IF('Site Description'!$J$35&gt;1,X21*Equations!$B27*365,"NO TRANSECT")</f>
        <v>NO TRANSECT</v>
      </c>
      <c r="Y44" s="210" t="str">
        <f>IF('Site Description'!$J$35&gt;1,Y21*Equations!$B12*365,"NO TRANSECT")</f>
        <v>NO TRANSECT</v>
      </c>
    </row>
    <row r="45" spans="1:25" x14ac:dyDescent="0.2">
      <c r="A45" s="127" t="s">
        <v>65</v>
      </c>
      <c r="B45" s="35">
        <f>IF('Site Description'!$C$35&gt;1,B22*Equations!$B43*365,"NO TRANSECT")</f>
        <v>0</v>
      </c>
      <c r="C45" s="36">
        <f>IF('Site Description'!$C$35&gt;1,C22*Equations!$B28*365,"NO TRANSECT")</f>
        <v>0</v>
      </c>
      <c r="D45" s="210">
        <f>IF('Site Description'!$C$35&gt;1,D22*Equations!$B13*365,"NO TRANSECT")</f>
        <v>0</v>
      </c>
      <c r="E45" s="35">
        <f>IF('Site Description'!$D$35&gt;1,E22*Equations!$B43*365,"NO TRANSECT")</f>
        <v>0</v>
      </c>
      <c r="F45" s="36">
        <f>IF('Site Description'!$D$35&gt;1,F22*Equations!$B28*365,"NO TRANSECT")</f>
        <v>0</v>
      </c>
      <c r="G45" s="210">
        <f>IF('Site Description'!$D$35&gt;1,G22*Equations!$B13*365,"NO TRANSECT")</f>
        <v>0</v>
      </c>
      <c r="H45" s="35">
        <f>IF('Site Description'!$E$35&gt;1,H22*Equations!$B43*365,"NO TRANSECT")</f>
        <v>0</v>
      </c>
      <c r="I45" s="36">
        <f>IF('Site Description'!$E$35&gt;1,I22*Equations!$B28*365,"NO TRANSECT")</f>
        <v>0</v>
      </c>
      <c r="J45" s="210">
        <f>IF('Site Description'!$E$35&gt;1,J22*Equations!$B13*365,"NO TRANSECT")</f>
        <v>0</v>
      </c>
      <c r="K45" s="35">
        <f>IF('Site Description'!$F$35&gt;1,K22*Equations!$B43*365,"NO TRANSECT")</f>
        <v>0</v>
      </c>
      <c r="L45" s="36">
        <f>IF('Site Description'!$F$35&gt;1,L22*Equations!$B28*365,"NO TRANSECT")</f>
        <v>0</v>
      </c>
      <c r="M45" s="210">
        <f>IF('Site Description'!$F$35&gt;1,M22*Equations!$B13*365,"NO TRANSECT")</f>
        <v>0</v>
      </c>
      <c r="N45" s="35">
        <f>IF('Site Description'!$G$35&gt;1,N22*Equations!$B43*365,"NO TRANSECT")</f>
        <v>0</v>
      </c>
      <c r="O45" s="36">
        <f>IF('Site Description'!$G$35&gt;1,O22*Equations!$B28*365,"NO TRANSECT")</f>
        <v>0</v>
      </c>
      <c r="P45" s="210">
        <f>IF('Site Description'!$G$35&gt;1,P22*Equations!$B13*365,"NO TRANSECT")</f>
        <v>0</v>
      </c>
      <c r="Q45" s="35">
        <f>IF('Site Description'!$H$35&gt;1,Q22*Equations!$B43*365,"NO TRANSECT")</f>
        <v>0</v>
      </c>
      <c r="R45" s="36">
        <f>IF('Site Description'!$H$35&gt;1,R22*Equations!$B28*365,"NO TRANSECT")</f>
        <v>0</v>
      </c>
      <c r="S45" s="210">
        <f>IF('Site Description'!$H$35&gt;1,S22*Equations!$B13*365,"NO TRANSECT")</f>
        <v>0</v>
      </c>
      <c r="T45" s="35" t="str">
        <f>IF('Site Description'!$I$35&gt;1,T22*Equations!$B43*365,"NO TRANSECT")</f>
        <v>NO TRANSECT</v>
      </c>
      <c r="U45" s="36" t="str">
        <f>IF('Site Description'!$I$35&gt;1,U22*Equations!$B28*365,"NO TRANSECT")</f>
        <v>NO TRANSECT</v>
      </c>
      <c r="V45" s="210" t="str">
        <f>IF('Site Description'!$I$35&gt;1,V22*Equations!$B13*365,"NO TRANSECT")</f>
        <v>NO TRANSECT</v>
      </c>
      <c r="W45" s="35" t="str">
        <f>IF('Site Description'!$J$35&gt;1,W22*Equations!$B43*365,"NO TRANSECT")</f>
        <v>NO TRANSECT</v>
      </c>
      <c r="X45" s="36" t="str">
        <f>IF('Site Description'!$J$35&gt;1,X22*Equations!$B28*365,"NO TRANSECT")</f>
        <v>NO TRANSECT</v>
      </c>
      <c r="Y45" s="210" t="str">
        <f>IF('Site Description'!$J$35&gt;1,Y22*Equations!$B13*365,"NO TRANSECT")</f>
        <v>NO TRANSECT</v>
      </c>
    </row>
    <row r="46" spans="1:25" ht="16" thickBot="1" x14ac:dyDescent="0.25">
      <c r="A46" s="128" t="s">
        <v>66</v>
      </c>
      <c r="B46" s="35">
        <f>IF('Site Description'!$C$35&gt;1,B23*Equations!$B44*365,"NO TRANSECT")</f>
        <v>0</v>
      </c>
      <c r="C46" s="36">
        <f>IF('Site Description'!$C$35&gt;1,C23*Equations!$B29*365,"NO TRANSECT")</f>
        <v>0</v>
      </c>
      <c r="D46" s="210">
        <f>IF('Site Description'!$C$35&gt;1,D23*Equations!$B14*365,"NO TRANSECT")</f>
        <v>0</v>
      </c>
      <c r="E46" s="35">
        <f>IF('Site Description'!$D$35&gt;1,E23*Equations!$B44*365,"NO TRANSECT")</f>
        <v>0</v>
      </c>
      <c r="F46" s="36">
        <f>IF('Site Description'!$D$35&gt;1,F23*Equations!$B29*365,"NO TRANSECT")</f>
        <v>0</v>
      </c>
      <c r="G46" s="210">
        <f>IF('Site Description'!$D$35&gt;1,G23*Equations!$B14*365,"NO TRANSECT")</f>
        <v>0</v>
      </c>
      <c r="H46" s="35">
        <f>IF('Site Description'!$E$35&gt;1,H23*Equations!$B44*365,"NO TRANSECT")</f>
        <v>0</v>
      </c>
      <c r="I46" s="36">
        <f>IF('Site Description'!$E$35&gt;1,I23*Equations!$B29*365,"NO TRANSECT")</f>
        <v>0</v>
      </c>
      <c r="J46" s="210">
        <f>IF('Site Description'!$E$35&gt;1,J23*Equations!$B14*365,"NO TRANSECT")</f>
        <v>0</v>
      </c>
      <c r="K46" s="35">
        <f>IF('Site Description'!$F$35&gt;1,K23*Equations!$B44*365,"NO TRANSECT")</f>
        <v>0</v>
      </c>
      <c r="L46" s="36">
        <f>IF('Site Description'!$F$35&gt;1,L23*Equations!$B29*365,"NO TRANSECT")</f>
        <v>0</v>
      </c>
      <c r="M46" s="210">
        <f>IF('Site Description'!$F$35&gt;1,M23*Equations!$B14*365,"NO TRANSECT")</f>
        <v>0</v>
      </c>
      <c r="N46" s="35">
        <f>IF('Site Description'!$G$35&gt;1,N23*Equations!$B44*365,"NO TRANSECT")</f>
        <v>0</v>
      </c>
      <c r="O46" s="36">
        <f>IF('Site Description'!$G$35&gt;1,O23*Equations!$B29*365,"NO TRANSECT")</f>
        <v>0</v>
      </c>
      <c r="P46" s="210">
        <f>IF('Site Description'!$G$35&gt;1,P23*Equations!$B14*365,"NO TRANSECT")</f>
        <v>0</v>
      </c>
      <c r="Q46" s="35">
        <f>IF('Site Description'!$H$35&gt;1,Q23*Equations!$B44*365,"NO TRANSECT")</f>
        <v>0</v>
      </c>
      <c r="R46" s="36">
        <f>IF('Site Description'!$H$35&gt;1,R23*Equations!$B29*365,"NO TRANSECT")</f>
        <v>0</v>
      </c>
      <c r="S46" s="210">
        <f>IF('Site Description'!$H$35&gt;1,S23*Equations!$B14*365,"NO TRANSECT")</f>
        <v>0</v>
      </c>
      <c r="T46" s="35" t="str">
        <f>IF('Site Description'!$I$35&gt;1,T23*Equations!$B44*365,"NO TRANSECT")</f>
        <v>NO TRANSECT</v>
      </c>
      <c r="U46" s="36" t="str">
        <f>IF('Site Description'!$I$35&gt;1,U23*Equations!$B29*365,"NO TRANSECT")</f>
        <v>NO TRANSECT</v>
      </c>
      <c r="V46" s="210" t="str">
        <f>IF('Site Description'!$I$35&gt;1,V23*Equations!$B14*365,"NO TRANSECT")</f>
        <v>NO TRANSECT</v>
      </c>
      <c r="W46" s="35" t="str">
        <f>IF('Site Description'!$J$35&gt;1,W23*Equations!$B44*365,"NO TRANSECT")</f>
        <v>NO TRANSECT</v>
      </c>
      <c r="X46" s="36" t="str">
        <f>IF('Site Description'!$J$35&gt;1,X23*Equations!$B29*365,"NO TRANSECT")</f>
        <v>NO TRANSECT</v>
      </c>
      <c r="Y46" s="210" t="str">
        <f>IF('Site Description'!$J$35&gt;1,Y23*Equations!$B14*365,"NO TRANSECT")</f>
        <v>NO TRANSECT</v>
      </c>
    </row>
    <row r="47" spans="1:25" ht="16" thickBot="1" x14ac:dyDescent="0.25">
      <c r="A47" s="106" t="s">
        <v>55</v>
      </c>
      <c r="B47" s="101">
        <f>IF('Site Description'!$C35&gt;1,SUM(B39:B46),"NO TRANSECT")</f>
        <v>482.99924038670491</v>
      </c>
      <c r="C47" s="100">
        <f>IF('Site Description'!$C35&gt;1,SUM(C39:C46),"NO TRANSECT")</f>
        <v>0</v>
      </c>
      <c r="D47" s="102">
        <f>IF('Site Description'!$C35&gt;1,SUM(D39:D46),"NO TRANSECT")</f>
        <v>0</v>
      </c>
      <c r="E47" s="101">
        <f>IF('Site Description'!D$35&gt;1,SUM(E39:E46),"NO TRANSECT")</f>
        <v>374.72922290643908</v>
      </c>
      <c r="F47" s="100">
        <f>IF('Site Description'!$D35&gt;1,SUM(F39:F46),"NO TRANSECT")</f>
        <v>0</v>
      </c>
      <c r="G47" s="102">
        <f>IF('Site Description'!$D35&gt;1,SUM(G39:G46),"NO TRANSECT")</f>
        <v>0</v>
      </c>
      <c r="H47" s="101">
        <f>IF('Site Description'!E$35&gt;1,SUM(H39:H46),"NO TRANSECT")</f>
        <v>256.60739223223533</v>
      </c>
      <c r="I47" s="100">
        <f>IF('Site Description'!$E35&gt;1,SUM(I39:I46),"NO TRANSECT")</f>
        <v>0</v>
      </c>
      <c r="J47" s="102">
        <f>IF('Site Description'!$E35&gt;1,SUM(J39:J46),"NO TRANSECT")</f>
        <v>0</v>
      </c>
      <c r="K47" s="101">
        <f>IF('Site Description'!F$35&gt;1,SUM(K39:K46),"NO TRANSECT")</f>
        <v>375.9437627892039</v>
      </c>
      <c r="L47" s="100">
        <f>IF('Site Description'!$F35&gt;1,SUM(L39:L46),"NO TRANSECT")</f>
        <v>0</v>
      </c>
      <c r="M47" s="102">
        <f>IF('Site Description'!$F35&gt;1,SUM(M39:M46),"NO TRANSECT")</f>
        <v>0</v>
      </c>
      <c r="N47" s="101">
        <f>IF('Site Description'!G$35&gt;1,SUM(N39:N46),"NO TRANSECT")</f>
        <v>824.37106170178777</v>
      </c>
      <c r="O47" s="100">
        <f>IF('Site Description'!$G35&gt;1,SUM(O39:O46),"NO TRANSECT")</f>
        <v>0</v>
      </c>
      <c r="P47" s="102">
        <f>IF('Site Description'!$G35&gt;1,SUM(P39:P46),"NO TRANSECT")</f>
        <v>0</v>
      </c>
      <c r="Q47" s="101">
        <f>IF('Site Description'!H$35&gt;1,SUM(Q39:Q46),"NO TRANSECT")</f>
        <v>624.48949029438745</v>
      </c>
      <c r="R47" s="100">
        <f>IF('Site Description'!$H35&gt;1,SUM(R39:R46),"NO TRANSECT")</f>
        <v>0</v>
      </c>
      <c r="S47" s="102">
        <f>IF('Site Description'!$H35&gt;1,SUM(S39:S46),"NO TRANSECT")</f>
        <v>0</v>
      </c>
      <c r="T47" s="101" t="str">
        <f>IF('Site Description'!I$35&gt;1,SUM(T39:T46),"NO TRANSECT")</f>
        <v>NO TRANSECT</v>
      </c>
      <c r="U47" s="100" t="str">
        <f>IF('Site Description'!$I35&gt;1,SUM(U39:U46),"NO TRANSECT")</f>
        <v>NO TRANSECT</v>
      </c>
      <c r="V47" s="102" t="str">
        <f>IF('Site Description'!$I35&gt;1,SUM(V39:V46),"NO TRANSECT")</f>
        <v>NO TRANSECT</v>
      </c>
      <c r="W47" s="101" t="str">
        <f>IF('Site Description'!J$35&gt;1,SUM(W39:W46),"NO TRANSECT")</f>
        <v>NO TRANSECT</v>
      </c>
      <c r="X47" s="100" t="str">
        <f>IF('Site Description'!$J35&gt;1,SUM(X39:X46),"NO TRANSECT")</f>
        <v>NO TRANSECT</v>
      </c>
      <c r="Y47" s="102" t="str">
        <f>IF('Site Description'!$J35&gt;1,SUM(Y39:Y46),"NO TRANSECT")</f>
        <v>NO TRANSECT</v>
      </c>
    </row>
    <row r="48" spans="1:25" ht="16" thickBot="1" x14ac:dyDescent="0.25">
      <c r="A48" s="107" t="s">
        <v>56</v>
      </c>
      <c r="B48" s="103"/>
      <c r="C48" s="104">
        <f>IF('Site Description'!C35&gt;1,B47+C47+D47,"NO TRANSECT")</f>
        <v>482.99924038670491</v>
      </c>
      <c r="D48" s="105"/>
      <c r="E48" s="103"/>
      <c r="F48" s="104">
        <f>IF('Site Description'!D35&gt;1,E47+F47+G47,"NO TRANSECT")</f>
        <v>374.72922290643908</v>
      </c>
      <c r="G48" s="105"/>
      <c r="H48" s="103"/>
      <c r="I48" s="104">
        <f>IF('Site Description'!E35&gt;1,H47+I47+J47,"NO TRANSECT")</f>
        <v>256.60739223223533</v>
      </c>
      <c r="J48" s="105"/>
      <c r="K48" s="103"/>
      <c r="L48" s="104">
        <f>IF('Site Description'!F35&gt;1,K47+L47+M47,"NO TRANSECT")</f>
        <v>375.9437627892039</v>
      </c>
      <c r="M48" s="105"/>
      <c r="N48" s="103"/>
      <c r="O48" s="104">
        <f>IF('Site Description'!G35&gt;1,N47+O47+P47,"NO TRANSECT")</f>
        <v>824.37106170178777</v>
      </c>
      <c r="P48" s="105"/>
      <c r="Q48" s="103"/>
      <c r="R48" s="104">
        <f>IF('Site Description'!H35&gt;1,Q47+R47+S47,"NO TRANSECT")</f>
        <v>624.48949029438745</v>
      </c>
      <c r="S48" s="105"/>
      <c r="T48" s="103"/>
      <c r="U48" s="104" t="str">
        <f>IF('Site Description'!I35&gt;1,T47+U47+V47,"NO TRANSECT")</f>
        <v>NO TRANSECT</v>
      </c>
      <c r="V48" s="105"/>
      <c r="W48" s="103"/>
      <c r="X48" s="104" t="str">
        <f>IF('Site Description'!J35&gt;1,W47+X47+Y47,"NO TRANSECT")</f>
        <v>NO TRANSECT</v>
      </c>
      <c r="Y48" s="105"/>
    </row>
    <row r="49" spans="1:51" ht="16" thickBot="1" x14ac:dyDescent="0.25">
      <c r="A49" s="235"/>
      <c r="B49" s="236"/>
      <c r="C49" s="233"/>
      <c r="D49" s="236"/>
      <c r="E49" s="236"/>
      <c r="F49" s="233"/>
      <c r="G49" s="236"/>
      <c r="H49" s="236"/>
      <c r="I49" s="233"/>
      <c r="J49" s="236"/>
      <c r="K49" s="236"/>
      <c r="L49" s="233"/>
      <c r="M49" s="236"/>
      <c r="N49" s="236"/>
      <c r="O49" s="233"/>
      <c r="P49" s="236"/>
      <c r="Q49" s="236"/>
      <c r="R49" s="233"/>
      <c r="S49" s="236"/>
      <c r="T49" s="236"/>
      <c r="U49" s="233"/>
      <c r="V49" s="236"/>
      <c r="W49" s="236"/>
      <c r="X49" s="233"/>
      <c r="Y49" s="236"/>
    </row>
    <row r="50" spans="1:51" ht="21" thickBot="1" x14ac:dyDescent="0.3">
      <c r="A50" s="234"/>
      <c r="B50" s="285" t="s">
        <v>60</v>
      </c>
      <c r="C50" s="285"/>
      <c r="D50" s="286"/>
      <c r="E50" s="284" t="s">
        <v>54</v>
      </c>
      <c r="F50" s="285"/>
      <c r="G50" s="286"/>
    </row>
    <row r="51" spans="1:51" ht="29.25" customHeight="1" x14ac:dyDescent="0.2">
      <c r="A51" s="17" t="s">
        <v>40</v>
      </c>
      <c r="B51" s="226" t="s">
        <v>70</v>
      </c>
      <c r="C51" s="226" t="s">
        <v>84</v>
      </c>
      <c r="D51" s="58" t="s">
        <v>43</v>
      </c>
      <c r="E51" s="226" t="s">
        <v>70</v>
      </c>
      <c r="F51" s="226" t="s">
        <v>82</v>
      </c>
      <c r="G51" s="58" t="s">
        <v>43</v>
      </c>
      <c r="H51" s="227"/>
      <c r="I51" s="227"/>
      <c r="J51" s="228"/>
      <c r="K51" s="227"/>
      <c r="L51" s="227"/>
      <c r="M51" s="228"/>
      <c r="N51" s="227"/>
      <c r="O51" s="227"/>
      <c r="P51" s="228"/>
      <c r="Q51" s="227"/>
      <c r="R51" s="227"/>
      <c r="S51" s="228"/>
      <c r="T51" s="227"/>
      <c r="U51" s="227"/>
      <c r="V51" s="228"/>
      <c r="W51" s="227"/>
      <c r="X51" s="227"/>
      <c r="Y51" s="228"/>
      <c r="Z51" s="229"/>
      <c r="AA51" s="229"/>
      <c r="AB51" s="229"/>
      <c r="AC51" s="229"/>
      <c r="AD51" s="229"/>
      <c r="AE51" s="229"/>
      <c r="AF51" s="229"/>
      <c r="AG51" s="229"/>
      <c r="AH51" s="229"/>
      <c r="AI51" s="229"/>
      <c r="AJ51" s="229"/>
      <c r="AK51" s="229"/>
      <c r="AL51" s="229"/>
      <c r="AM51" s="229"/>
      <c r="AN51" s="229"/>
      <c r="AO51" s="229"/>
      <c r="AP51" s="229"/>
      <c r="AQ51" s="229"/>
      <c r="AR51" s="229"/>
      <c r="AS51" s="229"/>
      <c r="AT51" s="229"/>
      <c r="AU51" s="229"/>
      <c r="AV51" s="229"/>
      <c r="AW51" s="229"/>
      <c r="AX51" s="229"/>
      <c r="AY51" s="229"/>
    </row>
    <row r="52" spans="1:51" x14ac:dyDescent="0.2">
      <c r="A52" s="29" t="s">
        <v>4</v>
      </c>
      <c r="B52" s="59">
        <f>AVERAGE(B39,E39,H39,K39,N39, T39, W39)</f>
        <v>0</v>
      </c>
      <c r="C52" s="59">
        <f>AVERAGE(C39,F39,I39,L39,O39, U39, X39)</f>
        <v>0</v>
      </c>
      <c r="D52" s="41">
        <f>AVERAGE(D39,G39,J39,M39,P39, V39, Y39)</f>
        <v>0</v>
      </c>
      <c r="E52" s="59">
        <f t="shared" ref="E52:G59" si="6">STDEV(E39,H39,K39,N39,Q39, W39, Z39)</f>
        <v>0</v>
      </c>
      <c r="F52" s="59">
        <f t="shared" si="6"/>
        <v>0</v>
      </c>
      <c r="G52" s="41">
        <f t="shared" si="6"/>
        <v>0</v>
      </c>
    </row>
    <row r="53" spans="1:51" x14ac:dyDescent="0.2">
      <c r="A53" s="29" t="s">
        <v>5</v>
      </c>
      <c r="B53" s="59">
        <f t="shared" ref="B53:B59" si="7">AVERAGE(B40,E40,H40,K40,N40, T40, W40)</f>
        <v>2.6435077870452757</v>
      </c>
      <c r="C53" s="59">
        <f t="shared" ref="C53:C59" si="8">AVERAGE(C40,F40,I40,L40,O40, U40, X40)</f>
        <v>0</v>
      </c>
      <c r="D53" s="41">
        <f t="shared" ref="D53:D59" si="9">AVERAGE(D40,G40,J40,M40,P40, V40, Y40)</f>
        <v>0</v>
      </c>
      <c r="E53" s="59">
        <f t="shared" si="6"/>
        <v>3.9407087405888492</v>
      </c>
      <c r="F53" s="59">
        <f t="shared" si="6"/>
        <v>0</v>
      </c>
      <c r="G53" s="41">
        <f t="shared" si="6"/>
        <v>0</v>
      </c>
    </row>
    <row r="54" spans="1:51" x14ac:dyDescent="0.2">
      <c r="A54" s="29" t="s">
        <v>6</v>
      </c>
      <c r="B54" s="59">
        <f t="shared" si="7"/>
        <v>81.834593929382763</v>
      </c>
      <c r="C54" s="59">
        <f t="shared" si="8"/>
        <v>0</v>
      </c>
      <c r="D54" s="41">
        <f t="shared" si="9"/>
        <v>0</v>
      </c>
      <c r="E54" s="59">
        <f t="shared" si="6"/>
        <v>152.93760412395338</v>
      </c>
      <c r="F54" s="59">
        <f t="shared" si="6"/>
        <v>0</v>
      </c>
      <c r="G54" s="41">
        <f t="shared" si="6"/>
        <v>0</v>
      </c>
    </row>
    <row r="55" spans="1:51" x14ac:dyDescent="0.2">
      <c r="A55" s="29" t="s">
        <v>7</v>
      </c>
      <c r="B55" s="59">
        <f t="shared" si="7"/>
        <v>317.26004857803639</v>
      </c>
      <c r="C55" s="59">
        <f t="shared" si="8"/>
        <v>0</v>
      </c>
      <c r="D55" s="41">
        <f t="shared" si="9"/>
        <v>0</v>
      </c>
      <c r="E55" s="59">
        <f t="shared" si="6"/>
        <v>155.96610970467776</v>
      </c>
      <c r="F55" s="59">
        <f t="shared" si="6"/>
        <v>0</v>
      </c>
      <c r="G55" s="41">
        <f t="shared" si="6"/>
        <v>0</v>
      </c>
    </row>
    <row r="56" spans="1:51" x14ac:dyDescent="0.2">
      <c r="A56" s="29" t="s">
        <v>8</v>
      </c>
      <c r="B56" s="59">
        <f t="shared" si="7"/>
        <v>61.19198570880976</v>
      </c>
      <c r="C56" s="59">
        <f t="shared" si="8"/>
        <v>0</v>
      </c>
      <c r="D56" s="41">
        <f t="shared" si="9"/>
        <v>0</v>
      </c>
      <c r="E56" s="59">
        <f t="shared" si="6"/>
        <v>136.82943972309428</v>
      </c>
      <c r="F56" s="59">
        <f t="shared" si="6"/>
        <v>0</v>
      </c>
      <c r="G56" s="41">
        <f t="shared" si="6"/>
        <v>0</v>
      </c>
    </row>
    <row r="57" spans="1:51" x14ac:dyDescent="0.2">
      <c r="A57" s="127" t="s">
        <v>64</v>
      </c>
      <c r="B57" s="59">
        <f t="shared" si="7"/>
        <v>0</v>
      </c>
      <c r="C57" s="59">
        <f t="shared" si="8"/>
        <v>0</v>
      </c>
      <c r="D57" s="41">
        <f t="shared" si="9"/>
        <v>0</v>
      </c>
      <c r="E57" s="59">
        <f t="shared" si="6"/>
        <v>0</v>
      </c>
      <c r="F57" s="59">
        <f t="shared" si="6"/>
        <v>0</v>
      </c>
      <c r="G57" s="41">
        <f t="shared" si="6"/>
        <v>0</v>
      </c>
    </row>
    <row r="58" spans="1:51" x14ac:dyDescent="0.2">
      <c r="A58" s="127" t="s">
        <v>65</v>
      </c>
      <c r="B58" s="59">
        <f t="shared" si="7"/>
        <v>0</v>
      </c>
      <c r="C58" s="59">
        <f t="shared" si="8"/>
        <v>0</v>
      </c>
      <c r="D58" s="41">
        <f t="shared" si="9"/>
        <v>0</v>
      </c>
      <c r="E58" s="59">
        <f t="shared" si="6"/>
        <v>0</v>
      </c>
      <c r="F58" s="59">
        <f t="shared" si="6"/>
        <v>0</v>
      </c>
      <c r="G58" s="41">
        <f t="shared" si="6"/>
        <v>0</v>
      </c>
    </row>
    <row r="59" spans="1:51" ht="16" thickBot="1" x14ac:dyDescent="0.25">
      <c r="A59" s="128" t="s">
        <v>66</v>
      </c>
      <c r="B59" s="60">
        <f t="shared" si="7"/>
        <v>0</v>
      </c>
      <c r="C59" s="60">
        <f t="shared" si="8"/>
        <v>0</v>
      </c>
      <c r="D59" s="42">
        <f t="shared" si="9"/>
        <v>0</v>
      </c>
      <c r="E59" s="60">
        <f t="shared" si="6"/>
        <v>0</v>
      </c>
      <c r="F59" s="60">
        <f t="shared" si="6"/>
        <v>0</v>
      </c>
      <c r="G59" s="42">
        <f t="shared" si="6"/>
        <v>0</v>
      </c>
    </row>
    <row r="60" spans="1:51" ht="16" thickBot="1" x14ac:dyDescent="0.25">
      <c r="A60" s="108" t="s">
        <v>55</v>
      </c>
      <c r="B60" s="104">
        <f>AVERAGE(B47,E47,H47,K47,N47, Q47,T47,W47)</f>
        <v>489.856695051793</v>
      </c>
      <c r="C60" s="169">
        <f>AVERAGE(C47,F47,I47,L47,O47, R47,U47,X47)</f>
        <v>0</v>
      </c>
      <c r="D60" s="168">
        <f>AVERAGE(D47,G47,J47,M47,P47, S47,V47,Y47)</f>
        <v>0</v>
      </c>
      <c r="E60" s="104">
        <f>STDEV(E47,H47,K47,N47,Q47, T47,W47,Z47)</f>
        <v>229.48429922231878</v>
      </c>
      <c r="F60" s="169">
        <f>STDEV(F47,I47,L47,O47,R47, U47,X47,AA47)</f>
        <v>0</v>
      </c>
      <c r="G60" s="168">
        <f>STDEV(G47,J47,M47,P47,S47, V47,Y47,AB47)</f>
        <v>0</v>
      </c>
    </row>
    <row r="61" spans="1:51" ht="16" thickBot="1" x14ac:dyDescent="0.25">
      <c r="A61" s="109" t="s">
        <v>57</v>
      </c>
      <c r="B61" s="110"/>
      <c r="C61" s="104">
        <f>SUM(B60:D60)</f>
        <v>489.856695051793</v>
      </c>
      <c r="D61" s="105"/>
      <c r="E61" s="103"/>
      <c r="F61" s="104">
        <f>STDEV(C48,F48,I48,L48,O48,R48, U48, X48)</f>
        <v>205.2844874702497</v>
      </c>
      <c r="G61" s="111"/>
    </row>
    <row r="62" spans="1:51" x14ac:dyDescent="0.2">
      <c r="B62" s="43"/>
      <c r="C62" s="43"/>
      <c r="F62" s="112"/>
    </row>
  </sheetData>
  <sheetProtection algorithmName="SHA-512" hashValue="SYv05uhxyeB6oCvM9m1SDKjak/RnlTtuL9ynb+eZgpUcqppwpTWbuDcZQ4RnLMAwtl3Vv1FPIeRzOjOGHFyGTg==" saltValue="OFbgDCIC1rSF9pKGjC1LIA==" spinCount="100000" sheet="1" objects="1" scenarios="1"/>
  <mergeCells count="40">
    <mergeCell ref="W14:Y14"/>
    <mergeCell ref="T36:Y36"/>
    <mergeCell ref="T37:V37"/>
    <mergeCell ref="W37:Y37"/>
    <mergeCell ref="N37:P37"/>
    <mergeCell ref="B1:G1"/>
    <mergeCell ref="H1:M1"/>
    <mergeCell ref="N13:S13"/>
    <mergeCell ref="Q14:S14"/>
    <mergeCell ref="T1:Y1"/>
    <mergeCell ref="T2:V2"/>
    <mergeCell ref="W2:Y2"/>
    <mergeCell ref="T13:Y13"/>
    <mergeCell ref="T14:V14"/>
    <mergeCell ref="K2:M2"/>
    <mergeCell ref="B2:D2"/>
    <mergeCell ref="E2:G2"/>
    <mergeCell ref="H14:J14"/>
    <mergeCell ref="N1:S1"/>
    <mergeCell ref="B13:G13"/>
    <mergeCell ref="Q2:S2"/>
    <mergeCell ref="H37:J37"/>
    <mergeCell ref="K37:M37"/>
    <mergeCell ref="Q37:S37"/>
    <mergeCell ref="N36:S36"/>
    <mergeCell ref="H36:M36"/>
    <mergeCell ref="K14:M14"/>
    <mergeCell ref="N2:P2"/>
    <mergeCell ref="H13:M13"/>
    <mergeCell ref="N14:P14"/>
    <mergeCell ref="H2:J2"/>
    <mergeCell ref="B14:D14"/>
    <mergeCell ref="E14:G14"/>
    <mergeCell ref="B50:D50"/>
    <mergeCell ref="E50:G50"/>
    <mergeCell ref="E25:G25"/>
    <mergeCell ref="B36:G36"/>
    <mergeCell ref="B37:D37"/>
    <mergeCell ref="B25:D25"/>
    <mergeCell ref="E37:G37"/>
  </mergeCells>
  <phoneticPr fontId="17" type="noConversion"/>
  <pageMargins left="0.70866141732283472" right="0.70866141732283472" top="0.35433070866141736" bottom="0.35433070866141736"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5"/>
  <sheetViews>
    <sheetView tabSelected="1" zoomScale="90" zoomScaleNormal="90" workbookViewId="0">
      <selection activeCell="M8" sqref="M8"/>
    </sheetView>
  </sheetViews>
  <sheetFormatPr baseColWidth="10" defaultColWidth="8.83203125" defaultRowHeight="15" x14ac:dyDescent="0.2"/>
  <cols>
    <col min="1" max="7" width="17.33203125" customWidth="1"/>
  </cols>
  <sheetData>
    <row r="1" spans="1:7" ht="19" x14ac:dyDescent="0.25">
      <c r="A1" s="307" t="s">
        <v>52</v>
      </c>
      <c r="B1" s="308"/>
      <c r="C1" s="308"/>
      <c r="D1" s="308"/>
      <c r="E1" s="308"/>
      <c r="F1" s="308"/>
      <c r="G1" s="309"/>
    </row>
    <row r="2" spans="1:7" x14ac:dyDescent="0.2">
      <c r="A2" s="199"/>
      <c r="B2" s="212"/>
      <c r="C2" s="212"/>
      <c r="D2" s="212"/>
      <c r="E2" s="212"/>
      <c r="F2" s="212"/>
      <c r="G2" s="155"/>
    </row>
    <row r="3" spans="1:7" ht="19" x14ac:dyDescent="0.25">
      <c r="A3" s="310" t="str">
        <f>'Site Description'!C15</f>
        <v>Fasht Al Adhm</v>
      </c>
      <c r="B3" s="311"/>
      <c r="C3" s="311" t="str">
        <f>'Site Description'!C17</f>
        <v>5-7m</v>
      </c>
      <c r="D3" s="311"/>
      <c r="E3" s="311"/>
      <c r="F3" s="312" t="str">
        <f>'Site Description'!G15</f>
        <v>May 2017</v>
      </c>
      <c r="G3" s="313"/>
    </row>
    <row r="4" spans="1:7" ht="16" thickBot="1" x14ac:dyDescent="0.25">
      <c r="A4" s="153"/>
      <c r="B4" s="154"/>
      <c r="C4" s="200"/>
      <c r="D4" s="154"/>
      <c r="E4" s="154"/>
      <c r="F4" s="154"/>
      <c r="G4" s="155"/>
    </row>
    <row r="5" spans="1:7" ht="23" thickBot="1" x14ac:dyDescent="0.3">
      <c r="A5" s="304" t="s">
        <v>58</v>
      </c>
      <c r="B5" s="305"/>
      <c r="C5" s="305"/>
      <c r="D5" s="305"/>
      <c r="E5" s="305"/>
      <c r="F5" s="305"/>
      <c r="G5" s="306"/>
    </row>
    <row r="6" spans="1:7" s="88" customFormat="1" ht="16" thickBot="1" x14ac:dyDescent="0.25">
      <c r="A6" s="216"/>
      <c r="B6" s="198"/>
      <c r="C6" s="198"/>
      <c r="D6" s="198"/>
      <c r="E6" s="198"/>
      <c r="F6" s="198"/>
      <c r="G6" s="217"/>
    </row>
    <row r="7" spans="1:7" ht="15.75" customHeight="1" thickBot="1" x14ac:dyDescent="0.25">
      <c r="A7" s="153"/>
      <c r="B7" s="154"/>
      <c r="C7" s="314" t="s">
        <v>46</v>
      </c>
      <c r="D7" s="315"/>
      <c r="E7" s="316"/>
      <c r="F7" s="154"/>
      <c r="G7" s="155"/>
    </row>
    <row r="8" spans="1:7" x14ac:dyDescent="0.2">
      <c r="A8" s="153"/>
      <c r="B8" s="154"/>
      <c r="C8" s="170" t="s">
        <v>40</v>
      </c>
      <c r="D8" s="171" t="s">
        <v>53</v>
      </c>
      <c r="E8" s="172" t="s">
        <v>17</v>
      </c>
      <c r="F8" s="154"/>
      <c r="G8" s="155"/>
    </row>
    <row r="9" spans="1:7" x14ac:dyDescent="0.2">
      <c r="A9" s="153"/>
      <c r="B9" s="154"/>
      <c r="C9" s="173" t="s">
        <v>4</v>
      </c>
      <c r="D9" s="174">
        <f>'Data Analysis GenEQ'!J27/1000</f>
        <v>0</v>
      </c>
      <c r="E9" s="175">
        <f>'Data Analysis GenEQ'!K27/1000</f>
        <v>0</v>
      </c>
      <c r="F9" s="154"/>
      <c r="G9" s="155"/>
    </row>
    <row r="10" spans="1:7" x14ac:dyDescent="0.2">
      <c r="A10" s="153"/>
      <c r="B10" s="154"/>
      <c r="C10" s="173" t="s">
        <v>5</v>
      </c>
      <c r="D10" s="174">
        <f>'Data Analysis GenEQ'!J28/1000</f>
        <v>2.5497695470843547E-3</v>
      </c>
      <c r="E10" s="175">
        <f>'Data Analysis GenEQ'!K28/1000</f>
        <v>4.5611664273915746E-3</v>
      </c>
      <c r="F10" s="154"/>
      <c r="G10" s="155"/>
    </row>
    <row r="11" spans="1:7" x14ac:dyDescent="0.2">
      <c r="A11" s="153"/>
      <c r="B11" s="154"/>
      <c r="C11" s="173" t="s">
        <v>6</v>
      </c>
      <c r="D11" s="174">
        <f>'Data Analysis GenEQ'!J29/1000</f>
        <v>0.16379899097581452</v>
      </c>
      <c r="E11" s="175">
        <f>'Data Analysis GenEQ'!K29/1000</f>
        <v>0.24489423394100862</v>
      </c>
      <c r="F11" s="154"/>
      <c r="G11" s="155"/>
    </row>
    <row r="12" spans="1:7" x14ac:dyDescent="0.2">
      <c r="A12" s="153"/>
      <c r="B12" s="154"/>
      <c r="C12" s="173" t="s">
        <v>7</v>
      </c>
      <c r="D12" s="174">
        <f>'Data Analysis GenEQ'!J30/1000</f>
        <v>0.66303691716692503</v>
      </c>
      <c r="E12" s="175">
        <f>'Data Analysis GenEQ'!K30/1000</f>
        <v>0.30927461206810125</v>
      </c>
      <c r="F12" s="154"/>
      <c r="G12" s="155"/>
    </row>
    <row r="13" spans="1:7" x14ac:dyDescent="0.2">
      <c r="A13" s="153"/>
      <c r="B13" s="154"/>
      <c r="C13" s="173" t="s">
        <v>8</v>
      </c>
      <c r="D13" s="174">
        <f>'Data Analysis GenEQ'!J31/1000</f>
        <v>0.11862541029307373</v>
      </c>
      <c r="E13" s="175">
        <f>'Data Analysis GenEQ'!K31/1000</f>
        <v>0.31830537752893928</v>
      </c>
      <c r="F13" s="154"/>
      <c r="G13" s="155"/>
    </row>
    <row r="14" spans="1:7" x14ac:dyDescent="0.2">
      <c r="A14" s="153"/>
      <c r="B14" s="154"/>
      <c r="C14" s="176" t="s">
        <v>64</v>
      </c>
      <c r="D14" s="174">
        <f>'Data Analysis GenEQ'!J32/1000</f>
        <v>0</v>
      </c>
      <c r="E14" s="175">
        <f>'Data Analysis GenEQ'!K32/1000</f>
        <v>0</v>
      </c>
      <c r="F14" s="154"/>
      <c r="G14" s="155"/>
    </row>
    <row r="15" spans="1:7" x14ac:dyDescent="0.2">
      <c r="A15" s="153"/>
      <c r="B15" s="154"/>
      <c r="C15" s="176" t="s">
        <v>65</v>
      </c>
      <c r="D15" s="174">
        <f>'Data Analysis GenEQ'!J33/1000</f>
        <v>0</v>
      </c>
      <c r="E15" s="175">
        <f>'Data Analysis GenEQ'!K33/1000</f>
        <v>0</v>
      </c>
      <c r="F15" s="154"/>
      <c r="G15" s="155"/>
    </row>
    <row r="16" spans="1:7" ht="16" thickBot="1" x14ac:dyDescent="0.25">
      <c r="A16" s="153"/>
      <c r="B16" s="154"/>
      <c r="C16" s="177" t="s">
        <v>66</v>
      </c>
      <c r="D16" s="174">
        <f>'Data Analysis GenEQ'!J34/1000</f>
        <v>0</v>
      </c>
      <c r="E16" s="175">
        <f>'Data Analysis GenEQ'!K34/1000</f>
        <v>0</v>
      </c>
      <c r="F16" s="154"/>
      <c r="G16" s="155"/>
    </row>
    <row r="17" spans="1:7" ht="20" thickBot="1" x14ac:dyDescent="0.3">
      <c r="A17" s="153"/>
      <c r="B17" s="154"/>
      <c r="C17" s="178" t="s">
        <v>9</v>
      </c>
      <c r="D17" s="179">
        <f>'Data Analysis GenEQ'!J35/1000</f>
        <v>0.94801108798289757</v>
      </c>
      <c r="E17" s="180">
        <f>'Data Analysis GenEQ'!K35/1000</f>
        <v>0.38588166806499502</v>
      </c>
      <c r="F17" s="154"/>
      <c r="G17" s="155"/>
    </row>
    <row r="18" spans="1:7" ht="16" thickBot="1" x14ac:dyDescent="0.25">
      <c r="A18" s="153"/>
      <c r="B18" s="154"/>
      <c r="C18" s="154"/>
      <c r="D18" s="154"/>
      <c r="E18" s="154"/>
      <c r="F18" s="154"/>
      <c r="G18" s="155"/>
    </row>
    <row r="19" spans="1:7" ht="16.5" customHeight="1" thickBot="1" x14ac:dyDescent="0.25">
      <c r="A19" s="314" t="s">
        <v>80</v>
      </c>
      <c r="B19" s="315"/>
      <c r="C19" s="315"/>
      <c r="D19" s="315"/>
      <c r="E19" s="315"/>
      <c r="F19" s="315"/>
      <c r="G19" s="316"/>
    </row>
    <row r="20" spans="1:7" ht="19" thickBot="1" x14ac:dyDescent="0.3">
      <c r="A20" s="213"/>
      <c r="B20" s="301" t="s">
        <v>92</v>
      </c>
      <c r="C20" s="302"/>
      <c r="D20" s="303"/>
      <c r="E20" s="301" t="s">
        <v>59</v>
      </c>
      <c r="F20" s="302"/>
      <c r="G20" s="303"/>
    </row>
    <row r="21" spans="1:7" ht="33" thickBot="1" x14ac:dyDescent="0.25">
      <c r="A21" s="181" t="s">
        <v>40</v>
      </c>
      <c r="B21" s="237" t="s">
        <v>70</v>
      </c>
      <c r="C21" s="237" t="s">
        <v>91</v>
      </c>
      <c r="D21" s="238" t="s">
        <v>43</v>
      </c>
      <c r="E21" s="237" t="s">
        <v>70</v>
      </c>
      <c r="F21" s="237" t="s">
        <v>91</v>
      </c>
      <c r="G21" s="238" t="s">
        <v>43</v>
      </c>
    </row>
    <row r="22" spans="1:7" x14ac:dyDescent="0.2">
      <c r="A22" s="182" t="s">
        <v>4</v>
      </c>
      <c r="B22" s="183">
        <f>'Data Analysis IndEQ'!B52/1000</f>
        <v>0</v>
      </c>
      <c r="C22" s="184">
        <f>'Data Analysis IndEQ'!C52/1000</f>
        <v>0</v>
      </c>
      <c r="D22" s="185">
        <f>'Data Analysis IndEQ'!D52/1000</f>
        <v>0</v>
      </c>
      <c r="E22" s="183">
        <f>'Data Analysis IndEQ'!E52/1000</f>
        <v>0</v>
      </c>
      <c r="F22" s="184">
        <f>'Data Analysis IndEQ'!F52/1000</f>
        <v>0</v>
      </c>
      <c r="G22" s="185">
        <f>'Data Analysis IndEQ'!G52/1000</f>
        <v>0</v>
      </c>
    </row>
    <row r="23" spans="1:7" x14ac:dyDescent="0.2">
      <c r="A23" s="186" t="s">
        <v>5</v>
      </c>
      <c r="B23" s="187">
        <f>'Data Analysis IndEQ'!B53/1000</f>
        <v>2.6435077870452755E-3</v>
      </c>
      <c r="C23" s="188">
        <f>'Data Analysis IndEQ'!C53/1000</f>
        <v>0</v>
      </c>
      <c r="D23" s="175">
        <f>'Data Analysis IndEQ'!D53/1000</f>
        <v>0</v>
      </c>
      <c r="E23" s="187">
        <f>'Data Analysis IndEQ'!E53/1000</f>
        <v>3.9407087405888492E-3</v>
      </c>
      <c r="F23" s="188">
        <f>'Data Analysis IndEQ'!F53/1000</f>
        <v>0</v>
      </c>
      <c r="G23" s="175">
        <f>'Data Analysis IndEQ'!G53/1000</f>
        <v>0</v>
      </c>
    </row>
    <row r="24" spans="1:7" x14ac:dyDescent="0.2">
      <c r="A24" s="186" t="s">
        <v>6</v>
      </c>
      <c r="B24" s="187">
        <f>'Data Analysis IndEQ'!B54/1000</f>
        <v>8.1834593929382762E-2</v>
      </c>
      <c r="C24" s="188">
        <f>'Data Analysis IndEQ'!C54/1000</f>
        <v>0</v>
      </c>
      <c r="D24" s="175">
        <f>'Data Analysis IndEQ'!D54/1000</f>
        <v>0</v>
      </c>
      <c r="E24" s="187">
        <f>'Data Analysis IndEQ'!E54/1000</f>
        <v>0.15293760412395338</v>
      </c>
      <c r="F24" s="188">
        <f>'Data Analysis IndEQ'!F54/1000</f>
        <v>0</v>
      </c>
      <c r="G24" s="175">
        <f>'Data Analysis IndEQ'!G54/1000</f>
        <v>0</v>
      </c>
    </row>
    <row r="25" spans="1:7" x14ac:dyDescent="0.2">
      <c r="A25" s="186" t="s">
        <v>7</v>
      </c>
      <c r="B25" s="187">
        <f>'Data Analysis IndEQ'!B55/1000</f>
        <v>0.31726004857803641</v>
      </c>
      <c r="C25" s="188">
        <f>'Data Analysis IndEQ'!C55/1000</f>
        <v>0</v>
      </c>
      <c r="D25" s="175">
        <f>'Data Analysis IndEQ'!D55/1000</f>
        <v>0</v>
      </c>
      <c r="E25" s="187">
        <f>'Data Analysis IndEQ'!E55/1000</f>
        <v>0.15596610970467775</v>
      </c>
      <c r="F25" s="188">
        <f>'Data Analysis IndEQ'!F55/1000</f>
        <v>0</v>
      </c>
      <c r="G25" s="175">
        <f>'Data Analysis IndEQ'!G55/1000</f>
        <v>0</v>
      </c>
    </row>
    <row r="26" spans="1:7" x14ac:dyDescent="0.2">
      <c r="A26" s="186" t="s">
        <v>8</v>
      </c>
      <c r="B26" s="187">
        <f>'Data Analysis IndEQ'!B56/1000</f>
        <v>6.1191985708809758E-2</v>
      </c>
      <c r="C26" s="188">
        <f>'Data Analysis IndEQ'!C56/1000</f>
        <v>0</v>
      </c>
      <c r="D26" s="175">
        <f>'Data Analysis IndEQ'!D56/1000</f>
        <v>0</v>
      </c>
      <c r="E26" s="187">
        <f>'Data Analysis IndEQ'!E56/1000</f>
        <v>0.13682943972309428</v>
      </c>
      <c r="F26" s="188">
        <f>'Data Analysis IndEQ'!F56/1000</f>
        <v>0</v>
      </c>
      <c r="G26" s="175">
        <f>'Data Analysis IndEQ'!G56/1000</f>
        <v>0</v>
      </c>
    </row>
    <row r="27" spans="1:7" x14ac:dyDescent="0.2">
      <c r="A27" s="176" t="s">
        <v>64</v>
      </c>
      <c r="B27" s="187">
        <f>'Data Analysis IndEQ'!B57/1000</f>
        <v>0</v>
      </c>
      <c r="C27" s="188">
        <f>'Data Analysis IndEQ'!C57/1000</f>
        <v>0</v>
      </c>
      <c r="D27" s="175">
        <f>'Data Analysis IndEQ'!D57/1000</f>
        <v>0</v>
      </c>
      <c r="E27" s="187">
        <f>'Data Analysis IndEQ'!E57/1000</f>
        <v>0</v>
      </c>
      <c r="F27" s="188">
        <f>'Data Analysis IndEQ'!F57/1000</f>
        <v>0</v>
      </c>
      <c r="G27" s="175">
        <f>'Data Analysis IndEQ'!G57/1000</f>
        <v>0</v>
      </c>
    </row>
    <row r="28" spans="1:7" x14ac:dyDescent="0.2">
      <c r="A28" s="176" t="s">
        <v>65</v>
      </c>
      <c r="B28" s="187">
        <f>'Data Analysis IndEQ'!B58/1000</f>
        <v>0</v>
      </c>
      <c r="C28" s="188">
        <f>'Data Analysis IndEQ'!C58/1000</f>
        <v>0</v>
      </c>
      <c r="D28" s="175">
        <f>'Data Analysis IndEQ'!D58/1000</f>
        <v>0</v>
      </c>
      <c r="E28" s="187">
        <f>'Data Analysis IndEQ'!E58/1000</f>
        <v>0</v>
      </c>
      <c r="F28" s="188">
        <f>'Data Analysis IndEQ'!F58/1000</f>
        <v>0</v>
      </c>
      <c r="G28" s="175">
        <f>'Data Analysis IndEQ'!G58/1000</f>
        <v>0</v>
      </c>
    </row>
    <row r="29" spans="1:7" ht="16" thickBot="1" x14ac:dyDescent="0.25">
      <c r="A29" s="177" t="s">
        <v>66</v>
      </c>
      <c r="B29" s="187">
        <f>'Data Analysis IndEQ'!B59/1000</f>
        <v>0</v>
      </c>
      <c r="C29" s="188">
        <f>'Data Analysis IndEQ'!C59/1000</f>
        <v>0</v>
      </c>
      <c r="D29" s="175">
        <f>'Data Analysis IndEQ'!D59/1000</f>
        <v>0</v>
      </c>
      <c r="E29" s="187">
        <f>'Data Analysis IndEQ'!E59/1000</f>
        <v>0</v>
      </c>
      <c r="F29" s="188">
        <f>'Data Analysis IndEQ'!F59/1000</f>
        <v>0</v>
      </c>
      <c r="G29" s="175">
        <f>'Data Analysis IndEQ'!G59/1000</f>
        <v>0</v>
      </c>
    </row>
    <row r="30" spans="1:7" ht="16" thickBot="1" x14ac:dyDescent="0.25">
      <c r="A30" s="189" t="s">
        <v>55</v>
      </c>
      <c r="B30" s="190">
        <f>'Data Analysis IndEQ'!B60/1000</f>
        <v>0.48985669505179302</v>
      </c>
      <c r="C30" s="191">
        <f>'Data Analysis IndEQ'!C60/1000</f>
        <v>0</v>
      </c>
      <c r="D30" s="192">
        <f>'Data Analysis IndEQ'!D60/1000</f>
        <v>0</v>
      </c>
      <c r="E30" s="190">
        <f>'Data Analysis IndEQ'!E60/1000</f>
        <v>0.22948429922231878</v>
      </c>
      <c r="F30" s="191">
        <f>'Data Analysis IndEQ'!F60/1000</f>
        <v>0</v>
      </c>
      <c r="G30" s="192">
        <f>'Data Analysis IndEQ'!G60/1000</f>
        <v>0</v>
      </c>
    </row>
    <row r="31" spans="1:7" ht="20" thickBot="1" x14ac:dyDescent="0.3">
      <c r="A31" s="193" t="s">
        <v>57</v>
      </c>
      <c r="B31" s="194"/>
      <c r="C31" s="195">
        <f>'Data Analysis IndEQ'!C61/1000</f>
        <v>0.48985669505179302</v>
      </c>
      <c r="D31" s="196"/>
      <c r="E31" s="194"/>
      <c r="F31" s="195">
        <f>'Data Analysis IndEQ'!F61/1000</f>
        <v>0.20528448747024969</v>
      </c>
      <c r="G31" s="197"/>
    </row>
    <row r="32" spans="1:7" x14ac:dyDescent="0.2">
      <c r="A32" s="153"/>
      <c r="B32" s="154"/>
      <c r="C32" s="154"/>
      <c r="D32" s="154"/>
      <c r="E32" s="154"/>
      <c r="F32" s="154"/>
      <c r="G32" s="155"/>
    </row>
    <row r="33" spans="1:7" ht="16" thickBot="1" x14ac:dyDescent="0.25">
      <c r="A33" s="153"/>
      <c r="B33" s="154"/>
      <c r="C33" s="154"/>
      <c r="D33" s="154"/>
      <c r="E33" s="154"/>
      <c r="F33" s="154"/>
      <c r="G33" s="155"/>
    </row>
    <row r="34" spans="1:7" ht="52" thickBot="1" x14ac:dyDescent="0.3">
      <c r="A34" s="153"/>
      <c r="B34" s="154"/>
      <c r="C34" s="242" t="s">
        <v>76</v>
      </c>
      <c r="D34" s="243" t="s">
        <v>93</v>
      </c>
      <c r="E34" s="239"/>
      <c r="F34" s="239"/>
      <c r="G34" s="155"/>
    </row>
    <row r="35" spans="1:7" x14ac:dyDescent="0.2">
      <c r="A35" s="153"/>
      <c r="B35" s="154"/>
      <c r="C35" s="240">
        <v>1</v>
      </c>
      <c r="D35" s="241">
        <f>'Data Analysis IndEQ'!C48/1000</f>
        <v>0.48299924038670489</v>
      </c>
      <c r="E35" s="154"/>
      <c r="F35" s="154"/>
      <c r="G35" s="155"/>
    </row>
    <row r="36" spans="1:7" x14ac:dyDescent="0.2">
      <c r="A36" s="153"/>
      <c r="B36" s="154"/>
      <c r="C36" s="214">
        <v>2</v>
      </c>
      <c r="D36" s="218">
        <f>'Data Analysis IndEQ'!F48/1000</f>
        <v>0.37472922290643906</v>
      </c>
      <c r="E36" s="154"/>
      <c r="F36" s="154"/>
      <c r="G36" s="155"/>
    </row>
    <row r="37" spans="1:7" x14ac:dyDescent="0.2">
      <c r="A37" s="153"/>
      <c r="B37" s="154"/>
      <c r="C37" s="214">
        <v>3</v>
      </c>
      <c r="D37" s="218">
        <f>'Data Analysis IndEQ'!I48/1000</f>
        <v>0.25660739223223533</v>
      </c>
      <c r="E37" s="154"/>
      <c r="F37" s="154"/>
      <c r="G37" s="155"/>
    </row>
    <row r="38" spans="1:7" x14ac:dyDescent="0.2">
      <c r="A38" s="153"/>
      <c r="B38" s="154"/>
      <c r="C38" s="214">
        <v>4</v>
      </c>
      <c r="D38" s="218">
        <f>'Data Analysis IndEQ'!L48/1000</f>
        <v>0.37594376278920388</v>
      </c>
      <c r="E38" s="154"/>
      <c r="F38" s="154"/>
      <c r="G38" s="155"/>
    </row>
    <row r="39" spans="1:7" x14ac:dyDescent="0.2">
      <c r="A39" s="153"/>
      <c r="B39" s="154"/>
      <c r="C39" s="214">
        <v>5</v>
      </c>
      <c r="D39" s="218">
        <f>'Data Analysis IndEQ'!O48/1000</f>
        <v>0.82437106170178776</v>
      </c>
      <c r="E39" s="154"/>
      <c r="F39" s="154"/>
      <c r="G39" s="155"/>
    </row>
    <row r="40" spans="1:7" x14ac:dyDescent="0.2">
      <c r="A40" s="153"/>
      <c r="B40" s="154"/>
      <c r="C40" s="214">
        <v>6</v>
      </c>
      <c r="D40" s="218">
        <f>'Data Analysis IndEQ'!R48/1000</f>
        <v>0.62448949029438749</v>
      </c>
      <c r="E40" s="154"/>
      <c r="F40" s="154"/>
      <c r="G40" s="155"/>
    </row>
    <row r="41" spans="1:7" x14ac:dyDescent="0.2">
      <c r="A41" s="153"/>
      <c r="B41" s="154"/>
      <c r="C41" s="214">
        <v>7</v>
      </c>
      <c r="D41" s="218" t="e">
        <f>'Data Analysis IndEQ'!U48/1000</f>
        <v>#VALUE!</v>
      </c>
      <c r="E41" s="154"/>
      <c r="F41" s="154"/>
      <c r="G41" s="155"/>
    </row>
    <row r="42" spans="1:7" ht="16" thickBot="1" x14ac:dyDescent="0.25">
      <c r="A42" s="153"/>
      <c r="B42" s="154"/>
      <c r="C42" s="215">
        <v>8</v>
      </c>
      <c r="D42" s="220" t="e">
        <f>'Data Analysis IndEQ'!X48/1000</f>
        <v>#VALUE!</v>
      </c>
      <c r="E42" s="154"/>
      <c r="F42" s="154"/>
      <c r="G42" s="155"/>
    </row>
    <row r="43" spans="1:7" ht="16" thickBot="1" x14ac:dyDescent="0.25">
      <c r="A43" s="157"/>
      <c r="B43" s="158"/>
      <c r="C43" s="158"/>
      <c r="D43" s="158"/>
      <c r="E43" s="158"/>
      <c r="F43" s="158"/>
      <c r="G43" s="159"/>
    </row>
    <row r="45" spans="1:7" x14ac:dyDescent="0.2">
      <c r="F45" s="221"/>
    </row>
  </sheetData>
  <sheetProtection algorithmName="SHA-512" hashValue="1sUM6Z48W/yOIy3Bh4c2zPhz1Dq1NdpRtaFWdb6kfFkX2YlpbOIDoVsSgKznIsN1S1Tde8w8e64qasEL4Yju/w==" saltValue="wJMDlryjQucwgdFkdRIlww==" spinCount="100000" sheet="1" objects="1" scenarios="1"/>
  <mergeCells count="9">
    <mergeCell ref="B20:D20"/>
    <mergeCell ref="E20:G20"/>
    <mergeCell ref="A5:G5"/>
    <mergeCell ref="A1:G1"/>
    <mergeCell ref="A3:B3"/>
    <mergeCell ref="F3:G3"/>
    <mergeCell ref="A19:G19"/>
    <mergeCell ref="C7:E7"/>
    <mergeCell ref="C3:E3"/>
  </mergeCells>
  <phoneticPr fontId="17" type="noConversion"/>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Site Description</vt:lpstr>
      <vt:lpstr>Data Entry</vt:lpstr>
      <vt:lpstr>Equations</vt:lpstr>
      <vt:lpstr>Data Analysis GenEQ</vt:lpstr>
      <vt:lpstr>Data Analysis IndEQ</vt:lpstr>
      <vt:lpstr>Results</vt:lpstr>
    </vt:vector>
  </TitlesOfParts>
  <Company>MMU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Fraser Januchowski-Hartley; Ines Lange</dc:creator>
  <cp:lastModifiedBy>Microsoft Office User</cp:lastModifiedBy>
  <cp:lastPrinted>2011-12-02T14:48:18Z</cp:lastPrinted>
  <dcterms:created xsi:type="dcterms:W3CDTF">2010-07-16T10:06:20Z</dcterms:created>
  <dcterms:modified xsi:type="dcterms:W3CDTF">2022-07-14T12:58:15Z</dcterms:modified>
</cp:coreProperties>
</file>